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2 - Bytová jednotka č.2" sheetId="2" r:id="rId2"/>
  </sheets>
  <definedNames>
    <definedName name="_xlnm._FilterDatabase" localSheetId="1" hidden="1">'2 - Bytová jednotka č.2'!$C$141:$K$416</definedName>
    <definedName name="_xlnm.Print_Area" localSheetId="1">'2 - Bytová jednotka č.2'!$C$4:$J$76,'2 - Bytová jednotka č.2'!$C$82:$J$123,'2 - Bytová jednotka č.2'!$C$129:$K$416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'2 - Bytová jednotka č.2'!$141:$141</definedName>
  </definedNames>
  <calcPr calcId="162913"/>
</workbook>
</file>

<file path=xl/sharedStrings.xml><?xml version="1.0" encoding="utf-8"?>
<sst xmlns="http://schemas.openxmlformats.org/spreadsheetml/2006/main" count="3155" uniqueCount="663">
  <si>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</si>
  <si>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</si>
  <si>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</si>
  <si>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</si>
  <si>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</si>
  <si>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</si>
  <si>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</si>
  <si>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</si>
  <si>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</si>
  <si>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</si>
  <si>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</si>
  <si>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</si>
  <si>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</si>
  <si>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</si>
  <si>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</si>
  <si>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</si>
  <si>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</si>
  <si>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</si>
  <si>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</si>
  <si>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</si>
  <si>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</si>
  <si>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</si>
  <si>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</si>
  <si>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</si>
  <si>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</si>
  <si>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</si>
  <si>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</si>
  <si>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</si>
  <si>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</si>
  <si>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</si>
  <si>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</si>
  <si>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</si>
  <si>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</si>
  <si>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</si>
  <si>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</si>
  <si>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</si>
  <si>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</si>
  <si>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</si>
  <si>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</si>
  <si>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</si>
  <si>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</si>
  <si>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</si>
  <si>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</si>
  <si>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</si>
  <si>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</si>
  <si>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</si>
  <si>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</si>
  <si>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</si>
  <si>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</si>
  <si>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</si>
  <si>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</si>
  <si>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</si>
  <si>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</si>
  <si>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</si>
  <si>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</si>
  <si>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</si>
  <si>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</si>
  <si>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</si>
  <si>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</si>
  <si>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</si>
  <si>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</si>
  <si>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</si>
  <si>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</si>
  <si>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</si>
  <si>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</si>
  <si>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</si>
  <si>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</si>
  <si>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</si>
  <si>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</si>
  <si>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</si>
  <si>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</si>
  <si>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</si>
  <si>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</si>
  <si>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</si>
  <si>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</si>
  <si>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</si>
  <si>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</si>
  <si>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</si>
  <si>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</si>
  <si>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</si>
  <si>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</si>
  <si>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</si>
  <si>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</si>
  <si>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</si>
  <si>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</si>
  <si>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{ac4a83b6-4e7d-4874-8554-412d8f57ad21}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</si>
  <si>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</si>
  <si>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</si>
  <si>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</si>
  <si>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</si>
  <si>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</si>
  <si>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</si>
  <si>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</si>
  <si>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</si>
  <si>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</si>
  <si>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</si>
  <si>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</si>
  <si>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</si>
  <si>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</si>
  <si>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</si>
  <si>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</si>
  <si>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</si>
  <si>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</si>
  <si>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</si>
  <si>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</si>
  <si>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</si>
  <si>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</si>
  <si>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</si>
  <si>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</si>
  <si>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</si>
  <si>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</si>
  <si>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</si>
  <si>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</si>
  <si>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</si>
  <si>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</si>
  <si>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</si>
  <si>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</si>
  <si>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</si>
  <si>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</si>
  <si>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</si>
  <si>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</si>
  <si>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</si>
  <si>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</si>
  <si>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</si>
  <si>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</si>
  <si>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</si>
  <si>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</si>
  <si>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</si>
  <si>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</si>
  <si>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</si>
  <si>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</si>
  <si>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</si>
  <si>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</si>
  <si>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</si>
  <si>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</si>
  <si>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</si>
  <si>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</si>
  <si>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</si>
  <si>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</si>
  <si>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</si>
  <si>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</si>
  <si>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</si>
  <si>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-643368071</t>
  </si>
  <si>
    <t>VV</t>
  </si>
  <si>
    <t>(1,5+0,7)*0,8</t>
  </si>
  <si>
    <t>6</t>
  </si>
  <si>
    <t>Úpravy povrchů, podlahy a osazování výplní</t>
  </si>
  <si>
    <t>611131121</t>
  </si>
  <si>
    <t>Penetrační disperzní nátěr vnitřních stropů nanášený ručně</t>
  </si>
  <si>
    <t>1522152599</t>
  </si>
  <si>
    <t>2,59*1,95</t>
  </si>
  <si>
    <t>-0,91*0,6</t>
  </si>
  <si>
    <t>Součet</t>
  </si>
  <si>
    <t>5</t>
  </si>
  <si>
    <t>612131121</t>
  </si>
  <si>
    <t>Penetrační disperzní nátěr vnitřních stěn nanášený ručně</t>
  </si>
  <si>
    <t>2114429138</t>
  </si>
  <si>
    <t>8</t>
  </si>
  <si>
    <t>1,535*0,6</t>
  </si>
  <si>
    <t>(0,655+3+0,655)*2</t>
  </si>
  <si>
    <t>9</t>
  </si>
  <si>
    <t>612321111</t>
  </si>
  <si>
    <t>Vápenocementová omítka hrubá jednovrstvá zatřená vnitřních stěn nanášená ručně</t>
  </si>
  <si>
    <t>-877317429</t>
  </si>
  <si>
    <t>(1,535+0,655+0,655+3)*2,6</t>
  </si>
  <si>
    <t>619991001</t>
  </si>
  <si>
    <t>Zakrytí podlah fólií přilepenou lepící páskou</t>
  </si>
  <si>
    <t>-893733152</t>
  </si>
  <si>
    <t>3*4,5</t>
  </si>
  <si>
    <t>619991011</t>
  </si>
  <si>
    <t>Obalení konstrukcí a prvků fólií přilepenou lepící páskou</t>
  </si>
  <si>
    <t>1221837381</t>
  </si>
  <si>
    <t>konstrukce v blízkosti bytového jádra:</t>
  </si>
  <si>
    <t>50</t>
  </si>
  <si>
    <t>632441112</t>
  </si>
  <si>
    <t>523261436</t>
  </si>
  <si>
    <t>1,535*1,87</t>
  </si>
  <si>
    <t>0,895*1,11</t>
  </si>
  <si>
    <t>642944121</t>
  </si>
  <si>
    <t>Osazování ocelových zárubní dodatečné pl do 2,5 m2</t>
  </si>
  <si>
    <t>kus</t>
  </si>
  <si>
    <t>-230245399</t>
  </si>
  <si>
    <t>M</t>
  </si>
  <si>
    <t>55331521</t>
  </si>
  <si>
    <t>zárubeň ocelová pro sádrokarton 100 700 L/P</t>
  </si>
  <si>
    <t>1306810581</t>
  </si>
  <si>
    <t>Ostatní konstrukce a práce, bourání</t>
  </si>
  <si>
    <t>784111001</t>
  </si>
  <si>
    <t>Oprášení (ometení ) podkladu v místnostech výšky do 3,80 m</t>
  </si>
  <si>
    <t>16</t>
  </si>
  <si>
    <t>2070200337</t>
  </si>
  <si>
    <t>konstrukce po vybouraném jádru:</t>
  </si>
  <si>
    <t>((0,655+0,08)*2+2,59)*2,6</t>
  </si>
  <si>
    <t>strop:</t>
  </si>
  <si>
    <t>784111011</t>
  </si>
  <si>
    <t>Obroušení podkladu omítnutého v místnostech výšky do 3,80 m</t>
  </si>
  <si>
    <t>1764349355</t>
  </si>
  <si>
    <t>lehké obroušení stávajícího panelu - příprava pro novou omítku:</t>
  </si>
  <si>
    <t>(0,655+0,08)*2,6*2</t>
  </si>
  <si>
    <t>(0,065+1,535+0,08)*2,6</t>
  </si>
  <si>
    <t>952901111</t>
  </si>
  <si>
    <t>Vyčištění budov bytové a občanské výstavby při výšce podlaží do 4 m</t>
  </si>
  <si>
    <t>-939177946</t>
  </si>
  <si>
    <t>3,5*3</t>
  </si>
  <si>
    <t>přístupová trasa do bytu-choba:</t>
  </si>
  <si>
    <t>962084121</t>
  </si>
  <si>
    <t>Bourání příček umakartových tl do 50 mm</t>
  </si>
  <si>
    <t>1631284145</t>
  </si>
  <si>
    <t>(2,565*2+1,895*2+3+0,895)*2,6</t>
  </si>
  <si>
    <t>965046111</t>
  </si>
  <si>
    <t>Broušení stávajících betonových podlah úběr do 3 mm</t>
  </si>
  <si>
    <t>-561228461</t>
  </si>
  <si>
    <t>2,565*1,895-0,895*0,695</t>
  </si>
  <si>
    <t>0,7*3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</si>
  <si>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</si>
  <si>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</si>
  <si>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</si>
  <si>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</si>
  <si>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</si>
  <si>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486591904</t>
  </si>
  <si>
    <t>997013501</t>
  </si>
  <si>
    <t>Odvoz suti a vybouraných hmot na skládku nebo meziskládku do 1 km se složením</t>
  </si>
  <si>
    <t>-1317408104</t>
  </si>
  <si>
    <t>997013831</t>
  </si>
  <si>
    <t>Poplatek za uložení na skládce (skládkovné) stavebního odpadu směsného kód odpadu 170 904</t>
  </si>
  <si>
    <t>135745867</t>
  </si>
  <si>
    <t>998</t>
  </si>
  <si>
    <t>Přesun hmot</t>
  </si>
  <si>
    <t>998011003</t>
  </si>
  <si>
    <t>Přesun hmot pro budovy zděné v do 24 m</t>
  </si>
  <si>
    <t>-2057231362</t>
  </si>
  <si>
    <t>998017003</t>
  </si>
  <si>
    <t>Přesun hmot s omezením mechanizace pro budovy v do 24 m</t>
  </si>
  <si>
    <t>1874865021</t>
  </si>
  <si>
    <t>PSV</t>
  </si>
  <si>
    <t>Práce a dodávky PSV</t>
  </si>
  <si>
    <t>711</t>
  </si>
  <si>
    <t>Izolace proti vodě, vlhkosti a plynům</t>
  </si>
  <si>
    <t>711191201</t>
  </si>
  <si>
    <t>1940173431</t>
  </si>
  <si>
    <t>1,87*1,535</t>
  </si>
  <si>
    <t>711192201</t>
  </si>
  <si>
    <t>-1090691689</t>
  </si>
  <si>
    <t>(0,895+1,11)*2*0,2</t>
  </si>
  <si>
    <t>(0,7+1,5+0,7)*2</t>
  </si>
  <si>
    <t>(1,2+1,535+1,2)*0,2</t>
  </si>
  <si>
    <t>1,5*0,8</t>
  </si>
  <si>
    <t>24617150</t>
  </si>
  <si>
    <t>hmota nátěrová hydroizolační elastická na beton nebo omítku</t>
  </si>
  <si>
    <t>kg</t>
  </si>
  <si>
    <t>32</t>
  </si>
  <si>
    <t>1465865056</t>
  </si>
  <si>
    <t>spotřeba 3kg/m2, tl. 2mm</t>
  </si>
  <si>
    <t>(3,863+8,589)*3</t>
  </si>
  <si>
    <t>711199101</t>
  </si>
  <si>
    <t>Provedení těsnícího pásu do spoje dilatační nebo styčné spáry podlaha - stěna</t>
  </si>
  <si>
    <t>m</t>
  </si>
  <si>
    <t>1679762161</t>
  </si>
  <si>
    <t>1,11+0,895+1,11</t>
  </si>
  <si>
    <t>(1,87+1,535)*2</t>
  </si>
  <si>
    <t>1,535</t>
  </si>
  <si>
    <t>2,6*2</t>
  </si>
  <si>
    <t>0,2*6</t>
  </si>
  <si>
    <t>711199102</t>
  </si>
  <si>
    <t>Provedení těsnícího koutu pro vnější nebo vnitřní roh spáry podlaha - stěna</t>
  </si>
  <si>
    <t>-468107113</t>
  </si>
  <si>
    <t>28355020</t>
  </si>
  <si>
    <t>páska pružná těsnící š 80mm</t>
  </si>
  <si>
    <t>-736333045</t>
  </si>
  <si>
    <t>17,86*1,1</t>
  </si>
  <si>
    <t>998711103</t>
  </si>
  <si>
    <t>Přesun hmot tonážní pro izolace proti vodě, vlhkosti a plynům v objektech výšky do 60 m</t>
  </si>
  <si>
    <t>173634344</t>
  </si>
  <si>
    <t>721</t>
  </si>
  <si>
    <t>Zdravotechnika - vnitřní kanalizace</t>
  </si>
  <si>
    <t>721171808</t>
  </si>
  <si>
    <t>Demontáž potrubí z PVC do D 114</t>
  </si>
  <si>
    <t>-1065776196</t>
  </si>
  <si>
    <t>721173706</t>
  </si>
  <si>
    <t>Potrubí kanalizační z PE odpadní DN 100</t>
  </si>
  <si>
    <t>-1483132953</t>
  </si>
  <si>
    <t>721173722</t>
  </si>
  <si>
    <t>Potrubí kanalizační z PE připojovací DN 40</t>
  </si>
  <si>
    <t>1155904797</t>
  </si>
  <si>
    <t>721173724</t>
  </si>
  <si>
    <t>Potrubí kanalizační z PE připojovací DN 70</t>
  </si>
  <si>
    <t>1615365802</t>
  </si>
  <si>
    <t>721220801</t>
  </si>
  <si>
    <t>Demontáž uzávěrek zápachových DN 70</t>
  </si>
  <si>
    <t>-1487997582</t>
  </si>
  <si>
    <t>vana,umyvadlo,pračka:</t>
  </si>
  <si>
    <t>721290111</t>
  </si>
  <si>
    <t>Zkouška těsnosti potrubí kanalizace vodou do DN 125</t>
  </si>
  <si>
    <t>-1315948541</t>
  </si>
  <si>
    <t>998721103</t>
  </si>
  <si>
    <t>Přesun hmot tonážní pro vnitřní kanalizace v objektech v do 24 m</t>
  </si>
  <si>
    <t>-1011377933</t>
  </si>
  <si>
    <t>722</t>
  </si>
  <si>
    <t>Zdravotechnika - vnitřní vodovod</t>
  </si>
  <si>
    <t>722170801</t>
  </si>
  <si>
    <t>Demontáž rozvodů vody z plastů do D 25</t>
  </si>
  <si>
    <t>-951700162</t>
  </si>
  <si>
    <t>722176113</t>
  </si>
  <si>
    <t>Montáž potrubí plastové spojované svary polyfuzně do D 25 mm</t>
  </si>
  <si>
    <t>891340579</t>
  </si>
  <si>
    <t>28615150</t>
  </si>
  <si>
    <t>trubka vodovodní tlaková PPR řada PN 20 D 16mm dl 4m</t>
  </si>
  <si>
    <t>1836268689</t>
  </si>
  <si>
    <t>28615152</t>
  </si>
  <si>
    <t>trubka vodovodní tlaková PPR řada PN 20 D 20mm dl 4m</t>
  </si>
  <si>
    <t>1029668524</t>
  </si>
  <si>
    <t>28615153</t>
  </si>
  <si>
    <t>trubka vodovodní tlaková PPR řada PN 20 D 25mm dl 4m</t>
  </si>
  <si>
    <t>-1812266363</t>
  </si>
  <si>
    <t>soubor</t>
  </si>
  <si>
    <t>722290215</t>
  </si>
  <si>
    <t>Zkouška těsnosti vodovodního potrubí hrdlového nebo přírubového do DN 100</t>
  </si>
  <si>
    <t>1145297647</t>
  </si>
  <si>
    <t>722290234</t>
  </si>
  <si>
    <t>Proplach a dezinfekce vodovodního potrubí do DN 80</t>
  </si>
  <si>
    <t>307231212</t>
  </si>
  <si>
    <t>723</t>
  </si>
  <si>
    <t>Zdravotechnika - vnitřní plynovod</t>
  </si>
  <si>
    <t>723120804</t>
  </si>
  <si>
    <t>Demontáž potrubí ocelové závitové svařované do DN 25</t>
  </si>
  <si>
    <t>-351086645</t>
  </si>
  <si>
    <t>723150402</t>
  </si>
  <si>
    <t>Potrubí plyn ocelové z ušlechtilé oceli spojované lisováním DN 15</t>
  </si>
  <si>
    <t>1708341101</t>
  </si>
  <si>
    <t>chránička:</t>
  </si>
  <si>
    <t>723181002</t>
  </si>
  <si>
    <t>Potrubí měděné měkké spojované lisováním DN 15 ZTI</t>
  </si>
  <si>
    <t>-1372252931</t>
  </si>
  <si>
    <t>723190105</t>
  </si>
  <si>
    <t>Přípojka plynovodní nerezová hadice G1/2 F x G1/2 F délky 100 cm spojovaná na závit</t>
  </si>
  <si>
    <t>-50332955</t>
  </si>
  <si>
    <t>723190901</t>
  </si>
  <si>
    <t>Uzavření,otevření plynovodního potrubí při opravě</t>
  </si>
  <si>
    <t>-1091749140</t>
  </si>
  <si>
    <t>723190907</t>
  </si>
  <si>
    <t>Odvzdušnění nebo napuštění plynovodního potrubí</t>
  </si>
  <si>
    <t>-1915198636</t>
  </si>
  <si>
    <t>723190909</t>
  </si>
  <si>
    <t>Zkouška těsnosti potrubí plynovodního</t>
  </si>
  <si>
    <t>-1198556428</t>
  </si>
  <si>
    <t>998723103</t>
  </si>
  <si>
    <t>Přesun hmot tonážní pro vnitřní plynovod v objektech v do 24 m</t>
  </si>
  <si>
    <t>981839333</t>
  </si>
  <si>
    <t>725</t>
  </si>
  <si>
    <t>Zdravotechnika - zařizovací předměty</t>
  </si>
  <si>
    <t>725110811</t>
  </si>
  <si>
    <t>Demontáž klozetů splachovací s nádrží</t>
  </si>
  <si>
    <t>-441127226</t>
  </si>
  <si>
    <t>725112001</t>
  </si>
  <si>
    <t>Klozet keramický standardní samostatně stojící s hlubokým splachováním odpad vodorovný</t>
  </si>
  <si>
    <t>-1099417338</t>
  </si>
  <si>
    <t>725210821</t>
  </si>
  <si>
    <t>Demontáž umyvadel bez výtokových armatur</t>
  </si>
  <si>
    <t>67969335</t>
  </si>
  <si>
    <t>725211602</t>
  </si>
  <si>
    <t>Umyvadlo keramické připevněné na stěnu šrouby bílé bez krytu na sifon 550 mm</t>
  </si>
  <si>
    <t>-990965719</t>
  </si>
  <si>
    <t>725220841</t>
  </si>
  <si>
    <t>Demontáž van ocelová</t>
  </si>
  <si>
    <t>1617678691</t>
  </si>
  <si>
    <t>587709227</t>
  </si>
  <si>
    <t>725810811</t>
  </si>
  <si>
    <t>Demontáž ventilů výtokových nástěnných</t>
  </si>
  <si>
    <t>-2080724272</t>
  </si>
  <si>
    <t>725811115</t>
  </si>
  <si>
    <t>Ventil nástěnný pevný výtok G1/2x80 mm</t>
  </si>
  <si>
    <t>2075694878</t>
  </si>
  <si>
    <t>725820801</t>
  </si>
  <si>
    <t>Demontáž baterie nástěnné do G 3 / 4</t>
  </si>
  <si>
    <t>2113882210</t>
  </si>
  <si>
    <t>725822611</t>
  </si>
  <si>
    <t>Baterie umyvadlová stojánková páková bez výpusti</t>
  </si>
  <si>
    <t>-1459498904</t>
  </si>
  <si>
    <t>725831313</t>
  </si>
  <si>
    <t>Baterie vanová nástěnná páková s příslušenstvím a pohyblivým držákem</t>
  </si>
  <si>
    <t>126588439</t>
  </si>
  <si>
    <t>725865501</t>
  </si>
  <si>
    <t>Odpadní souprava DN 40/50 se zápachovou uzávěrkou pro vanu, ovládání bovdenem</t>
  </si>
  <si>
    <t>-848534769</t>
  </si>
  <si>
    <t>725869101</t>
  </si>
  <si>
    <t>Montáž zápachových uzávěrek do DN 40</t>
  </si>
  <si>
    <t>1379509938</t>
  </si>
  <si>
    <t>55161837</t>
  </si>
  <si>
    <t>uzávěrka zápachová pro pračku a myčku nástěnná PP-bílá DN 40</t>
  </si>
  <si>
    <t>884342150</t>
  </si>
  <si>
    <t>ZUU</t>
  </si>
  <si>
    <t>Zápachová uzávěra - sifon pro umyvadla, provedení chrom</t>
  </si>
  <si>
    <t>-879815475</t>
  </si>
  <si>
    <t>725980123</t>
  </si>
  <si>
    <t>851699324</t>
  </si>
  <si>
    <t>998725103</t>
  </si>
  <si>
    <t>Přesun hmot tonážní pro zařizovací předměty v objektech v do 24 m</t>
  </si>
  <si>
    <t>1782341339</t>
  </si>
  <si>
    <t>OIM</t>
  </si>
  <si>
    <t>Ostatní instalační materiál nutný pro dopojení zařizovacích předmětů (pancéřové hadičky, těsnění atd...)</t>
  </si>
  <si>
    <t>kpl</t>
  </si>
  <si>
    <t>755694526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</si>
  <si>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</si>
  <si>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</si>
  <si>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</si>
  <si>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</si>
  <si>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1026745974</t>
  </si>
  <si>
    <t>998726113</t>
  </si>
  <si>
    <t>Přesun hmot tonážní pro instalační prefabrikáty v objektech v do 24 m</t>
  </si>
  <si>
    <t>-1527322492</t>
  </si>
  <si>
    <t>741</t>
  </si>
  <si>
    <t>Elektroinstalace - silnoproud</t>
  </si>
  <si>
    <t>741112001</t>
  </si>
  <si>
    <t>Montáž krabice zapuštěná plastová kruhová</t>
  </si>
  <si>
    <t>164849814</t>
  </si>
  <si>
    <t>34571515</t>
  </si>
  <si>
    <t>krabice přístrojová instalační 400 V, 142x71x45mm do dutých stěn</t>
  </si>
  <si>
    <t>-1208918182</t>
  </si>
  <si>
    <t>741120001</t>
  </si>
  <si>
    <t>Montáž vodič Cu izolovaný plný a laněný žíla 0,35-6 mm2 pod omítku (CY)</t>
  </si>
  <si>
    <t>868077705</t>
  </si>
  <si>
    <t>34111036</t>
  </si>
  <si>
    <t>kabel silový s Cu jádrem 1 kV 3x2,5mm2</t>
  </si>
  <si>
    <t>849075836</t>
  </si>
  <si>
    <t>34111018</t>
  </si>
  <si>
    <t>kabel silový s Cu jádrem 6mm2</t>
  </si>
  <si>
    <t>-824661115</t>
  </si>
  <si>
    <t>741210001</t>
  </si>
  <si>
    <t>Montáž rozvodnice oceloplechová nebo plastová běžná do 20 kg</t>
  </si>
  <si>
    <t>393658148</t>
  </si>
  <si>
    <t>35713850</t>
  </si>
  <si>
    <t>rozvodnice elektroměrové s jedním 1 fázovým místem bez požární úpravy 18 pozic</t>
  </si>
  <si>
    <t>1466191885</t>
  </si>
  <si>
    <t>741310001</t>
  </si>
  <si>
    <t>Montáž vypínač nástěnný 1-jednopólový prostředí normální</t>
  </si>
  <si>
    <t>1638530344</t>
  </si>
  <si>
    <t>34535799</t>
  </si>
  <si>
    <t>ovladač zapínací tlačítkový 10A 3553-80289 velkoplošný</t>
  </si>
  <si>
    <t>1104644833</t>
  </si>
  <si>
    <t>741313001</t>
  </si>
  <si>
    <t>Montáž zásuvka (polo)zapuštěná bezšroubové připojení 2P+PE se zapojením vodičů</t>
  </si>
  <si>
    <t>205841208</t>
  </si>
  <si>
    <t>35811077</t>
  </si>
  <si>
    <t>zásuvka nepropustná nástěnná 16A 220 V 3pólová</t>
  </si>
  <si>
    <t>1997375704</t>
  </si>
  <si>
    <t>741370002</t>
  </si>
  <si>
    <t>Montáž svítidlo žárovkové bytové stropní přisazené 1 zdroj se sklem</t>
  </si>
  <si>
    <t>1378588503</t>
  </si>
  <si>
    <t>34821275</t>
  </si>
  <si>
    <t>svítidlo bytové žárovkové IP 42, max. 60 W E27</t>
  </si>
  <si>
    <t>1867202902</t>
  </si>
  <si>
    <t>34111030</t>
  </si>
  <si>
    <t>kabel silový s Cu jádrem 1 kV 3x1,5mm2</t>
  </si>
  <si>
    <t>-574143613</t>
  </si>
  <si>
    <t>741810001</t>
  </si>
  <si>
    <t>Celková prohlídka elektrického rozvodu a zařízení do 100 000,- Kč</t>
  </si>
  <si>
    <t>-1444181896</t>
  </si>
  <si>
    <t>34823735</t>
  </si>
  <si>
    <t>svítidlo zářivkové interiérové s kompenzací, barva bílá, 18W, délka 974 mm</t>
  </si>
  <si>
    <t>-1208339313</t>
  </si>
  <si>
    <t>751</t>
  </si>
  <si>
    <t>Vzduchotechnika</t>
  </si>
  <si>
    <t>751111012</t>
  </si>
  <si>
    <t>Mtž vent ax ntl nástěnného základního D do 200 mm</t>
  </si>
  <si>
    <t>620682743</t>
  </si>
  <si>
    <t>V</t>
  </si>
  <si>
    <t>Axiální ventilátor max. 20x20cm, pr. 125 mm</t>
  </si>
  <si>
    <t>-406644306</t>
  </si>
  <si>
    <t>751111811</t>
  </si>
  <si>
    <t>Demontáž ventilátoru axiálního nízkotlakého kruhové potrubí D do 200 mm</t>
  </si>
  <si>
    <t>-1618427167</t>
  </si>
  <si>
    <t>998751102</t>
  </si>
  <si>
    <t>Přesun hmot tonážní pro vzduchotechniku v objektech v do 24 m</t>
  </si>
  <si>
    <t>-723476749</t>
  </si>
  <si>
    <t>763</t>
  </si>
  <si>
    <t>Konstrukce suché výstavby</t>
  </si>
  <si>
    <t>763111331</t>
  </si>
  <si>
    <t>-1688777814</t>
  </si>
  <si>
    <t>763111718</t>
  </si>
  <si>
    <t>SDK příčka úprava styku příčky a stropu/stávající stěny páskou nebo silikonováním</t>
  </si>
  <si>
    <t>562386193</t>
  </si>
  <si>
    <t>2,85</t>
  </si>
  <si>
    <t>(0,895+1,11)*2</t>
  </si>
  <si>
    <t>0,9+2,59+1,95</t>
  </si>
  <si>
    <t>2,6*6</t>
  </si>
  <si>
    <t>763111724</t>
  </si>
  <si>
    <t>SDK příčka páska k vyztužení různých úhlů</t>
  </si>
  <si>
    <t>951050437</t>
  </si>
  <si>
    <t>2,6*1</t>
  </si>
  <si>
    <t>998763303</t>
  </si>
  <si>
    <t>Přesun hmot tonážní pro sádrokartonové konstrukce v objektech v do 24 m</t>
  </si>
  <si>
    <t>-909295449</t>
  </si>
  <si>
    <t>766</t>
  </si>
  <si>
    <t>Konstrukce truhlářské</t>
  </si>
  <si>
    <t>766421812</t>
  </si>
  <si>
    <t>Demontáž truhlářského obložení podhledů z panelů plochy přes 1,5 m2</t>
  </si>
  <si>
    <t>-1564993136</t>
  </si>
  <si>
    <t>demontáž obložení stropu umakartem:</t>
  </si>
  <si>
    <t>2,6*1,895</t>
  </si>
  <si>
    <t>766660001</t>
  </si>
  <si>
    <t>Montáž dveřních křídel otvíravých 1křídlových š do 0,8 m do ocelové zárubně</t>
  </si>
  <si>
    <t>-1856009899</t>
  </si>
  <si>
    <t>61162854</t>
  </si>
  <si>
    <t>dveře vnitřní foliované plné 1křídlové 70x197 cm</t>
  </si>
  <si>
    <t>1382783396</t>
  </si>
  <si>
    <t>54914610</t>
  </si>
  <si>
    <t>kování vrchní dveřní klika včetně rozet a montážního materiál nerez PK</t>
  </si>
  <si>
    <t>-52955942</t>
  </si>
  <si>
    <t>766660722</t>
  </si>
  <si>
    <t>Montáž dveřního kování - zámku</t>
  </si>
  <si>
    <t>1947279440</t>
  </si>
  <si>
    <t>54925015</t>
  </si>
  <si>
    <t>1142872882</t>
  </si>
  <si>
    <t>766695212</t>
  </si>
  <si>
    <t>Montáž truhlářských prahů dveří 1křídlových šířky do 10 cm</t>
  </si>
  <si>
    <t>519065516</t>
  </si>
  <si>
    <t>61187416</t>
  </si>
  <si>
    <t>práh dveřní dřevěný bukový tl 2cm dl 92cm š 10cm</t>
  </si>
  <si>
    <t>964760269</t>
  </si>
  <si>
    <t>766812840</t>
  </si>
  <si>
    <t>Demontáž kuchyňských linek dřevěných nebo kovových délky do 2,1 m</t>
  </si>
  <si>
    <t>1696053568</t>
  </si>
  <si>
    <t>998766103</t>
  </si>
  <si>
    <t>Přesun hmot tonážní pro konstrukce truhlářské v objektech v do 24 m</t>
  </si>
  <si>
    <t>-729156032</t>
  </si>
  <si>
    <t>DV</t>
  </si>
  <si>
    <t>Dodávka a osazení SDK konstrukce dvířek za wc - pro obklad vč. úchytek a začištění</t>
  </si>
  <si>
    <t>-510373354</t>
  </si>
  <si>
    <t>UP</t>
  </si>
  <si>
    <t>Dodatečná úprava dveřních prahů vzhledem k výškovým rozdílům podlah</t>
  </si>
  <si>
    <t>-1310511488</t>
  </si>
  <si>
    <t>771</t>
  </si>
  <si>
    <t>Podlahy z dlaždic</t>
  </si>
  <si>
    <t>771571113</t>
  </si>
  <si>
    <t>Montáž podlah z keramických dlaždic režných hladkých do malty do 12 ks/m2</t>
  </si>
  <si>
    <t>1505239783</t>
  </si>
  <si>
    <t>771591111</t>
  </si>
  <si>
    <t>Podlahy penetrace podkladu</t>
  </si>
  <si>
    <t>-2094354180</t>
  </si>
  <si>
    <t>59761408</t>
  </si>
  <si>
    <t>dlaždice keramická barevná přes 9 do 12 ks/m2</t>
  </si>
  <si>
    <t>1300146206</t>
  </si>
  <si>
    <t>3,863*1,1</t>
  </si>
  <si>
    <t>4,249*1,1 'Přepočtené koeficientem množství</t>
  </si>
  <si>
    <t>998771103</t>
  </si>
  <si>
    <t>Přesun hmot tonážní pro podlahy z dlaždic v objektech v do 24 m</t>
  </si>
  <si>
    <t>-294803344</t>
  </si>
  <si>
    <t>776</t>
  </si>
  <si>
    <t>Podlahy povlakové</t>
  </si>
  <si>
    <t>776201812</t>
  </si>
  <si>
    <t>Demontáž lepených povlakových podlah s podložkou ručně</t>
  </si>
  <si>
    <t>-496671207</t>
  </si>
  <si>
    <t>demontáž nášlapné vrstvy z pvc:</t>
  </si>
  <si>
    <t>1,13*0,895</t>
  </si>
  <si>
    <t>998776103</t>
  </si>
  <si>
    <t>Přesun hmot tonážní pro podlahy povlakové v objektech v do 24 m</t>
  </si>
  <si>
    <t>-1103279505</t>
  </si>
  <si>
    <t>781</t>
  </si>
  <si>
    <t>Dokončovací práce - obklady</t>
  </si>
  <si>
    <t>781471113</t>
  </si>
  <si>
    <t>Montáž obkladů vnitřních keramických hladkých do 19 ks/m2 kladených do malty</t>
  </si>
  <si>
    <t>-792202654</t>
  </si>
  <si>
    <t>59761155</t>
  </si>
  <si>
    <t>dlaždice keramické koupelnové(barevné) přes 19 do 25 ks/m2</t>
  </si>
  <si>
    <t>1584699387</t>
  </si>
  <si>
    <t>781495111</t>
  </si>
  <si>
    <t>Penetrace podkladu vnitřních obkladů</t>
  </si>
  <si>
    <t>837213207</t>
  </si>
  <si>
    <t>998781103</t>
  </si>
  <si>
    <t>Přesun hmot tonážní pro obklady keramické v objektech v do 24 m</t>
  </si>
  <si>
    <t>-741237993</t>
  </si>
  <si>
    <t>Z</t>
  </si>
  <si>
    <t>Dodávka a montáž zrcadla na zeď</t>
  </si>
  <si>
    <t>696576611</t>
  </si>
  <si>
    <t>783</t>
  </si>
  <si>
    <t>Dokončovací práce - nátěry</t>
  </si>
  <si>
    <t>783301313</t>
  </si>
  <si>
    <t>Odmaštění zámečnických konstrukcí ředidlovým odmašťovačem</t>
  </si>
  <si>
    <t>86919736</t>
  </si>
  <si>
    <t>783314101</t>
  </si>
  <si>
    <t>Základní jednonásobný syntetický nátěr zámečnických konstrukcí</t>
  </si>
  <si>
    <t>1229602133</t>
  </si>
  <si>
    <t>zárubně:</t>
  </si>
  <si>
    <t>(2*2+0,9)*2*0,5</t>
  </si>
  <si>
    <t>783317101</t>
  </si>
  <si>
    <t>Krycí jednonásobný syntetický standardní nátěr zámečnických konstrukcí</t>
  </si>
  <si>
    <t>-1904221585</t>
  </si>
  <si>
    <t>784</t>
  </si>
  <si>
    <t>Dokončovací práce - malby a tapety</t>
  </si>
  <si>
    <t>-19775446</t>
  </si>
  <si>
    <t>stěny:</t>
  </si>
  <si>
    <t>(1,11+0,895)*2*0,6</t>
  </si>
  <si>
    <t>(0,7+3+0,7)*2</t>
  </si>
  <si>
    <t>chodba:</t>
  </si>
  <si>
    <t>(0,9+2,59+1,95+3+3+1,5)*2,6</t>
  </si>
  <si>
    <t>784181111</t>
  </si>
  <si>
    <t>Základní silikátová jednonásobná penetrace podkladu v místnostech výšky do 3,80m</t>
  </si>
  <si>
    <t>-639496487</t>
  </si>
  <si>
    <t>784321001</t>
  </si>
  <si>
    <t>Jednonásobné silikátové bílé malby v místnosti výšky do 3,80 m</t>
  </si>
  <si>
    <t>730787849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</si>
  <si>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</si>
  <si>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</si>
  <si>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</si>
  <si>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</si>
  <si>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</si>
  <si>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</si>
  <si>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1297973454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</si>
  <si>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</si>
  <si>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</si>
  <si>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</si>
  <si>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</si>
  <si>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</si>
  <si>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</si>
  <si>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</si>
  <si>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</si>
  <si>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Hodinová zúčtovací sazba instalatér odborný</t>
  </si>
  <si>
    <t>-62401217</t>
  </si>
  <si>
    <t>Ostatní drobné nepecifikované práce související s rozvody vody a kanalizace bytového jádra:</t>
  </si>
  <si>
    <t>instalatérské práce při dopojení kuchyňské linky:</t>
  </si>
  <si>
    <t>HZS3111</t>
  </si>
  <si>
    <t>Hodinová zúčtovací sazba montér potrubí</t>
  </si>
  <si>
    <t>-1415343240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</si>
  <si>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</si>
  <si>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</si>
  <si>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</si>
  <si>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</si>
  <si>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</si>
  <si>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</si>
  <si>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</si>
  <si>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-238935086</t>
  </si>
  <si>
    <t>VRN7</t>
  </si>
  <si>
    <t>Provozní vlivy</t>
  </si>
  <si>
    <t>070001000</t>
  </si>
  <si>
    <t>-1370706817</t>
  </si>
  <si>
    <t>Provedení izolace hydroizolační stěrkou vodorovné na betonu, 2 vrstvy</t>
  </si>
  <si>
    <t>WC zámek stavební zadlabací dozický 02-03 L Zn</t>
  </si>
  <si>
    <t>(0,895+1,11)*2*2,5</t>
  </si>
  <si>
    <t>Potěr samonivelační tl do 30 mm ze suchých směsí</t>
  </si>
  <si>
    <t>Provedení izolace hydroizolační stěrkou svislé na betonu, 2 vrstvy</t>
  </si>
  <si>
    <t xml:space="preserve">SDK příčka tl 80 mm profil CW+UW 50 desky 1xH2 15 TI 40 mm včetně stropu </t>
  </si>
  <si>
    <t>Revizní dvířka pod obklad  magnetická vč. montáže a začištění k obkladu min. 250x330 mm</t>
  </si>
  <si>
    <t>1,635*1,87</t>
  </si>
  <si>
    <t>(1,87+6,535)*2*0,6</t>
  </si>
  <si>
    <t>(1,87+1,635)*2*2,5</t>
  </si>
  <si>
    <t>27,55*1,1</t>
  </si>
  <si>
    <t>V. Košaře 1/122</t>
  </si>
  <si>
    <t>Bytová jednotka č.50</t>
  </si>
  <si>
    <t>725245151</t>
  </si>
  <si>
    <t>55233200</t>
  </si>
  <si>
    <t>55233206</t>
  </si>
  <si>
    <t>Rošt žlabu sprchového koutu š. koutu 800 mm</t>
  </si>
  <si>
    <t>Žlab sprchového koutu se zápachovou uzávěrou š. koutu 800 mm</t>
  </si>
  <si>
    <t>Zástěna sprchová  do výšky 1900mm a šířky 1535 mm s posuvným dílem, tl. skla 6 mm, chromový rám</t>
  </si>
  <si>
    <t>sprch. kout:</t>
  </si>
  <si>
    <t>2*0,9*2,65</t>
  </si>
  <si>
    <t>2*2,59*2,65</t>
  </si>
  <si>
    <t>2*1,95*2,65</t>
  </si>
  <si>
    <t>1,535*1,95</t>
  </si>
  <si>
    <t>0,9*1,11</t>
  </si>
  <si>
    <t>SDK příčka tl 100 mm profil CW+UW 50 desky 1xH2 15 TI 40 mm</t>
  </si>
  <si>
    <t>2*1,87*2,65</t>
  </si>
  <si>
    <t>2*2,85*2,65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</si>
</sst>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4" fontId="23" fillId="2" borderId="0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49" fontId="23" fillId="0" borderId="10" xfId="0" applyNumberFormat="1" applyFont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4" fontId="23" fillId="2" borderId="10" xfId="0" applyNumberFormat="1" applyFont="1" applyFill="1" applyBorder="1" applyAlignment="1" applyProtection="1">
      <alignment vertical="center"/>
      <protection locked="0"/>
    </xf>
    <xf numFmtId="4" fontId="23" fillId="0" borderId="10" xfId="0" applyNumberFormat="1" applyFont="1" applyBorder="1" applyAlignment="1" applyProtection="1">
      <alignment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4" fontId="23" fillId="2" borderId="19" xfId="0" applyNumberFormat="1" applyFont="1" applyFill="1" applyBorder="1" applyAlignment="1" applyProtection="1">
      <alignment vertical="center"/>
      <protection locked="0"/>
    </xf>
    <xf numFmtId="4" fontId="23" fillId="0" borderId="19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167" fontId="0" fillId="0" borderId="10" xfId="0" applyNumberFormat="1" applyFont="1" applyBorder="1" applyAlignment="1" applyProtection="1">
      <alignment vertical="center"/>
      <protection locked="0"/>
    </xf>
    <xf numFmtId="167" fontId="0" fillId="0" borderId="0" xfId="0" applyNumberFormat="1" applyFont="1" applyBorder="1" applyAlignment="1" applyProtection="1">
      <alignment vertical="center"/>
      <protection locked="0"/>
    </xf>
    <xf numFmtId="167" fontId="11" fillId="0" borderId="19" xfId="0" applyNumberFormat="1" applyFont="1" applyBorder="1" applyAlignment="1" applyProtection="1">
      <alignment vertical="center"/>
      <protection locked="0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9" t="s">
        <v>5</v>
      </c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67" t="s">
        <v>14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R5" s="20"/>
      <c r="BE5" s="264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68" t="s">
        <v>17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R6" s="20"/>
      <c r="BE6" s="265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65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65"/>
      <c r="BS8" s="17" t="s">
        <v>6</v>
      </c>
    </row>
    <row r="9" spans="2:71" s="1" customFormat="1" ht="14.45" customHeight="1">
      <c r="B9" s="20"/>
      <c r="AR9" s="20"/>
      <c r="BE9" s="265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65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65"/>
      <c r="BS11" s="17" t="s">
        <v>6</v>
      </c>
    </row>
    <row r="12" spans="2:71" s="1" customFormat="1" ht="6.95" customHeight="1">
      <c r="B12" s="20"/>
      <c r="AR12" s="20"/>
      <c r="BE12" s="265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65"/>
      <c r="BS13" s="17" t="s">
        <v>6</v>
      </c>
    </row>
    <row r="14" spans="2:71" ht="12.75">
      <c r="B14" s="20"/>
      <c r="E14" s="269" t="s">
        <v>28</v>
      </c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" t="s">
        <v>26</v>
      </c>
      <c r="AN14" s="29" t="s">
        <v>28</v>
      </c>
      <c r="AR14" s="20"/>
      <c r="BE14" s="265"/>
      <c r="BS14" s="17" t="s">
        <v>6</v>
      </c>
    </row>
    <row r="15" spans="2:71" s="1" customFormat="1" ht="6.95" customHeight="1">
      <c r="B15" s="20"/>
      <c r="AR15" s="20"/>
      <c r="BE15" s="265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65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65"/>
      <c r="BS17" s="17" t="s">
        <v>33</v>
      </c>
    </row>
    <row r="18" spans="2:71" s="1" customFormat="1" ht="6.95" customHeight="1">
      <c r="B18" s="20"/>
      <c r="AR18" s="20"/>
      <c r="BE18" s="265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65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65"/>
      <c r="BS20" s="17" t="s">
        <v>33</v>
      </c>
    </row>
    <row r="21" spans="2:57" s="1" customFormat="1" ht="6.95" customHeight="1">
      <c r="B21" s="20"/>
      <c r="AR21" s="20"/>
      <c r="BE21" s="265"/>
    </row>
    <row r="22" spans="2:57" s="1" customFormat="1" ht="12" customHeight="1">
      <c r="B22" s="20"/>
      <c r="D22" s="27" t="s">
        <v>35</v>
      </c>
      <c r="AR22" s="20"/>
      <c r="BE22" s="265"/>
    </row>
    <row r="23" spans="2:57" s="1" customFormat="1" ht="16.5" customHeight="1">
      <c r="B23" s="20"/>
      <c r="E23" s="271" t="s">
        <v>1</v>
      </c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R23" s="20"/>
      <c r="BE23" s="265"/>
    </row>
    <row r="24" spans="2:57" s="1" customFormat="1" ht="6.95" customHeight="1">
      <c r="B24" s="20"/>
      <c r="AR24" s="20"/>
      <c r="BE24" s="265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65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2">
        <f>ROUND(AG94,2)</f>
        <v>24.97</v>
      </c>
      <c r="AL26" s="273"/>
      <c r="AM26" s="273"/>
      <c r="AN26" s="273"/>
      <c r="AO26" s="273"/>
      <c r="AP26" s="32"/>
      <c r="AQ26" s="32"/>
      <c r="AR26" s="33"/>
      <c r="BE26" s="265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65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74" t="s">
        <v>37</v>
      </c>
      <c r="M28" s="274"/>
      <c r="N28" s="274"/>
      <c r="O28" s="274"/>
      <c r="P28" s="274"/>
      <c r="Q28" s="32"/>
      <c r="R28" s="32"/>
      <c r="S28" s="32"/>
      <c r="T28" s="32"/>
      <c r="U28" s="32"/>
      <c r="V28" s="32"/>
      <c r="W28" s="274" t="s">
        <v>38</v>
      </c>
      <c r="X28" s="274"/>
      <c r="Y28" s="274"/>
      <c r="Z28" s="274"/>
      <c r="AA28" s="274"/>
      <c r="AB28" s="274"/>
      <c r="AC28" s="274"/>
      <c r="AD28" s="274"/>
      <c r="AE28" s="274"/>
      <c r="AF28" s="32"/>
      <c r="AG28" s="32"/>
      <c r="AH28" s="32"/>
      <c r="AI28" s="32"/>
      <c r="AJ28" s="32"/>
      <c r="AK28" s="274" t="s">
        <v>39</v>
      </c>
      <c r="AL28" s="274"/>
      <c r="AM28" s="274"/>
      <c r="AN28" s="274"/>
      <c r="AO28" s="274"/>
      <c r="AP28" s="32"/>
      <c r="AQ28" s="32"/>
      <c r="AR28" s="33"/>
      <c r="BE28" s="265"/>
    </row>
    <row r="29" spans="2:57" s="3" customFormat="1" ht="14.45" customHeight="1">
      <c r="B29" s="37"/>
      <c r="D29" s="27" t="s">
        <v>40</v>
      </c>
      <c r="F29" s="27" t="s">
        <v>41</v>
      </c>
      <c r="L29" s="257">
        <v>0.21</v>
      </c>
      <c r="M29" s="256"/>
      <c r="N29" s="256"/>
      <c r="O29" s="256"/>
      <c r="P29" s="256"/>
      <c r="W29" s="255">
        <f>ROUND(AZ94,2)</f>
        <v>0</v>
      </c>
      <c r="X29" s="256"/>
      <c r="Y29" s="256"/>
      <c r="Z29" s="256"/>
      <c r="AA29" s="256"/>
      <c r="AB29" s="256"/>
      <c r="AC29" s="256"/>
      <c r="AD29" s="256"/>
      <c r="AE29" s="256"/>
      <c r="AK29" s="255">
        <f>ROUND(AV94,2)</f>
        <v>0</v>
      </c>
      <c r="AL29" s="256"/>
      <c r="AM29" s="256"/>
      <c r="AN29" s="256"/>
      <c r="AO29" s="256"/>
      <c r="AR29" s="37"/>
      <c r="BE29" s="266"/>
    </row>
    <row r="30" spans="2:57" s="3" customFormat="1" ht="14.45" customHeight="1">
      <c r="B30" s="37"/>
      <c r="F30" s="27" t="s">
        <v>42</v>
      </c>
      <c r="L30" s="257">
        <v>0.15</v>
      </c>
      <c r="M30" s="256"/>
      <c r="N30" s="256"/>
      <c r="O30" s="256"/>
      <c r="P30" s="256"/>
      <c r="W30" s="255">
        <f>ROUND(BA94,2)</f>
        <v>24.97</v>
      </c>
      <c r="X30" s="256"/>
      <c r="Y30" s="256"/>
      <c r="Z30" s="256"/>
      <c r="AA30" s="256"/>
      <c r="AB30" s="256"/>
      <c r="AC30" s="256"/>
      <c r="AD30" s="256"/>
      <c r="AE30" s="256"/>
      <c r="AK30" s="255">
        <f>ROUND(AW94,2)</f>
        <v>3.75</v>
      </c>
      <c r="AL30" s="256"/>
      <c r="AM30" s="256"/>
      <c r="AN30" s="256"/>
      <c r="AO30" s="256"/>
      <c r="AR30" s="37"/>
      <c r="BE30" s="266"/>
    </row>
    <row r="31" spans="2:57" s="3" customFormat="1" ht="14.45" customHeight="1" hidden="1">
      <c r="B31" s="37"/>
      <c r="F31" s="27" t="s">
        <v>43</v>
      </c>
      <c r="L31" s="257">
        <v>0.21</v>
      </c>
      <c r="M31" s="256"/>
      <c r="N31" s="256"/>
      <c r="O31" s="256"/>
      <c r="P31" s="256"/>
      <c r="W31" s="255">
        <f>ROUND(BB94,2)</f>
        <v>0</v>
      </c>
      <c r="X31" s="256"/>
      <c r="Y31" s="256"/>
      <c r="Z31" s="256"/>
      <c r="AA31" s="256"/>
      <c r="AB31" s="256"/>
      <c r="AC31" s="256"/>
      <c r="AD31" s="256"/>
      <c r="AE31" s="256"/>
      <c r="AK31" s="255">
        <v>0</v>
      </c>
      <c r="AL31" s="256"/>
      <c r="AM31" s="256"/>
      <c r="AN31" s="256"/>
      <c r="AO31" s="256"/>
      <c r="AR31" s="37"/>
      <c r="BE31" s="266"/>
    </row>
    <row r="32" spans="2:57" s="3" customFormat="1" ht="14.45" customHeight="1" hidden="1">
      <c r="B32" s="37"/>
      <c r="F32" s="27" t="s">
        <v>44</v>
      </c>
      <c r="L32" s="257">
        <v>0.15</v>
      </c>
      <c r="M32" s="256"/>
      <c r="N32" s="256"/>
      <c r="O32" s="256"/>
      <c r="P32" s="256"/>
      <c r="W32" s="255">
        <f>ROUND(BC94,2)</f>
        <v>0</v>
      </c>
      <c r="X32" s="256"/>
      <c r="Y32" s="256"/>
      <c r="Z32" s="256"/>
      <c r="AA32" s="256"/>
      <c r="AB32" s="256"/>
      <c r="AC32" s="256"/>
      <c r="AD32" s="256"/>
      <c r="AE32" s="256"/>
      <c r="AK32" s="255">
        <v>0</v>
      </c>
      <c r="AL32" s="256"/>
      <c r="AM32" s="256"/>
      <c r="AN32" s="256"/>
      <c r="AO32" s="256"/>
      <c r="AR32" s="37"/>
      <c r="BE32" s="266"/>
    </row>
    <row r="33" spans="2:57" s="3" customFormat="1" ht="14.45" customHeight="1" hidden="1">
      <c r="B33" s="37"/>
      <c r="F33" s="27" t="s">
        <v>45</v>
      </c>
      <c r="L33" s="257">
        <v>0</v>
      </c>
      <c r="M33" s="256"/>
      <c r="N33" s="256"/>
      <c r="O33" s="256"/>
      <c r="P33" s="256"/>
      <c r="W33" s="255">
        <f>ROUND(BD94,2)</f>
        <v>0</v>
      </c>
      <c r="X33" s="256"/>
      <c r="Y33" s="256"/>
      <c r="Z33" s="256"/>
      <c r="AA33" s="256"/>
      <c r="AB33" s="256"/>
      <c r="AC33" s="256"/>
      <c r="AD33" s="256"/>
      <c r="AE33" s="256"/>
      <c r="AK33" s="255">
        <v>0</v>
      </c>
      <c r="AL33" s="256"/>
      <c r="AM33" s="256"/>
      <c r="AN33" s="256"/>
      <c r="AO33" s="256"/>
      <c r="AR33" s="37"/>
      <c r="BE33" s="266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65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60" t="s">
        <v>48</v>
      </c>
      <c r="Y35" s="261"/>
      <c r="Z35" s="261"/>
      <c r="AA35" s="261"/>
      <c r="AB35" s="261"/>
      <c r="AC35" s="40"/>
      <c r="AD35" s="40"/>
      <c r="AE35" s="40"/>
      <c r="AF35" s="40"/>
      <c r="AG35" s="40"/>
      <c r="AH35" s="40"/>
      <c r="AI35" s="40"/>
      <c r="AJ35" s="40"/>
      <c r="AK35" s="262">
        <f>SUM(AK26:AK33)</f>
        <v>28.72</v>
      </c>
      <c r="AL35" s="261"/>
      <c r="AM35" s="261"/>
      <c r="AN35" s="261"/>
      <c r="AO35" s="263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46" t="str">
        <f>K6</f>
        <v>V. Košaře 122/1</v>
      </c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8" t="str">
        <f>IF(AN8="","",AN8)</f>
        <v>27. 8. 2019</v>
      </c>
      <c r="AN87" s="248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49" t="str">
        <f>IF(E17="","",E17)</f>
        <v>Ing. Vladimír Slonka</v>
      </c>
      <c r="AN89" s="250"/>
      <c r="AO89" s="250"/>
      <c r="AP89" s="250"/>
      <c r="AQ89" s="32"/>
      <c r="AR89" s="33"/>
      <c r="AS89" s="251" t="s">
        <v>56</v>
      </c>
      <c r="AT89" s="252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49" t="str">
        <f>IF(E20="","",E20)</f>
        <v xml:space="preserve"> </v>
      </c>
      <c r="AN90" s="250"/>
      <c r="AO90" s="250"/>
      <c r="AP90" s="250"/>
      <c r="AQ90" s="32"/>
      <c r="AR90" s="33"/>
      <c r="AS90" s="253"/>
      <c r="AT90" s="254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53"/>
      <c r="AT91" s="254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1" t="s">
        <v>57</v>
      </c>
      <c r="D92" s="242"/>
      <c r="E92" s="242"/>
      <c r="F92" s="242"/>
      <c r="G92" s="242"/>
      <c r="H92" s="60"/>
      <c r="I92" s="243" t="s">
        <v>58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4" t="s">
        <v>59</v>
      </c>
      <c r="AH92" s="242"/>
      <c r="AI92" s="242"/>
      <c r="AJ92" s="242"/>
      <c r="AK92" s="242"/>
      <c r="AL92" s="242"/>
      <c r="AM92" s="242"/>
      <c r="AN92" s="243" t="s">
        <v>60</v>
      </c>
      <c r="AO92" s="242"/>
      <c r="AP92" s="245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7">
        <f>ROUND(AG95,2)</f>
        <v>24.97</v>
      </c>
      <c r="AH94" s="237"/>
      <c r="AI94" s="237"/>
      <c r="AJ94" s="237"/>
      <c r="AK94" s="237"/>
      <c r="AL94" s="237"/>
      <c r="AM94" s="237"/>
      <c r="AN94" s="238">
        <f>SUM(AG94,AT94)</f>
        <v>28.72</v>
      </c>
      <c r="AO94" s="238"/>
      <c r="AP94" s="238"/>
      <c r="AQ94" s="72" t="s">
        <v>1</v>
      </c>
      <c r="AR94" s="68"/>
      <c r="AS94" s="73">
        <f>ROUND(AS95,2)</f>
        <v>0</v>
      </c>
      <c r="AT94" s="74">
        <f>ROUND(SUM(AV94:AW94),2)</f>
        <v>3.75</v>
      </c>
      <c r="AU94" s="75">
        <f>ROUND(AU95,5)</f>
        <v>0</v>
      </c>
      <c r="AV94" s="74">
        <f>ROUND(AZ94*L29,2)</f>
        <v>0</v>
      </c>
      <c r="AW94" s="74">
        <f>ROUND(BA94*L30,2)</f>
        <v>3.75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24.97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36" t="s">
        <v>81</v>
      </c>
      <c r="E95" s="236"/>
      <c r="F95" s="236"/>
      <c r="G95" s="236"/>
      <c r="H95" s="236"/>
      <c r="I95" s="82"/>
      <c r="J95" s="236" t="s">
        <v>82</v>
      </c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58">
        <f>'2 - Bytová jednotka č.2'!J30</f>
        <v>24.97</v>
      </c>
      <c r="AH95" s="259"/>
      <c r="AI95" s="259"/>
      <c r="AJ95" s="259"/>
      <c r="AK95" s="259"/>
      <c r="AL95" s="259"/>
      <c r="AM95" s="259"/>
      <c r="AN95" s="258">
        <f>SUM(AG95,AT95)</f>
        <v>28.72</v>
      </c>
      <c r="AO95" s="259"/>
      <c r="AP95" s="259"/>
      <c r="AQ95" s="83" t="s">
        <v>83</v>
      </c>
      <c r="AR95" s="80"/>
      <c r="AS95" s="84">
        <v>0</v>
      </c>
      <c r="AT95" s="85">
        <f>ROUND(SUM(AV95:AW95),2)</f>
        <v>3.75</v>
      </c>
      <c r="AU95" s="86">
        <f>'2 - Bytová jednotka č.2'!P142</f>
        <v>0</v>
      </c>
      <c r="AV95" s="85">
        <f>'2 - Bytová jednotka č.2'!J33</f>
        <v>0</v>
      </c>
      <c r="AW95" s="85">
        <f>'2 - Bytová jednotka č.2'!J34</f>
        <v>3.75</v>
      </c>
      <c r="AX95" s="85">
        <f>'2 - Bytová jednotka č.2'!J35</f>
        <v>0</v>
      </c>
      <c r="AY95" s="85">
        <f>'2 - Bytová jednotka č.2'!J36</f>
        <v>0</v>
      </c>
      <c r="AZ95" s="85">
        <f>'2 - Bytová jednotka č.2'!F33</f>
        <v>0</v>
      </c>
      <c r="BA95" s="85">
        <f>'2 - Bytová jednotka č.2'!F34</f>
        <v>24.97</v>
      </c>
      <c r="BB95" s="85">
        <f>'2 - Bytová jednotka č.2'!F35</f>
        <v>0</v>
      </c>
      <c r="BC95" s="85">
        <f>'2 - Bytová jednotka č.2'!F36</f>
        <v>0</v>
      </c>
      <c r="BD95" s="87">
        <f>'2 - Bytová jednotka č.2'!F37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</mergeCells>
  <hyperlinks>
    <hyperlink ref="A95" location="'2 - Bytová jednotka č.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7"/>
  <sheetViews>
    <sheetView showGridLines="0" tabSelected="1" workbookViewId="0" topLeftCell="A248">
      <selection activeCell="I257" sqref="I25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5.281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39" t="s">
        <v>5</v>
      </c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76" t="s">
        <v>646</v>
      </c>
      <c r="F7" s="277"/>
      <c r="G7" s="277"/>
      <c r="H7" s="277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6" t="s">
        <v>647</v>
      </c>
      <c r="F9" s="275"/>
      <c r="G9" s="275"/>
      <c r="H9" s="275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8" t="str">
        <f>'Rekapitulace stavby'!E14</f>
        <v>Vyplň údaj</v>
      </c>
      <c r="F18" s="267"/>
      <c r="G18" s="267"/>
      <c r="H18" s="267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71" t="s">
        <v>1</v>
      </c>
      <c r="F27" s="271"/>
      <c r="G27" s="271"/>
      <c r="H27" s="271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24.97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ROUND((SUM(BE142:BE416)),2)</f>
        <v>0</v>
      </c>
      <c r="G33" s="32"/>
      <c r="H33" s="32"/>
      <c r="I33" s="103">
        <v>0.21</v>
      </c>
      <c r="J33" s="102">
        <f>ROUND(((SUM(BE142:BE416))*I33),2)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ROUND((SUM(BF142:BF416)),2)</f>
        <v>24.97</v>
      </c>
      <c r="G34" s="32"/>
      <c r="H34" s="32"/>
      <c r="I34" s="103">
        <v>0.15</v>
      </c>
      <c r="J34" s="102">
        <f>ROUND(((SUM(BF142:BF416))*I34),2)</f>
        <v>3.75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ROUND((SUM(BG142:BG416)),2)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ROUND((SUM(BH142:BH416)),2)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ROUND((SUM(BI142:BI416)),2)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28.72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76" t="str">
        <f>E7</f>
        <v>V. Košaře 1/122</v>
      </c>
      <c r="F85" s="277"/>
      <c r="G85" s="277"/>
      <c r="H85" s="277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6" t="str">
        <f>E9</f>
        <v>Bytová jednotka č.50</v>
      </c>
      <c r="F87" s="275"/>
      <c r="G87" s="275"/>
      <c r="H87" s="275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24.97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J169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J193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J197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J200</f>
        <v>24.97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J201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J227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J237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J245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J256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J277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J280</f>
        <v>2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J297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J302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J325</f>
        <v>22.97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J341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J351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J357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J367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J373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J387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J412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J413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J415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76" t="str">
        <f>E7</f>
        <v>V. Košaře 1/122</v>
      </c>
      <c r="F132" s="277"/>
      <c r="G132" s="277"/>
      <c r="H132" s="277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46" t="str">
        <f>E9</f>
        <v>Bytová jednotka č.50</v>
      </c>
      <c r="F134" s="275"/>
      <c r="G134" s="275"/>
      <c r="H134" s="275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27. 8. 2019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24.97</v>
      </c>
      <c r="K142" s="32"/>
      <c r="L142" s="33"/>
      <c r="M142" s="65"/>
      <c r="N142" s="56"/>
      <c r="O142" s="66"/>
      <c r="P142" s="141">
        <f>P143+P200+P387+P412</f>
        <v>0</v>
      </c>
      <c r="Q142" s="66"/>
      <c r="R142" s="141">
        <f>R143+R200+R387+R412</f>
        <v>3.4504532699999997</v>
      </c>
      <c r="S142" s="66"/>
      <c r="T142" s="142">
        <f>T143+T200+T387+T412</f>
        <v>3.7445497000000003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BK143+BK200+BK387+BK412</f>
        <v>24.97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P144+P147+P169+P193+P197</f>
        <v>0</v>
      </c>
      <c r="Q143" s="150"/>
      <c r="R143" s="151">
        <f>R144+R147+R169+R193+R197</f>
        <v>0.71927537</v>
      </c>
      <c r="S143" s="150"/>
      <c r="T143" s="152">
        <f>T144+T147+T169+T193+T197</f>
        <v>3.3338861500000005</v>
      </c>
      <c r="AR143" s="145" t="s">
        <v>84</v>
      </c>
      <c r="AT143" s="153" t="s">
        <v>75</v>
      </c>
      <c r="AU143" s="153" t="s">
        <v>76</v>
      </c>
      <c r="AY143" s="145" t="s">
        <v>134</v>
      </c>
      <c r="BK143" s="154">
        <f>BK144+BK147+BK169+BK193+BK197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0.112728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1.76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0.112728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81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81</v>
      </c>
      <c r="BK145" s="171">
        <f>ROUND(I145*H145,2)</f>
        <v>0</v>
      </c>
      <c r="BL145" s="17" t="s">
        <v>141</v>
      </c>
      <c r="BM145" s="170" t="s">
        <v>142</v>
      </c>
    </row>
    <row r="146" spans="2:51" s="13" customFormat="1" ht="12">
      <c r="B146" s="172"/>
      <c r="D146" s="173" t="s">
        <v>143</v>
      </c>
      <c r="E146" s="174" t="s">
        <v>1</v>
      </c>
      <c r="F146" s="175" t="s">
        <v>144</v>
      </c>
      <c r="H146" s="176">
        <v>1.76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143</v>
      </c>
      <c r="AU146" s="174" t="s">
        <v>81</v>
      </c>
      <c r="AV146" s="13" t="s">
        <v>81</v>
      </c>
      <c r="AW146" s="13" t="s">
        <v>33</v>
      </c>
      <c r="AX146" s="13" t="s">
        <v>84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145</v>
      </c>
      <c r="F147" s="155" t="s">
        <v>146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SUM(P148:P168)</f>
        <v>0</v>
      </c>
      <c r="Q147" s="150"/>
      <c r="R147" s="151">
        <f>SUM(R148:R168)</f>
        <v>0.6041273699999999</v>
      </c>
      <c r="S147" s="150"/>
      <c r="T147" s="152">
        <f>SUM(T148:T168)</f>
        <v>0</v>
      </c>
      <c r="AR147" s="145" t="s">
        <v>84</v>
      </c>
      <c r="AT147" s="153" t="s">
        <v>75</v>
      </c>
      <c r="AU147" s="153" t="s">
        <v>84</v>
      </c>
      <c r="AY147" s="145" t="s">
        <v>134</v>
      </c>
      <c r="BK147" s="154">
        <f>SUM(BK148:BK168)</f>
        <v>0</v>
      </c>
    </row>
    <row r="148" spans="1:65" s="2" customFormat="1" ht="21.75" customHeight="1">
      <c r="A148" s="32"/>
      <c r="B148" s="157"/>
      <c r="C148" s="158" t="s">
        <v>81</v>
      </c>
      <c r="D148" s="158" t="s">
        <v>137</v>
      </c>
      <c r="E148" s="159" t="s">
        <v>147</v>
      </c>
      <c r="F148" s="160" t="s">
        <v>148</v>
      </c>
      <c r="G148" s="161" t="s">
        <v>140</v>
      </c>
      <c r="H148" s="162">
        <v>4.505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0.0011713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81</v>
      </c>
      <c r="AY148" s="17" t="s">
        <v>134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81</v>
      </c>
      <c r="BK148" s="171">
        <f>ROUND(I148*H148,2)</f>
        <v>0</v>
      </c>
      <c r="BL148" s="17" t="s">
        <v>141</v>
      </c>
      <c r="BM148" s="170" t="s">
        <v>149</v>
      </c>
    </row>
    <row r="149" spans="2:51" s="13" customFormat="1" ht="12">
      <c r="B149" s="172"/>
      <c r="D149" s="173" t="s">
        <v>143</v>
      </c>
      <c r="E149" s="174" t="s">
        <v>1</v>
      </c>
      <c r="F149" s="175" t="s">
        <v>150</v>
      </c>
      <c r="H149" s="176">
        <v>5.051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143</v>
      </c>
      <c r="AU149" s="174" t="s">
        <v>81</v>
      </c>
      <c r="AV149" s="13" t="s">
        <v>81</v>
      </c>
      <c r="AW149" s="13" t="s">
        <v>33</v>
      </c>
      <c r="AX149" s="13" t="s">
        <v>76</v>
      </c>
      <c r="AY149" s="174" t="s">
        <v>134</v>
      </c>
    </row>
    <row r="150" spans="2:51" s="13" customFormat="1" ht="12">
      <c r="B150" s="172"/>
      <c r="D150" s="173" t="s">
        <v>143</v>
      </c>
      <c r="E150" s="174" t="s">
        <v>1</v>
      </c>
      <c r="F150" s="175" t="s">
        <v>151</v>
      </c>
      <c r="H150" s="176">
        <v>-0.546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143</v>
      </c>
      <c r="AU150" s="174" t="s">
        <v>81</v>
      </c>
      <c r="AV150" s="13" t="s">
        <v>81</v>
      </c>
      <c r="AW150" s="13" t="s">
        <v>33</v>
      </c>
      <c r="AX150" s="13" t="s">
        <v>76</v>
      </c>
      <c r="AY150" s="174" t="s">
        <v>134</v>
      </c>
    </row>
    <row r="151" spans="2:51" s="14" customFormat="1" ht="12">
      <c r="B151" s="181"/>
      <c r="D151" s="173" t="s">
        <v>143</v>
      </c>
      <c r="E151" s="182" t="s">
        <v>1</v>
      </c>
      <c r="F151" s="183" t="s">
        <v>152</v>
      </c>
      <c r="H151" s="184">
        <v>4.505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2" t="s">
        <v>143</v>
      </c>
      <c r="AU151" s="182" t="s">
        <v>81</v>
      </c>
      <c r="AV151" s="14" t="s">
        <v>141</v>
      </c>
      <c r="AW151" s="14" t="s">
        <v>33</v>
      </c>
      <c r="AX151" s="14" t="s">
        <v>84</v>
      </c>
      <c r="AY151" s="182" t="s">
        <v>134</v>
      </c>
    </row>
    <row r="152" spans="1:65" s="2" customFormat="1" ht="21.75" customHeight="1">
      <c r="A152" s="32"/>
      <c r="B152" s="157"/>
      <c r="C152" s="158">
        <v>3</v>
      </c>
      <c r="D152" s="158" t="s">
        <v>137</v>
      </c>
      <c r="E152" s="159" t="s">
        <v>154</v>
      </c>
      <c r="F152" s="160" t="s">
        <v>155</v>
      </c>
      <c r="G152" s="161" t="s">
        <v>140</v>
      </c>
      <c r="H152" s="162">
        <v>15.197</v>
      </c>
      <c r="I152" s="163"/>
      <c r="J152" s="164">
        <f aca="true" t="shared" si="0" ref="J152"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 aca="true" t="shared" si="1" ref="P152">O152*H152</f>
        <v>0</v>
      </c>
      <c r="Q152" s="168">
        <v>0.00026</v>
      </c>
      <c r="R152" s="168">
        <f aca="true" t="shared" si="2" ref="R152">Q152*H152</f>
        <v>0.003951219999999999</v>
      </c>
      <c r="S152" s="168">
        <v>0</v>
      </c>
      <c r="T152" s="169">
        <f aca="true" t="shared" si="3" ref="T152"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141</v>
      </c>
      <c r="AT152" s="170" t="s">
        <v>137</v>
      </c>
      <c r="AU152" s="170" t="s">
        <v>81</v>
      </c>
      <c r="AY152" s="17" t="s">
        <v>134</v>
      </c>
      <c r="BE152" s="171">
        <f aca="true" t="shared" si="4" ref="BE152">IF(N152="základní",J152,0)</f>
        <v>0</v>
      </c>
      <c r="BF152" s="171">
        <f aca="true" t="shared" si="5" ref="BF152">IF(N152="snížená",J152,0)</f>
        <v>0</v>
      </c>
      <c r="BG152" s="171">
        <f aca="true" t="shared" si="6" ref="BG152">IF(N152="zákl. přenesená",J152,0)</f>
        <v>0</v>
      </c>
      <c r="BH152" s="171">
        <f aca="true" t="shared" si="7" ref="BH152">IF(N152="sníž. přenesená",J152,0)</f>
        <v>0</v>
      </c>
      <c r="BI152" s="171">
        <f aca="true" t="shared" si="8" ref="BI152">IF(N152="nulová",J152,0)</f>
        <v>0</v>
      </c>
      <c r="BJ152" s="17" t="s">
        <v>81</v>
      </c>
      <c r="BK152" s="171">
        <f aca="true" t="shared" si="9" ref="BK152">ROUND(I152*H152,2)</f>
        <v>0</v>
      </c>
      <c r="BL152" s="17" t="s">
        <v>141</v>
      </c>
      <c r="BM152" s="170" t="s">
        <v>156</v>
      </c>
    </row>
    <row r="153" spans="2:51" s="13" customFormat="1" ht="12">
      <c r="B153" s="172"/>
      <c r="D153" s="173" t="s">
        <v>143</v>
      </c>
      <c r="E153" s="174" t="s">
        <v>1</v>
      </c>
      <c r="F153" s="175" t="s">
        <v>158</v>
      </c>
      <c r="H153" s="176">
        <v>0.921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143</v>
      </c>
      <c r="AU153" s="174" t="s">
        <v>81</v>
      </c>
      <c r="AV153" s="13" t="s">
        <v>81</v>
      </c>
      <c r="AW153" s="13" t="s">
        <v>33</v>
      </c>
      <c r="AX153" s="13" t="s">
        <v>76</v>
      </c>
      <c r="AY153" s="174" t="s">
        <v>134</v>
      </c>
    </row>
    <row r="154" spans="2:51" s="13" customFormat="1" ht="12">
      <c r="B154" s="172"/>
      <c r="D154" s="173" t="s">
        <v>143</v>
      </c>
      <c r="E154" s="174" t="s">
        <v>1</v>
      </c>
      <c r="F154" s="175" t="s">
        <v>159</v>
      </c>
      <c r="H154" s="176">
        <v>8.62</v>
      </c>
      <c r="I154" s="177"/>
      <c r="L154" s="172"/>
      <c r="M154" s="178"/>
      <c r="N154" s="179"/>
      <c r="O154" s="179"/>
      <c r="P154" s="179"/>
      <c r="Q154" s="179"/>
      <c r="R154" s="179"/>
      <c r="S154" s="179"/>
      <c r="T154" s="180"/>
      <c r="AT154" s="174" t="s">
        <v>143</v>
      </c>
      <c r="AU154" s="174" t="s">
        <v>81</v>
      </c>
      <c r="AV154" s="13" t="s">
        <v>81</v>
      </c>
      <c r="AW154" s="13" t="s">
        <v>33</v>
      </c>
      <c r="AX154" s="13" t="s">
        <v>76</v>
      </c>
      <c r="AY154" s="174" t="s">
        <v>134</v>
      </c>
    </row>
    <row r="155" spans="2:51" s="14" customFormat="1" ht="12">
      <c r="B155" s="181"/>
      <c r="D155" s="173" t="s">
        <v>143</v>
      </c>
      <c r="E155" s="182" t="s">
        <v>1</v>
      </c>
      <c r="F155" s="183" t="s">
        <v>152</v>
      </c>
      <c r="H155" s="184">
        <v>9.541</v>
      </c>
      <c r="I155" s="185"/>
      <c r="L155" s="181"/>
      <c r="M155" s="186"/>
      <c r="N155" s="187"/>
      <c r="O155" s="187"/>
      <c r="P155" s="187"/>
      <c r="Q155" s="187"/>
      <c r="R155" s="187"/>
      <c r="S155" s="187"/>
      <c r="T155" s="188"/>
      <c r="AT155" s="182" t="s">
        <v>143</v>
      </c>
      <c r="AU155" s="182" t="s">
        <v>81</v>
      </c>
      <c r="AV155" s="14" t="s">
        <v>141</v>
      </c>
      <c r="AW155" s="14" t="s">
        <v>33</v>
      </c>
      <c r="AX155" s="14" t="s">
        <v>84</v>
      </c>
      <c r="AY155" s="182" t="s">
        <v>134</v>
      </c>
    </row>
    <row r="156" spans="1:65" s="2" customFormat="1" ht="21.75" customHeight="1">
      <c r="A156" s="32"/>
      <c r="B156" s="157"/>
      <c r="C156" s="158">
        <v>4</v>
      </c>
      <c r="D156" s="158" t="s">
        <v>137</v>
      </c>
      <c r="E156" s="159" t="s">
        <v>161</v>
      </c>
      <c r="F156" s="160" t="s">
        <v>162</v>
      </c>
      <c r="G156" s="161" t="s">
        <v>140</v>
      </c>
      <c r="H156" s="162">
        <v>15.197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0.01575</v>
      </c>
      <c r="R156" s="168">
        <f>Q156*H156</f>
        <v>0.23935274999999998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81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81</v>
      </c>
      <c r="BK156" s="171">
        <f>ROUND(I156*H156,2)</f>
        <v>0</v>
      </c>
      <c r="BL156" s="17" t="s">
        <v>141</v>
      </c>
      <c r="BM156" s="170" t="s">
        <v>163</v>
      </c>
    </row>
    <row r="157" spans="2:51" s="13" customFormat="1" ht="12">
      <c r="B157" s="172"/>
      <c r="D157" s="173" t="s">
        <v>143</v>
      </c>
      <c r="E157" s="174" t="s">
        <v>1</v>
      </c>
      <c r="F157" s="175" t="s">
        <v>164</v>
      </c>
      <c r="H157" s="176">
        <v>15.197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143</v>
      </c>
      <c r="AU157" s="174" t="s">
        <v>81</v>
      </c>
      <c r="AV157" s="13" t="s">
        <v>81</v>
      </c>
      <c r="AW157" s="13" t="s">
        <v>33</v>
      </c>
      <c r="AX157" s="13" t="s">
        <v>84</v>
      </c>
      <c r="AY157" s="174" t="s">
        <v>134</v>
      </c>
    </row>
    <row r="158" spans="1:65" s="2" customFormat="1" ht="16.5" customHeight="1">
      <c r="A158" s="32"/>
      <c r="B158" s="157"/>
      <c r="C158" s="158">
        <v>5</v>
      </c>
      <c r="D158" s="158" t="s">
        <v>137</v>
      </c>
      <c r="E158" s="159" t="s">
        <v>165</v>
      </c>
      <c r="F158" s="160" t="s">
        <v>166</v>
      </c>
      <c r="G158" s="161" t="s">
        <v>140</v>
      </c>
      <c r="H158" s="162">
        <v>13.5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81</v>
      </c>
      <c r="AY158" s="17" t="s">
        <v>134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81</v>
      </c>
      <c r="BK158" s="171">
        <f>ROUND(I158*H158,2)</f>
        <v>0</v>
      </c>
      <c r="BL158" s="17" t="s">
        <v>141</v>
      </c>
      <c r="BM158" s="170" t="s">
        <v>167</v>
      </c>
    </row>
    <row r="159" spans="2:51" s="13" customFormat="1" ht="12">
      <c r="B159" s="172"/>
      <c r="D159" s="173" t="s">
        <v>143</v>
      </c>
      <c r="E159" s="174" t="s">
        <v>1</v>
      </c>
      <c r="F159" s="175" t="s">
        <v>168</v>
      </c>
      <c r="H159" s="176">
        <v>13.5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143</v>
      </c>
      <c r="AU159" s="174" t="s">
        <v>81</v>
      </c>
      <c r="AV159" s="13" t="s">
        <v>81</v>
      </c>
      <c r="AW159" s="13" t="s">
        <v>33</v>
      </c>
      <c r="AX159" s="13" t="s">
        <v>84</v>
      </c>
      <c r="AY159" s="174" t="s">
        <v>134</v>
      </c>
    </row>
    <row r="160" spans="1:65" s="2" customFormat="1" ht="21.75" customHeight="1">
      <c r="A160" s="32"/>
      <c r="B160" s="157"/>
      <c r="C160" s="158">
        <v>6</v>
      </c>
      <c r="D160" s="158" t="s">
        <v>137</v>
      </c>
      <c r="E160" s="159" t="s">
        <v>169</v>
      </c>
      <c r="F160" s="160" t="s">
        <v>170</v>
      </c>
      <c r="G160" s="161" t="s">
        <v>140</v>
      </c>
      <c r="H160" s="162">
        <v>50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141</v>
      </c>
      <c r="AT160" s="170" t="s">
        <v>137</v>
      </c>
      <c r="AU160" s="170" t="s">
        <v>81</v>
      </c>
      <c r="AY160" s="17" t="s">
        <v>134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81</v>
      </c>
      <c r="BK160" s="171">
        <f>ROUND(I160*H160,2)</f>
        <v>0</v>
      </c>
      <c r="BL160" s="17" t="s">
        <v>141</v>
      </c>
      <c r="BM160" s="170" t="s">
        <v>171</v>
      </c>
    </row>
    <row r="161" spans="2:51" s="15" customFormat="1" ht="12">
      <c r="B161" s="189"/>
      <c r="D161" s="173" t="s">
        <v>143</v>
      </c>
      <c r="E161" s="190" t="s">
        <v>1</v>
      </c>
      <c r="F161" s="191" t="s">
        <v>172</v>
      </c>
      <c r="H161" s="190" t="s">
        <v>1</v>
      </c>
      <c r="I161" s="192"/>
      <c r="L161" s="189"/>
      <c r="M161" s="193"/>
      <c r="N161" s="194"/>
      <c r="O161" s="194"/>
      <c r="P161" s="194"/>
      <c r="Q161" s="194"/>
      <c r="R161" s="194"/>
      <c r="S161" s="194"/>
      <c r="T161" s="195"/>
      <c r="AT161" s="190" t="s">
        <v>143</v>
      </c>
      <c r="AU161" s="190" t="s">
        <v>81</v>
      </c>
      <c r="AV161" s="15" t="s">
        <v>84</v>
      </c>
      <c r="AW161" s="15" t="s">
        <v>33</v>
      </c>
      <c r="AX161" s="15" t="s">
        <v>76</v>
      </c>
      <c r="AY161" s="190" t="s">
        <v>134</v>
      </c>
    </row>
    <row r="162" spans="2:51" s="13" customFormat="1" ht="12">
      <c r="B162" s="172"/>
      <c r="D162" s="173" t="s">
        <v>143</v>
      </c>
      <c r="E162" s="174" t="s">
        <v>1</v>
      </c>
      <c r="F162" s="175" t="s">
        <v>173</v>
      </c>
      <c r="H162" s="176">
        <v>50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143</v>
      </c>
      <c r="AU162" s="174" t="s">
        <v>81</v>
      </c>
      <c r="AV162" s="13" t="s">
        <v>81</v>
      </c>
      <c r="AW162" s="13" t="s">
        <v>33</v>
      </c>
      <c r="AX162" s="13" t="s">
        <v>84</v>
      </c>
      <c r="AY162" s="174" t="s">
        <v>134</v>
      </c>
    </row>
    <row r="163" spans="1:65" s="2" customFormat="1" ht="21.75" customHeight="1">
      <c r="A163" s="32"/>
      <c r="B163" s="157"/>
      <c r="C163" s="158">
        <v>7</v>
      </c>
      <c r="D163" s="158" t="s">
        <v>137</v>
      </c>
      <c r="E163" s="159" t="s">
        <v>174</v>
      </c>
      <c r="F163" s="160" t="s">
        <v>638</v>
      </c>
      <c r="G163" s="161" t="s">
        <v>140</v>
      </c>
      <c r="H163" s="162">
        <v>3.863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0.0567</v>
      </c>
      <c r="R163" s="168">
        <f>Q163*H163</f>
        <v>0.2190321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81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81</v>
      </c>
      <c r="BK163" s="171">
        <f>ROUND(I163*H163,2)</f>
        <v>0</v>
      </c>
      <c r="BL163" s="17" t="s">
        <v>141</v>
      </c>
      <c r="BM163" s="170" t="s">
        <v>175</v>
      </c>
    </row>
    <row r="164" spans="2:51" s="13" customFormat="1" ht="12">
      <c r="B164" s="172"/>
      <c r="D164" s="173" t="s">
        <v>143</v>
      </c>
      <c r="E164" s="174" t="s">
        <v>1</v>
      </c>
      <c r="F164" s="175" t="s">
        <v>176</v>
      </c>
      <c r="H164" s="176">
        <v>2.87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143</v>
      </c>
      <c r="AU164" s="174" t="s">
        <v>81</v>
      </c>
      <c r="AV164" s="13" t="s">
        <v>81</v>
      </c>
      <c r="AW164" s="13" t="s">
        <v>33</v>
      </c>
      <c r="AX164" s="13" t="s">
        <v>76</v>
      </c>
      <c r="AY164" s="174" t="s">
        <v>134</v>
      </c>
    </row>
    <row r="165" spans="2:51" s="13" customFormat="1" ht="12">
      <c r="B165" s="172"/>
      <c r="D165" s="173" t="s">
        <v>143</v>
      </c>
      <c r="E165" s="174" t="s">
        <v>1</v>
      </c>
      <c r="F165" s="175" t="s">
        <v>177</v>
      </c>
      <c r="H165" s="176">
        <v>0.993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143</v>
      </c>
      <c r="AU165" s="174" t="s">
        <v>81</v>
      </c>
      <c r="AV165" s="13" t="s">
        <v>81</v>
      </c>
      <c r="AW165" s="13" t="s">
        <v>33</v>
      </c>
      <c r="AX165" s="13" t="s">
        <v>76</v>
      </c>
      <c r="AY165" s="174" t="s">
        <v>134</v>
      </c>
    </row>
    <row r="166" spans="2:51" s="14" customFormat="1" ht="12">
      <c r="B166" s="181"/>
      <c r="D166" s="173" t="s">
        <v>143</v>
      </c>
      <c r="E166" s="182" t="s">
        <v>1</v>
      </c>
      <c r="F166" s="183" t="s">
        <v>152</v>
      </c>
      <c r="H166" s="184">
        <v>3.863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143</v>
      </c>
      <c r="AU166" s="182" t="s">
        <v>81</v>
      </c>
      <c r="AV166" s="14" t="s">
        <v>141</v>
      </c>
      <c r="AW166" s="14" t="s">
        <v>33</v>
      </c>
      <c r="AX166" s="14" t="s">
        <v>84</v>
      </c>
      <c r="AY166" s="182" t="s">
        <v>134</v>
      </c>
    </row>
    <row r="167" spans="1:65" s="2" customFormat="1" ht="16.5" customHeight="1">
      <c r="A167" s="32"/>
      <c r="B167" s="157"/>
      <c r="C167" s="158">
        <v>8</v>
      </c>
      <c r="D167" s="158" t="s">
        <v>137</v>
      </c>
      <c r="E167" s="159" t="s">
        <v>178</v>
      </c>
      <c r="F167" s="160" t="s">
        <v>179</v>
      </c>
      <c r="G167" s="161" t="s">
        <v>180</v>
      </c>
      <c r="H167" s="162">
        <v>2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0.04684</v>
      </c>
      <c r="R167" s="168">
        <f>Q167*H167</f>
        <v>0.09368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141</v>
      </c>
      <c r="AT167" s="170" t="s">
        <v>137</v>
      </c>
      <c r="AU167" s="170" t="s">
        <v>81</v>
      </c>
      <c r="AY167" s="17" t="s">
        <v>134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81</v>
      </c>
      <c r="BK167" s="171">
        <f>ROUND(I167*H167,2)</f>
        <v>0</v>
      </c>
      <c r="BL167" s="17" t="s">
        <v>141</v>
      </c>
      <c r="BM167" s="170" t="s">
        <v>181</v>
      </c>
    </row>
    <row r="168" spans="1:65" s="2" customFormat="1" ht="16.5" customHeight="1">
      <c r="A168" s="32"/>
      <c r="B168" s="157"/>
      <c r="C168" s="196">
        <v>9</v>
      </c>
      <c r="D168" s="196" t="s">
        <v>182</v>
      </c>
      <c r="E168" s="197" t="s">
        <v>183</v>
      </c>
      <c r="F168" s="198" t="s">
        <v>184</v>
      </c>
      <c r="G168" s="199" t="s">
        <v>180</v>
      </c>
      <c r="H168" s="200">
        <v>2</v>
      </c>
      <c r="I168" s="201"/>
      <c r="J168" s="202">
        <f>ROUND(I168*H168,2)</f>
        <v>0</v>
      </c>
      <c r="K168" s="203"/>
      <c r="L168" s="204"/>
      <c r="M168" s="205" t="s">
        <v>1</v>
      </c>
      <c r="N168" s="206" t="s">
        <v>42</v>
      </c>
      <c r="O168" s="58"/>
      <c r="P168" s="168">
        <f>O168*H168</f>
        <v>0</v>
      </c>
      <c r="Q168" s="168">
        <v>0.02347</v>
      </c>
      <c r="R168" s="168">
        <f>Q168*H168</f>
        <v>0.04694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157</v>
      </c>
      <c r="AT168" s="170" t="s">
        <v>182</v>
      </c>
      <c r="AU168" s="170" t="s">
        <v>81</v>
      </c>
      <c r="AY168" s="17" t="s">
        <v>134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81</v>
      </c>
      <c r="BK168" s="171">
        <f>ROUND(I168*H168,2)</f>
        <v>0</v>
      </c>
      <c r="BL168" s="17" t="s">
        <v>141</v>
      </c>
      <c r="BM168" s="170" t="s">
        <v>185</v>
      </c>
    </row>
    <row r="169" spans="2:63" s="12" customFormat="1" ht="22.9" customHeight="1">
      <c r="B169" s="144"/>
      <c r="D169" s="145" t="s">
        <v>75</v>
      </c>
      <c r="E169" s="155" t="s">
        <v>160</v>
      </c>
      <c r="F169" s="155" t="s">
        <v>186</v>
      </c>
      <c r="I169" s="147"/>
      <c r="J169" s="156">
        <f>BK169</f>
        <v>0</v>
      </c>
      <c r="L169" s="144"/>
      <c r="M169" s="149"/>
      <c r="N169" s="150"/>
      <c r="O169" s="150"/>
      <c r="P169" s="151">
        <f>SUM(P170:P192)</f>
        <v>0</v>
      </c>
      <c r="Q169" s="150"/>
      <c r="R169" s="151">
        <f>SUM(R170:R192)</f>
        <v>0.0024200000000000003</v>
      </c>
      <c r="S169" s="150"/>
      <c r="T169" s="152">
        <f>SUM(T170:T192)</f>
        <v>3.3338861500000005</v>
      </c>
      <c r="AR169" s="145" t="s">
        <v>84</v>
      </c>
      <c r="AT169" s="153" t="s">
        <v>75</v>
      </c>
      <c r="AU169" s="153" t="s">
        <v>84</v>
      </c>
      <c r="AY169" s="145" t="s">
        <v>134</v>
      </c>
      <c r="BK169" s="154">
        <f>SUM(BK170:BK192)</f>
        <v>0</v>
      </c>
    </row>
    <row r="170" spans="1:65" s="2" customFormat="1" ht="21.75" customHeight="1">
      <c r="A170" s="32"/>
      <c r="B170" s="157"/>
      <c r="C170" s="158">
        <v>10</v>
      </c>
      <c r="D170" s="158" t="s">
        <v>137</v>
      </c>
      <c r="E170" s="159" t="s">
        <v>187</v>
      </c>
      <c r="F170" s="160" t="s">
        <v>188</v>
      </c>
      <c r="G170" s="161" t="s">
        <v>140</v>
      </c>
      <c r="H170" s="162">
        <v>15.607</v>
      </c>
      <c r="I170" s="163"/>
      <c r="J170" s="164">
        <f>ROUND(I170*H170,2)</f>
        <v>0</v>
      </c>
      <c r="K170" s="165"/>
      <c r="L170" s="33"/>
      <c r="M170" s="166" t="s">
        <v>1</v>
      </c>
      <c r="N170" s="167" t="s">
        <v>42</v>
      </c>
      <c r="O170" s="58"/>
      <c r="P170" s="168">
        <f>O170*H170</f>
        <v>0</v>
      </c>
      <c r="Q170" s="168">
        <v>0</v>
      </c>
      <c r="R170" s="168">
        <f>Q170*H170</f>
        <v>0</v>
      </c>
      <c r="S170" s="168">
        <v>0</v>
      </c>
      <c r="T170" s="16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0" t="s">
        <v>189</v>
      </c>
      <c r="AT170" s="170" t="s">
        <v>137</v>
      </c>
      <c r="AU170" s="170" t="s">
        <v>81</v>
      </c>
      <c r="AY170" s="17" t="s">
        <v>134</v>
      </c>
      <c r="BE170" s="171">
        <f>IF(N170="základní",J170,0)</f>
        <v>0</v>
      </c>
      <c r="BF170" s="171">
        <f>IF(N170="snížená",J170,0)</f>
        <v>0</v>
      </c>
      <c r="BG170" s="171">
        <f>IF(N170="zákl. přenesená",J170,0)</f>
        <v>0</v>
      </c>
      <c r="BH170" s="171">
        <f>IF(N170="sníž. přenesená",J170,0)</f>
        <v>0</v>
      </c>
      <c r="BI170" s="171">
        <f>IF(N170="nulová",J170,0)</f>
        <v>0</v>
      </c>
      <c r="BJ170" s="17" t="s">
        <v>81</v>
      </c>
      <c r="BK170" s="171">
        <f>ROUND(I170*H170,2)</f>
        <v>0</v>
      </c>
      <c r="BL170" s="17" t="s">
        <v>189</v>
      </c>
      <c r="BM170" s="170" t="s">
        <v>190</v>
      </c>
    </row>
    <row r="171" spans="2:51" s="15" customFormat="1" ht="12">
      <c r="B171" s="189"/>
      <c r="D171" s="173" t="s">
        <v>143</v>
      </c>
      <c r="E171" s="190" t="s">
        <v>1</v>
      </c>
      <c r="F171" s="191" t="s">
        <v>191</v>
      </c>
      <c r="H171" s="190" t="s">
        <v>1</v>
      </c>
      <c r="I171" s="192"/>
      <c r="L171" s="189"/>
      <c r="M171" s="193"/>
      <c r="N171" s="194"/>
      <c r="O171" s="194"/>
      <c r="P171" s="194"/>
      <c r="Q171" s="194"/>
      <c r="R171" s="194"/>
      <c r="S171" s="194"/>
      <c r="T171" s="195"/>
      <c r="AT171" s="190" t="s">
        <v>143</v>
      </c>
      <c r="AU171" s="190" t="s">
        <v>81</v>
      </c>
      <c r="AV171" s="15" t="s">
        <v>84</v>
      </c>
      <c r="AW171" s="15" t="s">
        <v>33</v>
      </c>
      <c r="AX171" s="15" t="s">
        <v>76</v>
      </c>
      <c r="AY171" s="190" t="s">
        <v>134</v>
      </c>
    </row>
    <row r="172" spans="2:51" s="13" customFormat="1" ht="12">
      <c r="B172" s="172"/>
      <c r="D172" s="173" t="s">
        <v>143</v>
      </c>
      <c r="E172" s="174" t="s">
        <v>1</v>
      </c>
      <c r="F172" s="175" t="s">
        <v>192</v>
      </c>
      <c r="H172" s="176">
        <v>10.556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143</v>
      </c>
      <c r="AU172" s="174" t="s">
        <v>81</v>
      </c>
      <c r="AV172" s="13" t="s">
        <v>81</v>
      </c>
      <c r="AW172" s="13" t="s">
        <v>33</v>
      </c>
      <c r="AX172" s="13" t="s">
        <v>76</v>
      </c>
      <c r="AY172" s="174" t="s">
        <v>134</v>
      </c>
    </row>
    <row r="173" spans="2:51" s="15" customFormat="1" ht="12">
      <c r="B173" s="189"/>
      <c r="D173" s="173" t="s">
        <v>143</v>
      </c>
      <c r="E173" s="190" t="s">
        <v>1</v>
      </c>
      <c r="F173" s="191" t="s">
        <v>193</v>
      </c>
      <c r="H173" s="190" t="s">
        <v>1</v>
      </c>
      <c r="I173" s="192"/>
      <c r="L173" s="189"/>
      <c r="M173" s="193"/>
      <c r="N173" s="194"/>
      <c r="O173" s="194"/>
      <c r="P173" s="194"/>
      <c r="Q173" s="194"/>
      <c r="R173" s="194"/>
      <c r="S173" s="194"/>
      <c r="T173" s="195"/>
      <c r="AT173" s="190" t="s">
        <v>143</v>
      </c>
      <c r="AU173" s="190" t="s">
        <v>81</v>
      </c>
      <c r="AV173" s="15" t="s">
        <v>84</v>
      </c>
      <c r="AW173" s="15" t="s">
        <v>33</v>
      </c>
      <c r="AX173" s="15" t="s">
        <v>76</v>
      </c>
      <c r="AY173" s="190" t="s">
        <v>134</v>
      </c>
    </row>
    <row r="174" spans="2:51" s="13" customFormat="1" ht="12">
      <c r="B174" s="172"/>
      <c r="D174" s="173" t="s">
        <v>143</v>
      </c>
      <c r="E174" s="174" t="s">
        <v>1</v>
      </c>
      <c r="F174" s="175" t="s">
        <v>150</v>
      </c>
      <c r="H174" s="176">
        <v>5.051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74" t="s">
        <v>143</v>
      </c>
      <c r="AU174" s="174" t="s">
        <v>81</v>
      </c>
      <c r="AV174" s="13" t="s">
        <v>81</v>
      </c>
      <c r="AW174" s="13" t="s">
        <v>33</v>
      </c>
      <c r="AX174" s="13" t="s">
        <v>76</v>
      </c>
      <c r="AY174" s="174" t="s">
        <v>134</v>
      </c>
    </row>
    <row r="175" spans="2:51" s="14" customFormat="1" ht="12">
      <c r="B175" s="181"/>
      <c r="D175" s="173" t="s">
        <v>143</v>
      </c>
      <c r="E175" s="182" t="s">
        <v>1</v>
      </c>
      <c r="F175" s="183" t="s">
        <v>152</v>
      </c>
      <c r="H175" s="184">
        <v>15.607</v>
      </c>
      <c r="I175" s="185"/>
      <c r="L175" s="181"/>
      <c r="M175" s="186"/>
      <c r="N175" s="187"/>
      <c r="O175" s="187"/>
      <c r="P175" s="187"/>
      <c r="Q175" s="187"/>
      <c r="R175" s="187"/>
      <c r="S175" s="187"/>
      <c r="T175" s="188"/>
      <c r="AT175" s="182" t="s">
        <v>143</v>
      </c>
      <c r="AU175" s="182" t="s">
        <v>81</v>
      </c>
      <c r="AV175" s="14" t="s">
        <v>141</v>
      </c>
      <c r="AW175" s="14" t="s">
        <v>33</v>
      </c>
      <c r="AX175" s="14" t="s">
        <v>84</v>
      </c>
      <c r="AY175" s="182" t="s">
        <v>134</v>
      </c>
    </row>
    <row r="176" spans="1:65" s="2" customFormat="1" ht="21.75" customHeight="1">
      <c r="A176" s="32"/>
      <c r="B176" s="157"/>
      <c r="C176" s="158">
        <v>11</v>
      </c>
      <c r="D176" s="158" t="s">
        <v>137</v>
      </c>
      <c r="E176" s="159" t="s">
        <v>194</v>
      </c>
      <c r="F176" s="160" t="s">
        <v>195</v>
      </c>
      <c r="G176" s="161" t="s">
        <v>140</v>
      </c>
      <c r="H176" s="162">
        <v>13.241</v>
      </c>
      <c r="I176" s="163"/>
      <c r="J176" s="164">
        <f>ROUND(I176*H176,2)</f>
        <v>0</v>
      </c>
      <c r="K176" s="165"/>
      <c r="L176" s="33"/>
      <c r="M176" s="166" t="s">
        <v>1</v>
      </c>
      <c r="N176" s="167" t="s">
        <v>42</v>
      </c>
      <c r="O176" s="58"/>
      <c r="P176" s="168">
        <f>O176*H176</f>
        <v>0</v>
      </c>
      <c r="Q176" s="168">
        <v>0</v>
      </c>
      <c r="R176" s="168">
        <f>Q176*H176</f>
        <v>0</v>
      </c>
      <c r="S176" s="168">
        <v>0.00015</v>
      </c>
      <c r="T176" s="169">
        <f>S176*H176</f>
        <v>0.00198615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0" t="s">
        <v>189</v>
      </c>
      <c r="AT176" s="170" t="s">
        <v>137</v>
      </c>
      <c r="AU176" s="170" t="s">
        <v>81</v>
      </c>
      <c r="AY176" s="17" t="s">
        <v>134</v>
      </c>
      <c r="BE176" s="171">
        <f>IF(N176="základní",J176,0)</f>
        <v>0</v>
      </c>
      <c r="BF176" s="171">
        <f>IF(N176="snížená",J176,0)</f>
        <v>0</v>
      </c>
      <c r="BG176" s="171">
        <f>IF(N176="zákl. přenesená",J176,0)</f>
        <v>0</v>
      </c>
      <c r="BH176" s="171">
        <f>IF(N176="sníž. přenesená",J176,0)</f>
        <v>0</v>
      </c>
      <c r="BI176" s="171">
        <f>IF(N176="nulová",J176,0)</f>
        <v>0</v>
      </c>
      <c r="BJ176" s="17" t="s">
        <v>81</v>
      </c>
      <c r="BK176" s="171">
        <f>ROUND(I176*H176,2)</f>
        <v>0</v>
      </c>
      <c r="BL176" s="17" t="s">
        <v>189</v>
      </c>
      <c r="BM176" s="170" t="s">
        <v>196</v>
      </c>
    </row>
    <row r="177" spans="2:51" s="15" customFormat="1" ht="22.5">
      <c r="B177" s="189"/>
      <c r="D177" s="173" t="s">
        <v>143</v>
      </c>
      <c r="E177" s="190" t="s">
        <v>1</v>
      </c>
      <c r="F177" s="191" t="s">
        <v>197</v>
      </c>
      <c r="H177" s="190" t="s">
        <v>1</v>
      </c>
      <c r="I177" s="192"/>
      <c r="L177" s="189"/>
      <c r="M177" s="193"/>
      <c r="N177" s="194"/>
      <c r="O177" s="194"/>
      <c r="P177" s="194"/>
      <c r="Q177" s="194"/>
      <c r="R177" s="194"/>
      <c r="S177" s="194"/>
      <c r="T177" s="195"/>
      <c r="AT177" s="190" t="s">
        <v>143</v>
      </c>
      <c r="AU177" s="190" t="s">
        <v>81</v>
      </c>
      <c r="AV177" s="15" t="s">
        <v>84</v>
      </c>
      <c r="AW177" s="15" t="s">
        <v>33</v>
      </c>
      <c r="AX177" s="15" t="s">
        <v>76</v>
      </c>
      <c r="AY177" s="190" t="s">
        <v>134</v>
      </c>
    </row>
    <row r="178" spans="2:51" s="13" customFormat="1" ht="12">
      <c r="B178" s="172"/>
      <c r="D178" s="173" t="s">
        <v>143</v>
      </c>
      <c r="E178" s="174" t="s">
        <v>1</v>
      </c>
      <c r="F178" s="175" t="s">
        <v>198</v>
      </c>
      <c r="H178" s="176">
        <v>3.822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143</v>
      </c>
      <c r="AU178" s="174" t="s">
        <v>81</v>
      </c>
      <c r="AV178" s="13" t="s">
        <v>81</v>
      </c>
      <c r="AW178" s="13" t="s">
        <v>33</v>
      </c>
      <c r="AX178" s="13" t="s">
        <v>76</v>
      </c>
      <c r="AY178" s="174" t="s">
        <v>134</v>
      </c>
    </row>
    <row r="179" spans="2:51" s="13" customFormat="1" ht="12">
      <c r="B179" s="172"/>
      <c r="D179" s="173" t="s">
        <v>143</v>
      </c>
      <c r="E179" s="174" t="s">
        <v>1</v>
      </c>
      <c r="F179" s="175" t="s">
        <v>199</v>
      </c>
      <c r="H179" s="176">
        <v>4.368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143</v>
      </c>
      <c r="AU179" s="174" t="s">
        <v>81</v>
      </c>
      <c r="AV179" s="13" t="s">
        <v>81</v>
      </c>
      <c r="AW179" s="13" t="s">
        <v>33</v>
      </c>
      <c r="AX179" s="13" t="s">
        <v>76</v>
      </c>
      <c r="AY179" s="174" t="s">
        <v>134</v>
      </c>
    </row>
    <row r="180" spans="2:51" s="13" customFormat="1" ht="12">
      <c r="B180" s="172"/>
      <c r="D180" s="173" t="s">
        <v>143</v>
      </c>
      <c r="E180" s="174" t="s">
        <v>1</v>
      </c>
      <c r="F180" s="175" t="s">
        <v>150</v>
      </c>
      <c r="H180" s="176">
        <v>5.051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143</v>
      </c>
      <c r="AU180" s="174" t="s">
        <v>81</v>
      </c>
      <c r="AV180" s="13" t="s">
        <v>81</v>
      </c>
      <c r="AW180" s="13" t="s">
        <v>33</v>
      </c>
      <c r="AX180" s="13" t="s">
        <v>76</v>
      </c>
      <c r="AY180" s="174" t="s">
        <v>134</v>
      </c>
    </row>
    <row r="181" spans="2:51" s="14" customFormat="1" ht="12">
      <c r="B181" s="181"/>
      <c r="D181" s="173" t="s">
        <v>143</v>
      </c>
      <c r="E181" s="182" t="s">
        <v>1</v>
      </c>
      <c r="F181" s="183" t="s">
        <v>152</v>
      </c>
      <c r="H181" s="184">
        <v>13.241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143</v>
      </c>
      <c r="AU181" s="182" t="s">
        <v>81</v>
      </c>
      <c r="AV181" s="14" t="s">
        <v>141</v>
      </c>
      <c r="AW181" s="14" t="s">
        <v>33</v>
      </c>
      <c r="AX181" s="14" t="s">
        <v>84</v>
      </c>
      <c r="AY181" s="182" t="s">
        <v>134</v>
      </c>
    </row>
    <row r="182" spans="1:65" s="2" customFormat="1" ht="21.75" customHeight="1">
      <c r="A182" s="32"/>
      <c r="B182" s="157"/>
      <c r="C182" s="158">
        <v>12</v>
      </c>
      <c r="D182" s="158" t="s">
        <v>137</v>
      </c>
      <c r="E182" s="159" t="s">
        <v>200</v>
      </c>
      <c r="F182" s="160" t="s">
        <v>201</v>
      </c>
      <c r="G182" s="161" t="s">
        <v>140</v>
      </c>
      <c r="H182" s="162">
        <v>60.5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4E-05</v>
      </c>
      <c r="R182" s="168">
        <f>Q182*H182</f>
        <v>0.0024200000000000003</v>
      </c>
      <c r="S182" s="168">
        <v>0</v>
      </c>
      <c r="T182" s="16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141</v>
      </c>
      <c r="AT182" s="170" t="s">
        <v>137</v>
      </c>
      <c r="AU182" s="170" t="s">
        <v>81</v>
      </c>
      <c r="AY182" s="17" t="s">
        <v>134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81</v>
      </c>
      <c r="BK182" s="171">
        <f>ROUND(I182*H182,2)</f>
        <v>0</v>
      </c>
      <c r="BL182" s="17" t="s">
        <v>141</v>
      </c>
      <c r="BM182" s="170" t="s">
        <v>202</v>
      </c>
    </row>
    <row r="183" spans="2:51" s="13" customFormat="1" ht="12">
      <c r="B183" s="172"/>
      <c r="D183" s="173" t="s">
        <v>143</v>
      </c>
      <c r="E183" s="174" t="s">
        <v>1</v>
      </c>
      <c r="F183" s="175" t="s">
        <v>203</v>
      </c>
      <c r="H183" s="176">
        <v>10.5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143</v>
      </c>
      <c r="AU183" s="174" t="s">
        <v>81</v>
      </c>
      <c r="AV183" s="13" t="s">
        <v>81</v>
      </c>
      <c r="AW183" s="13" t="s">
        <v>33</v>
      </c>
      <c r="AX183" s="13" t="s">
        <v>76</v>
      </c>
      <c r="AY183" s="174" t="s">
        <v>134</v>
      </c>
    </row>
    <row r="184" spans="2:51" s="15" customFormat="1" ht="12">
      <c r="B184" s="189"/>
      <c r="D184" s="173" t="s">
        <v>143</v>
      </c>
      <c r="E184" s="190" t="s">
        <v>1</v>
      </c>
      <c r="F184" s="191" t="s">
        <v>204</v>
      </c>
      <c r="H184" s="190" t="s">
        <v>1</v>
      </c>
      <c r="I184" s="192"/>
      <c r="L184" s="189"/>
      <c r="M184" s="193"/>
      <c r="N184" s="194"/>
      <c r="O184" s="194"/>
      <c r="P184" s="194"/>
      <c r="Q184" s="194"/>
      <c r="R184" s="194"/>
      <c r="S184" s="194"/>
      <c r="T184" s="195"/>
      <c r="AT184" s="190" t="s">
        <v>143</v>
      </c>
      <c r="AU184" s="190" t="s">
        <v>81</v>
      </c>
      <c r="AV184" s="15" t="s">
        <v>84</v>
      </c>
      <c r="AW184" s="15" t="s">
        <v>33</v>
      </c>
      <c r="AX184" s="15" t="s">
        <v>76</v>
      </c>
      <c r="AY184" s="190" t="s">
        <v>134</v>
      </c>
    </row>
    <row r="185" spans="2:51" s="13" customFormat="1" ht="12">
      <c r="B185" s="172"/>
      <c r="D185" s="173" t="s">
        <v>143</v>
      </c>
      <c r="E185" s="174" t="s">
        <v>1</v>
      </c>
      <c r="F185" s="175" t="s">
        <v>173</v>
      </c>
      <c r="H185" s="176">
        <v>50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143</v>
      </c>
      <c r="AU185" s="174" t="s">
        <v>81</v>
      </c>
      <c r="AV185" s="13" t="s">
        <v>81</v>
      </c>
      <c r="AW185" s="13" t="s">
        <v>33</v>
      </c>
      <c r="AX185" s="13" t="s">
        <v>76</v>
      </c>
      <c r="AY185" s="174" t="s">
        <v>134</v>
      </c>
    </row>
    <row r="186" spans="2:51" s="14" customFormat="1" ht="12">
      <c r="B186" s="181"/>
      <c r="D186" s="173" t="s">
        <v>143</v>
      </c>
      <c r="E186" s="182" t="s">
        <v>1</v>
      </c>
      <c r="F186" s="183" t="s">
        <v>152</v>
      </c>
      <c r="H186" s="184">
        <v>60.5</v>
      </c>
      <c r="I186" s="185"/>
      <c r="L186" s="181"/>
      <c r="M186" s="186"/>
      <c r="N186" s="187"/>
      <c r="O186" s="187"/>
      <c r="P186" s="187"/>
      <c r="Q186" s="187"/>
      <c r="R186" s="187"/>
      <c r="S186" s="187"/>
      <c r="T186" s="188"/>
      <c r="AT186" s="182" t="s">
        <v>143</v>
      </c>
      <c r="AU186" s="182" t="s">
        <v>81</v>
      </c>
      <c r="AV186" s="14" t="s">
        <v>141</v>
      </c>
      <c r="AW186" s="14" t="s">
        <v>33</v>
      </c>
      <c r="AX186" s="14" t="s">
        <v>84</v>
      </c>
      <c r="AY186" s="182" t="s">
        <v>134</v>
      </c>
    </row>
    <row r="187" spans="1:65" s="2" customFormat="1" ht="16.5" customHeight="1">
      <c r="A187" s="32"/>
      <c r="B187" s="157"/>
      <c r="C187" s="158">
        <v>13</v>
      </c>
      <c r="D187" s="158" t="s">
        <v>137</v>
      </c>
      <c r="E187" s="159" t="s">
        <v>205</v>
      </c>
      <c r="F187" s="160" t="s">
        <v>206</v>
      </c>
      <c r="G187" s="161" t="s">
        <v>140</v>
      </c>
      <c r="H187" s="162">
        <v>33.319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0</v>
      </c>
      <c r="R187" s="168">
        <f>Q187*H187</f>
        <v>0</v>
      </c>
      <c r="S187" s="168">
        <v>0.1</v>
      </c>
      <c r="T187" s="169">
        <f>S187*H187</f>
        <v>3.3319000000000005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141</v>
      </c>
      <c r="AT187" s="170" t="s">
        <v>137</v>
      </c>
      <c r="AU187" s="170" t="s">
        <v>81</v>
      </c>
      <c r="AY187" s="17" t="s">
        <v>134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81</v>
      </c>
      <c r="BK187" s="171">
        <f>ROUND(I187*H187,2)</f>
        <v>0</v>
      </c>
      <c r="BL187" s="17" t="s">
        <v>141</v>
      </c>
      <c r="BM187" s="170" t="s">
        <v>207</v>
      </c>
    </row>
    <row r="188" spans="2:51" s="13" customFormat="1" ht="12">
      <c r="B188" s="172"/>
      <c r="D188" s="173" t="s">
        <v>143</v>
      </c>
      <c r="E188" s="174" t="s">
        <v>1</v>
      </c>
      <c r="F188" s="175" t="s">
        <v>208</v>
      </c>
      <c r="H188" s="176">
        <v>33.319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143</v>
      </c>
      <c r="AU188" s="174" t="s">
        <v>81</v>
      </c>
      <c r="AV188" s="13" t="s">
        <v>81</v>
      </c>
      <c r="AW188" s="13" t="s">
        <v>33</v>
      </c>
      <c r="AX188" s="13" t="s">
        <v>84</v>
      </c>
      <c r="AY188" s="174" t="s">
        <v>134</v>
      </c>
    </row>
    <row r="189" spans="1:65" s="2" customFormat="1" ht="16.5" customHeight="1">
      <c r="A189" s="32"/>
      <c r="B189" s="157"/>
      <c r="C189" s="158">
        <v>14</v>
      </c>
      <c r="D189" s="158" t="s">
        <v>137</v>
      </c>
      <c r="E189" s="159" t="s">
        <v>209</v>
      </c>
      <c r="F189" s="160" t="s">
        <v>210</v>
      </c>
      <c r="G189" s="161" t="s">
        <v>140</v>
      </c>
      <c r="H189" s="162">
        <v>6.339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141</v>
      </c>
      <c r="AT189" s="170" t="s">
        <v>137</v>
      </c>
      <c r="AU189" s="170" t="s">
        <v>81</v>
      </c>
      <c r="AY189" s="17" t="s">
        <v>134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81</v>
      </c>
      <c r="BK189" s="171">
        <f>ROUND(I189*H189,2)</f>
        <v>0</v>
      </c>
      <c r="BL189" s="17" t="s">
        <v>141</v>
      </c>
      <c r="BM189" s="170" t="s">
        <v>211</v>
      </c>
    </row>
    <row r="190" spans="2:51" s="13" customFormat="1" ht="12">
      <c r="B190" s="172"/>
      <c r="D190" s="173" t="s">
        <v>143</v>
      </c>
      <c r="E190" s="174" t="s">
        <v>1</v>
      </c>
      <c r="F190" s="175" t="s">
        <v>212</v>
      </c>
      <c r="H190" s="176">
        <v>4.239</v>
      </c>
      <c r="I190" s="177"/>
      <c r="L190" s="172"/>
      <c r="M190" s="178"/>
      <c r="N190" s="179"/>
      <c r="O190" s="179"/>
      <c r="P190" s="179"/>
      <c r="Q190" s="179"/>
      <c r="R190" s="179"/>
      <c r="S190" s="179"/>
      <c r="T190" s="180"/>
      <c r="AT190" s="174" t="s">
        <v>143</v>
      </c>
      <c r="AU190" s="174" t="s">
        <v>81</v>
      </c>
      <c r="AV190" s="13" t="s">
        <v>81</v>
      </c>
      <c r="AW190" s="13" t="s">
        <v>33</v>
      </c>
      <c r="AX190" s="13" t="s">
        <v>76</v>
      </c>
      <c r="AY190" s="174" t="s">
        <v>134</v>
      </c>
    </row>
    <row r="191" spans="2:51" s="13" customFormat="1" ht="12">
      <c r="B191" s="172"/>
      <c r="D191" s="173" t="s">
        <v>143</v>
      </c>
      <c r="E191" s="174" t="s">
        <v>1</v>
      </c>
      <c r="F191" s="175" t="s">
        <v>213</v>
      </c>
      <c r="H191" s="176">
        <v>2.1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143</v>
      </c>
      <c r="AU191" s="174" t="s">
        <v>81</v>
      </c>
      <c r="AV191" s="13" t="s">
        <v>81</v>
      </c>
      <c r="AW191" s="13" t="s">
        <v>33</v>
      </c>
      <c r="AX191" s="13" t="s">
        <v>76</v>
      </c>
      <c r="AY191" s="174" t="s">
        <v>134</v>
      </c>
    </row>
    <row r="192" spans="2:51" s="14" customFormat="1" ht="12">
      <c r="B192" s="181"/>
      <c r="D192" s="173" t="s">
        <v>143</v>
      </c>
      <c r="E192" s="182" t="s">
        <v>1</v>
      </c>
      <c r="F192" s="183" t="s">
        <v>152</v>
      </c>
      <c r="H192" s="184">
        <v>6.339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2" t="s">
        <v>143</v>
      </c>
      <c r="AU192" s="182" t="s">
        <v>81</v>
      </c>
      <c r="AV192" s="14" t="s">
        <v>141</v>
      </c>
      <c r="AW192" s="14" t="s">
        <v>33</v>
      </c>
      <c r="AX192" s="14" t="s">
        <v>84</v>
      </c>
      <c r="AY192" s="182" t="s">
        <v>134</v>
      </c>
    </row>
    <row r="193" spans="2:63" s="12" customFormat="1" ht="22.9" customHeight="1">
      <c r="B193" s="144"/>
      <c r="D193" s="145" t="s">
        <v>75</v>
      </c>
      <c r="E193" s="155" t="s">
        <v>214</v>
      </c>
      <c r="F193" s="155" t="s">
        <v>215</v>
      </c>
      <c r="I193" s="147"/>
      <c r="J193" s="156">
        <f>BK193</f>
        <v>0</v>
      </c>
      <c r="L193" s="144"/>
      <c r="M193" s="149"/>
      <c r="N193" s="150"/>
      <c r="O193" s="150"/>
      <c r="P193" s="151">
        <f>SUM(P194:P196)</f>
        <v>0</v>
      </c>
      <c r="Q193" s="150"/>
      <c r="R193" s="151">
        <f>SUM(R194:R196)</f>
        <v>0</v>
      </c>
      <c r="S193" s="150"/>
      <c r="T193" s="152">
        <f>SUM(T194:T196)</f>
        <v>0</v>
      </c>
      <c r="AR193" s="145" t="s">
        <v>84</v>
      </c>
      <c r="AT193" s="153" t="s">
        <v>75</v>
      </c>
      <c r="AU193" s="153" t="s">
        <v>84</v>
      </c>
      <c r="AY193" s="145" t="s">
        <v>134</v>
      </c>
      <c r="BK193" s="154">
        <f>SUM(BK194:BK196)</f>
        <v>0</v>
      </c>
    </row>
    <row r="194" spans="1:65" s="2" customFormat="1" ht="21.75" customHeight="1">
      <c r="A194" s="32"/>
      <c r="B194" s="157"/>
      <c r="C194" s="158">
        <v>15</v>
      </c>
      <c r="D194" s="158" t="s">
        <v>137</v>
      </c>
      <c r="E194" s="159" t="s">
        <v>216</v>
      </c>
      <c r="F194" s="160" t="s">
        <v>217</v>
      </c>
      <c r="G194" s="161" t="s">
        <v>218</v>
      </c>
      <c r="H194" s="162">
        <v>3.816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141</v>
      </c>
      <c r="AT194" s="170" t="s">
        <v>137</v>
      </c>
      <c r="AU194" s="170" t="s">
        <v>81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81</v>
      </c>
      <c r="BK194" s="171">
        <f>ROUND(I194*H194,2)</f>
        <v>0</v>
      </c>
      <c r="BL194" s="17" t="s">
        <v>141</v>
      </c>
      <c r="BM194" s="170" t="s">
        <v>219</v>
      </c>
    </row>
    <row r="195" spans="1:65" s="2" customFormat="1" ht="21.75" customHeight="1">
      <c r="A195" s="32"/>
      <c r="B195" s="157"/>
      <c r="C195" s="158">
        <v>17</v>
      </c>
      <c r="D195" s="158" t="s">
        <v>137</v>
      </c>
      <c r="E195" s="159" t="s">
        <v>220</v>
      </c>
      <c r="F195" s="160" t="s">
        <v>221</v>
      </c>
      <c r="G195" s="161" t="s">
        <v>218</v>
      </c>
      <c r="H195" s="162">
        <v>3.816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141</v>
      </c>
      <c r="AT195" s="170" t="s">
        <v>137</v>
      </c>
      <c r="AU195" s="170" t="s">
        <v>81</v>
      </c>
      <c r="AY195" s="17" t="s">
        <v>134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81</v>
      </c>
      <c r="BK195" s="171">
        <f>ROUND(I195*H195,2)</f>
        <v>0</v>
      </c>
      <c r="BL195" s="17" t="s">
        <v>141</v>
      </c>
      <c r="BM195" s="170" t="s">
        <v>222</v>
      </c>
    </row>
    <row r="196" spans="1:65" s="2" customFormat="1" ht="21.75" customHeight="1">
      <c r="A196" s="32"/>
      <c r="B196" s="157"/>
      <c r="C196" s="158">
        <v>18</v>
      </c>
      <c r="D196" s="158" t="s">
        <v>137</v>
      </c>
      <c r="E196" s="159" t="s">
        <v>223</v>
      </c>
      <c r="F196" s="160" t="s">
        <v>224</v>
      </c>
      <c r="G196" s="161" t="s">
        <v>218</v>
      </c>
      <c r="H196" s="162">
        <v>3.816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141</v>
      </c>
      <c r="AT196" s="170" t="s">
        <v>137</v>
      </c>
      <c r="AU196" s="170" t="s">
        <v>81</v>
      </c>
      <c r="AY196" s="17" t="s">
        <v>134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81</v>
      </c>
      <c r="BK196" s="171">
        <f>ROUND(I196*H196,2)</f>
        <v>0</v>
      </c>
      <c r="BL196" s="17" t="s">
        <v>141</v>
      </c>
      <c r="BM196" s="170" t="s">
        <v>225</v>
      </c>
    </row>
    <row r="197" spans="2:63" s="12" customFormat="1" ht="22.9" customHeight="1">
      <c r="B197" s="144"/>
      <c r="D197" s="145" t="s">
        <v>75</v>
      </c>
      <c r="E197" s="155" t="s">
        <v>226</v>
      </c>
      <c r="F197" s="155" t="s">
        <v>227</v>
      </c>
      <c r="I197" s="147"/>
      <c r="J197" s="156">
        <f>BK197</f>
        <v>0</v>
      </c>
      <c r="L197" s="144"/>
      <c r="M197" s="149"/>
      <c r="N197" s="150"/>
      <c r="O197" s="150"/>
      <c r="P197" s="151">
        <f>SUM(P198:P199)</f>
        <v>0</v>
      </c>
      <c r="Q197" s="150"/>
      <c r="R197" s="151">
        <f>SUM(R198:R199)</f>
        <v>0</v>
      </c>
      <c r="S197" s="150"/>
      <c r="T197" s="152">
        <f>SUM(T198:T199)</f>
        <v>0</v>
      </c>
      <c r="AR197" s="145" t="s">
        <v>84</v>
      </c>
      <c r="AT197" s="153" t="s">
        <v>75</v>
      </c>
      <c r="AU197" s="153" t="s">
        <v>84</v>
      </c>
      <c r="AY197" s="145" t="s">
        <v>134</v>
      </c>
      <c r="BK197" s="154">
        <f>SUM(BK198:BK199)</f>
        <v>0</v>
      </c>
    </row>
    <row r="198" spans="1:65" s="2" customFormat="1" ht="16.5" customHeight="1">
      <c r="A198" s="32"/>
      <c r="B198" s="157"/>
      <c r="C198" s="158">
        <v>19</v>
      </c>
      <c r="D198" s="158" t="s">
        <v>137</v>
      </c>
      <c r="E198" s="159" t="s">
        <v>228</v>
      </c>
      <c r="F198" s="160" t="s">
        <v>229</v>
      </c>
      <c r="G198" s="161" t="s">
        <v>218</v>
      </c>
      <c r="H198" s="162">
        <v>0.919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141</v>
      </c>
      <c r="AT198" s="170" t="s">
        <v>137</v>
      </c>
      <c r="AU198" s="170" t="s">
        <v>81</v>
      </c>
      <c r="AY198" s="17" t="s">
        <v>134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81</v>
      </c>
      <c r="BK198" s="171">
        <f>ROUND(I198*H198,2)</f>
        <v>0</v>
      </c>
      <c r="BL198" s="17" t="s">
        <v>141</v>
      </c>
      <c r="BM198" s="170" t="s">
        <v>230</v>
      </c>
    </row>
    <row r="199" spans="1:65" s="2" customFormat="1" ht="21.75" customHeight="1">
      <c r="A199" s="32"/>
      <c r="B199" s="157"/>
      <c r="C199" s="158">
        <v>20</v>
      </c>
      <c r="D199" s="158" t="s">
        <v>137</v>
      </c>
      <c r="E199" s="159" t="s">
        <v>231</v>
      </c>
      <c r="F199" s="160" t="s">
        <v>232</v>
      </c>
      <c r="G199" s="161" t="s">
        <v>218</v>
      </c>
      <c r="H199" s="162">
        <v>0.919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141</v>
      </c>
      <c r="AT199" s="170" t="s">
        <v>137</v>
      </c>
      <c r="AU199" s="170" t="s">
        <v>81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81</v>
      </c>
      <c r="BK199" s="171">
        <f>ROUND(I199*H199,2)</f>
        <v>0</v>
      </c>
      <c r="BL199" s="17" t="s">
        <v>141</v>
      </c>
      <c r="BM199" s="170" t="s">
        <v>233</v>
      </c>
    </row>
    <row r="200" spans="2:63" s="12" customFormat="1" ht="25.9" customHeight="1">
      <c r="B200" s="144"/>
      <c r="D200" s="145" t="s">
        <v>75</v>
      </c>
      <c r="E200" s="146" t="s">
        <v>234</v>
      </c>
      <c r="F200" s="146" t="s">
        <v>235</v>
      </c>
      <c r="I200" s="147"/>
      <c r="J200" s="148">
        <f>BK200</f>
        <v>24.97</v>
      </c>
      <c r="L200" s="144"/>
      <c r="M200" s="149"/>
      <c r="N200" s="150"/>
      <c r="O200" s="150"/>
      <c r="P200" s="151">
        <f>P201+P227+P237+P245+P256+P277+P280+P297+P302+P325+P341+P351+P357+P367+P373</f>
        <v>0</v>
      </c>
      <c r="Q200" s="150"/>
      <c r="R200" s="151">
        <f>R201+R227+R237+R245+R256+R277+R280+R297+R302+R325+R341+R351+R357+R367+R373</f>
        <v>2.7311778999999996</v>
      </c>
      <c r="S200" s="150"/>
      <c r="T200" s="152">
        <f>T201+T227+T237+T245+T256+T277+T280+T297+T302+T325+T341+T351+T357+T367+T373</f>
        <v>0.41066355</v>
      </c>
      <c r="AR200" s="145" t="s">
        <v>81</v>
      </c>
      <c r="AT200" s="153" t="s">
        <v>75</v>
      </c>
      <c r="AU200" s="153" t="s">
        <v>76</v>
      </c>
      <c r="AY200" s="145" t="s">
        <v>134</v>
      </c>
      <c r="BK200" s="154">
        <f>BK201+BK227+BK237+BK245+BK256+BK277+BK280+BK297+BK302+BK325+BK341+BK351+BK357+BK367+BK373</f>
        <v>24.97</v>
      </c>
    </row>
    <row r="201" spans="2:63" s="12" customFormat="1" ht="22.9" customHeight="1">
      <c r="B201" s="144"/>
      <c r="D201" s="145" t="s">
        <v>75</v>
      </c>
      <c r="E201" s="155" t="s">
        <v>236</v>
      </c>
      <c r="F201" s="155" t="s">
        <v>237</v>
      </c>
      <c r="I201" s="147"/>
      <c r="J201" s="156">
        <f>BK201</f>
        <v>0</v>
      </c>
      <c r="L201" s="144"/>
      <c r="M201" s="149"/>
      <c r="N201" s="150"/>
      <c r="O201" s="150"/>
      <c r="P201" s="151">
        <f>SUM(P202:P226)</f>
        <v>0</v>
      </c>
      <c r="Q201" s="150"/>
      <c r="R201" s="151">
        <f>SUM(R202:R226)</f>
        <v>0.03853476</v>
      </c>
      <c r="S201" s="150"/>
      <c r="T201" s="152">
        <f>SUM(T202:T226)</f>
        <v>0</v>
      </c>
      <c r="AR201" s="145" t="s">
        <v>81</v>
      </c>
      <c r="AT201" s="153" t="s">
        <v>75</v>
      </c>
      <c r="AU201" s="153" t="s">
        <v>84</v>
      </c>
      <c r="AY201" s="145" t="s">
        <v>134</v>
      </c>
      <c r="BK201" s="154">
        <f>SUM(BK202:BK226)</f>
        <v>0</v>
      </c>
    </row>
    <row r="202" spans="1:65" s="2" customFormat="1" ht="21.75" customHeight="1">
      <c r="A202" s="32"/>
      <c r="B202" s="157"/>
      <c r="C202" s="158">
        <v>21</v>
      </c>
      <c r="D202" s="158" t="s">
        <v>137</v>
      </c>
      <c r="E202" s="159" t="s">
        <v>238</v>
      </c>
      <c r="F202" s="160" t="s">
        <v>635</v>
      </c>
      <c r="G202" s="161" t="s">
        <v>140</v>
      </c>
      <c r="H202" s="162">
        <v>3.863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189</v>
      </c>
      <c r="AT202" s="170" t="s">
        <v>137</v>
      </c>
      <c r="AU202" s="170" t="s">
        <v>81</v>
      </c>
      <c r="AY202" s="17" t="s">
        <v>134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81</v>
      </c>
      <c r="BK202" s="171">
        <f>ROUND(I202*H202,2)</f>
        <v>0</v>
      </c>
      <c r="BL202" s="17" t="s">
        <v>189</v>
      </c>
      <c r="BM202" s="170" t="s">
        <v>239</v>
      </c>
    </row>
    <row r="203" spans="2:51" s="13" customFormat="1" ht="12">
      <c r="B203" s="172"/>
      <c r="D203" s="173" t="s">
        <v>143</v>
      </c>
      <c r="E203" s="174" t="s">
        <v>1</v>
      </c>
      <c r="F203" s="175" t="s">
        <v>177</v>
      </c>
      <c r="H203" s="176">
        <v>0.993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143</v>
      </c>
      <c r="AU203" s="174" t="s">
        <v>81</v>
      </c>
      <c r="AV203" s="13" t="s">
        <v>81</v>
      </c>
      <c r="AW203" s="13" t="s">
        <v>33</v>
      </c>
      <c r="AX203" s="13" t="s">
        <v>76</v>
      </c>
      <c r="AY203" s="174" t="s">
        <v>134</v>
      </c>
    </row>
    <row r="204" spans="2:51" s="13" customFormat="1" ht="12">
      <c r="B204" s="172"/>
      <c r="D204" s="173" t="s">
        <v>143</v>
      </c>
      <c r="E204" s="174" t="s">
        <v>1</v>
      </c>
      <c r="F204" s="175" t="s">
        <v>240</v>
      </c>
      <c r="H204" s="176">
        <v>2.87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143</v>
      </c>
      <c r="AU204" s="174" t="s">
        <v>81</v>
      </c>
      <c r="AV204" s="13" t="s">
        <v>81</v>
      </c>
      <c r="AW204" s="13" t="s">
        <v>33</v>
      </c>
      <c r="AX204" s="13" t="s">
        <v>76</v>
      </c>
      <c r="AY204" s="174" t="s">
        <v>134</v>
      </c>
    </row>
    <row r="205" spans="2:51" s="14" customFormat="1" ht="12">
      <c r="B205" s="181"/>
      <c r="D205" s="173" t="s">
        <v>143</v>
      </c>
      <c r="E205" s="182" t="s">
        <v>1</v>
      </c>
      <c r="F205" s="183" t="s">
        <v>152</v>
      </c>
      <c r="H205" s="184">
        <v>3.863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2" t="s">
        <v>143</v>
      </c>
      <c r="AU205" s="182" t="s">
        <v>81</v>
      </c>
      <c r="AV205" s="14" t="s">
        <v>141</v>
      </c>
      <c r="AW205" s="14" t="s">
        <v>33</v>
      </c>
      <c r="AX205" s="14" t="s">
        <v>84</v>
      </c>
      <c r="AY205" s="182" t="s">
        <v>134</v>
      </c>
    </row>
    <row r="206" spans="1:65" s="2" customFormat="1" ht="21.75" customHeight="1">
      <c r="A206" s="32"/>
      <c r="B206" s="157"/>
      <c r="C206" s="158">
        <v>22</v>
      </c>
      <c r="D206" s="158" t="s">
        <v>137</v>
      </c>
      <c r="E206" s="159" t="s">
        <v>241</v>
      </c>
      <c r="F206" s="160" t="s">
        <v>639</v>
      </c>
      <c r="G206" s="161" t="s">
        <v>140</v>
      </c>
      <c r="H206" s="162">
        <v>8.589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189</v>
      </c>
      <c r="AT206" s="170" t="s">
        <v>137</v>
      </c>
      <c r="AU206" s="170" t="s">
        <v>81</v>
      </c>
      <c r="AY206" s="17" t="s">
        <v>134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81</v>
      </c>
      <c r="BK206" s="171">
        <f>ROUND(I206*H206,2)</f>
        <v>0</v>
      </c>
      <c r="BL206" s="17" t="s">
        <v>189</v>
      </c>
      <c r="BM206" s="170" t="s">
        <v>242</v>
      </c>
    </row>
    <row r="207" spans="2:51" s="13" customFormat="1" ht="12">
      <c r="B207" s="172"/>
      <c r="D207" s="173" t="s">
        <v>143</v>
      </c>
      <c r="E207" s="174" t="s">
        <v>1</v>
      </c>
      <c r="F207" s="175" t="s">
        <v>243</v>
      </c>
      <c r="H207" s="176">
        <v>0.802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143</v>
      </c>
      <c r="AU207" s="174" t="s">
        <v>81</v>
      </c>
      <c r="AV207" s="13" t="s">
        <v>81</v>
      </c>
      <c r="AW207" s="13" t="s">
        <v>33</v>
      </c>
      <c r="AX207" s="13" t="s">
        <v>76</v>
      </c>
      <c r="AY207" s="174" t="s">
        <v>134</v>
      </c>
    </row>
    <row r="208" spans="2:51" s="13" customFormat="1" ht="12">
      <c r="B208" s="172"/>
      <c r="D208" s="173" t="s">
        <v>143</v>
      </c>
      <c r="E208" s="174" t="s">
        <v>1</v>
      </c>
      <c r="F208" s="175" t="s">
        <v>244</v>
      </c>
      <c r="H208" s="176">
        <v>5.8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143</v>
      </c>
      <c r="AU208" s="174" t="s">
        <v>81</v>
      </c>
      <c r="AV208" s="13" t="s">
        <v>81</v>
      </c>
      <c r="AW208" s="13" t="s">
        <v>33</v>
      </c>
      <c r="AX208" s="13" t="s">
        <v>76</v>
      </c>
      <c r="AY208" s="174" t="s">
        <v>134</v>
      </c>
    </row>
    <row r="209" spans="2:51" s="13" customFormat="1" ht="12">
      <c r="B209" s="172"/>
      <c r="D209" s="173" t="s">
        <v>143</v>
      </c>
      <c r="E209" s="174" t="s">
        <v>1</v>
      </c>
      <c r="F209" s="175" t="s">
        <v>245</v>
      </c>
      <c r="H209" s="176">
        <v>0.787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143</v>
      </c>
      <c r="AU209" s="174" t="s">
        <v>81</v>
      </c>
      <c r="AV209" s="13" t="s">
        <v>81</v>
      </c>
      <c r="AW209" s="13" t="s">
        <v>33</v>
      </c>
      <c r="AX209" s="13" t="s">
        <v>76</v>
      </c>
      <c r="AY209" s="174" t="s">
        <v>134</v>
      </c>
    </row>
    <row r="210" spans="2:51" s="15" customFormat="1" ht="12">
      <c r="B210" s="189"/>
      <c r="D210" s="173" t="s">
        <v>143</v>
      </c>
      <c r="E210" s="190" t="s">
        <v>1</v>
      </c>
      <c r="F210" s="191" t="s">
        <v>654</v>
      </c>
      <c r="H210" s="190" t="s">
        <v>1</v>
      </c>
      <c r="I210" s="192"/>
      <c r="L210" s="189"/>
      <c r="M210" s="193"/>
      <c r="N210" s="194"/>
      <c r="O210" s="194"/>
      <c r="P210" s="194"/>
      <c r="Q210" s="194"/>
      <c r="R210" s="194"/>
      <c r="S210" s="194"/>
      <c r="T210" s="195"/>
      <c r="AT210" s="190" t="s">
        <v>143</v>
      </c>
      <c r="AU210" s="190" t="s">
        <v>81</v>
      </c>
      <c r="AV210" s="15" t="s">
        <v>84</v>
      </c>
      <c r="AW210" s="15" t="s">
        <v>33</v>
      </c>
      <c r="AX210" s="15" t="s">
        <v>76</v>
      </c>
      <c r="AY210" s="190" t="s">
        <v>134</v>
      </c>
    </row>
    <row r="211" spans="2:51" s="13" customFormat="1" ht="12">
      <c r="B211" s="172"/>
      <c r="D211" s="173" t="s">
        <v>143</v>
      </c>
      <c r="E211" s="174" t="s">
        <v>1</v>
      </c>
      <c r="F211" s="175" t="s">
        <v>246</v>
      </c>
      <c r="H211" s="176">
        <v>1.2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143</v>
      </c>
      <c r="AU211" s="174" t="s">
        <v>81</v>
      </c>
      <c r="AV211" s="13" t="s">
        <v>81</v>
      </c>
      <c r="AW211" s="13" t="s">
        <v>33</v>
      </c>
      <c r="AX211" s="13" t="s">
        <v>76</v>
      </c>
      <c r="AY211" s="174" t="s">
        <v>134</v>
      </c>
    </row>
    <row r="212" spans="2:51" s="14" customFormat="1" ht="12">
      <c r="B212" s="181"/>
      <c r="D212" s="173" t="s">
        <v>143</v>
      </c>
      <c r="E212" s="182" t="s">
        <v>1</v>
      </c>
      <c r="F212" s="183" t="s">
        <v>152</v>
      </c>
      <c r="H212" s="184">
        <v>8.589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2" t="s">
        <v>143</v>
      </c>
      <c r="AU212" s="182" t="s">
        <v>81</v>
      </c>
      <c r="AV212" s="14" t="s">
        <v>141</v>
      </c>
      <c r="AW212" s="14" t="s">
        <v>33</v>
      </c>
      <c r="AX212" s="14" t="s">
        <v>84</v>
      </c>
      <c r="AY212" s="182" t="s">
        <v>134</v>
      </c>
    </row>
    <row r="213" spans="1:65" s="2" customFormat="1" ht="21.75" customHeight="1">
      <c r="A213" s="32"/>
      <c r="B213" s="157"/>
      <c r="C213" s="196">
        <v>23</v>
      </c>
      <c r="D213" s="196" t="s">
        <v>182</v>
      </c>
      <c r="E213" s="197" t="s">
        <v>247</v>
      </c>
      <c r="F213" s="198" t="s">
        <v>248</v>
      </c>
      <c r="G213" s="199" t="s">
        <v>249</v>
      </c>
      <c r="H213" s="200">
        <v>37.356</v>
      </c>
      <c r="I213" s="201"/>
      <c r="J213" s="202">
        <f>ROUND(I213*H213,2)</f>
        <v>0</v>
      </c>
      <c r="K213" s="203"/>
      <c r="L213" s="204"/>
      <c r="M213" s="205" t="s">
        <v>1</v>
      </c>
      <c r="N213" s="206" t="s">
        <v>42</v>
      </c>
      <c r="O213" s="58"/>
      <c r="P213" s="168">
        <f>O213*H213</f>
        <v>0</v>
      </c>
      <c r="Q213" s="168">
        <v>0.001</v>
      </c>
      <c r="R213" s="168">
        <f>Q213*H213</f>
        <v>0.037356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250</v>
      </c>
      <c r="AT213" s="170" t="s">
        <v>182</v>
      </c>
      <c r="AU213" s="170" t="s">
        <v>81</v>
      </c>
      <c r="AY213" s="17" t="s">
        <v>134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81</v>
      </c>
      <c r="BK213" s="171">
        <f>ROUND(I213*H213,2)</f>
        <v>0</v>
      </c>
      <c r="BL213" s="17" t="s">
        <v>189</v>
      </c>
      <c r="BM213" s="170" t="s">
        <v>251</v>
      </c>
    </row>
    <row r="214" spans="2:51" s="15" customFormat="1" ht="12">
      <c r="B214" s="189"/>
      <c r="D214" s="173" t="s">
        <v>143</v>
      </c>
      <c r="E214" s="190" t="s">
        <v>1</v>
      </c>
      <c r="F214" s="191" t="s">
        <v>252</v>
      </c>
      <c r="H214" s="190" t="s">
        <v>1</v>
      </c>
      <c r="I214" s="192"/>
      <c r="L214" s="189"/>
      <c r="M214" s="193"/>
      <c r="N214" s="194"/>
      <c r="O214" s="194"/>
      <c r="P214" s="194"/>
      <c r="Q214" s="194"/>
      <c r="R214" s="194"/>
      <c r="S214" s="194"/>
      <c r="T214" s="195"/>
      <c r="AT214" s="190" t="s">
        <v>143</v>
      </c>
      <c r="AU214" s="190" t="s">
        <v>81</v>
      </c>
      <c r="AV214" s="15" t="s">
        <v>84</v>
      </c>
      <c r="AW214" s="15" t="s">
        <v>33</v>
      </c>
      <c r="AX214" s="15" t="s">
        <v>76</v>
      </c>
      <c r="AY214" s="190" t="s">
        <v>134</v>
      </c>
    </row>
    <row r="215" spans="2:51" s="13" customFormat="1" ht="12">
      <c r="B215" s="172"/>
      <c r="D215" s="173" t="s">
        <v>143</v>
      </c>
      <c r="E215" s="174" t="s">
        <v>1</v>
      </c>
      <c r="F215" s="175" t="s">
        <v>253</v>
      </c>
      <c r="H215" s="176">
        <v>37.356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143</v>
      </c>
      <c r="AU215" s="174" t="s">
        <v>81</v>
      </c>
      <c r="AV215" s="13" t="s">
        <v>81</v>
      </c>
      <c r="AW215" s="13" t="s">
        <v>33</v>
      </c>
      <c r="AX215" s="13" t="s">
        <v>84</v>
      </c>
      <c r="AY215" s="174" t="s">
        <v>134</v>
      </c>
    </row>
    <row r="216" spans="1:65" s="2" customFormat="1" ht="21.75" customHeight="1">
      <c r="A216" s="32"/>
      <c r="B216" s="157"/>
      <c r="C216" s="158">
        <v>24</v>
      </c>
      <c r="D216" s="158" t="s">
        <v>137</v>
      </c>
      <c r="E216" s="159" t="s">
        <v>254</v>
      </c>
      <c r="F216" s="160" t="s">
        <v>255</v>
      </c>
      <c r="G216" s="161" t="s">
        <v>256</v>
      </c>
      <c r="H216" s="162">
        <v>17.86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189</v>
      </c>
      <c r="AT216" s="170" t="s">
        <v>137</v>
      </c>
      <c r="AU216" s="170" t="s">
        <v>81</v>
      </c>
      <c r="AY216" s="17" t="s">
        <v>134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81</v>
      </c>
      <c r="BK216" s="171">
        <f>ROUND(I216*H216,2)</f>
        <v>0</v>
      </c>
      <c r="BL216" s="17" t="s">
        <v>189</v>
      </c>
      <c r="BM216" s="170" t="s">
        <v>257</v>
      </c>
    </row>
    <row r="217" spans="2:51" s="13" customFormat="1" ht="12">
      <c r="B217" s="172"/>
      <c r="D217" s="173" t="s">
        <v>143</v>
      </c>
      <c r="E217" s="174" t="s">
        <v>1</v>
      </c>
      <c r="F217" s="175" t="s">
        <v>258</v>
      </c>
      <c r="H217" s="176">
        <v>3.115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143</v>
      </c>
      <c r="AU217" s="174" t="s">
        <v>81</v>
      </c>
      <c r="AV217" s="13" t="s">
        <v>81</v>
      </c>
      <c r="AW217" s="13" t="s">
        <v>33</v>
      </c>
      <c r="AX217" s="13" t="s">
        <v>76</v>
      </c>
      <c r="AY217" s="174" t="s">
        <v>134</v>
      </c>
    </row>
    <row r="218" spans="2:51" s="13" customFormat="1" ht="12">
      <c r="B218" s="172"/>
      <c r="D218" s="173" t="s">
        <v>143</v>
      </c>
      <c r="E218" s="174" t="s">
        <v>1</v>
      </c>
      <c r="F218" s="175" t="s">
        <v>259</v>
      </c>
      <c r="H218" s="176">
        <v>6.81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143</v>
      </c>
      <c r="AU218" s="174" t="s">
        <v>81</v>
      </c>
      <c r="AV218" s="13" t="s">
        <v>81</v>
      </c>
      <c r="AW218" s="13" t="s">
        <v>33</v>
      </c>
      <c r="AX218" s="13" t="s">
        <v>76</v>
      </c>
      <c r="AY218" s="174" t="s">
        <v>134</v>
      </c>
    </row>
    <row r="219" spans="2:51" s="13" customFormat="1" ht="12">
      <c r="B219" s="172"/>
      <c r="D219" s="173" t="s">
        <v>143</v>
      </c>
      <c r="E219" s="174" t="s">
        <v>1</v>
      </c>
      <c r="F219" s="175" t="s">
        <v>260</v>
      </c>
      <c r="H219" s="176">
        <v>1.535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143</v>
      </c>
      <c r="AU219" s="174" t="s">
        <v>81</v>
      </c>
      <c r="AV219" s="13" t="s">
        <v>81</v>
      </c>
      <c r="AW219" s="13" t="s">
        <v>33</v>
      </c>
      <c r="AX219" s="13" t="s">
        <v>76</v>
      </c>
      <c r="AY219" s="174" t="s">
        <v>134</v>
      </c>
    </row>
    <row r="220" spans="2:51" s="13" customFormat="1" ht="12">
      <c r="B220" s="172"/>
      <c r="D220" s="173" t="s">
        <v>143</v>
      </c>
      <c r="E220" s="174" t="s">
        <v>1</v>
      </c>
      <c r="F220" s="175" t="s">
        <v>261</v>
      </c>
      <c r="H220" s="176">
        <v>5.2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143</v>
      </c>
      <c r="AU220" s="174" t="s">
        <v>81</v>
      </c>
      <c r="AV220" s="13" t="s">
        <v>81</v>
      </c>
      <c r="AW220" s="13" t="s">
        <v>33</v>
      </c>
      <c r="AX220" s="13" t="s">
        <v>76</v>
      </c>
      <c r="AY220" s="174" t="s">
        <v>134</v>
      </c>
    </row>
    <row r="221" spans="2:51" s="13" customFormat="1" ht="12">
      <c r="B221" s="172"/>
      <c r="D221" s="173" t="s">
        <v>143</v>
      </c>
      <c r="E221" s="174" t="s">
        <v>1</v>
      </c>
      <c r="F221" s="175" t="s">
        <v>262</v>
      </c>
      <c r="H221" s="176">
        <v>1.2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143</v>
      </c>
      <c r="AU221" s="174" t="s">
        <v>81</v>
      </c>
      <c r="AV221" s="13" t="s">
        <v>81</v>
      </c>
      <c r="AW221" s="13" t="s">
        <v>33</v>
      </c>
      <c r="AX221" s="13" t="s">
        <v>76</v>
      </c>
      <c r="AY221" s="174" t="s">
        <v>134</v>
      </c>
    </row>
    <row r="222" spans="2:51" s="14" customFormat="1" ht="12">
      <c r="B222" s="181"/>
      <c r="D222" s="173" t="s">
        <v>143</v>
      </c>
      <c r="E222" s="182" t="s">
        <v>1</v>
      </c>
      <c r="F222" s="183" t="s">
        <v>152</v>
      </c>
      <c r="H222" s="184">
        <v>17.86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2" t="s">
        <v>143</v>
      </c>
      <c r="AU222" s="182" t="s">
        <v>81</v>
      </c>
      <c r="AV222" s="14" t="s">
        <v>141</v>
      </c>
      <c r="AW222" s="14" t="s">
        <v>33</v>
      </c>
      <c r="AX222" s="14" t="s">
        <v>84</v>
      </c>
      <c r="AY222" s="182" t="s">
        <v>134</v>
      </c>
    </row>
    <row r="223" spans="1:65" s="2" customFormat="1" ht="21.75" customHeight="1">
      <c r="A223" s="32"/>
      <c r="B223" s="157"/>
      <c r="C223" s="158">
        <v>25</v>
      </c>
      <c r="D223" s="158" t="s">
        <v>137</v>
      </c>
      <c r="E223" s="159" t="s">
        <v>263</v>
      </c>
      <c r="F223" s="160" t="s">
        <v>264</v>
      </c>
      <c r="G223" s="161" t="s">
        <v>180</v>
      </c>
      <c r="H223" s="162">
        <v>8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189</v>
      </c>
      <c r="AT223" s="170" t="s">
        <v>137</v>
      </c>
      <c r="AU223" s="170" t="s">
        <v>81</v>
      </c>
      <c r="AY223" s="17" t="s">
        <v>134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81</v>
      </c>
      <c r="BK223" s="171">
        <f>ROUND(I223*H223,2)</f>
        <v>0</v>
      </c>
      <c r="BL223" s="17" t="s">
        <v>189</v>
      </c>
      <c r="BM223" s="170" t="s">
        <v>265</v>
      </c>
    </row>
    <row r="224" spans="1:65" s="2" customFormat="1" ht="16.5" customHeight="1">
      <c r="A224" s="32"/>
      <c r="B224" s="157"/>
      <c r="C224" s="196">
        <v>26</v>
      </c>
      <c r="D224" s="196" t="s">
        <v>182</v>
      </c>
      <c r="E224" s="197" t="s">
        <v>266</v>
      </c>
      <c r="F224" s="198" t="s">
        <v>267</v>
      </c>
      <c r="G224" s="199" t="s">
        <v>256</v>
      </c>
      <c r="H224" s="200">
        <v>19.646</v>
      </c>
      <c r="I224" s="201"/>
      <c r="J224" s="202">
        <f>ROUND(I224*H224,2)</f>
        <v>0</v>
      </c>
      <c r="K224" s="203"/>
      <c r="L224" s="204"/>
      <c r="M224" s="205" t="s">
        <v>1</v>
      </c>
      <c r="N224" s="206" t="s">
        <v>42</v>
      </c>
      <c r="O224" s="58"/>
      <c r="P224" s="168">
        <f>O224*H224</f>
        <v>0</v>
      </c>
      <c r="Q224" s="168">
        <v>6E-05</v>
      </c>
      <c r="R224" s="168">
        <f>Q224*H224</f>
        <v>0.00117876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250</v>
      </c>
      <c r="AT224" s="170" t="s">
        <v>182</v>
      </c>
      <c r="AU224" s="170" t="s">
        <v>81</v>
      </c>
      <c r="AY224" s="17" t="s">
        <v>134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81</v>
      </c>
      <c r="BK224" s="171">
        <f>ROUND(I224*H224,2)</f>
        <v>0</v>
      </c>
      <c r="BL224" s="17" t="s">
        <v>189</v>
      </c>
      <c r="BM224" s="170" t="s">
        <v>268</v>
      </c>
    </row>
    <row r="225" spans="2:51" s="13" customFormat="1" ht="12">
      <c r="B225" s="172"/>
      <c r="D225" s="173" t="s">
        <v>143</v>
      </c>
      <c r="E225" s="174" t="s">
        <v>1</v>
      </c>
      <c r="F225" s="175" t="s">
        <v>269</v>
      </c>
      <c r="H225" s="176">
        <v>19.646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143</v>
      </c>
      <c r="AU225" s="174" t="s">
        <v>81</v>
      </c>
      <c r="AV225" s="13" t="s">
        <v>81</v>
      </c>
      <c r="AW225" s="13" t="s">
        <v>33</v>
      </c>
      <c r="AX225" s="13" t="s">
        <v>84</v>
      </c>
      <c r="AY225" s="174" t="s">
        <v>134</v>
      </c>
    </row>
    <row r="226" spans="1:65" s="2" customFormat="1" ht="21.75" customHeight="1">
      <c r="A226" s="32"/>
      <c r="B226" s="157"/>
      <c r="C226" s="158">
        <v>27</v>
      </c>
      <c r="D226" s="158" t="s">
        <v>137</v>
      </c>
      <c r="E226" s="159" t="s">
        <v>270</v>
      </c>
      <c r="F226" s="160" t="s">
        <v>271</v>
      </c>
      <c r="G226" s="161" t="s">
        <v>218</v>
      </c>
      <c r="H226" s="162">
        <v>0.039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189</v>
      </c>
      <c r="AT226" s="170" t="s">
        <v>137</v>
      </c>
      <c r="AU226" s="170" t="s">
        <v>81</v>
      </c>
      <c r="AY226" s="17" t="s">
        <v>134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81</v>
      </c>
      <c r="BK226" s="171">
        <f>ROUND(I226*H226,2)</f>
        <v>0</v>
      </c>
      <c r="BL226" s="17" t="s">
        <v>189</v>
      </c>
      <c r="BM226" s="170" t="s">
        <v>272</v>
      </c>
    </row>
    <row r="227" spans="2:63" s="12" customFormat="1" ht="22.9" customHeight="1">
      <c r="B227" s="144"/>
      <c r="D227" s="145" t="s">
        <v>75</v>
      </c>
      <c r="E227" s="155" t="s">
        <v>273</v>
      </c>
      <c r="F227" s="155" t="s">
        <v>274</v>
      </c>
      <c r="I227" s="147"/>
      <c r="J227" s="156">
        <f>BK227</f>
        <v>0</v>
      </c>
      <c r="L227" s="144"/>
      <c r="M227" s="149"/>
      <c r="N227" s="150"/>
      <c r="O227" s="150"/>
      <c r="P227" s="151">
        <f>SUM(P228:P236)</f>
        <v>0</v>
      </c>
      <c r="Q227" s="150"/>
      <c r="R227" s="151">
        <f>SUM(R228:R236)</f>
        <v>0.0083</v>
      </c>
      <c r="S227" s="150"/>
      <c r="T227" s="152">
        <f>SUM(T228:T236)</f>
        <v>0.021179999999999997</v>
      </c>
      <c r="AR227" s="145" t="s">
        <v>81</v>
      </c>
      <c r="AT227" s="153" t="s">
        <v>75</v>
      </c>
      <c r="AU227" s="153" t="s">
        <v>84</v>
      </c>
      <c r="AY227" s="145" t="s">
        <v>134</v>
      </c>
      <c r="BK227" s="154">
        <f>SUM(BK228:BK236)</f>
        <v>0</v>
      </c>
    </row>
    <row r="228" spans="1:65" s="2" customFormat="1" ht="16.5" customHeight="1">
      <c r="A228" s="32"/>
      <c r="B228" s="157"/>
      <c r="C228" s="158">
        <v>28</v>
      </c>
      <c r="D228" s="158" t="s">
        <v>137</v>
      </c>
      <c r="E228" s="159" t="s">
        <v>275</v>
      </c>
      <c r="F228" s="160" t="s">
        <v>276</v>
      </c>
      <c r="G228" s="161" t="s">
        <v>256</v>
      </c>
      <c r="H228" s="162">
        <v>6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0.00198</v>
      </c>
      <c r="T228" s="169">
        <f>S228*H228</f>
        <v>0.01188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189</v>
      </c>
      <c r="AT228" s="170" t="s">
        <v>137</v>
      </c>
      <c r="AU228" s="170" t="s">
        <v>81</v>
      </c>
      <c r="AY228" s="17" t="s">
        <v>134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81</v>
      </c>
      <c r="BK228" s="171">
        <f>ROUND(I228*H228,2)</f>
        <v>0</v>
      </c>
      <c r="BL228" s="17" t="s">
        <v>189</v>
      </c>
      <c r="BM228" s="170" t="s">
        <v>277</v>
      </c>
    </row>
    <row r="229" spans="1:65" s="2" customFormat="1" ht="16.5" customHeight="1">
      <c r="A229" s="32"/>
      <c r="B229" s="157"/>
      <c r="C229" s="158">
        <v>29</v>
      </c>
      <c r="D229" s="158" t="s">
        <v>137</v>
      </c>
      <c r="E229" s="159" t="s">
        <v>278</v>
      </c>
      <c r="F229" s="160" t="s">
        <v>279</v>
      </c>
      <c r="G229" s="161" t="s">
        <v>256</v>
      </c>
      <c r="H229" s="162">
        <v>2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0.00177</v>
      </c>
      <c r="R229" s="168">
        <f>Q229*H229</f>
        <v>0.00354</v>
      </c>
      <c r="S229" s="168">
        <v>0</v>
      </c>
      <c r="T229" s="16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189</v>
      </c>
      <c r="AT229" s="170" t="s">
        <v>137</v>
      </c>
      <c r="AU229" s="170" t="s">
        <v>81</v>
      </c>
      <c r="AY229" s="17" t="s">
        <v>134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81</v>
      </c>
      <c r="BK229" s="171">
        <f>ROUND(I229*H229,2)</f>
        <v>0</v>
      </c>
      <c r="BL229" s="17" t="s">
        <v>189</v>
      </c>
      <c r="BM229" s="170" t="s">
        <v>280</v>
      </c>
    </row>
    <row r="230" spans="1:65" s="2" customFormat="1" ht="16.5" customHeight="1">
      <c r="A230" s="32"/>
      <c r="B230" s="157"/>
      <c r="C230" s="158">
        <v>30</v>
      </c>
      <c r="D230" s="158" t="s">
        <v>137</v>
      </c>
      <c r="E230" s="159" t="s">
        <v>281</v>
      </c>
      <c r="F230" s="160" t="s">
        <v>282</v>
      </c>
      <c r="G230" s="161" t="s">
        <v>256</v>
      </c>
      <c r="H230" s="162">
        <v>7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0.00046</v>
      </c>
      <c r="R230" s="168">
        <f>Q230*H230</f>
        <v>0.00322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189</v>
      </c>
      <c r="AT230" s="170" t="s">
        <v>137</v>
      </c>
      <c r="AU230" s="170" t="s">
        <v>81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81</v>
      </c>
      <c r="BK230" s="171">
        <f>ROUND(I230*H230,2)</f>
        <v>0</v>
      </c>
      <c r="BL230" s="17" t="s">
        <v>189</v>
      </c>
      <c r="BM230" s="170" t="s">
        <v>283</v>
      </c>
    </row>
    <row r="231" spans="1:65" s="2" customFormat="1" ht="16.5" customHeight="1">
      <c r="A231" s="32"/>
      <c r="B231" s="157"/>
      <c r="C231" s="158">
        <v>31</v>
      </c>
      <c r="D231" s="158" t="s">
        <v>137</v>
      </c>
      <c r="E231" s="159" t="s">
        <v>284</v>
      </c>
      <c r="F231" s="160" t="s">
        <v>285</v>
      </c>
      <c r="G231" s="161" t="s">
        <v>256</v>
      </c>
      <c r="H231" s="162">
        <v>2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0.00077</v>
      </c>
      <c r="R231" s="168">
        <f>Q231*H231</f>
        <v>0.00154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189</v>
      </c>
      <c r="AT231" s="170" t="s">
        <v>137</v>
      </c>
      <c r="AU231" s="170" t="s">
        <v>81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81</v>
      </c>
      <c r="BK231" s="171">
        <f>ROUND(I231*H231,2)</f>
        <v>0</v>
      </c>
      <c r="BL231" s="17" t="s">
        <v>189</v>
      </c>
      <c r="BM231" s="170" t="s">
        <v>286</v>
      </c>
    </row>
    <row r="232" spans="1:65" s="2" customFormat="1" ht="16.5" customHeight="1">
      <c r="A232" s="32"/>
      <c r="B232" s="157"/>
      <c r="C232" s="158">
        <v>32</v>
      </c>
      <c r="D232" s="158" t="s">
        <v>137</v>
      </c>
      <c r="E232" s="159" t="s">
        <v>287</v>
      </c>
      <c r="F232" s="160" t="s">
        <v>288</v>
      </c>
      <c r="G232" s="161" t="s">
        <v>180</v>
      </c>
      <c r="H232" s="162">
        <v>3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</v>
      </c>
      <c r="R232" s="168">
        <f>Q232*H232</f>
        <v>0</v>
      </c>
      <c r="S232" s="168">
        <v>0.0031</v>
      </c>
      <c r="T232" s="169">
        <f>S232*H232</f>
        <v>0.0093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189</v>
      </c>
      <c r="AT232" s="170" t="s">
        <v>137</v>
      </c>
      <c r="AU232" s="170" t="s">
        <v>81</v>
      </c>
      <c r="AY232" s="17" t="s">
        <v>134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81</v>
      </c>
      <c r="BK232" s="171">
        <f>ROUND(I232*H232,2)</f>
        <v>0</v>
      </c>
      <c r="BL232" s="17" t="s">
        <v>189</v>
      </c>
      <c r="BM232" s="170" t="s">
        <v>289</v>
      </c>
    </row>
    <row r="233" spans="2:51" s="15" customFormat="1" ht="12">
      <c r="B233" s="189"/>
      <c r="D233" s="173" t="s">
        <v>143</v>
      </c>
      <c r="E233" s="190" t="s">
        <v>1</v>
      </c>
      <c r="F233" s="191" t="s">
        <v>290</v>
      </c>
      <c r="H233" s="190" t="s">
        <v>1</v>
      </c>
      <c r="I233" s="192"/>
      <c r="L233" s="189"/>
      <c r="M233" s="193"/>
      <c r="N233" s="194"/>
      <c r="O233" s="194"/>
      <c r="P233" s="194"/>
      <c r="Q233" s="194"/>
      <c r="R233" s="194"/>
      <c r="S233" s="194"/>
      <c r="T233" s="195"/>
      <c r="AT233" s="190" t="s">
        <v>143</v>
      </c>
      <c r="AU233" s="190" t="s">
        <v>81</v>
      </c>
      <c r="AV233" s="15" t="s">
        <v>84</v>
      </c>
      <c r="AW233" s="15" t="s">
        <v>33</v>
      </c>
      <c r="AX233" s="15" t="s">
        <v>76</v>
      </c>
      <c r="AY233" s="190" t="s">
        <v>134</v>
      </c>
    </row>
    <row r="234" spans="2:51" s="13" customFormat="1" ht="12">
      <c r="B234" s="172"/>
      <c r="D234" s="173" t="s">
        <v>143</v>
      </c>
      <c r="E234" s="174" t="s">
        <v>1</v>
      </c>
      <c r="F234" s="175" t="s">
        <v>135</v>
      </c>
      <c r="H234" s="176">
        <v>3</v>
      </c>
      <c r="I234" s="177"/>
      <c r="L234" s="172"/>
      <c r="M234" s="178"/>
      <c r="N234" s="179"/>
      <c r="O234" s="179"/>
      <c r="P234" s="179"/>
      <c r="Q234" s="179"/>
      <c r="R234" s="179"/>
      <c r="S234" s="179"/>
      <c r="T234" s="180"/>
      <c r="AT234" s="174" t="s">
        <v>143</v>
      </c>
      <c r="AU234" s="174" t="s">
        <v>81</v>
      </c>
      <c r="AV234" s="13" t="s">
        <v>81</v>
      </c>
      <c r="AW234" s="13" t="s">
        <v>33</v>
      </c>
      <c r="AX234" s="13" t="s">
        <v>84</v>
      </c>
      <c r="AY234" s="174" t="s">
        <v>134</v>
      </c>
    </row>
    <row r="235" spans="1:65" s="2" customFormat="1" ht="16.5" customHeight="1">
      <c r="A235" s="32"/>
      <c r="B235" s="157"/>
      <c r="C235" s="158">
        <v>33</v>
      </c>
      <c r="D235" s="158" t="s">
        <v>137</v>
      </c>
      <c r="E235" s="159" t="s">
        <v>291</v>
      </c>
      <c r="F235" s="160" t="s">
        <v>292</v>
      </c>
      <c r="G235" s="161" t="s">
        <v>256</v>
      </c>
      <c r="H235" s="162">
        <v>11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</v>
      </c>
      <c r="R235" s="168">
        <f>Q235*H235</f>
        <v>0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189</v>
      </c>
      <c r="AT235" s="170" t="s">
        <v>137</v>
      </c>
      <c r="AU235" s="170" t="s">
        <v>81</v>
      </c>
      <c r="AY235" s="17" t="s">
        <v>134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81</v>
      </c>
      <c r="BK235" s="171">
        <f>ROUND(I235*H235,2)</f>
        <v>0</v>
      </c>
      <c r="BL235" s="17" t="s">
        <v>189</v>
      </c>
      <c r="BM235" s="170" t="s">
        <v>293</v>
      </c>
    </row>
    <row r="236" spans="1:65" s="2" customFormat="1" ht="21.75" customHeight="1">
      <c r="A236" s="32"/>
      <c r="B236" s="157"/>
      <c r="C236" s="158">
        <v>34</v>
      </c>
      <c r="D236" s="158" t="s">
        <v>137</v>
      </c>
      <c r="E236" s="159" t="s">
        <v>294</v>
      </c>
      <c r="F236" s="160" t="s">
        <v>295</v>
      </c>
      <c r="G236" s="161" t="s">
        <v>218</v>
      </c>
      <c r="H236" s="162">
        <v>0.008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189</v>
      </c>
      <c r="AT236" s="170" t="s">
        <v>137</v>
      </c>
      <c r="AU236" s="170" t="s">
        <v>81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81</v>
      </c>
      <c r="BK236" s="171">
        <f>ROUND(I236*H236,2)</f>
        <v>0</v>
      </c>
      <c r="BL236" s="17" t="s">
        <v>189</v>
      </c>
      <c r="BM236" s="170" t="s">
        <v>296</v>
      </c>
    </row>
    <row r="237" spans="2:63" s="12" customFormat="1" ht="22.9" customHeight="1">
      <c r="B237" s="144"/>
      <c r="D237" s="145" t="s">
        <v>75</v>
      </c>
      <c r="E237" s="155" t="s">
        <v>297</v>
      </c>
      <c r="F237" s="155" t="s">
        <v>298</v>
      </c>
      <c r="I237" s="147"/>
      <c r="J237" s="156">
        <f>BK237</f>
        <v>0</v>
      </c>
      <c r="L237" s="144"/>
      <c r="M237" s="149"/>
      <c r="N237" s="150"/>
      <c r="O237" s="150"/>
      <c r="P237" s="151">
        <f>SUM(P238:P244)</f>
        <v>0</v>
      </c>
      <c r="Q237" s="150"/>
      <c r="R237" s="151">
        <f>SUM(R238:R244)</f>
        <v>0.02018</v>
      </c>
      <c r="S237" s="150"/>
      <c r="T237" s="152">
        <f>SUM(T238:T244)</f>
        <v>0.0027999999999999995</v>
      </c>
      <c r="AR237" s="145" t="s">
        <v>81</v>
      </c>
      <c r="AT237" s="153" t="s">
        <v>75</v>
      </c>
      <c r="AU237" s="153" t="s">
        <v>84</v>
      </c>
      <c r="AY237" s="145" t="s">
        <v>134</v>
      </c>
      <c r="BK237" s="154">
        <f>SUM(BK238:BK244)</f>
        <v>0</v>
      </c>
    </row>
    <row r="238" spans="1:65" s="2" customFormat="1" ht="16.5" customHeight="1">
      <c r="A238" s="32"/>
      <c r="B238" s="157"/>
      <c r="C238" s="158">
        <v>35</v>
      </c>
      <c r="D238" s="158" t="s">
        <v>137</v>
      </c>
      <c r="E238" s="159" t="s">
        <v>299</v>
      </c>
      <c r="F238" s="160" t="s">
        <v>300</v>
      </c>
      <c r="G238" s="161" t="s">
        <v>256</v>
      </c>
      <c r="H238" s="162">
        <v>10</v>
      </c>
      <c r="I238" s="163"/>
      <c r="J238" s="164">
        <f aca="true" t="shared" si="10" ref="J238:J244"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 aca="true" t="shared" si="11" ref="P238:P244">O238*H238</f>
        <v>0</v>
      </c>
      <c r="Q238" s="168">
        <v>0</v>
      </c>
      <c r="R238" s="168">
        <f aca="true" t="shared" si="12" ref="R238:R244">Q238*H238</f>
        <v>0</v>
      </c>
      <c r="S238" s="168">
        <v>0.00028</v>
      </c>
      <c r="T238" s="169">
        <f aca="true" t="shared" si="13" ref="T238:T244">S238*H238</f>
        <v>0.0027999999999999995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189</v>
      </c>
      <c r="AT238" s="170" t="s">
        <v>137</v>
      </c>
      <c r="AU238" s="170" t="s">
        <v>81</v>
      </c>
      <c r="AY238" s="17" t="s">
        <v>134</v>
      </c>
      <c r="BE238" s="171">
        <f aca="true" t="shared" si="14" ref="BE238:BE244">IF(N238="základní",J238,0)</f>
        <v>0</v>
      </c>
      <c r="BF238" s="171">
        <f aca="true" t="shared" si="15" ref="BF238:BF244">IF(N238="snížená",J238,0)</f>
        <v>0</v>
      </c>
      <c r="BG238" s="171">
        <f aca="true" t="shared" si="16" ref="BG238:BG244">IF(N238="zákl. přenesená",J238,0)</f>
        <v>0</v>
      </c>
      <c r="BH238" s="171">
        <f aca="true" t="shared" si="17" ref="BH238:BH244">IF(N238="sníž. přenesená",J238,0)</f>
        <v>0</v>
      </c>
      <c r="BI238" s="171">
        <f aca="true" t="shared" si="18" ref="BI238:BI244">IF(N238="nulová",J238,0)</f>
        <v>0</v>
      </c>
      <c r="BJ238" s="17" t="s">
        <v>81</v>
      </c>
      <c r="BK238" s="171">
        <f aca="true" t="shared" si="19" ref="BK238:BK244">ROUND(I238*H238,2)</f>
        <v>0</v>
      </c>
      <c r="BL238" s="17" t="s">
        <v>189</v>
      </c>
      <c r="BM238" s="170" t="s">
        <v>301</v>
      </c>
    </row>
    <row r="239" spans="1:65" s="2" customFormat="1" ht="21.75" customHeight="1">
      <c r="A239" s="32"/>
      <c r="B239" s="157"/>
      <c r="C239" s="158">
        <v>36</v>
      </c>
      <c r="D239" s="158" t="s">
        <v>137</v>
      </c>
      <c r="E239" s="159" t="s">
        <v>302</v>
      </c>
      <c r="F239" s="160" t="s">
        <v>303</v>
      </c>
      <c r="G239" s="161" t="s">
        <v>256</v>
      </c>
      <c r="H239" s="162">
        <v>20</v>
      </c>
      <c r="I239" s="163"/>
      <c r="J239" s="164">
        <f t="shared" si="10"/>
        <v>0</v>
      </c>
      <c r="K239" s="165"/>
      <c r="L239" s="33"/>
      <c r="M239" s="166" t="s">
        <v>1</v>
      </c>
      <c r="N239" s="167" t="s">
        <v>42</v>
      </c>
      <c r="O239" s="58"/>
      <c r="P239" s="168">
        <f t="shared" si="11"/>
        <v>0</v>
      </c>
      <c r="Q239" s="168">
        <v>0.00042</v>
      </c>
      <c r="R239" s="168">
        <f t="shared" si="12"/>
        <v>0.008400000000000001</v>
      </c>
      <c r="S239" s="168">
        <v>0</v>
      </c>
      <c r="T239" s="169">
        <f t="shared" si="1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189</v>
      </c>
      <c r="AT239" s="170" t="s">
        <v>137</v>
      </c>
      <c r="AU239" s="170" t="s">
        <v>81</v>
      </c>
      <c r="AY239" s="17" t="s">
        <v>134</v>
      </c>
      <c r="BE239" s="171">
        <f t="shared" si="14"/>
        <v>0</v>
      </c>
      <c r="BF239" s="171">
        <f t="shared" si="15"/>
        <v>0</v>
      </c>
      <c r="BG239" s="171">
        <f t="shared" si="16"/>
        <v>0</v>
      </c>
      <c r="BH239" s="171">
        <f t="shared" si="17"/>
        <v>0</v>
      </c>
      <c r="BI239" s="171">
        <f t="shared" si="18"/>
        <v>0</v>
      </c>
      <c r="BJ239" s="17" t="s">
        <v>81</v>
      </c>
      <c r="BK239" s="171">
        <f t="shared" si="19"/>
        <v>0</v>
      </c>
      <c r="BL239" s="17" t="s">
        <v>189</v>
      </c>
      <c r="BM239" s="170" t="s">
        <v>304</v>
      </c>
    </row>
    <row r="240" spans="1:65" s="2" customFormat="1" ht="21.75" customHeight="1">
      <c r="A240" s="32"/>
      <c r="B240" s="157"/>
      <c r="C240" s="158">
        <v>37</v>
      </c>
      <c r="D240" s="196" t="s">
        <v>182</v>
      </c>
      <c r="E240" s="197" t="s">
        <v>305</v>
      </c>
      <c r="F240" s="198" t="s">
        <v>306</v>
      </c>
      <c r="G240" s="199" t="s">
        <v>256</v>
      </c>
      <c r="H240" s="200">
        <v>7</v>
      </c>
      <c r="I240" s="201"/>
      <c r="J240" s="202">
        <f t="shared" si="10"/>
        <v>0</v>
      </c>
      <c r="K240" s="203"/>
      <c r="L240" s="204"/>
      <c r="M240" s="205" t="s">
        <v>1</v>
      </c>
      <c r="N240" s="206" t="s">
        <v>42</v>
      </c>
      <c r="O240" s="58"/>
      <c r="P240" s="168">
        <f t="shared" si="11"/>
        <v>0</v>
      </c>
      <c r="Q240" s="168">
        <v>0.00011</v>
      </c>
      <c r="R240" s="168">
        <f t="shared" si="12"/>
        <v>0.0007700000000000001</v>
      </c>
      <c r="S240" s="168">
        <v>0</v>
      </c>
      <c r="T240" s="169">
        <f t="shared" si="1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250</v>
      </c>
      <c r="AT240" s="170" t="s">
        <v>182</v>
      </c>
      <c r="AU240" s="170" t="s">
        <v>81</v>
      </c>
      <c r="AY240" s="17" t="s">
        <v>134</v>
      </c>
      <c r="BE240" s="171">
        <f t="shared" si="14"/>
        <v>0</v>
      </c>
      <c r="BF240" s="171">
        <f t="shared" si="15"/>
        <v>0</v>
      </c>
      <c r="BG240" s="171">
        <f t="shared" si="16"/>
        <v>0</v>
      </c>
      <c r="BH240" s="171">
        <f t="shared" si="17"/>
        <v>0</v>
      </c>
      <c r="BI240" s="171">
        <f t="shared" si="18"/>
        <v>0</v>
      </c>
      <c r="BJ240" s="17" t="s">
        <v>81</v>
      </c>
      <c r="BK240" s="171">
        <f t="shared" si="19"/>
        <v>0</v>
      </c>
      <c r="BL240" s="17" t="s">
        <v>189</v>
      </c>
      <c r="BM240" s="170" t="s">
        <v>307</v>
      </c>
    </row>
    <row r="241" spans="1:65" s="2" customFormat="1" ht="21.75" customHeight="1">
      <c r="A241" s="32"/>
      <c r="B241" s="157"/>
      <c r="C241" s="158">
        <v>38</v>
      </c>
      <c r="D241" s="196" t="s">
        <v>182</v>
      </c>
      <c r="E241" s="197" t="s">
        <v>308</v>
      </c>
      <c r="F241" s="198" t="s">
        <v>309</v>
      </c>
      <c r="G241" s="199" t="s">
        <v>256</v>
      </c>
      <c r="H241" s="200">
        <v>7</v>
      </c>
      <c r="I241" s="201"/>
      <c r="J241" s="202">
        <f t="shared" si="10"/>
        <v>0</v>
      </c>
      <c r="K241" s="203"/>
      <c r="L241" s="204"/>
      <c r="M241" s="205" t="s">
        <v>1</v>
      </c>
      <c r="N241" s="206" t="s">
        <v>42</v>
      </c>
      <c r="O241" s="58"/>
      <c r="P241" s="168">
        <f t="shared" si="11"/>
        <v>0</v>
      </c>
      <c r="Q241" s="168">
        <v>0.00017</v>
      </c>
      <c r="R241" s="168">
        <f t="shared" si="12"/>
        <v>0.00119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250</v>
      </c>
      <c r="AT241" s="170" t="s">
        <v>182</v>
      </c>
      <c r="AU241" s="170" t="s">
        <v>81</v>
      </c>
      <c r="AY241" s="17" t="s">
        <v>134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81</v>
      </c>
      <c r="BK241" s="171">
        <f t="shared" si="19"/>
        <v>0</v>
      </c>
      <c r="BL241" s="17" t="s">
        <v>189</v>
      </c>
      <c r="BM241" s="170" t="s">
        <v>310</v>
      </c>
    </row>
    <row r="242" spans="1:65" s="2" customFormat="1" ht="21.75" customHeight="1">
      <c r="A242" s="32"/>
      <c r="B242" s="157"/>
      <c r="C242" s="158">
        <v>39</v>
      </c>
      <c r="D242" s="196" t="s">
        <v>182</v>
      </c>
      <c r="E242" s="197" t="s">
        <v>311</v>
      </c>
      <c r="F242" s="198" t="s">
        <v>312</v>
      </c>
      <c r="G242" s="199" t="s">
        <v>256</v>
      </c>
      <c r="H242" s="200">
        <v>6</v>
      </c>
      <c r="I242" s="201"/>
      <c r="J242" s="202">
        <f t="shared" si="10"/>
        <v>0</v>
      </c>
      <c r="K242" s="203"/>
      <c r="L242" s="204"/>
      <c r="M242" s="205" t="s">
        <v>1</v>
      </c>
      <c r="N242" s="206" t="s">
        <v>42</v>
      </c>
      <c r="O242" s="58"/>
      <c r="P242" s="168">
        <f t="shared" si="11"/>
        <v>0</v>
      </c>
      <c r="Q242" s="168">
        <v>0.00027</v>
      </c>
      <c r="R242" s="168">
        <f t="shared" si="12"/>
        <v>0.00162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250</v>
      </c>
      <c r="AT242" s="170" t="s">
        <v>182</v>
      </c>
      <c r="AU242" s="170" t="s">
        <v>81</v>
      </c>
      <c r="AY242" s="17" t="s">
        <v>134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81</v>
      </c>
      <c r="BK242" s="171">
        <f t="shared" si="19"/>
        <v>0</v>
      </c>
      <c r="BL242" s="17" t="s">
        <v>189</v>
      </c>
      <c r="BM242" s="170" t="s">
        <v>313</v>
      </c>
    </row>
    <row r="243" spans="1:65" s="2" customFormat="1" ht="21.75" customHeight="1">
      <c r="A243" s="32"/>
      <c r="B243" s="157"/>
      <c r="C243" s="158">
        <v>40</v>
      </c>
      <c r="D243" s="158" t="s">
        <v>137</v>
      </c>
      <c r="E243" s="159" t="s">
        <v>315</v>
      </c>
      <c r="F243" s="160" t="s">
        <v>316</v>
      </c>
      <c r="G243" s="161" t="s">
        <v>256</v>
      </c>
      <c r="H243" s="162">
        <v>20</v>
      </c>
      <c r="I243" s="163"/>
      <c r="J243" s="164">
        <f t="shared" si="10"/>
        <v>0</v>
      </c>
      <c r="K243" s="165"/>
      <c r="L243" s="33"/>
      <c r="M243" s="166" t="s">
        <v>1</v>
      </c>
      <c r="N243" s="167" t="s">
        <v>42</v>
      </c>
      <c r="O243" s="58"/>
      <c r="P243" s="168">
        <f t="shared" si="11"/>
        <v>0</v>
      </c>
      <c r="Q243" s="168">
        <v>0.0004</v>
      </c>
      <c r="R243" s="168">
        <f t="shared" si="12"/>
        <v>0.008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189</v>
      </c>
      <c r="AT243" s="170" t="s">
        <v>137</v>
      </c>
      <c r="AU243" s="170" t="s">
        <v>81</v>
      </c>
      <c r="AY243" s="17" t="s">
        <v>134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81</v>
      </c>
      <c r="BK243" s="171">
        <f t="shared" si="19"/>
        <v>0</v>
      </c>
      <c r="BL243" s="17" t="s">
        <v>189</v>
      </c>
      <c r="BM243" s="170" t="s">
        <v>317</v>
      </c>
    </row>
    <row r="244" spans="1:65" s="2" customFormat="1" ht="16.5" customHeight="1">
      <c r="A244" s="32"/>
      <c r="B244" s="157"/>
      <c r="C244" s="158">
        <v>41</v>
      </c>
      <c r="D244" s="158" t="s">
        <v>137</v>
      </c>
      <c r="E244" s="159" t="s">
        <v>318</v>
      </c>
      <c r="F244" s="160" t="s">
        <v>319</v>
      </c>
      <c r="G244" s="161" t="s">
        <v>256</v>
      </c>
      <c r="H244" s="162">
        <v>20</v>
      </c>
      <c r="I244" s="163"/>
      <c r="J244" s="164">
        <f t="shared" si="1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11"/>
        <v>0</v>
      </c>
      <c r="Q244" s="168">
        <v>1E-05</v>
      </c>
      <c r="R244" s="168">
        <f t="shared" si="12"/>
        <v>0.0002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189</v>
      </c>
      <c r="AT244" s="170" t="s">
        <v>137</v>
      </c>
      <c r="AU244" s="170" t="s">
        <v>81</v>
      </c>
      <c r="AY244" s="17" t="s">
        <v>134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81</v>
      </c>
      <c r="BK244" s="171">
        <f t="shared" si="19"/>
        <v>0</v>
      </c>
      <c r="BL244" s="17" t="s">
        <v>189</v>
      </c>
      <c r="BM244" s="170" t="s">
        <v>320</v>
      </c>
    </row>
    <row r="245" spans="2:63" s="12" customFormat="1" ht="22.9" customHeight="1">
      <c r="B245" s="144"/>
      <c r="D245" s="145" t="s">
        <v>75</v>
      </c>
      <c r="E245" s="155" t="s">
        <v>321</v>
      </c>
      <c r="F245" s="155" t="s">
        <v>322</v>
      </c>
      <c r="I245" s="147"/>
      <c r="J245" s="156">
        <f>BK245</f>
        <v>0</v>
      </c>
      <c r="L245" s="144"/>
      <c r="M245" s="149"/>
      <c r="N245" s="150"/>
      <c r="O245" s="150"/>
      <c r="P245" s="151">
        <f>SUM(P246:P255)</f>
        <v>0</v>
      </c>
      <c r="Q245" s="150"/>
      <c r="R245" s="151">
        <f>SUM(R246:R255)</f>
        <v>0.0031499999999999996</v>
      </c>
      <c r="S245" s="150"/>
      <c r="T245" s="152">
        <f>SUM(T246:T255)</f>
        <v>0.00645</v>
      </c>
      <c r="AR245" s="145" t="s">
        <v>81</v>
      </c>
      <c r="AT245" s="153" t="s">
        <v>75</v>
      </c>
      <c r="AU245" s="153" t="s">
        <v>84</v>
      </c>
      <c r="AY245" s="145" t="s">
        <v>134</v>
      </c>
      <c r="BK245" s="154">
        <f>SUM(BK246:BK255)</f>
        <v>0</v>
      </c>
    </row>
    <row r="246" spans="1:65" s="2" customFormat="1" ht="21.75" customHeight="1">
      <c r="A246" s="32"/>
      <c r="B246" s="157"/>
      <c r="C246" s="158">
        <v>42</v>
      </c>
      <c r="D246" s="158" t="s">
        <v>137</v>
      </c>
      <c r="E246" s="159" t="s">
        <v>323</v>
      </c>
      <c r="F246" s="160" t="s">
        <v>324</v>
      </c>
      <c r="G246" s="161" t="s">
        <v>256</v>
      </c>
      <c r="H246" s="162">
        <v>3</v>
      </c>
      <c r="I246" s="163"/>
      <c r="J246" s="164">
        <f>ROUND(I246*H246,2)</f>
        <v>0</v>
      </c>
      <c r="K246" s="165"/>
      <c r="L246" s="33"/>
      <c r="M246" s="166" t="s">
        <v>1</v>
      </c>
      <c r="N246" s="167" t="s">
        <v>42</v>
      </c>
      <c r="O246" s="58"/>
      <c r="P246" s="168">
        <f>O246*H246</f>
        <v>0</v>
      </c>
      <c r="Q246" s="168">
        <v>0.00011</v>
      </c>
      <c r="R246" s="168">
        <f>Q246*H246</f>
        <v>0.00033</v>
      </c>
      <c r="S246" s="168">
        <v>0.00215</v>
      </c>
      <c r="T246" s="169">
        <f>S246*H246</f>
        <v>0.00645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189</v>
      </c>
      <c r="AT246" s="170" t="s">
        <v>137</v>
      </c>
      <c r="AU246" s="170" t="s">
        <v>81</v>
      </c>
      <c r="AY246" s="17" t="s">
        <v>134</v>
      </c>
      <c r="BE246" s="171">
        <f>IF(N246="základní",J246,0)</f>
        <v>0</v>
      </c>
      <c r="BF246" s="171">
        <f>IF(N246="snížená",J246,0)</f>
        <v>0</v>
      </c>
      <c r="BG246" s="171">
        <f>IF(N246="zákl. přenesená",J246,0)</f>
        <v>0</v>
      </c>
      <c r="BH246" s="171">
        <f>IF(N246="sníž. přenesená",J246,0)</f>
        <v>0</v>
      </c>
      <c r="BI246" s="171">
        <f>IF(N246="nulová",J246,0)</f>
        <v>0</v>
      </c>
      <c r="BJ246" s="17" t="s">
        <v>81</v>
      </c>
      <c r="BK246" s="171">
        <f>ROUND(I246*H246,2)</f>
        <v>0</v>
      </c>
      <c r="BL246" s="17" t="s">
        <v>189</v>
      </c>
      <c r="BM246" s="170" t="s">
        <v>325</v>
      </c>
    </row>
    <row r="247" spans="1:65" s="2" customFormat="1" ht="21.75" customHeight="1">
      <c r="A247" s="32"/>
      <c r="B247" s="157"/>
      <c r="C247" s="158">
        <v>43</v>
      </c>
      <c r="D247" s="158" t="s">
        <v>137</v>
      </c>
      <c r="E247" s="159" t="s">
        <v>326</v>
      </c>
      <c r="F247" s="160" t="s">
        <v>327</v>
      </c>
      <c r="G247" s="161" t="s">
        <v>256</v>
      </c>
      <c r="H247" s="162">
        <v>1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0.0006</v>
      </c>
      <c r="R247" s="168">
        <f>Q247*H247</f>
        <v>0.0006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189</v>
      </c>
      <c r="AT247" s="170" t="s">
        <v>137</v>
      </c>
      <c r="AU247" s="170" t="s">
        <v>81</v>
      </c>
      <c r="AY247" s="17" t="s">
        <v>134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81</v>
      </c>
      <c r="BK247" s="171">
        <f>ROUND(I247*H247,2)</f>
        <v>0</v>
      </c>
      <c r="BL247" s="17" t="s">
        <v>189</v>
      </c>
      <c r="BM247" s="170" t="s">
        <v>328</v>
      </c>
    </row>
    <row r="248" spans="2:51" s="15" customFormat="1" ht="12">
      <c r="B248" s="189"/>
      <c r="D248" s="173" t="s">
        <v>143</v>
      </c>
      <c r="E248" s="190" t="s">
        <v>1</v>
      </c>
      <c r="F248" s="191" t="s">
        <v>329</v>
      </c>
      <c r="H248" s="190" t="s">
        <v>1</v>
      </c>
      <c r="I248" s="192"/>
      <c r="L248" s="189"/>
      <c r="M248" s="193"/>
      <c r="N248" s="194"/>
      <c r="O248" s="194"/>
      <c r="P248" s="194"/>
      <c r="Q248" s="194"/>
      <c r="R248" s="194"/>
      <c r="S248" s="194"/>
      <c r="T248" s="195"/>
      <c r="AT248" s="190" t="s">
        <v>143</v>
      </c>
      <c r="AU248" s="190" t="s">
        <v>81</v>
      </c>
      <c r="AV248" s="15" t="s">
        <v>84</v>
      </c>
      <c r="AW248" s="15" t="s">
        <v>33</v>
      </c>
      <c r="AX248" s="15" t="s">
        <v>76</v>
      </c>
      <c r="AY248" s="190" t="s">
        <v>134</v>
      </c>
    </row>
    <row r="249" spans="2:51" s="13" customFormat="1" ht="12">
      <c r="B249" s="172"/>
      <c r="D249" s="173" t="s">
        <v>143</v>
      </c>
      <c r="E249" s="174" t="s">
        <v>1</v>
      </c>
      <c r="F249" s="175" t="s">
        <v>84</v>
      </c>
      <c r="H249" s="176">
        <v>1</v>
      </c>
      <c r="I249" s="177"/>
      <c r="L249" s="172"/>
      <c r="M249" s="178"/>
      <c r="N249" s="179"/>
      <c r="O249" s="179"/>
      <c r="P249" s="179"/>
      <c r="Q249" s="179"/>
      <c r="R249" s="179"/>
      <c r="S249" s="179"/>
      <c r="T249" s="180"/>
      <c r="AT249" s="174" t="s">
        <v>143</v>
      </c>
      <c r="AU249" s="174" t="s">
        <v>81</v>
      </c>
      <c r="AV249" s="13" t="s">
        <v>81</v>
      </c>
      <c r="AW249" s="13" t="s">
        <v>33</v>
      </c>
      <c r="AX249" s="13" t="s">
        <v>84</v>
      </c>
      <c r="AY249" s="174" t="s">
        <v>134</v>
      </c>
    </row>
    <row r="250" spans="1:65" s="2" customFormat="1" ht="21.75" customHeight="1">
      <c r="A250" s="32"/>
      <c r="B250" s="157"/>
      <c r="C250" s="158">
        <v>44</v>
      </c>
      <c r="D250" s="158" t="s">
        <v>137</v>
      </c>
      <c r="E250" s="159" t="s">
        <v>330</v>
      </c>
      <c r="F250" s="160" t="s">
        <v>331</v>
      </c>
      <c r="G250" s="161" t="s">
        <v>256</v>
      </c>
      <c r="H250" s="162">
        <v>3</v>
      </c>
      <c r="I250" s="163"/>
      <c r="J250" s="164">
        <f aca="true" t="shared" si="20" ref="J250:J255"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 aca="true" t="shared" si="21" ref="P250:P255">O250*H250</f>
        <v>0</v>
      </c>
      <c r="Q250" s="168">
        <v>0.00054</v>
      </c>
      <c r="R250" s="168">
        <f aca="true" t="shared" si="22" ref="R250:R255">Q250*H250</f>
        <v>0.00162</v>
      </c>
      <c r="S250" s="168">
        <v>0</v>
      </c>
      <c r="T250" s="169">
        <f aca="true" t="shared" si="23" ref="T250:T255"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189</v>
      </c>
      <c r="AT250" s="170" t="s">
        <v>137</v>
      </c>
      <c r="AU250" s="170" t="s">
        <v>81</v>
      </c>
      <c r="AY250" s="17" t="s">
        <v>134</v>
      </c>
      <c r="BE250" s="171">
        <f aca="true" t="shared" si="24" ref="BE250:BE255">IF(N250="základní",J250,0)</f>
        <v>0</v>
      </c>
      <c r="BF250" s="171">
        <f aca="true" t="shared" si="25" ref="BF250:BF255">IF(N250="snížená",J250,0)</f>
        <v>0</v>
      </c>
      <c r="BG250" s="171">
        <f aca="true" t="shared" si="26" ref="BG250:BG255">IF(N250="zákl. přenesená",J250,0)</f>
        <v>0</v>
      </c>
      <c r="BH250" s="171">
        <f aca="true" t="shared" si="27" ref="BH250:BH255">IF(N250="sníž. přenesená",J250,0)</f>
        <v>0</v>
      </c>
      <c r="BI250" s="171">
        <f aca="true" t="shared" si="28" ref="BI250:BI255">IF(N250="nulová",J250,0)</f>
        <v>0</v>
      </c>
      <c r="BJ250" s="17" t="s">
        <v>81</v>
      </c>
      <c r="BK250" s="171">
        <f aca="true" t="shared" si="29" ref="BK250:BK255">ROUND(I250*H250,2)</f>
        <v>0</v>
      </c>
      <c r="BL250" s="17" t="s">
        <v>189</v>
      </c>
      <c r="BM250" s="170" t="s">
        <v>332</v>
      </c>
    </row>
    <row r="251" spans="1:65" s="2" customFormat="1" ht="21.75" customHeight="1">
      <c r="A251" s="32"/>
      <c r="B251" s="157"/>
      <c r="C251" s="158">
        <v>45</v>
      </c>
      <c r="D251" s="158" t="s">
        <v>137</v>
      </c>
      <c r="E251" s="159" t="s">
        <v>333</v>
      </c>
      <c r="F251" s="160" t="s">
        <v>334</v>
      </c>
      <c r="G251" s="161" t="s">
        <v>314</v>
      </c>
      <c r="H251" s="162">
        <v>1</v>
      </c>
      <c r="I251" s="163"/>
      <c r="J251" s="164">
        <f t="shared" si="2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21"/>
        <v>0</v>
      </c>
      <c r="Q251" s="168">
        <v>0.0006</v>
      </c>
      <c r="R251" s="168">
        <f t="shared" si="22"/>
        <v>0.0006</v>
      </c>
      <c r="S251" s="168">
        <v>0</v>
      </c>
      <c r="T251" s="169">
        <f t="shared" si="2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189</v>
      </c>
      <c r="AT251" s="170" t="s">
        <v>137</v>
      </c>
      <c r="AU251" s="170" t="s">
        <v>81</v>
      </c>
      <c r="AY251" s="17" t="s">
        <v>134</v>
      </c>
      <c r="BE251" s="171">
        <f t="shared" si="24"/>
        <v>0</v>
      </c>
      <c r="BF251" s="171">
        <f t="shared" si="25"/>
        <v>0</v>
      </c>
      <c r="BG251" s="171">
        <f t="shared" si="26"/>
        <v>0</v>
      </c>
      <c r="BH251" s="171">
        <f t="shared" si="27"/>
        <v>0</v>
      </c>
      <c r="BI251" s="171">
        <f t="shared" si="28"/>
        <v>0</v>
      </c>
      <c r="BJ251" s="17" t="s">
        <v>81</v>
      </c>
      <c r="BK251" s="171">
        <f t="shared" si="29"/>
        <v>0</v>
      </c>
      <c r="BL251" s="17" t="s">
        <v>189</v>
      </c>
      <c r="BM251" s="170" t="s">
        <v>335</v>
      </c>
    </row>
    <row r="252" spans="1:65" s="2" customFormat="1" ht="16.5" customHeight="1">
      <c r="A252" s="32"/>
      <c r="B252" s="157"/>
      <c r="C252" s="158">
        <v>46</v>
      </c>
      <c r="D252" s="158" t="s">
        <v>137</v>
      </c>
      <c r="E252" s="159" t="s">
        <v>336</v>
      </c>
      <c r="F252" s="160" t="s">
        <v>337</v>
      </c>
      <c r="G252" s="161" t="s">
        <v>180</v>
      </c>
      <c r="H252" s="162">
        <v>2</v>
      </c>
      <c r="I252" s="163"/>
      <c r="J252" s="164">
        <f t="shared" si="2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21"/>
        <v>0</v>
      </c>
      <c r="Q252" s="168">
        <v>0</v>
      </c>
      <c r="R252" s="168">
        <f t="shared" si="22"/>
        <v>0</v>
      </c>
      <c r="S252" s="168">
        <v>0</v>
      </c>
      <c r="T252" s="169">
        <f t="shared" si="2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189</v>
      </c>
      <c r="AT252" s="170" t="s">
        <v>137</v>
      </c>
      <c r="AU252" s="170" t="s">
        <v>81</v>
      </c>
      <c r="AY252" s="17" t="s">
        <v>134</v>
      </c>
      <c r="BE252" s="171">
        <f t="shared" si="24"/>
        <v>0</v>
      </c>
      <c r="BF252" s="171">
        <f t="shared" si="25"/>
        <v>0</v>
      </c>
      <c r="BG252" s="171">
        <f t="shared" si="26"/>
        <v>0</v>
      </c>
      <c r="BH252" s="171">
        <f t="shared" si="27"/>
        <v>0</v>
      </c>
      <c r="BI252" s="171">
        <f t="shared" si="28"/>
        <v>0</v>
      </c>
      <c r="BJ252" s="17" t="s">
        <v>81</v>
      </c>
      <c r="BK252" s="171">
        <f t="shared" si="29"/>
        <v>0</v>
      </c>
      <c r="BL252" s="17" t="s">
        <v>189</v>
      </c>
      <c r="BM252" s="170" t="s">
        <v>338</v>
      </c>
    </row>
    <row r="253" spans="1:65" s="2" customFormat="1" ht="16.5" customHeight="1">
      <c r="A253" s="32"/>
      <c r="B253" s="157"/>
      <c r="C253" s="158">
        <v>47</v>
      </c>
      <c r="D253" s="158" t="s">
        <v>137</v>
      </c>
      <c r="E253" s="159" t="s">
        <v>339</v>
      </c>
      <c r="F253" s="160" t="s">
        <v>340</v>
      </c>
      <c r="G253" s="161" t="s">
        <v>256</v>
      </c>
      <c r="H253" s="162">
        <v>3</v>
      </c>
      <c r="I253" s="163"/>
      <c r="J253" s="164">
        <f t="shared" si="2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21"/>
        <v>0</v>
      </c>
      <c r="Q253" s="168">
        <v>0</v>
      </c>
      <c r="R253" s="168">
        <f t="shared" si="22"/>
        <v>0</v>
      </c>
      <c r="S253" s="168">
        <v>0</v>
      </c>
      <c r="T253" s="169">
        <f t="shared" si="2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189</v>
      </c>
      <c r="AT253" s="170" t="s">
        <v>137</v>
      </c>
      <c r="AU253" s="170" t="s">
        <v>81</v>
      </c>
      <c r="AY253" s="17" t="s">
        <v>134</v>
      </c>
      <c r="BE253" s="171">
        <f t="shared" si="24"/>
        <v>0</v>
      </c>
      <c r="BF253" s="171">
        <f t="shared" si="25"/>
        <v>0</v>
      </c>
      <c r="BG253" s="171">
        <f t="shared" si="26"/>
        <v>0</v>
      </c>
      <c r="BH253" s="171">
        <f t="shared" si="27"/>
        <v>0</v>
      </c>
      <c r="BI253" s="171">
        <f t="shared" si="28"/>
        <v>0</v>
      </c>
      <c r="BJ253" s="17" t="s">
        <v>81</v>
      </c>
      <c r="BK253" s="171">
        <f t="shared" si="29"/>
        <v>0</v>
      </c>
      <c r="BL253" s="17" t="s">
        <v>189</v>
      </c>
      <c r="BM253" s="170" t="s">
        <v>341</v>
      </c>
    </row>
    <row r="254" spans="1:65" s="2" customFormat="1" ht="16.5" customHeight="1">
      <c r="A254" s="32"/>
      <c r="B254" s="157"/>
      <c r="C254" s="158">
        <v>48</v>
      </c>
      <c r="D254" s="158" t="s">
        <v>137</v>
      </c>
      <c r="E254" s="159" t="s">
        <v>342</v>
      </c>
      <c r="F254" s="160" t="s">
        <v>343</v>
      </c>
      <c r="G254" s="161" t="s">
        <v>180</v>
      </c>
      <c r="H254" s="162">
        <v>1</v>
      </c>
      <c r="I254" s="163"/>
      <c r="J254" s="164">
        <f t="shared" si="2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21"/>
        <v>0</v>
      </c>
      <c r="Q254" s="168">
        <v>0</v>
      </c>
      <c r="R254" s="168">
        <f t="shared" si="22"/>
        <v>0</v>
      </c>
      <c r="S254" s="168">
        <v>0</v>
      </c>
      <c r="T254" s="169">
        <f t="shared" si="2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189</v>
      </c>
      <c r="AT254" s="170" t="s">
        <v>137</v>
      </c>
      <c r="AU254" s="170" t="s">
        <v>81</v>
      </c>
      <c r="AY254" s="17" t="s">
        <v>134</v>
      </c>
      <c r="BE254" s="171">
        <f t="shared" si="24"/>
        <v>0</v>
      </c>
      <c r="BF254" s="171">
        <f t="shared" si="25"/>
        <v>0</v>
      </c>
      <c r="BG254" s="171">
        <f t="shared" si="26"/>
        <v>0</v>
      </c>
      <c r="BH254" s="171">
        <f t="shared" si="27"/>
        <v>0</v>
      </c>
      <c r="BI254" s="171">
        <f t="shared" si="28"/>
        <v>0</v>
      </c>
      <c r="BJ254" s="17" t="s">
        <v>81</v>
      </c>
      <c r="BK254" s="171">
        <f t="shared" si="29"/>
        <v>0</v>
      </c>
      <c r="BL254" s="17" t="s">
        <v>189</v>
      </c>
      <c r="BM254" s="170" t="s">
        <v>344</v>
      </c>
    </row>
    <row r="255" spans="1:65" s="2" customFormat="1" ht="21.75" customHeight="1">
      <c r="A255" s="32"/>
      <c r="B255" s="157"/>
      <c r="C255" s="158">
        <v>49</v>
      </c>
      <c r="D255" s="158" t="s">
        <v>137</v>
      </c>
      <c r="E255" s="159" t="s">
        <v>345</v>
      </c>
      <c r="F255" s="160" t="s">
        <v>346</v>
      </c>
      <c r="G255" s="161" t="s">
        <v>218</v>
      </c>
      <c r="H255" s="162">
        <v>0.003</v>
      </c>
      <c r="I255" s="163"/>
      <c r="J255" s="164">
        <f t="shared" si="2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21"/>
        <v>0</v>
      </c>
      <c r="Q255" s="168">
        <v>0</v>
      </c>
      <c r="R255" s="168">
        <f t="shared" si="22"/>
        <v>0</v>
      </c>
      <c r="S255" s="168">
        <v>0</v>
      </c>
      <c r="T255" s="169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189</v>
      </c>
      <c r="AT255" s="170" t="s">
        <v>137</v>
      </c>
      <c r="AU255" s="170" t="s">
        <v>81</v>
      </c>
      <c r="AY255" s="17" t="s">
        <v>134</v>
      </c>
      <c r="BE255" s="171">
        <f t="shared" si="24"/>
        <v>0</v>
      </c>
      <c r="BF255" s="171">
        <f t="shared" si="25"/>
        <v>0</v>
      </c>
      <c r="BG255" s="171">
        <f t="shared" si="26"/>
        <v>0</v>
      </c>
      <c r="BH255" s="171">
        <f t="shared" si="27"/>
        <v>0</v>
      </c>
      <c r="BI255" s="171">
        <f t="shared" si="28"/>
        <v>0</v>
      </c>
      <c r="BJ255" s="17" t="s">
        <v>81</v>
      </c>
      <c r="BK255" s="171">
        <f t="shared" si="29"/>
        <v>0</v>
      </c>
      <c r="BL255" s="17" t="s">
        <v>189</v>
      </c>
      <c r="BM255" s="170" t="s">
        <v>347</v>
      </c>
    </row>
    <row r="256" spans="2:63" s="12" customFormat="1" ht="22.9" customHeight="1">
      <c r="B256" s="144"/>
      <c r="D256" s="145" t="s">
        <v>75</v>
      </c>
      <c r="E256" s="155" t="s">
        <v>348</v>
      </c>
      <c r="F256" s="155" t="s">
        <v>349</v>
      </c>
      <c r="I256" s="147"/>
      <c r="J256" s="156">
        <f>SUM(J257:J276)</f>
        <v>0</v>
      </c>
      <c r="L256" s="144"/>
      <c r="M256" s="149"/>
      <c r="N256" s="150"/>
      <c r="O256" s="150"/>
      <c r="P256" s="151">
        <f>SUM(P257:P276)</f>
        <v>0</v>
      </c>
      <c r="Q256" s="150"/>
      <c r="R256" s="151">
        <f>SUM(R257:R276)</f>
        <v>0.06511000000000002</v>
      </c>
      <c r="S256" s="150"/>
      <c r="T256" s="152">
        <f>SUM(T257:T276)</f>
        <v>0.07775</v>
      </c>
      <c r="AR256" s="145" t="s">
        <v>81</v>
      </c>
      <c r="AT256" s="153" t="s">
        <v>75</v>
      </c>
      <c r="AU256" s="153" t="s">
        <v>84</v>
      </c>
      <c r="AY256" s="145" t="s">
        <v>134</v>
      </c>
      <c r="BK256" s="154">
        <f>SUM(BK257:BK276)</f>
        <v>0</v>
      </c>
    </row>
    <row r="257" spans="1:65" s="2" customFormat="1" ht="16.5" customHeight="1">
      <c r="A257" s="32"/>
      <c r="B257" s="157"/>
      <c r="C257" s="158">
        <v>50</v>
      </c>
      <c r="D257" s="158" t="s">
        <v>137</v>
      </c>
      <c r="E257" s="159" t="s">
        <v>350</v>
      </c>
      <c r="F257" s="160" t="s">
        <v>351</v>
      </c>
      <c r="G257" s="161" t="s">
        <v>314</v>
      </c>
      <c r="H257" s="162">
        <v>1</v>
      </c>
      <c r="I257" s="163"/>
      <c r="J257" s="164">
        <f aca="true" t="shared" si="30" ref="J257:J276"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 aca="true" t="shared" si="31" ref="P257:P276">O257*H257</f>
        <v>0</v>
      </c>
      <c r="Q257" s="168">
        <v>0</v>
      </c>
      <c r="R257" s="168">
        <f aca="true" t="shared" si="32" ref="R257:R276">Q257*H257</f>
        <v>0</v>
      </c>
      <c r="S257" s="168">
        <v>0.01933</v>
      </c>
      <c r="T257" s="169">
        <f aca="true" t="shared" si="33" ref="T257:T276">S257*H257</f>
        <v>0.01933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189</v>
      </c>
      <c r="AT257" s="170" t="s">
        <v>137</v>
      </c>
      <c r="AU257" s="170" t="s">
        <v>81</v>
      </c>
      <c r="AY257" s="17" t="s">
        <v>134</v>
      </c>
      <c r="BE257" s="171">
        <f aca="true" t="shared" si="34" ref="BE257:BE276">IF(N257="základní",J257,0)</f>
        <v>0</v>
      </c>
      <c r="BF257" s="171">
        <f aca="true" t="shared" si="35" ref="BF257:BF276">IF(N257="snížená",J257,0)</f>
        <v>0</v>
      </c>
      <c r="BG257" s="171">
        <f aca="true" t="shared" si="36" ref="BG257:BG276">IF(N257="zákl. přenesená",J257,0)</f>
        <v>0</v>
      </c>
      <c r="BH257" s="171">
        <f aca="true" t="shared" si="37" ref="BH257:BH276">IF(N257="sníž. přenesená",J257,0)</f>
        <v>0</v>
      </c>
      <c r="BI257" s="171">
        <f aca="true" t="shared" si="38" ref="BI257:BI276">IF(N257="nulová",J257,0)</f>
        <v>0</v>
      </c>
      <c r="BJ257" s="17" t="s">
        <v>81</v>
      </c>
      <c r="BK257" s="171">
        <f aca="true" t="shared" si="39" ref="BK257:BK276">ROUND(I257*H257,2)</f>
        <v>0</v>
      </c>
      <c r="BL257" s="17" t="s">
        <v>189</v>
      </c>
      <c r="BM257" s="170" t="s">
        <v>352</v>
      </c>
    </row>
    <row r="258" spans="1:65" s="2" customFormat="1" ht="21.75" customHeight="1">
      <c r="A258" s="32"/>
      <c r="B258" s="157"/>
      <c r="C258" s="158">
        <v>51</v>
      </c>
      <c r="D258" s="158" t="s">
        <v>137</v>
      </c>
      <c r="E258" s="159" t="s">
        <v>353</v>
      </c>
      <c r="F258" s="160" t="s">
        <v>354</v>
      </c>
      <c r="G258" s="161" t="s">
        <v>314</v>
      </c>
      <c r="H258" s="162">
        <v>1</v>
      </c>
      <c r="I258" s="163"/>
      <c r="J258" s="164">
        <f t="shared" si="3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31"/>
        <v>0</v>
      </c>
      <c r="Q258" s="168">
        <v>0.01382</v>
      </c>
      <c r="R258" s="168">
        <f t="shared" si="32"/>
        <v>0.01382</v>
      </c>
      <c r="S258" s="168">
        <v>0</v>
      </c>
      <c r="T258" s="169">
        <f t="shared" si="3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189</v>
      </c>
      <c r="AT258" s="170" t="s">
        <v>137</v>
      </c>
      <c r="AU258" s="170" t="s">
        <v>81</v>
      </c>
      <c r="AY258" s="17" t="s">
        <v>134</v>
      </c>
      <c r="BE258" s="171">
        <f t="shared" si="34"/>
        <v>0</v>
      </c>
      <c r="BF258" s="171">
        <f t="shared" si="35"/>
        <v>0</v>
      </c>
      <c r="BG258" s="171">
        <f t="shared" si="36"/>
        <v>0</v>
      </c>
      <c r="BH258" s="171">
        <f t="shared" si="37"/>
        <v>0</v>
      </c>
      <c r="BI258" s="171">
        <f t="shared" si="38"/>
        <v>0</v>
      </c>
      <c r="BJ258" s="17" t="s">
        <v>81</v>
      </c>
      <c r="BK258" s="171">
        <f t="shared" si="39"/>
        <v>0</v>
      </c>
      <c r="BL258" s="17" t="s">
        <v>189</v>
      </c>
      <c r="BM258" s="170" t="s">
        <v>355</v>
      </c>
    </row>
    <row r="259" spans="1:65" s="2" customFormat="1" ht="16.5" customHeight="1">
      <c r="A259" s="32"/>
      <c r="B259" s="157"/>
      <c r="C259" s="158">
        <v>52</v>
      </c>
      <c r="D259" s="158" t="s">
        <v>137</v>
      </c>
      <c r="E259" s="159" t="s">
        <v>356</v>
      </c>
      <c r="F259" s="160" t="s">
        <v>357</v>
      </c>
      <c r="G259" s="161" t="s">
        <v>314</v>
      </c>
      <c r="H259" s="162">
        <v>1</v>
      </c>
      <c r="I259" s="163"/>
      <c r="J259" s="164">
        <f t="shared" si="3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31"/>
        <v>0</v>
      </c>
      <c r="Q259" s="168">
        <v>0</v>
      </c>
      <c r="R259" s="168">
        <f t="shared" si="32"/>
        <v>0</v>
      </c>
      <c r="S259" s="168">
        <v>0.01946</v>
      </c>
      <c r="T259" s="169">
        <f t="shared" si="33"/>
        <v>0.01946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189</v>
      </c>
      <c r="AT259" s="170" t="s">
        <v>137</v>
      </c>
      <c r="AU259" s="170" t="s">
        <v>81</v>
      </c>
      <c r="AY259" s="17" t="s">
        <v>134</v>
      </c>
      <c r="BE259" s="171">
        <f t="shared" si="34"/>
        <v>0</v>
      </c>
      <c r="BF259" s="171">
        <f t="shared" si="35"/>
        <v>0</v>
      </c>
      <c r="BG259" s="171">
        <f t="shared" si="36"/>
        <v>0</v>
      </c>
      <c r="BH259" s="171">
        <f t="shared" si="37"/>
        <v>0</v>
      </c>
      <c r="BI259" s="171">
        <f t="shared" si="38"/>
        <v>0</v>
      </c>
      <c r="BJ259" s="17" t="s">
        <v>81</v>
      </c>
      <c r="BK259" s="171">
        <f t="shared" si="39"/>
        <v>0</v>
      </c>
      <c r="BL259" s="17" t="s">
        <v>189</v>
      </c>
      <c r="BM259" s="170" t="s">
        <v>358</v>
      </c>
    </row>
    <row r="260" spans="1:65" s="2" customFormat="1" ht="21.75" customHeight="1">
      <c r="A260" s="32"/>
      <c r="B260" s="157"/>
      <c r="C260" s="158">
        <v>53</v>
      </c>
      <c r="D260" s="158" t="s">
        <v>137</v>
      </c>
      <c r="E260" s="159" t="s">
        <v>359</v>
      </c>
      <c r="F260" s="160" t="s">
        <v>360</v>
      </c>
      <c r="G260" s="161" t="s">
        <v>314</v>
      </c>
      <c r="H260" s="162">
        <v>1</v>
      </c>
      <c r="I260" s="163"/>
      <c r="J260" s="164">
        <f t="shared" si="3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31"/>
        <v>0</v>
      </c>
      <c r="Q260" s="168">
        <v>0.01375</v>
      </c>
      <c r="R260" s="168">
        <f t="shared" si="32"/>
        <v>0.01375</v>
      </c>
      <c r="S260" s="168">
        <v>0</v>
      </c>
      <c r="T260" s="169">
        <f t="shared" si="3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189</v>
      </c>
      <c r="AT260" s="170" t="s">
        <v>137</v>
      </c>
      <c r="AU260" s="170" t="s">
        <v>81</v>
      </c>
      <c r="AY260" s="17" t="s">
        <v>134</v>
      </c>
      <c r="BE260" s="171">
        <f t="shared" si="34"/>
        <v>0</v>
      </c>
      <c r="BF260" s="171">
        <f t="shared" si="35"/>
        <v>0</v>
      </c>
      <c r="BG260" s="171">
        <f t="shared" si="36"/>
        <v>0</v>
      </c>
      <c r="BH260" s="171">
        <f t="shared" si="37"/>
        <v>0</v>
      </c>
      <c r="BI260" s="171">
        <f t="shared" si="38"/>
        <v>0</v>
      </c>
      <c r="BJ260" s="17" t="s">
        <v>81</v>
      </c>
      <c r="BK260" s="171">
        <f t="shared" si="39"/>
        <v>0</v>
      </c>
      <c r="BL260" s="17" t="s">
        <v>189</v>
      </c>
      <c r="BM260" s="170" t="s">
        <v>361</v>
      </c>
    </row>
    <row r="261" spans="1:65" s="2" customFormat="1" ht="16.5" customHeight="1">
      <c r="A261" s="32"/>
      <c r="B261" s="157"/>
      <c r="C261" s="158">
        <v>54</v>
      </c>
      <c r="D261" s="158" t="s">
        <v>137</v>
      </c>
      <c r="E261" s="159" t="s">
        <v>362</v>
      </c>
      <c r="F261" s="160" t="s">
        <v>363</v>
      </c>
      <c r="G261" s="161" t="s">
        <v>314</v>
      </c>
      <c r="H261" s="162">
        <v>1</v>
      </c>
      <c r="I261" s="163"/>
      <c r="J261" s="164">
        <f t="shared" si="3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31"/>
        <v>0</v>
      </c>
      <c r="Q261" s="168">
        <v>0</v>
      </c>
      <c r="R261" s="168">
        <f t="shared" si="32"/>
        <v>0</v>
      </c>
      <c r="S261" s="168">
        <v>0.0329</v>
      </c>
      <c r="T261" s="169">
        <f t="shared" si="33"/>
        <v>0.0329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189</v>
      </c>
      <c r="AT261" s="170" t="s">
        <v>137</v>
      </c>
      <c r="AU261" s="170" t="s">
        <v>81</v>
      </c>
      <c r="AY261" s="17" t="s">
        <v>134</v>
      </c>
      <c r="BE261" s="171">
        <f t="shared" si="34"/>
        <v>0</v>
      </c>
      <c r="BF261" s="171">
        <f t="shared" si="35"/>
        <v>0</v>
      </c>
      <c r="BG261" s="171">
        <f t="shared" si="36"/>
        <v>0</v>
      </c>
      <c r="BH261" s="171">
        <f t="shared" si="37"/>
        <v>0</v>
      </c>
      <c r="BI261" s="171">
        <f t="shared" si="38"/>
        <v>0</v>
      </c>
      <c r="BJ261" s="17" t="s">
        <v>81</v>
      </c>
      <c r="BK261" s="171">
        <f t="shared" si="39"/>
        <v>0</v>
      </c>
      <c r="BL261" s="17" t="s">
        <v>189</v>
      </c>
      <c r="BM261" s="170" t="s">
        <v>364</v>
      </c>
    </row>
    <row r="262" spans="1:65" s="2" customFormat="1" ht="21.75" customHeight="1">
      <c r="A262" s="32"/>
      <c r="B262" s="157"/>
      <c r="C262" s="158">
        <v>55</v>
      </c>
      <c r="D262" s="158" t="s">
        <v>137</v>
      </c>
      <c r="E262" s="159" t="s">
        <v>648</v>
      </c>
      <c r="F262" s="160" t="s">
        <v>653</v>
      </c>
      <c r="G262" s="161" t="s">
        <v>314</v>
      </c>
      <c r="H262" s="162">
        <v>1</v>
      </c>
      <c r="I262" s="163"/>
      <c r="J262" s="164">
        <f t="shared" si="3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31"/>
        <v>0</v>
      </c>
      <c r="Q262" s="168">
        <v>0.01999</v>
      </c>
      <c r="R262" s="168">
        <f t="shared" si="32"/>
        <v>0.01999</v>
      </c>
      <c r="S262" s="168">
        <v>0</v>
      </c>
      <c r="T262" s="169">
        <f t="shared" si="3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189</v>
      </c>
      <c r="AT262" s="170" t="s">
        <v>137</v>
      </c>
      <c r="AU262" s="170" t="s">
        <v>81</v>
      </c>
      <c r="AY262" s="17" t="s">
        <v>134</v>
      </c>
      <c r="BE262" s="171">
        <f t="shared" si="34"/>
        <v>0</v>
      </c>
      <c r="BF262" s="171">
        <f t="shared" si="35"/>
        <v>0</v>
      </c>
      <c r="BG262" s="171">
        <f t="shared" si="36"/>
        <v>0</v>
      </c>
      <c r="BH262" s="171">
        <f t="shared" si="37"/>
        <v>0</v>
      </c>
      <c r="BI262" s="171">
        <f t="shared" si="38"/>
        <v>0</v>
      </c>
      <c r="BJ262" s="17" t="s">
        <v>81</v>
      </c>
      <c r="BK262" s="171">
        <f t="shared" si="39"/>
        <v>0</v>
      </c>
      <c r="BL262" s="17" t="s">
        <v>189</v>
      </c>
      <c r="BM262" s="170" t="s">
        <v>365</v>
      </c>
    </row>
    <row r="263" spans="1:65" s="2" customFormat="1" ht="21.75" customHeight="1">
      <c r="A263" s="213"/>
      <c r="B263" s="157"/>
      <c r="C263" s="158">
        <v>56</v>
      </c>
      <c r="D263" s="196" t="s">
        <v>182</v>
      </c>
      <c r="E263" s="159" t="s">
        <v>649</v>
      </c>
      <c r="F263" s="160" t="s">
        <v>652</v>
      </c>
      <c r="G263" s="199" t="s">
        <v>180</v>
      </c>
      <c r="H263" s="162">
        <v>1</v>
      </c>
      <c r="I263" s="163"/>
      <c r="J263" s="164">
        <f t="shared" si="30"/>
        <v>0</v>
      </c>
      <c r="K263" s="165"/>
      <c r="L263" s="33"/>
      <c r="M263" s="166"/>
      <c r="N263" s="167"/>
      <c r="O263" s="58"/>
      <c r="P263" s="168"/>
      <c r="Q263" s="168"/>
      <c r="R263" s="168"/>
      <c r="S263" s="168"/>
      <c r="T263" s="169"/>
      <c r="U263" s="213"/>
      <c r="V263" s="213"/>
      <c r="W263" s="213"/>
      <c r="X263" s="213"/>
      <c r="Y263" s="213"/>
      <c r="Z263" s="213"/>
      <c r="AA263" s="213"/>
      <c r="AB263" s="213"/>
      <c r="AC263" s="213"/>
      <c r="AD263" s="213"/>
      <c r="AE263" s="213"/>
      <c r="AR263" s="170"/>
      <c r="AT263" s="170"/>
      <c r="AU263" s="170"/>
      <c r="AY263" s="17"/>
      <c r="BE263" s="171"/>
      <c r="BF263" s="171"/>
      <c r="BG263" s="171"/>
      <c r="BH263" s="171"/>
      <c r="BI263" s="171"/>
      <c r="BJ263" s="17"/>
      <c r="BK263" s="171"/>
      <c r="BL263" s="17"/>
      <c r="BM263" s="170"/>
    </row>
    <row r="264" spans="1:65" s="2" customFormat="1" ht="16.5" customHeight="1">
      <c r="A264" s="213"/>
      <c r="B264" s="157"/>
      <c r="C264" s="158">
        <v>57</v>
      </c>
      <c r="D264" s="196" t="s">
        <v>182</v>
      </c>
      <c r="E264" s="159" t="s">
        <v>650</v>
      </c>
      <c r="F264" s="160" t="s">
        <v>651</v>
      </c>
      <c r="G264" s="199" t="s">
        <v>180</v>
      </c>
      <c r="H264" s="162">
        <v>1</v>
      </c>
      <c r="I264" s="163"/>
      <c r="J264" s="164">
        <f t="shared" si="30"/>
        <v>0</v>
      </c>
      <c r="K264" s="165"/>
      <c r="L264" s="33"/>
      <c r="M264" s="166"/>
      <c r="N264" s="167"/>
      <c r="O264" s="58"/>
      <c r="P264" s="168"/>
      <c r="Q264" s="168"/>
      <c r="R264" s="168"/>
      <c r="S264" s="168"/>
      <c r="T264" s="169"/>
      <c r="U264" s="213"/>
      <c r="V264" s="213"/>
      <c r="W264" s="213"/>
      <c r="X264" s="213"/>
      <c r="Y264" s="213"/>
      <c r="Z264" s="213"/>
      <c r="AA264" s="213"/>
      <c r="AB264" s="213"/>
      <c r="AC264" s="213"/>
      <c r="AD264" s="213"/>
      <c r="AE264" s="213"/>
      <c r="AR264" s="170"/>
      <c r="AT264" s="170"/>
      <c r="AU264" s="170"/>
      <c r="AY264" s="17"/>
      <c r="BE264" s="171"/>
      <c r="BF264" s="171"/>
      <c r="BG264" s="171"/>
      <c r="BH264" s="171"/>
      <c r="BI264" s="171"/>
      <c r="BJ264" s="17"/>
      <c r="BK264" s="171"/>
      <c r="BL264" s="17"/>
      <c r="BM264" s="170"/>
    </row>
    <row r="265" spans="1:65" s="2" customFormat="1" ht="16.5" customHeight="1">
      <c r="A265" s="32"/>
      <c r="B265" s="157"/>
      <c r="C265" s="158">
        <v>58</v>
      </c>
      <c r="D265" s="158" t="s">
        <v>137</v>
      </c>
      <c r="E265" s="159" t="s">
        <v>366</v>
      </c>
      <c r="F265" s="160" t="s">
        <v>367</v>
      </c>
      <c r="G265" s="161" t="s">
        <v>180</v>
      </c>
      <c r="H265" s="162">
        <v>6</v>
      </c>
      <c r="I265" s="163"/>
      <c r="J265" s="164">
        <f t="shared" si="3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31"/>
        <v>0</v>
      </c>
      <c r="Q265" s="168">
        <v>0</v>
      </c>
      <c r="R265" s="168">
        <f t="shared" si="32"/>
        <v>0</v>
      </c>
      <c r="S265" s="168">
        <v>0.00049</v>
      </c>
      <c r="T265" s="169">
        <f t="shared" si="33"/>
        <v>0.00294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189</v>
      </c>
      <c r="AT265" s="170" t="s">
        <v>137</v>
      </c>
      <c r="AU265" s="170" t="s">
        <v>81</v>
      </c>
      <c r="AY265" s="17" t="s">
        <v>134</v>
      </c>
      <c r="BE265" s="171">
        <f t="shared" si="34"/>
        <v>0</v>
      </c>
      <c r="BF265" s="171">
        <f t="shared" si="35"/>
        <v>0</v>
      </c>
      <c r="BG265" s="171">
        <f t="shared" si="36"/>
        <v>0</v>
      </c>
      <c r="BH265" s="171">
        <f t="shared" si="37"/>
        <v>0</v>
      </c>
      <c r="BI265" s="171">
        <f t="shared" si="38"/>
        <v>0</v>
      </c>
      <c r="BJ265" s="17" t="s">
        <v>81</v>
      </c>
      <c r="BK265" s="171">
        <f t="shared" si="39"/>
        <v>0</v>
      </c>
      <c r="BL265" s="17" t="s">
        <v>189</v>
      </c>
      <c r="BM265" s="170" t="s">
        <v>368</v>
      </c>
    </row>
    <row r="266" spans="1:65" s="2" customFormat="1" ht="16.5" customHeight="1">
      <c r="A266" s="32"/>
      <c r="B266" s="157"/>
      <c r="C266" s="158">
        <v>59</v>
      </c>
      <c r="D266" s="158" t="s">
        <v>137</v>
      </c>
      <c r="E266" s="159" t="s">
        <v>369</v>
      </c>
      <c r="F266" s="160" t="s">
        <v>370</v>
      </c>
      <c r="G266" s="161" t="s">
        <v>314</v>
      </c>
      <c r="H266" s="162">
        <v>6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0.00189</v>
      </c>
      <c r="R266" s="168">
        <f t="shared" si="32"/>
        <v>0.01134</v>
      </c>
      <c r="S266" s="168">
        <v>0</v>
      </c>
      <c r="T266" s="169">
        <f t="shared" si="3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189</v>
      </c>
      <c r="AT266" s="170" t="s">
        <v>137</v>
      </c>
      <c r="AU266" s="170" t="s">
        <v>81</v>
      </c>
      <c r="AY266" s="17" t="s">
        <v>134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81</v>
      </c>
      <c r="BK266" s="171">
        <f t="shared" si="39"/>
        <v>0</v>
      </c>
      <c r="BL266" s="17" t="s">
        <v>189</v>
      </c>
      <c r="BM266" s="170" t="s">
        <v>371</v>
      </c>
    </row>
    <row r="267" spans="1:65" s="2" customFormat="1" ht="16.5" customHeight="1">
      <c r="A267" s="32"/>
      <c r="B267" s="157"/>
      <c r="C267" s="158">
        <v>60</v>
      </c>
      <c r="D267" s="158" t="s">
        <v>137</v>
      </c>
      <c r="E267" s="159" t="s">
        <v>372</v>
      </c>
      <c r="F267" s="160" t="s">
        <v>373</v>
      </c>
      <c r="G267" s="161" t="s">
        <v>314</v>
      </c>
      <c r="H267" s="162">
        <v>2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</v>
      </c>
      <c r="R267" s="168">
        <f t="shared" si="32"/>
        <v>0</v>
      </c>
      <c r="S267" s="168">
        <v>0.00156</v>
      </c>
      <c r="T267" s="169">
        <f t="shared" si="33"/>
        <v>0.00312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189</v>
      </c>
      <c r="AT267" s="170" t="s">
        <v>137</v>
      </c>
      <c r="AU267" s="170" t="s">
        <v>81</v>
      </c>
      <c r="AY267" s="17" t="s">
        <v>134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81</v>
      </c>
      <c r="BK267" s="171">
        <f t="shared" si="39"/>
        <v>0</v>
      </c>
      <c r="BL267" s="17" t="s">
        <v>189</v>
      </c>
      <c r="BM267" s="170" t="s">
        <v>374</v>
      </c>
    </row>
    <row r="268" spans="1:65" s="2" customFormat="1" ht="16.5" customHeight="1">
      <c r="A268" s="32"/>
      <c r="B268" s="157"/>
      <c r="C268" s="158">
        <v>61</v>
      </c>
      <c r="D268" s="158" t="s">
        <v>137</v>
      </c>
      <c r="E268" s="159" t="s">
        <v>375</v>
      </c>
      <c r="F268" s="160" t="s">
        <v>376</v>
      </c>
      <c r="G268" s="161" t="s">
        <v>314</v>
      </c>
      <c r="H268" s="162">
        <v>1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0.0018</v>
      </c>
      <c r="R268" s="168">
        <f t="shared" si="32"/>
        <v>0.0018</v>
      </c>
      <c r="S268" s="168">
        <v>0</v>
      </c>
      <c r="T268" s="169">
        <f t="shared" si="3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189</v>
      </c>
      <c r="AT268" s="170" t="s">
        <v>137</v>
      </c>
      <c r="AU268" s="170" t="s">
        <v>81</v>
      </c>
      <c r="AY268" s="17" t="s">
        <v>134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81</v>
      </c>
      <c r="BK268" s="171">
        <f t="shared" si="39"/>
        <v>0</v>
      </c>
      <c r="BL268" s="17" t="s">
        <v>189</v>
      </c>
      <c r="BM268" s="170" t="s">
        <v>377</v>
      </c>
    </row>
    <row r="269" spans="1:65" s="2" customFormat="1" ht="21.75" customHeight="1">
      <c r="A269" s="32"/>
      <c r="B269" s="157"/>
      <c r="C269" s="158">
        <v>62</v>
      </c>
      <c r="D269" s="158" t="s">
        <v>137</v>
      </c>
      <c r="E269" s="159" t="s">
        <v>378</v>
      </c>
      <c r="F269" s="160" t="s">
        <v>379</v>
      </c>
      <c r="G269" s="161" t="s">
        <v>314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0.00196</v>
      </c>
      <c r="R269" s="168">
        <f t="shared" si="32"/>
        <v>0.00196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189</v>
      </c>
      <c r="AT269" s="170" t="s">
        <v>137</v>
      </c>
      <c r="AU269" s="170" t="s">
        <v>81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81</v>
      </c>
      <c r="BK269" s="171">
        <f t="shared" si="39"/>
        <v>0</v>
      </c>
      <c r="BL269" s="17" t="s">
        <v>189</v>
      </c>
      <c r="BM269" s="170" t="s">
        <v>380</v>
      </c>
    </row>
    <row r="270" spans="1:65" s="2" customFormat="1" ht="21.75" customHeight="1">
      <c r="A270" s="32"/>
      <c r="B270" s="157"/>
      <c r="C270" s="158">
        <v>63</v>
      </c>
      <c r="D270" s="158" t="s">
        <v>137</v>
      </c>
      <c r="E270" s="159" t="s">
        <v>381</v>
      </c>
      <c r="F270" s="160" t="s">
        <v>382</v>
      </c>
      <c r="G270" s="161" t="s">
        <v>180</v>
      </c>
      <c r="H270" s="162">
        <v>1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0.00128</v>
      </c>
      <c r="R270" s="168">
        <f t="shared" si="32"/>
        <v>0.00128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189</v>
      </c>
      <c r="AT270" s="170" t="s">
        <v>137</v>
      </c>
      <c r="AU270" s="170" t="s">
        <v>81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81</v>
      </c>
      <c r="BK270" s="171">
        <f t="shared" si="39"/>
        <v>0</v>
      </c>
      <c r="BL270" s="17" t="s">
        <v>189</v>
      </c>
      <c r="BM270" s="170" t="s">
        <v>383</v>
      </c>
    </row>
    <row r="271" spans="1:65" s="2" customFormat="1" ht="16.5" customHeight="1">
      <c r="A271" s="32"/>
      <c r="B271" s="157"/>
      <c r="C271" s="158">
        <v>64</v>
      </c>
      <c r="D271" s="158" t="s">
        <v>137</v>
      </c>
      <c r="E271" s="159" t="s">
        <v>384</v>
      </c>
      <c r="F271" s="160" t="s">
        <v>385</v>
      </c>
      <c r="G271" s="161" t="s">
        <v>180</v>
      </c>
      <c r="H271" s="162">
        <v>3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0.00014</v>
      </c>
      <c r="R271" s="168">
        <f t="shared" si="32"/>
        <v>0.00041999999999999996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189</v>
      </c>
      <c r="AT271" s="170" t="s">
        <v>137</v>
      </c>
      <c r="AU271" s="170" t="s">
        <v>81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81</v>
      </c>
      <c r="BK271" s="171">
        <f t="shared" si="39"/>
        <v>0</v>
      </c>
      <c r="BL271" s="17" t="s">
        <v>189</v>
      </c>
      <c r="BM271" s="170" t="s">
        <v>386</v>
      </c>
    </row>
    <row r="272" spans="1:65" s="2" customFormat="1" ht="21.75" customHeight="1">
      <c r="A272" s="32"/>
      <c r="B272" s="157"/>
      <c r="C272" s="158">
        <v>65</v>
      </c>
      <c r="D272" s="196" t="s">
        <v>182</v>
      </c>
      <c r="E272" s="197" t="s">
        <v>387</v>
      </c>
      <c r="F272" s="198" t="s">
        <v>388</v>
      </c>
      <c r="G272" s="199" t="s">
        <v>180</v>
      </c>
      <c r="H272" s="200">
        <v>1</v>
      </c>
      <c r="I272" s="201"/>
      <c r="J272" s="202">
        <f t="shared" si="30"/>
        <v>0</v>
      </c>
      <c r="K272" s="203"/>
      <c r="L272" s="204"/>
      <c r="M272" s="205" t="s">
        <v>1</v>
      </c>
      <c r="N272" s="206" t="s">
        <v>42</v>
      </c>
      <c r="O272" s="58"/>
      <c r="P272" s="168">
        <f t="shared" si="31"/>
        <v>0</v>
      </c>
      <c r="Q272" s="168">
        <v>0.00044</v>
      </c>
      <c r="R272" s="168">
        <f t="shared" si="32"/>
        <v>0.00044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250</v>
      </c>
      <c r="AT272" s="170" t="s">
        <v>182</v>
      </c>
      <c r="AU272" s="170" t="s">
        <v>81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81</v>
      </c>
      <c r="BK272" s="171">
        <f t="shared" si="39"/>
        <v>0</v>
      </c>
      <c r="BL272" s="17" t="s">
        <v>189</v>
      </c>
      <c r="BM272" s="170" t="s">
        <v>389</v>
      </c>
    </row>
    <row r="273" spans="1:65" s="2" customFormat="1" ht="21.75" customHeight="1">
      <c r="A273" s="32"/>
      <c r="B273" s="157"/>
      <c r="C273" s="158">
        <v>66</v>
      </c>
      <c r="D273" s="196" t="s">
        <v>182</v>
      </c>
      <c r="E273" s="197" t="s">
        <v>390</v>
      </c>
      <c r="F273" s="198" t="s">
        <v>391</v>
      </c>
      <c r="G273" s="199" t="s">
        <v>180</v>
      </c>
      <c r="H273" s="200">
        <v>1</v>
      </c>
      <c r="I273" s="201"/>
      <c r="J273" s="202">
        <f t="shared" si="30"/>
        <v>0</v>
      </c>
      <c r="K273" s="203"/>
      <c r="L273" s="204"/>
      <c r="M273" s="205" t="s">
        <v>1</v>
      </c>
      <c r="N273" s="206" t="s">
        <v>42</v>
      </c>
      <c r="O273" s="58"/>
      <c r="P273" s="168">
        <f t="shared" si="31"/>
        <v>0</v>
      </c>
      <c r="Q273" s="168">
        <v>0</v>
      </c>
      <c r="R273" s="168">
        <f t="shared" si="32"/>
        <v>0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250</v>
      </c>
      <c r="AT273" s="170" t="s">
        <v>182</v>
      </c>
      <c r="AU273" s="170" t="s">
        <v>81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81</v>
      </c>
      <c r="BK273" s="171">
        <f t="shared" si="39"/>
        <v>0</v>
      </c>
      <c r="BL273" s="17" t="s">
        <v>189</v>
      </c>
      <c r="BM273" s="170" t="s">
        <v>392</v>
      </c>
    </row>
    <row r="274" spans="1:65" s="2" customFormat="1" ht="25.5" customHeight="1">
      <c r="A274" s="32"/>
      <c r="B274" s="157"/>
      <c r="C274" s="158">
        <v>67</v>
      </c>
      <c r="D274" s="158" t="s">
        <v>137</v>
      </c>
      <c r="E274" s="159" t="s">
        <v>393</v>
      </c>
      <c r="F274" s="160" t="s">
        <v>641</v>
      </c>
      <c r="G274" s="161" t="s">
        <v>180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0.00031</v>
      </c>
      <c r="R274" s="168">
        <f t="shared" si="32"/>
        <v>0.00031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189</v>
      </c>
      <c r="AT274" s="170" t="s">
        <v>137</v>
      </c>
      <c r="AU274" s="170" t="s">
        <v>81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81</v>
      </c>
      <c r="BK274" s="171">
        <f t="shared" si="39"/>
        <v>0</v>
      </c>
      <c r="BL274" s="17" t="s">
        <v>189</v>
      </c>
      <c r="BM274" s="170" t="s">
        <v>394</v>
      </c>
    </row>
    <row r="275" spans="1:65" s="2" customFormat="1" ht="21.75" customHeight="1">
      <c r="A275" s="32"/>
      <c r="B275" s="157"/>
      <c r="C275" s="158">
        <v>68</v>
      </c>
      <c r="D275" s="158" t="s">
        <v>137</v>
      </c>
      <c r="E275" s="159" t="s">
        <v>395</v>
      </c>
      <c r="F275" s="160" t="s">
        <v>396</v>
      </c>
      <c r="G275" s="161" t="s">
        <v>218</v>
      </c>
      <c r="H275" s="162">
        <v>0.065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</v>
      </c>
      <c r="R275" s="168">
        <f t="shared" si="32"/>
        <v>0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189</v>
      </c>
      <c r="AT275" s="170" t="s">
        <v>137</v>
      </c>
      <c r="AU275" s="170" t="s">
        <v>81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81</v>
      </c>
      <c r="BK275" s="171">
        <f t="shared" si="39"/>
        <v>0</v>
      </c>
      <c r="BL275" s="17" t="s">
        <v>189</v>
      </c>
      <c r="BM275" s="170" t="s">
        <v>397</v>
      </c>
    </row>
    <row r="276" spans="1:65" s="2" customFormat="1" ht="33" customHeight="1">
      <c r="A276" s="32"/>
      <c r="B276" s="157"/>
      <c r="C276" s="158">
        <v>69</v>
      </c>
      <c r="D276" s="158" t="s">
        <v>137</v>
      </c>
      <c r="E276" s="159" t="s">
        <v>398</v>
      </c>
      <c r="F276" s="160" t="s">
        <v>399</v>
      </c>
      <c r="G276" s="161" t="s">
        <v>400</v>
      </c>
      <c r="H276" s="162">
        <v>1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</v>
      </c>
      <c r="R276" s="168">
        <f t="shared" si="32"/>
        <v>0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189</v>
      </c>
      <c r="AT276" s="170" t="s">
        <v>137</v>
      </c>
      <c r="AU276" s="170" t="s">
        <v>81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81</v>
      </c>
      <c r="BK276" s="171">
        <f t="shared" si="39"/>
        <v>0</v>
      </c>
      <c r="BL276" s="17" t="s">
        <v>189</v>
      </c>
      <c r="BM276" s="170" t="s">
        <v>401</v>
      </c>
    </row>
    <row r="277" spans="2:63" s="12" customFormat="1" ht="22.9" customHeight="1">
      <c r="B277" s="144"/>
      <c r="D277" s="145" t="s">
        <v>75</v>
      </c>
      <c r="E277" s="155" t="s">
        <v>402</v>
      </c>
      <c r="F277" s="155" t="s">
        <v>403</v>
      </c>
      <c r="I277" s="147"/>
      <c r="J277" s="156">
        <f>BK277</f>
        <v>0</v>
      </c>
      <c r="L277" s="144"/>
      <c r="M277" s="149"/>
      <c r="N277" s="150"/>
      <c r="O277" s="150"/>
      <c r="P277" s="151">
        <f>SUM(P278:P279)</f>
        <v>0</v>
      </c>
      <c r="Q277" s="150"/>
      <c r="R277" s="151">
        <f>SUM(R278:R279)</f>
        <v>0.012</v>
      </c>
      <c r="S277" s="150"/>
      <c r="T277" s="152">
        <f>SUM(T278:T279)</f>
        <v>0</v>
      </c>
      <c r="AR277" s="145" t="s">
        <v>81</v>
      </c>
      <c r="AT277" s="153" t="s">
        <v>75</v>
      </c>
      <c r="AU277" s="153" t="s">
        <v>84</v>
      </c>
      <c r="AY277" s="145" t="s">
        <v>134</v>
      </c>
      <c r="BK277" s="154">
        <f>SUM(BK278:BK279)</f>
        <v>0</v>
      </c>
    </row>
    <row r="278" spans="1:65" s="2" customFormat="1" ht="21.75" customHeight="1">
      <c r="A278" s="32"/>
      <c r="B278" s="157"/>
      <c r="C278" s="158">
        <v>70</v>
      </c>
      <c r="D278" s="158" t="s">
        <v>137</v>
      </c>
      <c r="E278" s="159" t="s">
        <v>404</v>
      </c>
      <c r="F278" s="160" t="s">
        <v>405</v>
      </c>
      <c r="G278" s="161" t="s">
        <v>314</v>
      </c>
      <c r="H278" s="162">
        <v>1</v>
      </c>
      <c r="I278" s="163"/>
      <c r="J278" s="164">
        <f>ROUND(I278*H278,2)</f>
        <v>0</v>
      </c>
      <c r="K278" s="165"/>
      <c r="L278" s="33"/>
      <c r="M278" s="166" t="s">
        <v>1</v>
      </c>
      <c r="N278" s="167" t="s">
        <v>42</v>
      </c>
      <c r="O278" s="58"/>
      <c r="P278" s="168">
        <f>O278*H278</f>
        <v>0</v>
      </c>
      <c r="Q278" s="168">
        <v>0.012</v>
      </c>
      <c r="R278" s="168">
        <f>Q278*H278</f>
        <v>0.012</v>
      </c>
      <c r="S278" s="168">
        <v>0</v>
      </c>
      <c r="T278" s="169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189</v>
      </c>
      <c r="AT278" s="170" t="s">
        <v>137</v>
      </c>
      <c r="AU278" s="170" t="s">
        <v>81</v>
      </c>
      <c r="AY278" s="17" t="s">
        <v>134</v>
      </c>
      <c r="BE278" s="171">
        <f>IF(N278="základní",J278,0)</f>
        <v>0</v>
      </c>
      <c r="BF278" s="171">
        <f>IF(N278="snížená",J278,0)</f>
        <v>0</v>
      </c>
      <c r="BG278" s="171">
        <f>IF(N278="zákl. přenesená",J278,0)</f>
        <v>0</v>
      </c>
      <c r="BH278" s="171">
        <f>IF(N278="sníž. přenesená",J278,0)</f>
        <v>0</v>
      </c>
      <c r="BI278" s="171">
        <f>IF(N278="nulová",J278,0)</f>
        <v>0</v>
      </c>
      <c r="BJ278" s="17" t="s">
        <v>81</v>
      </c>
      <c r="BK278" s="171">
        <f>ROUND(I278*H278,2)</f>
        <v>0</v>
      </c>
      <c r="BL278" s="17" t="s">
        <v>189</v>
      </c>
      <c r="BM278" s="170" t="s">
        <v>406</v>
      </c>
    </row>
    <row r="279" spans="1:65" s="2" customFormat="1" ht="21.75" customHeight="1">
      <c r="A279" s="32"/>
      <c r="B279" s="157"/>
      <c r="C279" s="158">
        <v>71</v>
      </c>
      <c r="D279" s="158" t="s">
        <v>137</v>
      </c>
      <c r="E279" s="159" t="s">
        <v>407</v>
      </c>
      <c r="F279" s="160" t="s">
        <v>408</v>
      </c>
      <c r="G279" s="161" t="s">
        <v>218</v>
      </c>
      <c r="H279" s="162">
        <v>0.012</v>
      </c>
      <c r="I279" s="163"/>
      <c r="J279" s="164">
        <f>ROUND(I279*H279,2)</f>
        <v>0</v>
      </c>
      <c r="K279" s="165"/>
      <c r="L279" s="33"/>
      <c r="M279" s="166" t="s">
        <v>1</v>
      </c>
      <c r="N279" s="167" t="s">
        <v>42</v>
      </c>
      <c r="O279" s="58"/>
      <c r="P279" s="168">
        <f>O279*H279</f>
        <v>0</v>
      </c>
      <c r="Q279" s="168">
        <v>0</v>
      </c>
      <c r="R279" s="168">
        <f>Q279*H279</f>
        <v>0</v>
      </c>
      <c r="S279" s="168">
        <v>0</v>
      </c>
      <c r="T279" s="169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189</v>
      </c>
      <c r="AT279" s="170" t="s">
        <v>137</v>
      </c>
      <c r="AU279" s="170" t="s">
        <v>81</v>
      </c>
      <c r="AY279" s="17" t="s">
        <v>134</v>
      </c>
      <c r="BE279" s="171">
        <f>IF(N279="základní",J279,0)</f>
        <v>0</v>
      </c>
      <c r="BF279" s="171">
        <f>IF(N279="snížená",J279,0)</f>
        <v>0</v>
      </c>
      <c r="BG279" s="171">
        <f>IF(N279="zákl. přenesená",J279,0)</f>
        <v>0</v>
      </c>
      <c r="BH279" s="171">
        <f>IF(N279="sníž. přenesená",J279,0)</f>
        <v>0</v>
      </c>
      <c r="BI279" s="171">
        <f>IF(N279="nulová",J279,0)</f>
        <v>0</v>
      </c>
      <c r="BJ279" s="17" t="s">
        <v>81</v>
      </c>
      <c r="BK279" s="171">
        <f>ROUND(I279*H279,2)</f>
        <v>0</v>
      </c>
      <c r="BL279" s="17" t="s">
        <v>189</v>
      </c>
      <c r="BM279" s="170" t="s">
        <v>409</v>
      </c>
    </row>
    <row r="280" spans="2:63" s="12" customFormat="1" ht="22.9" customHeight="1">
      <c r="B280" s="144"/>
      <c r="D280" s="145" t="s">
        <v>75</v>
      </c>
      <c r="E280" s="155" t="s">
        <v>410</v>
      </c>
      <c r="F280" s="155" t="s">
        <v>411</v>
      </c>
      <c r="I280" s="147"/>
      <c r="J280" s="156">
        <f>BK280</f>
        <v>2</v>
      </c>
      <c r="L280" s="144"/>
      <c r="M280" s="149"/>
      <c r="N280" s="150"/>
      <c r="O280" s="150"/>
      <c r="P280" s="151">
        <f>SUM(P281:P296)</f>
        <v>0</v>
      </c>
      <c r="Q280" s="150"/>
      <c r="R280" s="151">
        <f>SUM(R281:R296)</f>
        <v>0.038130000000000004</v>
      </c>
      <c r="S280" s="150"/>
      <c r="T280" s="152">
        <f>SUM(T281:T296)</f>
        <v>0</v>
      </c>
      <c r="AR280" s="145" t="s">
        <v>81</v>
      </c>
      <c r="AT280" s="153" t="s">
        <v>75</v>
      </c>
      <c r="AU280" s="153" t="s">
        <v>84</v>
      </c>
      <c r="AY280" s="145" t="s">
        <v>134</v>
      </c>
      <c r="BK280" s="154">
        <f>SUM(BK281:BK296)</f>
        <v>2</v>
      </c>
    </row>
    <row r="281" spans="1:65" s="2" customFormat="1" ht="16.5" customHeight="1">
      <c r="A281" s="32"/>
      <c r="B281" s="157"/>
      <c r="C281" s="158">
        <v>72</v>
      </c>
      <c r="D281" s="158" t="s">
        <v>137</v>
      </c>
      <c r="E281" s="159" t="s">
        <v>412</v>
      </c>
      <c r="F281" s="160" t="s">
        <v>413</v>
      </c>
      <c r="G281" s="161" t="s">
        <v>180</v>
      </c>
      <c r="H281" s="162">
        <v>2</v>
      </c>
      <c r="I281" s="163"/>
      <c r="J281" s="164">
        <f aca="true" t="shared" si="40" ref="J281:J296">ROUND(I281*H281,2)</f>
        <v>0</v>
      </c>
      <c r="K281" s="165"/>
      <c r="L281" s="33"/>
      <c r="M281" s="166" t="s">
        <v>1</v>
      </c>
      <c r="N281" s="167" t="s">
        <v>42</v>
      </c>
      <c r="O281" s="58"/>
      <c r="P281" s="168">
        <f aca="true" t="shared" si="41" ref="P281:P296">O281*H281</f>
        <v>0</v>
      </c>
      <c r="Q281" s="168">
        <v>0</v>
      </c>
      <c r="R281" s="168">
        <f aca="true" t="shared" si="42" ref="R281:R296">Q281*H281</f>
        <v>0</v>
      </c>
      <c r="S281" s="168">
        <v>0</v>
      </c>
      <c r="T281" s="169">
        <f aca="true" t="shared" si="43" ref="T281:T296"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189</v>
      </c>
      <c r="AT281" s="170" t="s">
        <v>137</v>
      </c>
      <c r="AU281" s="170" t="s">
        <v>81</v>
      </c>
      <c r="AY281" s="17" t="s">
        <v>134</v>
      </c>
      <c r="BE281" s="171">
        <f aca="true" t="shared" si="44" ref="BE281:BE296">IF(N281="základní",J281,0)</f>
        <v>0</v>
      </c>
      <c r="BF281" s="171">
        <f aca="true" t="shared" si="45" ref="BF281:BF296">IF(N281="snížená",J281,0)</f>
        <v>0</v>
      </c>
      <c r="BG281" s="171">
        <f aca="true" t="shared" si="46" ref="BG281:BG296">IF(N281="zákl. přenesená",J281,0)</f>
        <v>0</v>
      </c>
      <c r="BH281" s="171">
        <f aca="true" t="shared" si="47" ref="BH281:BH296">IF(N281="sníž. přenesená",J281,0)</f>
        <v>0</v>
      </c>
      <c r="BI281" s="171">
        <f aca="true" t="shared" si="48" ref="BI281:BI296">IF(N281="nulová",J281,0)</f>
        <v>0</v>
      </c>
      <c r="BJ281" s="17" t="s">
        <v>81</v>
      </c>
      <c r="BK281" s="171">
        <f aca="true" t="shared" si="49" ref="BK281:BK296">ROUND(I281*H281,2)</f>
        <v>0</v>
      </c>
      <c r="BL281" s="17" t="s">
        <v>189</v>
      </c>
      <c r="BM281" s="170" t="s">
        <v>414</v>
      </c>
    </row>
    <row r="282" spans="1:65" s="2" customFormat="1" ht="21.75" customHeight="1">
      <c r="A282" s="32"/>
      <c r="B282" s="157"/>
      <c r="C282" s="158">
        <v>73</v>
      </c>
      <c r="D282" s="196" t="s">
        <v>182</v>
      </c>
      <c r="E282" s="197" t="s">
        <v>415</v>
      </c>
      <c r="F282" s="198" t="s">
        <v>416</v>
      </c>
      <c r="G282" s="199" t="s">
        <v>180</v>
      </c>
      <c r="H282" s="200">
        <v>2</v>
      </c>
      <c r="I282" s="201"/>
      <c r="J282" s="202">
        <f t="shared" si="40"/>
        <v>0</v>
      </c>
      <c r="K282" s="203"/>
      <c r="L282" s="204"/>
      <c r="M282" s="205" t="s">
        <v>1</v>
      </c>
      <c r="N282" s="206" t="s">
        <v>42</v>
      </c>
      <c r="O282" s="58"/>
      <c r="P282" s="168">
        <f t="shared" si="41"/>
        <v>0</v>
      </c>
      <c r="Q282" s="168">
        <v>2E-05</v>
      </c>
      <c r="R282" s="168">
        <f t="shared" si="42"/>
        <v>4E-05</v>
      </c>
      <c r="S282" s="168">
        <v>0</v>
      </c>
      <c r="T282" s="169">
        <f t="shared" si="4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250</v>
      </c>
      <c r="AT282" s="170" t="s">
        <v>182</v>
      </c>
      <c r="AU282" s="170" t="s">
        <v>81</v>
      </c>
      <c r="AY282" s="17" t="s">
        <v>134</v>
      </c>
      <c r="BE282" s="171">
        <f t="shared" si="44"/>
        <v>0</v>
      </c>
      <c r="BF282" s="171">
        <f t="shared" si="45"/>
        <v>0</v>
      </c>
      <c r="BG282" s="171">
        <f t="shared" si="46"/>
        <v>0</v>
      </c>
      <c r="BH282" s="171">
        <f t="shared" si="47"/>
        <v>0</v>
      </c>
      <c r="BI282" s="171">
        <f t="shared" si="48"/>
        <v>0</v>
      </c>
      <c r="BJ282" s="17" t="s">
        <v>81</v>
      </c>
      <c r="BK282" s="171">
        <f t="shared" si="49"/>
        <v>0</v>
      </c>
      <c r="BL282" s="17" t="s">
        <v>189</v>
      </c>
      <c r="BM282" s="170" t="s">
        <v>417</v>
      </c>
    </row>
    <row r="283" spans="1:65" s="2" customFormat="1" ht="21.75" customHeight="1">
      <c r="A283" s="32"/>
      <c r="B283" s="157"/>
      <c r="C283" s="158">
        <v>74</v>
      </c>
      <c r="D283" s="158" t="s">
        <v>137</v>
      </c>
      <c r="E283" s="159" t="s">
        <v>418</v>
      </c>
      <c r="F283" s="160" t="s">
        <v>419</v>
      </c>
      <c r="G283" s="161" t="s">
        <v>256</v>
      </c>
      <c r="H283" s="162">
        <v>90</v>
      </c>
      <c r="I283" s="163"/>
      <c r="J283" s="164">
        <f t="shared" si="4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41"/>
        <v>0</v>
      </c>
      <c r="Q283" s="168">
        <v>0</v>
      </c>
      <c r="R283" s="168">
        <f t="shared" si="42"/>
        <v>0</v>
      </c>
      <c r="S283" s="168">
        <v>0</v>
      </c>
      <c r="T283" s="169">
        <f t="shared" si="4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189</v>
      </c>
      <c r="AT283" s="170" t="s">
        <v>137</v>
      </c>
      <c r="AU283" s="170" t="s">
        <v>81</v>
      </c>
      <c r="AY283" s="17" t="s">
        <v>134</v>
      </c>
      <c r="BE283" s="171">
        <f t="shared" si="44"/>
        <v>0</v>
      </c>
      <c r="BF283" s="171">
        <f t="shared" si="45"/>
        <v>0</v>
      </c>
      <c r="BG283" s="171">
        <f t="shared" si="46"/>
        <v>0</v>
      </c>
      <c r="BH283" s="171">
        <f t="shared" si="47"/>
        <v>0</v>
      </c>
      <c r="BI283" s="171">
        <f t="shared" si="48"/>
        <v>0</v>
      </c>
      <c r="BJ283" s="17" t="s">
        <v>81</v>
      </c>
      <c r="BK283" s="171">
        <f t="shared" si="49"/>
        <v>0</v>
      </c>
      <c r="BL283" s="17" t="s">
        <v>189</v>
      </c>
      <c r="BM283" s="170" t="s">
        <v>420</v>
      </c>
    </row>
    <row r="284" spans="1:65" s="2" customFormat="1" ht="16.5" customHeight="1">
      <c r="A284" s="32"/>
      <c r="B284" s="157"/>
      <c r="C284" s="158">
        <v>75</v>
      </c>
      <c r="D284" s="196" t="s">
        <v>182</v>
      </c>
      <c r="E284" s="197" t="s">
        <v>421</v>
      </c>
      <c r="F284" s="198" t="s">
        <v>422</v>
      </c>
      <c r="G284" s="199" t="s">
        <v>256</v>
      </c>
      <c r="H284" s="200">
        <v>50</v>
      </c>
      <c r="I284" s="201"/>
      <c r="J284" s="202">
        <f t="shared" si="40"/>
        <v>0</v>
      </c>
      <c r="K284" s="203"/>
      <c r="L284" s="204"/>
      <c r="M284" s="205" t="s">
        <v>1</v>
      </c>
      <c r="N284" s="206" t="s">
        <v>42</v>
      </c>
      <c r="O284" s="58"/>
      <c r="P284" s="168">
        <f t="shared" si="41"/>
        <v>0</v>
      </c>
      <c r="Q284" s="168">
        <v>0.00017</v>
      </c>
      <c r="R284" s="168">
        <f t="shared" si="42"/>
        <v>0.0085</v>
      </c>
      <c r="S284" s="168">
        <v>0</v>
      </c>
      <c r="T284" s="169">
        <f t="shared" si="4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250</v>
      </c>
      <c r="AT284" s="170" t="s">
        <v>182</v>
      </c>
      <c r="AU284" s="170" t="s">
        <v>81</v>
      </c>
      <c r="AY284" s="17" t="s">
        <v>134</v>
      </c>
      <c r="BE284" s="171">
        <f t="shared" si="44"/>
        <v>0</v>
      </c>
      <c r="BF284" s="171">
        <f t="shared" si="45"/>
        <v>0</v>
      </c>
      <c r="BG284" s="171">
        <f t="shared" si="46"/>
        <v>0</v>
      </c>
      <c r="BH284" s="171">
        <f t="shared" si="47"/>
        <v>0</v>
      </c>
      <c r="BI284" s="171">
        <f t="shared" si="48"/>
        <v>0</v>
      </c>
      <c r="BJ284" s="17" t="s">
        <v>81</v>
      </c>
      <c r="BK284" s="171">
        <f t="shared" si="49"/>
        <v>0</v>
      </c>
      <c r="BL284" s="17" t="s">
        <v>189</v>
      </c>
      <c r="BM284" s="170" t="s">
        <v>423</v>
      </c>
    </row>
    <row r="285" spans="1:65" s="2" customFormat="1" ht="16.5" customHeight="1">
      <c r="A285" s="32"/>
      <c r="B285" s="157"/>
      <c r="C285" s="158">
        <v>76</v>
      </c>
      <c r="D285" s="196" t="s">
        <v>182</v>
      </c>
      <c r="E285" s="197" t="s">
        <v>424</v>
      </c>
      <c r="F285" s="198" t="s">
        <v>425</v>
      </c>
      <c r="G285" s="199" t="s">
        <v>256</v>
      </c>
      <c r="H285" s="200">
        <v>5</v>
      </c>
      <c r="I285" s="201"/>
      <c r="J285" s="202">
        <f t="shared" si="40"/>
        <v>0</v>
      </c>
      <c r="K285" s="203"/>
      <c r="L285" s="204"/>
      <c r="M285" s="205" t="s">
        <v>1</v>
      </c>
      <c r="N285" s="206" t="s">
        <v>42</v>
      </c>
      <c r="O285" s="58"/>
      <c r="P285" s="168">
        <f t="shared" si="41"/>
        <v>0</v>
      </c>
      <c r="Q285" s="168">
        <v>0.00028</v>
      </c>
      <c r="R285" s="168">
        <f t="shared" si="42"/>
        <v>0.0013999999999999998</v>
      </c>
      <c r="S285" s="168">
        <v>0</v>
      </c>
      <c r="T285" s="169">
        <f t="shared" si="4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250</v>
      </c>
      <c r="AT285" s="170" t="s">
        <v>182</v>
      </c>
      <c r="AU285" s="170" t="s">
        <v>81</v>
      </c>
      <c r="AY285" s="17" t="s">
        <v>134</v>
      </c>
      <c r="BE285" s="171">
        <f t="shared" si="44"/>
        <v>0</v>
      </c>
      <c r="BF285" s="171">
        <f t="shared" si="45"/>
        <v>0</v>
      </c>
      <c r="BG285" s="171">
        <f t="shared" si="46"/>
        <v>0</v>
      </c>
      <c r="BH285" s="171">
        <f t="shared" si="47"/>
        <v>0</v>
      </c>
      <c r="BI285" s="171">
        <f t="shared" si="48"/>
        <v>0</v>
      </c>
      <c r="BJ285" s="17" t="s">
        <v>81</v>
      </c>
      <c r="BK285" s="171">
        <f t="shared" si="49"/>
        <v>0</v>
      </c>
      <c r="BL285" s="17" t="s">
        <v>189</v>
      </c>
      <c r="BM285" s="170" t="s">
        <v>426</v>
      </c>
    </row>
    <row r="286" spans="1:65" s="2" customFormat="1" ht="21.75" customHeight="1">
      <c r="A286" s="32"/>
      <c r="B286" s="157"/>
      <c r="C286" s="158">
        <v>77</v>
      </c>
      <c r="D286" s="158" t="s">
        <v>137</v>
      </c>
      <c r="E286" s="159" t="s">
        <v>427</v>
      </c>
      <c r="F286" s="160" t="s">
        <v>428</v>
      </c>
      <c r="G286" s="161" t="s">
        <v>180</v>
      </c>
      <c r="H286" s="162">
        <v>1</v>
      </c>
      <c r="I286" s="163"/>
      <c r="J286" s="164">
        <f t="shared" si="4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41"/>
        <v>0</v>
      </c>
      <c r="Q286" s="168">
        <v>0</v>
      </c>
      <c r="R286" s="168">
        <f t="shared" si="42"/>
        <v>0</v>
      </c>
      <c r="S286" s="168">
        <v>0</v>
      </c>
      <c r="T286" s="169">
        <f t="shared" si="4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189</v>
      </c>
      <c r="AT286" s="170" t="s">
        <v>137</v>
      </c>
      <c r="AU286" s="170" t="s">
        <v>81</v>
      </c>
      <c r="AY286" s="17" t="s">
        <v>134</v>
      </c>
      <c r="BE286" s="171">
        <f t="shared" si="44"/>
        <v>0</v>
      </c>
      <c r="BF286" s="171">
        <f t="shared" si="45"/>
        <v>0</v>
      </c>
      <c r="BG286" s="171">
        <f t="shared" si="46"/>
        <v>0</v>
      </c>
      <c r="BH286" s="171">
        <f t="shared" si="47"/>
        <v>0</v>
      </c>
      <c r="BI286" s="171">
        <f t="shared" si="48"/>
        <v>0</v>
      </c>
      <c r="BJ286" s="17" t="s">
        <v>81</v>
      </c>
      <c r="BK286" s="171">
        <f t="shared" si="49"/>
        <v>0</v>
      </c>
      <c r="BL286" s="17" t="s">
        <v>189</v>
      </c>
      <c r="BM286" s="170" t="s">
        <v>429</v>
      </c>
    </row>
    <row r="287" spans="1:65" s="2" customFormat="1" ht="21.75" customHeight="1">
      <c r="A287" s="32"/>
      <c r="B287" s="157"/>
      <c r="C287" s="158">
        <v>78</v>
      </c>
      <c r="D287" s="196" t="s">
        <v>182</v>
      </c>
      <c r="E287" s="197" t="s">
        <v>430</v>
      </c>
      <c r="F287" s="198" t="s">
        <v>431</v>
      </c>
      <c r="G287" s="199" t="s">
        <v>180</v>
      </c>
      <c r="H287" s="200">
        <v>1</v>
      </c>
      <c r="I287" s="201"/>
      <c r="J287" s="202">
        <f t="shared" si="4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41"/>
        <v>0</v>
      </c>
      <c r="Q287" s="168">
        <v>0.0169</v>
      </c>
      <c r="R287" s="168">
        <f t="shared" si="42"/>
        <v>0.0169</v>
      </c>
      <c r="S287" s="168">
        <v>0</v>
      </c>
      <c r="T287" s="169">
        <f t="shared" si="4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250</v>
      </c>
      <c r="AT287" s="170" t="s">
        <v>182</v>
      </c>
      <c r="AU287" s="170" t="s">
        <v>81</v>
      </c>
      <c r="AY287" s="17" t="s">
        <v>134</v>
      </c>
      <c r="BE287" s="171">
        <f t="shared" si="44"/>
        <v>0</v>
      </c>
      <c r="BF287" s="171">
        <f t="shared" si="45"/>
        <v>0</v>
      </c>
      <c r="BG287" s="171">
        <f t="shared" si="46"/>
        <v>0</v>
      </c>
      <c r="BH287" s="171">
        <f t="shared" si="47"/>
        <v>0</v>
      </c>
      <c r="BI287" s="171">
        <f t="shared" si="48"/>
        <v>0</v>
      </c>
      <c r="BJ287" s="17" t="s">
        <v>81</v>
      </c>
      <c r="BK287" s="171">
        <f t="shared" si="49"/>
        <v>0</v>
      </c>
      <c r="BL287" s="17" t="s">
        <v>189</v>
      </c>
      <c r="BM287" s="170" t="s">
        <v>432</v>
      </c>
    </row>
    <row r="288" spans="1:65" s="2" customFormat="1" ht="21.75" customHeight="1">
      <c r="A288" s="32"/>
      <c r="B288" s="157"/>
      <c r="C288" s="158">
        <v>79</v>
      </c>
      <c r="D288" s="158" t="s">
        <v>137</v>
      </c>
      <c r="E288" s="159" t="s">
        <v>433</v>
      </c>
      <c r="F288" s="160" t="s">
        <v>434</v>
      </c>
      <c r="G288" s="161" t="s">
        <v>180</v>
      </c>
      <c r="H288" s="162">
        <v>4</v>
      </c>
      <c r="I288" s="163"/>
      <c r="J288" s="164">
        <f t="shared" si="4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41"/>
        <v>0</v>
      </c>
      <c r="Q288" s="168">
        <v>0</v>
      </c>
      <c r="R288" s="168">
        <f t="shared" si="42"/>
        <v>0</v>
      </c>
      <c r="S288" s="168">
        <v>0</v>
      </c>
      <c r="T288" s="169">
        <f t="shared" si="4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189</v>
      </c>
      <c r="AT288" s="170" t="s">
        <v>137</v>
      </c>
      <c r="AU288" s="170" t="s">
        <v>81</v>
      </c>
      <c r="AY288" s="17" t="s">
        <v>134</v>
      </c>
      <c r="BE288" s="171">
        <f t="shared" si="44"/>
        <v>0</v>
      </c>
      <c r="BF288" s="171">
        <f t="shared" si="45"/>
        <v>0</v>
      </c>
      <c r="BG288" s="171">
        <f t="shared" si="46"/>
        <v>0</v>
      </c>
      <c r="BH288" s="171">
        <f t="shared" si="47"/>
        <v>0</v>
      </c>
      <c r="BI288" s="171">
        <f t="shared" si="48"/>
        <v>0</v>
      </c>
      <c r="BJ288" s="17" t="s">
        <v>81</v>
      </c>
      <c r="BK288" s="171">
        <f t="shared" si="49"/>
        <v>0</v>
      </c>
      <c r="BL288" s="17" t="s">
        <v>189</v>
      </c>
      <c r="BM288" s="170" t="s">
        <v>435</v>
      </c>
    </row>
    <row r="289" spans="1:65" s="2" customFormat="1" ht="21.75" customHeight="1">
      <c r="A289" s="32"/>
      <c r="B289" s="157"/>
      <c r="C289" s="158">
        <v>80</v>
      </c>
      <c r="D289" s="196" t="s">
        <v>182</v>
      </c>
      <c r="E289" s="197" t="s">
        <v>436</v>
      </c>
      <c r="F289" s="198" t="s">
        <v>437</v>
      </c>
      <c r="G289" s="199" t="s">
        <v>180</v>
      </c>
      <c r="H289" s="200">
        <v>4</v>
      </c>
      <c r="I289" s="201"/>
      <c r="J289" s="202">
        <f t="shared" si="40"/>
        <v>0</v>
      </c>
      <c r="K289" s="203"/>
      <c r="L289" s="204"/>
      <c r="M289" s="205" t="s">
        <v>1</v>
      </c>
      <c r="N289" s="206" t="s">
        <v>42</v>
      </c>
      <c r="O289" s="58"/>
      <c r="P289" s="168">
        <f t="shared" si="41"/>
        <v>0</v>
      </c>
      <c r="Q289" s="168">
        <v>0.0001</v>
      </c>
      <c r="R289" s="168">
        <f t="shared" si="42"/>
        <v>0.0004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250</v>
      </c>
      <c r="AT289" s="170" t="s">
        <v>182</v>
      </c>
      <c r="AU289" s="170" t="s">
        <v>81</v>
      </c>
      <c r="AY289" s="17" t="s">
        <v>134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81</v>
      </c>
      <c r="BK289" s="171">
        <f t="shared" si="49"/>
        <v>0</v>
      </c>
      <c r="BL289" s="17" t="s">
        <v>189</v>
      </c>
      <c r="BM289" s="170" t="s">
        <v>438</v>
      </c>
    </row>
    <row r="290" spans="1:65" s="2" customFormat="1" ht="21.75" customHeight="1">
      <c r="A290" s="32"/>
      <c r="B290" s="157"/>
      <c r="C290" s="158">
        <v>81</v>
      </c>
      <c r="D290" s="158" t="s">
        <v>137</v>
      </c>
      <c r="E290" s="159" t="s">
        <v>439</v>
      </c>
      <c r="F290" s="160" t="s">
        <v>440</v>
      </c>
      <c r="G290" s="161" t="s">
        <v>180</v>
      </c>
      <c r="H290" s="162">
        <v>7</v>
      </c>
      <c r="I290" s="163"/>
      <c r="J290" s="164">
        <f t="shared" si="4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189</v>
      </c>
      <c r="AT290" s="170" t="s">
        <v>137</v>
      </c>
      <c r="AU290" s="170" t="s">
        <v>81</v>
      </c>
      <c r="AY290" s="17" t="s">
        <v>134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81</v>
      </c>
      <c r="BK290" s="171">
        <f t="shared" si="49"/>
        <v>0</v>
      </c>
      <c r="BL290" s="17" t="s">
        <v>189</v>
      </c>
      <c r="BM290" s="170" t="s">
        <v>441</v>
      </c>
    </row>
    <row r="291" spans="1:65" s="2" customFormat="1" ht="16.5" customHeight="1">
      <c r="A291" s="32"/>
      <c r="B291" s="157"/>
      <c r="C291" s="158">
        <v>82</v>
      </c>
      <c r="D291" s="196" t="s">
        <v>182</v>
      </c>
      <c r="E291" s="197" t="s">
        <v>442</v>
      </c>
      <c r="F291" s="198" t="s">
        <v>443</v>
      </c>
      <c r="G291" s="199" t="s">
        <v>180</v>
      </c>
      <c r="H291" s="200">
        <v>7</v>
      </c>
      <c r="I291" s="201"/>
      <c r="J291" s="202">
        <f t="shared" si="40"/>
        <v>0</v>
      </c>
      <c r="K291" s="203"/>
      <c r="L291" s="204"/>
      <c r="M291" s="205" t="s">
        <v>1</v>
      </c>
      <c r="N291" s="206" t="s">
        <v>42</v>
      </c>
      <c r="O291" s="58"/>
      <c r="P291" s="168">
        <f t="shared" si="41"/>
        <v>0</v>
      </c>
      <c r="Q291" s="168">
        <v>0.00027</v>
      </c>
      <c r="R291" s="168">
        <f t="shared" si="42"/>
        <v>0.00189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250</v>
      </c>
      <c r="AT291" s="170" t="s">
        <v>182</v>
      </c>
      <c r="AU291" s="170" t="s">
        <v>81</v>
      </c>
      <c r="AY291" s="17" t="s">
        <v>134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81</v>
      </c>
      <c r="BK291" s="171">
        <f t="shared" si="49"/>
        <v>0</v>
      </c>
      <c r="BL291" s="17" t="s">
        <v>189</v>
      </c>
      <c r="BM291" s="170" t="s">
        <v>444</v>
      </c>
    </row>
    <row r="292" spans="1:65" s="2" customFormat="1" ht="21.75" customHeight="1">
      <c r="A292" s="32"/>
      <c r="B292" s="157"/>
      <c r="C292" s="158">
        <v>83</v>
      </c>
      <c r="D292" s="158" t="s">
        <v>137</v>
      </c>
      <c r="E292" s="159" t="s">
        <v>445</v>
      </c>
      <c r="F292" s="160" t="s">
        <v>446</v>
      </c>
      <c r="G292" s="161" t="s">
        <v>180</v>
      </c>
      <c r="H292" s="162">
        <v>4</v>
      </c>
      <c r="I292" s="163"/>
      <c r="J292" s="164">
        <f t="shared" si="4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41"/>
        <v>0</v>
      </c>
      <c r="Q292" s="168">
        <v>0</v>
      </c>
      <c r="R292" s="168">
        <f t="shared" si="42"/>
        <v>0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189</v>
      </c>
      <c r="AT292" s="170" t="s">
        <v>137</v>
      </c>
      <c r="AU292" s="170" t="s">
        <v>81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81</v>
      </c>
      <c r="BK292" s="171">
        <f t="shared" si="49"/>
        <v>0</v>
      </c>
      <c r="BL292" s="17" t="s">
        <v>189</v>
      </c>
      <c r="BM292" s="170" t="s">
        <v>447</v>
      </c>
    </row>
    <row r="293" spans="1:65" s="2" customFormat="1" ht="16.5" customHeight="1">
      <c r="A293" s="32"/>
      <c r="B293" s="157"/>
      <c r="C293" s="158">
        <v>84</v>
      </c>
      <c r="D293" s="196" t="s">
        <v>182</v>
      </c>
      <c r="E293" s="197" t="s">
        <v>448</v>
      </c>
      <c r="F293" s="198" t="s">
        <v>449</v>
      </c>
      <c r="G293" s="199" t="s">
        <v>180</v>
      </c>
      <c r="H293" s="200">
        <v>2</v>
      </c>
      <c r="I293" s="201"/>
      <c r="J293" s="202">
        <f t="shared" si="40"/>
        <v>0</v>
      </c>
      <c r="K293" s="203"/>
      <c r="L293" s="204"/>
      <c r="M293" s="205" t="s">
        <v>1</v>
      </c>
      <c r="N293" s="206" t="s">
        <v>42</v>
      </c>
      <c r="O293" s="58"/>
      <c r="P293" s="168">
        <f t="shared" si="41"/>
        <v>0</v>
      </c>
      <c r="Q293" s="168">
        <v>0.0008</v>
      </c>
      <c r="R293" s="168">
        <f t="shared" si="42"/>
        <v>0.0016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250</v>
      </c>
      <c r="AT293" s="170" t="s">
        <v>182</v>
      </c>
      <c r="AU293" s="170" t="s">
        <v>81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81</v>
      </c>
      <c r="BK293" s="171">
        <f t="shared" si="49"/>
        <v>0</v>
      </c>
      <c r="BL293" s="17" t="s">
        <v>189</v>
      </c>
      <c r="BM293" s="170" t="s">
        <v>450</v>
      </c>
    </row>
    <row r="294" spans="1:65" s="2" customFormat="1" ht="16.5" customHeight="1">
      <c r="A294" s="32"/>
      <c r="B294" s="157"/>
      <c r="C294" s="158">
        <v>85</v>
      </c>
      <c r="D294" s="196" t="s">
        <v>182</v>
      </c>
      <c r="E294" s="197" t="s">
        <v>451</v>
      </c>
      <c r="F294" s="198" t="s">
        <v>452</v>
      </c>
      <c r="G294" s="199" t="s">
        <v>256</v>
      </c>
      <c r="H294" s="200">
        <v>35</v>
      </c>
      <c r="I294" s="201"/>
      <c r="J294" s="202">
        <f t="shared" si="40"/>
        <v>0</v>
      </c>
      <c r="K294" s="203"/>
      <c r="L294" s="204"/>
      <c r="M294" s="205" t="s">
        <v>1</v>
      </c>
      <c r="N294" s="206" t="s">
        <v>42</v>
      </c>
      <c r="O294" s="58"/>
      <c r="P294" s="168">
        <f t="shared" si="41"/>
        <v>0</v>
      </c>
      <c r="Q294" s="168">
        <v>0.00012</v>
      </c>
      <c r="R294" s="168">
        <f t="shared" si="42"/>
        <v>0.0042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250</v>
      </c>
      <c r="AT294" s="170" t="s">
        <v>182</v>
      </c>
      <c r="AU294" s="170" t="s">
        <v>81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81</v>
      </c>
      <c r="BK294" s="171">
        <f t="shared" si="49"/>
        <v>0</v>
      </c>
      <c r="BL294" s="17" t="s">
        <v>189</v>
      </c>
      <c r="BM294" s="170" t="s">
        <v>453</v>
      </c>
    </row>
    <row r="295" spans="1:65" s="2" customFormat="1" ht="21.75" customHeight="1">
      <c r="A295" s="32"/>
      <c r="B295" s="157"/>
      <c r="C295" s="158">
        <v>86</v>
      </c>
      <c r="D295" s="158" t="s">
        <v>137</v>
      </c>
      <c r="E295" s="159" t="s">
        <v>454</v>
      </c>
      <c r="F295" s="160" t="s">
        <v>455</v>
      </c>
      <c r="G295" s="161" t="s">
        <v>180</v>
      </c>
      <c r="H295" s="162">
        <v>1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189</v>
      </c>
      <c r="AT295" s="170" t="s">
        <v>137</v>
      </c>
      <c r="AU295" s="170" t="s">
        <v>81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81</v>
      </c>
      <c r="BK295" s="171">
        <f t="shared" si="49"/>
        <v>0</v>
      </c>
      <c r="BL295" s="17" t="s">
        <v>189</v>
      </c>
      <c r="BM295" s="170" t="s">
        <v>456</v>
      </c>
    </row>
    <row r="296" spans="1:65" s="2" customFormat="1" ht="21.75" customHeight="1">
      <c r="A296" s="32"/>
      <c r="B296" s="157"/>
      <c r="C296" s="158">
        <v>87</v>
      </c>
      <c r="D296" s="196" t="s">
        <v>182</v>
      </c>
      <c r="E296" s="197" t="s">
        <v>457</v>
      </c>
      <c r="F296" s="198" t="s">
        <v>458</v>
      </c>
      <c r="G296" s="199" t="s">
        <v>180</v>
      </c>
      <c r="H296" s="200">
        <v>2</v>
      </c>
      <c r="I296" s="201">
        <v>1</v>
      </c>
      <c r="J296" s="202">
        <f t="shared" si="40"/>
        <v>2</v>
      </c>
      <c r="K296" s="203"/>
      <c r="L296" s="204"/>
      <c r="M296" s="205" t="s">
        <v>1</v>
      </c>
      <c r="N296" s="206" t="s">
        <v>42</v>
      </c>
      <c r="O296" s="58"/>
      <c r="P296" s="168">
        <f t="shared" si="41"/>
        <v>0</v>
      </c>
      <c r="Q296" s="168">
        <v>0.0016</v>
      </c>
      <c r="R296" s="168">
        <f t="shared" si="42"/>
        <v>0.0032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250</v>
      </c>
      <c r="AT296" s="170" t="s">
        <v>182</v>
      </c>
      <c r="AU296" s="170" t="s">
        <v>81</v>
      </c>
      <c r="AY296" s="17" t="s">
        <v>134</v>
      </c>
      <c r="BE296" s="171">
        <f t="shared" si="44"/>
        <v>0</v>
      </c>
      <c r="BF296" s="171">
        <f t="shared" si="45"/>
        <v>2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81</v>
      </c>
      <c r="BK296" s="171">
        <f t="shared" si="49"/>
        <v>2</v>
      </c>
      <c r="BL296" s="17" t="s">
        <v>189</v>
      </c>
      <c r="BM296" s="170" t="s">
        <v>459</v>
      </c>
    </row>
    <row r="297" spans="2:63" s="12" customFormat="1" ht="22.9" customHeight="1">
      <c r="B297" s="144"/>
      <c r="D297" s="145" t="s">
        <v>75</v>
      </c>
      <c r="E297" s="155" t="s">
        <v>460</v>
      </c>
      <c r="F297" s="155" t="s">
        <v>461</v>
      </c>
      <c r="I297" s="147"/>
      <c r="J297" s="156">
        <f>BK297</f>
        <v>0</v>
      </c>
      <c r="L297" s="144"/>
      <c r="M297" s="149"/>
      <c r="N297" s="150"/>
      <c r="O297" s="150"/>
      <c r="P297" s="151">
        <f>SUM(P298:P301)</f>
        <v>0</v>
      </c>
      <c r="Q297" s="150"/>
      <c r="R297" s="151">
        <f>SUM(R298:R301)</f>
        <v>0.01</v>
      </c>
      <c r="S297" s="150"/>
      <c r="T297" s="152">
        <f>SUM(T298:T301)</f>
        <v>0.004</v>
      </c>
      <c r="AR297" s="145" t="s">
        <v>81</v>
      </c>
      <c r="AT297" s="153" t="s">
        <v>75</v>
      </c>
      <c r="AU297" s="153" t="s">
        <v>84</v>
      </c>
      <c r="AY297" s="145" t="s">
        <v>134</v>
      </c>
      <c r="BK297" s="154">
        <f>SUM(BK298:BK301)</f>
        <v>0</v>
      </c>
    </row>
    <row r="298" spans="1:65" s="2" customFormat="1" ht="16.5" customHeight="1">
      <c r="A298" s="32"/>
      <c r="B298" s="157"/>
      <c r="C298" s="158">
        <v>88</v>
      </c>
      <c r="D298" s="158" t="s">
        <v>137</v>
      </c>
      <c r="E298" s="159" t="s">
        <v>462</v>
      </c>
      <c r="F298" s="160" t="s">
        <v>463</v>
      </c>
      <c r="G298" s="161" t="s">
        <v>180</v>
      </c>
      <c r="H298" s="162">
        <v>2</v>
      </c>
      <c r="I298" s="163"/>
      <c r="J298" s="164">
        <f>ROUND(I298*H298,2)</f>
        <v>0</v>
      </c>
      <c r="K298" s="165"/>
      <c r="L298" s="33"/>
      <c r="M298" s="166" t="s">
        <v>1</v>
      </c>
      <c r="N298" s="167" t="s">
        <v>42</v>
      </c>
      <c r="O298" s="58"/>
      <c r="P298" s="168">
        <f>O298*H298</f>
        <v>0</v>
      </c>
      <c r="Q298" s="168">
        <v>0</v>
      </c>
      <c r="R298" s="168">
        <f>Q298*H298</f>
        <v>0</v>
      </c>
      <c r="S298" s="168">
        <v>0</v>
      </c>
      <c r="T298" s="169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189</v>
      </c>
      <c r="AT298" s="170" t="s">
        <v>137</v>
      </c>
      <c r="AU298" s="170" t="s">
        <v>81</v>
      </c>
      <c r="AY298" s="17" t="s">
        <v>134</v>
      </c>
      <c r="BE298" s="171">
        <f>IF(N298="základní",J298,0)</f>
        <v>0</v>
      </c>
      <c r="BF298" s="171">
        <f>IF(N298="snížená",J298,0)</f>
        <v>0</v>
      </c>
      <c r="BG298" s="171">
        <f>IF(N298="zákl. přenesená",J298,0)</f>
        <v>0</v>
      </c>
      <c r="BH298" s="171">
        <f>IF(N298="sníž. přenesená",J298,0)</f>
        <v>0</v>
      </c>
      <c r="BI298" s="171">
        <f>IF(N298="nulová",J298,0)</f>
        <v>0</v>
      </c>
      <c r="BJ298" s="17" t="s">
        <v>81</v>
      </c>
      <c r="BK298" s="171">
        <f>ROUND(I298*H298,2)</f>
        <v>0</v>
      </c>
      <c r="BL298" s="17" t="s">
        <v>189</v>
      </c>
      <c r="BM298" s="170" t="s">
        <v>464</v>
      </c>
    </row>
    <row r="299" spans="1:65" s="2" customFormat="1" ht="16.5" customHeight="1">
      <c r="A299" s="32"/>
      <c r="B299" s="157"/>
      <c r="C299" s="158">
        <v>89</v>
      </c>
      <c r="D299" s="196" t="s">
        <v>182</v>
      </c>
      <c r="E299" s="197" t="s">
        <v>465</v>
      </c>
      <c r="F299" s="198" t="s">
        <v>466</v>
      </c>
      <c r="G299" s="199" t="s">
        <v>180</v>
      </c>
      <c r="H299" s="200">
        <v>2</v>
      </c>
      <c r="I299" s="201"/>
      <c r="J299" s="202">
        <f>ROUND(I299*H299,2)</f>
        <v>0</v>
      </c>
      <c r="K299" s="203"/>
      <c r="L299" s="204"/>
      <c r="M299" s="205" t="s">
        <v>1</v>
      </c>
      <c r="N299" s="206" t="s">
        <v>42</v>
      </c>
      <c r="O299" s="58"/>
      <c r="P299" s="168">
        <f>O299*H299</f>
        <v>0</v>
      </c>
      <c r="Q299" s="168">
        <v>0.005</v>
      </c>
      <c r="R299" s="168">
        <f>Q299*H299</f>
        <v>0.01</v>
      </c>
      <c r="S299" s="168">
        <v>0</v>
      </c>
      <c r="T299" s="169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250</v>
      </c>
      <c r="AT299" s="170" t="s">
        <v>182</v>
      </c>
      <c r="AU299" s="170" t="s">
        <v>81</v>
      </c>
      <c r="AY299" s="17" t="s">
        <v>134</v>
      </c>
      <c r="BE299" s="171">
        <f>IF(N299="základní",J299,0)</f>
        <v>0</v>
      </c>
      <c r="BF299" s="171">
        <f>IF(N299="snížená",J299,0)</f>
        <v>0</v>
      </c>
      <c r="BG299" s="171">
        <f>IF(N299="zákl. přenesená",J299,0)</f>
        <v>0</v>
      </c>
      <c r="BH299" s="171">
        <f>IF(N299="sníž. přenesená",J299,0)</f>
        <v>0</v>
      </c>
      <c r="BI299" s="171">
        <f>IF(N299="nulová",J299,0)</f>
        <v>0</v>
      </c>
      <c r="BJ299" s="17" t="s">
        <v>81</v>
      </c>
      <c r="BK299" s="171">
        <f>ROUND(I299*H299,2)</f>
        <v>0</v>
      </c>
      <c r="BL299" s="17" t="s">
        <v>189</v>
      </c>
      <c r="BM299" s="170" t="s">
        <v>467</v>
      </c>
    </row>
    <row r="300" spans="1:65" s="2" customFormat="1" ht="21.75" customHeight="1">
      <c r="A300" s="32"/>
      <c r="B300" s="157"/>
      <c r="C300" s="158">
        <v>90</v>
      </c>
      <c r="D300" s="158" t="s">
        <v>137</v>
      </c>
      <c r="E300" s="159" t="s">
        <v>468</v>
      </c>
      <c r="F300" s="160" t="s">
        <v>469</v>
      </c>
      <c r="G300" s="161" t="s">
        <v>180</v>
      </c>
      <c r="H300" s="162">
        <v>2</v>
      </c>
      <c r="I300" s="163"/>
      <c r="J300" s="164">
        <f>ROUND(I300*H300,2)</f>
        <v>0</v>
      </c>
      <c r="K300" s="165"/>
      <c r="L300" s="33"/>
      <c r="M300" s="166" t="s">
        <v>1</v>
      </c>
      <c r="N300" s="167" t="s">
        <v>42</v>
      </c>
      <c r="O300" s="58"/>
      <c r="P300" s="168">
        <f>O300*H300</f>
        <v>0</v>
      </c>
      <c r="Q300" s="168">
        <v>0</v>
      </c>
      <c r="R300" s="168">
        <f>Q300*H300</f>
        <v>0</v>
      </c>
      <c r="S300" s="168">
        <v>0.002</v>
      </c>
      <c r="T300" s="169">
        <f>S300*H300</f>
        <v>0.004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189</v>
      </c>
      <c r="AT300" s="170" t="s">
        <v>137</v>
      </c>
      <c r="AU300" s="170" t="s">
        <v>81</v>
      </c>
      <c r="AY300" s="17" t="s">
        <v>134</v>
      </c>
      <c r="BE300" s="171">
        <f>IF(N300="základní",J300,0)</f>
        <v>0</v>
      </c>
      <c r="BF300" s="171">
        <f>IF(N300="snížená",J300,0)</f>
        <v>0</v>
      </c>
      <c r="BG300" s="171">
        <f>IF(N300="zákl. přenesená",J300,0)</f>
        <v>0</v>
      </c>
      <c r="BH300" s="171">
        <f>IF(N300="sníž. přenesená",J300,0)</f>
        <v>0</v>
      </c>
      <c r="BI300" s="171">
        <f>IF(N300="nulová",J300,0)</f>
        <v>0</v>
      </c>
      <c r="BJ300" s="17" t="s">
        <v>81</v>
      </c>
      <c r="BK300" s="171">
        <f>ROUND(I300*H300,2)</f>
        <v>0</v>
      </c>
      <c r="BL300" s="17" t="s">
        <v>189</v>
      </c>
      <c r="BM300" s="170" t="s">
        <v>470</v>
      </c>
    </row>
    <row r="301" spans="1:65" s="2" customFormat="1" ht="21.75" customHeight="1">
      <c r="A301" s="32"/>
      <c r="B301" s="157"/>
      <c r="C301" s="158">
        <v>91</v>
      </c>
      <c r="D301" s="158" t="s">
        <v>137</v>
      </c>
      <c r="E301" s="159" t="s">
        <v>471</v>
      </c>
      <c r="F301" s="160" t="s">
        <v>472</v>
      </c>
      <c r="G301" s="161" t="s">
        <v>218</v>
      </c>
      <c r="H301" s="162">
        <v>0.01</v>
      </c>
      <c r="I301" s="163"/>
      <c r="J301" s="164">
        <f>ROUND(I301*H301,2)</f>
        <v>0</v>
      </c>
      <c r="K301" s="165"/>
      <c r="L301" s="33"/>
      <c r="M301" s="166" t="s">
        <v>1</v>
      </c>
      <c r="N301" s="167" t="s">
        <v>42</v>
      </c>
      <c r="O301" s="58"/>
      <c r="P301" s="168">
        <f>O301*H301</f>
        <v>0</v>
      </c>
      <c r="Q301" s="168">
        <v>0</v>
      </c>
      <c r="R301" s="168">
        <f>Q301*H301</f>
        <v>0</v>
      </c>
      <c r="S301" s="168">
        <v>0</v>
      </c>
      <c r="T301" s="169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189</v>
      </c>
      <c r="AT301" s="170" t="s">
        <v>137</v>
      </c>
      <c r="AU301" s="170" t="s">
        <v>81</v>
      </c>
      <c r="AY301" s="17" t="s">
        <v>134</v>
      </c>
      <c r="BE301" s="171">
        <f>IF(N301="základní",J301,0)</f>
        <v>0</v>
      </c>
      <c r="BF301" s="171">
        <f>IF(N301="snížená",J301,0)</f>
        <v>0</v>
      </c>
      <c r="BG301" s="171">
        <f>IF(N301="zákl. přenesená",J301,0)</f>
        <v>0</v>
      </c>
      <c r="BH301" s="171">
        <f>IF(N301="sníž. přenesená",J301,0)</f>
        <v>0</v>
      </c>
      <c r="BI301" s="171">
        <f>IF(N301="nulová",J301,0)</f>
        <v>0</v>
      </c>
      <c r="BJ301" s="17" t="s">
        <v>81</v>
      </c>
      <c r="BK301" s="171">
        <f>ROUND(I301*H301,2)</f>
        <v>0</v>
      </c>
      <c r="BL301" s="17" t="s">
        <v>189</v>
      </c>
      <c r="BM301" s="170" t="s">
        <v>473</v>
      </c>
    </row>
    <row r="302" spans="2:63" s="12" customFormat="1" ht="22.9" customHeight="1">
      <c r="B302" s="144"/>
      <c r="D302" s="145" t="s">
        <v>75</v>
      </c>
      <c r="E302" s="155" t="s">
        <v>474</v>
      </c>
      <c r="F302" s="155" t="s">
        <v>475</v>
      </c>
      <c r="I302" s="147"/>
      <c r="J302" s="156">
        <f>BK302</f>
        <v>0</v>
      </c>
      <c r="L302" s="144"/>
      <c r="M302" s="149"/>
      <c r="N302" s="150"/>
      <c r="O302" s="150"/>
      <c r="P302" s="151">
        <f>SUM(P303:P324)</f>
        <v>0</v>
      </c>
      <c r="Q302" s="150"/>
      <c r="R302" s="151">
        <f>SUM(R303:R324)</f>
        <v>0.83686229</v>
      </c>
      <c r="S302" s="150"/>
      <c r="T302" s="152">
        <f>SUM(T303:T324)</f>
        <v>0</v>
      </c>
      <c r="AR302" s="145" t="s">
        <v>81</v>
      </c>
      <c r="AT302" s="153" t="s">
        <v>75</v>
      </c>
      <c r="AU302" s="153" t="s">
        <v>84</v>
      </c>
      <c r="AY302" s="145" t="s">
        <v>134</v>
      </c>
      <c r="BK302" s="154">
        <f>SUM(BK303:BK324)</f>
        <v>0</v>
      </c>
    </row>
    <row r="303" spans="1:65" s="2" customFormat="1" ht="21.75" customHeight="1">
      <c r="A303" s="32"/>
      <c r="B303" s="157"/>
      <c r="C303" s="158">
        <v>92</v>
      </c>
      <c r="D303" s="158" t="s">
        <v>137</v>
      </c>
      <c r="E303" s="159" t="s">
        <v>476</v>
      </c>
      <c r="F303" s="160" t="s">
        <v>640</v>
      </c>
      <c r="G303" s="161" t="s">
        <v>140</v>
      </c>
      <c r="H303" s="162">
        <v>32.825</v>
      </c>
      <c r="I303" s="163"/>
      <c r="J303" s="164">
        <f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>O303*H303</f>
        <v>0</v>
      </c>
      <c r="Q303" s="168">
        <v>0.02541</v>
      </c>
      <c r="R303" s="168">
        <f>Q303*H303</f>
        <v>0.83408325</v>
      </c>
      <c r="S303" s="168">
        <v>0</v>
      </c>
      <c r="T303" s="16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189</v>
      </c>
      <c r="AT303" s="170" t="s">
        <v>137</v>
      </c>
      <c r="AU303" s="170" t="s">
        <v>81</v>
      </c>
      <c r="AY303" s="17" t="s">
        <v>134</v>
      </c>
      <c r="BE303" s="171">
        <f>IF(N303="základní",J303,0)</f>
        <v>0</v>
      </c>
      <c r="BF303" s="171">
        <f>IF(N303="snížená",J303,0)</f>
        <v>0</v>
      </c>
      <c r="BG303" s="171">
        <f>IF(N303="zákl. přenesená",J303,0)</f>
        <v>0</v>
      </c>
      <c r="BH303" s="171">
        <f>IF(N303="sníž. přenesená",J303,0)</f>
        <v>0</v>
      </c>
      <c r="BI303" s="171">
        <f>IF(N303="nulová",J303,0)</f>
        <v>0</v>
      </c>
      <c r="BJ303" s="17" t="s">
        <v>81</v>
      </c>
      <c r="BK303" s="171">
        <f>ROUND(I303*H303,2)</f>
        <v>0</v>
      </c>
      <c r="BL303" s="17" t="s">
        <v>189</v>
      </c>
      <c r="BM303" s="170" t="s">
        <v>477</v>
      </c>
    </row>
    <row r="304" spans="2:51" s="13" customFormat="1" ht="12">
      <c r="B304" s="172"/>
      <c r="D304" s="173" t="s">
        <v>143</v>
      </c>
      <c r="E304" s="174" t="s">
        <v>1</v>
      </c>
      <c r="F304" s="175" t="s">
        <v>657</v>
      </c>
      <c r="H304" s="176">
        <v>10.335</v>
      </c>
      <c r="I304" s="177"/>
      <c r="L304" s="172"/>
      <c r="M304" s="178"/>
      <c r="N304" s="179"/>
      <c r="O304" s="179"/>
      <c r="P304" s="179"/>
      <c r="Q304" s="179"/>
      <c r="R304" s="179"/>
      <c r="S304" s="179"/>
      <c r="T304" s="180"/>
      <c r="AT304" s="174" t="s">
        <v>143</v>
      </c>
      <c r="AU304" s="174" t="s">
        <v>81</v>
      </c>
      <c r="AV304" s="13" t="s">
        <v>81</v>
      </c>
      <c r="AW304" s="13" t="s">
        <v>33</v>
      </c>
      <c r="AX304" s="13" t="s">
        <v>76</v>
      </c>
      <c r="AY304" s="174" t="s">
        <v>134</v>
      </c>
    </row>
    <row r="305" spans="2:51" s="13" customFormat="1" ht="12">
      <c r="B305" s="172"/>
      <c r="D305" s="173" t="s">
        <v>143</v>
      </c>
      <c r="E305" s="174"/>
      <c r="F305" s="175" t="s">
        <v>655</v>
      </c>
      <c r="H305" s="176">
        <v>4.77</v>
      </c>
      <c r="I305" s="177"/>
      <c r="L305" s="172"/>
      <c r="M305" s="178"/>
      <c r="N305" s="179"/>
      <c r="O305" s="179"/>
      <c r="P305" s="179"/>
      <c r="Q305" s="179"/>
      <c r="R305" s="179"/>
      <c r="S305" s="179"/>
      <c r="T305" s="180"/>
      <c r="AT305" s="174"/>
      <c r="AU305" s="174"/>
      <c r="AY305" s="174"/>
    </row>
    <row r="306" spans="2:51" s="13" customFormat="1" ht="12">
      <c r="B306" s="172"/>
      <c r="D306" s="173" t="s">
        <v>143</v>
      </c>
      <c r="E306" s="174"/>
      <c r="F306" s="175" t="s">
        <v>656</v>
      </c>
      <c r="H306" s="176">
        <v>13.727</v>
      </c>
      <c r="I306" s="177"/>
      <c r="L306" s="172"/>
      <c r="M306" s="178"/>
      <c r="N306" s="179"/>
      <c r="O306" s="179"/>
      <c r="P306" s="179"/>
      <c r="Q306" s="179"/>
      <c r="R306" s="179"/>
      <c r="S306" s="179"/>
      <c r="T306" s="180"/>
      <c r="AT306" s="174"/>
      <c r="AU306" s="174"/>
      <c r="AY306" s="174"/>
    </row>
    <row r="307" spans="2:51" s="13" customFormat="1" ht="12">
      <c r="B307" s="172"/>
      <c r="D307" s="173" t="s">
        <v>143</v>
      </c>
      <c r="E307" s="174"/>
      <c r="F307" s="175" t="s">
        <v>658</v>
      </c>
      <c r="H307" s="176">
        <v>2.993</v>
      </c>
      <c r="I307" s="177"/>
      <c r="L307" s="172"/>
      <c r="M307" s="178"/>
      <c r="N307" s="179"/>
      <c r="O307" s="179"/>
      <c r="P307" s="179"/>
      <c r="Q307" s="179"/>
      <c r="R307" s="179"/>
      <c r="S307" s="179"/>
      <c r="T307" s="180"/>
      <c r="AT307" s="174"/>
      <c r="AU307" s="174"/>
      <c r="AY307" s="174"/>
    </row>
    <row r="308" spans="2:51" s="13" customFormat="1" ht="12">
      <c r="B308" s="172"/>
      <c r="D308" s="173" t="s">
        <v>143</v>
      </c>
      <c r="E308" s="174"/>
      <c r="F308" s="175" t="s">
        <v>659</v>
      </c>
      <c r="H308" s="176">
        <v>0.999</v>
      </c>
      <c r="I308" s="177"/>
      <c r="L308" s="172"/>
      <c r="M308" s="178"/>
      <c r="N308" s="179"/>
      <c r="O308" s="179"/>
      <c r="P308" s="179"/>
      <c r="Q308" s="179"/>
      <c r="R308" s="179"/>
      <c r="S308" s="179"/>
      <c r="T308" s="180"/>
      <c r="AT308" s="174"/>
      <c r="AU308" s="174"/>
      <c r="AY308" s="174"/>
    </row>
    <row r="309" spans="2:51" s="14" customFormat="1" ht="12">
      <c r="B309" s="181"/>
      <c r="D309" s="173" t="s">
        <v>143</v>
      </c>
      <c r="E309" s="182" t="s">
        <v>1</v>
      </c>
      <c r="F309" s="183" t="s">
        <v>152</v>
      </c>
      <c r="H309" s="184">
        <v>32.825</v>
      </c>
      <c r="I309" s="185"/>
      <c r="L309" s="181"/>
      <c r="M309" s="186"/>
      <c r="N309" s="187"/>
      <c r="O309" s="187"/>
      <c r="P309" s="187"/>
      <c r="Q309" s="187"/>
      <c r="R309" s="187"/>
      <c r="S309" s="187"/>
      <c r="T309" s="188"/>
      <c r="AT309" s="182" t="s">
        <v>143</v>
      </c>
      <c r="AU309" s="182" t="s">
        <v>81</v>
      </c>
      <c r="AV309" s="14" t="s">
        <v>141</v>
      </c>
      <c r="AW309" s="14" t="s">
        <v>33</v>
      </c>
      <c r="AX309" s="14" t="s">
        <v>84</v>
      </c>
      <c r="AY309" s="182" t="s">
        <v>134</v>
      </c>
    </row>
    <row r="310" spans="1:65" s="2" customFormat="1" ht="21.75" customHeight="1">
      <c r="A310" s="32"/>
      <c r="B310" s="157"/>
      <c r="C310" s="158">
        <v>93</v>
      </c>
      <c r="D310" s="158" t="s">
        <v>137</v>
      </c>
      <c r="E310" s="159" t="s">
        <v>476</v>
      </c>
      <c r="F310" s="160" t="s">
        <v>660</v>
      </c>
      <c r="G310" s="161" t="s">
        <v>140</v>
      </c>
      <c r="H310" s="162">
        <v>25.016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4E-05</v>
      </c>
      <c r="R310" s="168">
        <f>Q310*H310</f>
        <v>0.00100064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189</v>
      </c>
      <c r="AT310" s="170" t="s">
        <v>137</v>
      </c>
      <c r="AU310" s="170" t="s">
        <v>81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81</v>
      </c>
      <c r="BK310" s="171">
        <f>ROUND(I310*H310,2)</f>
        <v>0</v>
      </c>
      <c r="BL310" s="17" t="s">
        <v>189</v>
      </c>
      <c r="BM310" s="170" t="s">
        <v>480</v>
      </c>
    </row>
    <row r="311" spans="1:65" s="2" customFormat="1" ht="11.25" customHeight="1">
      <c r="A311" s="214"/>
      <c r="B311" s="157"/>
      <c r="C311" s="221"/>
      <c r="D311" s="173" t="s">
        <v>143</v>
      </c>
      <c r="E311" s="222"/>
      <c r="F311" s="231" t="s">
        <v>661</v>
      </c>
      <c r="G311" s="223"/>
      <c r="H311" s="233">
        <v>9.911</v>
      </c>
      <c r="I311" s="224"/>
      <c r="J311" s="225"/>
      <c r="K311" s="220"/>
      <c r="L311" s="33"/>
      <c r="M311" s="166"/>
      <c r="N311" s="167"/>
      <c r="O311" s="58"/>
      <c r="P311" s="168"/>
      <c r="Q311" s="168"/>
      <c r="R311" s="168"/>
      <c r="S311" s="168"/>
      <c r="T311" s="169"/>
      <c r="U311" s="214"/>
      <c r="V311" s="214"/>
      <c r="W311" s="214"/>
      <c r="X311" s="214"/>
      <c r="Y311" s="214"/>
      <c r="Z311" s="214"/>
      <c r="AA311" s="214"/>
      <c r="AB311" s="214"/>
      <c r="AC311" s="214"/>
      <c r="AD311" s="214"/>
      <c r="AE311" s="214"/>
      <c r="AR311" s="170"/>
      <c r="AT311" s="170"/>
      <c r="AU311" s="170"/>
      <c r="AY311" s="17"/>
      <c r="BE311" s="171"/>
      <c r="BF311" s="171"/>
      <c r="BG311" s="171"/>
      <c r="BH311" s="171"/>
      <c r="BI311" s="171"/>
      <c r="BJ311" s="17"/>
      <c r="BK311" s="171"/>
      <c r="BL311" s="17"/>
      <c r="BM311" s="170"/>
    </row>
    <row r="312" spans="1:65" s="2" customFormat="1" ht="11.25" customHeight="1">
      <c r="A312" s="214"/>
      <c r="B312" s="157"/>
      <c r="C312" s="215"/>
      <c r="D312" s="173" t="s">
        <v>143</v>
      </c>
      <c r="E312" s="216"/>
      <c r="F312" s="232" t="s">
        <v>662</v>
      </c>
      <c r="G312" s="217"/>
      <c r="H312" s="234">
        <v>15.105</v>
      </c>
      <c r="I312" s="218"/>
      <c r="J312" s="219"/>
      <c r="K312" s="220"/>
      <c r="L312" s="33"/>
      <c r="M312" s="166"/>
      <c r="N312" s="167"/>
      <c r="O312" s="58"/>
      <c r="P312" s="168"/>
      <c r="Q312" s="168"/>
      <c r="R312" s="168"/>
      <c r="S312" s="168"/>
      <c r="T312" s="169"/>
      <c r="U312" s="214"/>
      <c r="V312" s="214"/>
      <c r="W312" s="214"/>
      <c r="X312" s="214"/>
      <c r="Y312" s="214"/>
      <c r="Z312" s="214"/>
      <c r="AA312" s="214"/>
      <c r="AB312" s="214"/>
      <c r="AC312" s="214"/>
      <c r="AD312" s="214"/>
      <c r="AE312" s="214"/>
      <c r="AR312" s="170"/>
      <c r="AT312" s="170"/>
      <c r="AU312" s="170"/>
      <c r="AY312" s="17"/>
      <c r="BE312" s="171"/>
      <c r="BF312" s="171"/>
      <c r="BG312" s="171"/>
      <c r="BH312" s="171"/>
      <c r="BI312" s="171"/>
      <c r="BJ312" s="17"/>
      <c r="BK312" s="171"/>
      <c r="BL312" s="17"/>
      <c r="BM312" s="170"/>
    </row>
    <row r="313" spans="1:65" s="2" customFormat="1" ht="11.25" customHeight="1">
      <c r="A313" s="214"/>
      <c r="B313" s="157"/>
      <c r="C313" s="226"/>
      <c r="D313" s="173" t="s">
        <v>143</v>
      </c>
      <c r="E313" s="227"/>
      <c r="F313" s="183" t="s">
        <v>152</v>
      </c>
      <c r="G313" s="228"/>
      <c r="H313" s="235">
        <v>25.016</v>
      </c>
      <c r="I313" s="229"/>
      <c r="J313" s="230"/>
      <c r="K313" s="220"/>
      <c r="L313" s="33"/>
      <c r="M313" s="166"/>
      <c r="N313" s="167"/>
      <c r="O313" s="58"/>
      <c r="P313" s="168"/>
      <c r="Q313" s="168"/>
      <c r="R313" s="168"/>
      <c r="S313" s="168"/>
      <c r="T313" s="169"/>
      <c r="U313" s="214"/>
      <c r="V313" s="214"/>
      <c r="W313" s="214"/>
      <c r="X313" s="214"/>
      <c r="Y313" s="214"/>
      <c r="Z313" s="214"/>
      <c r="AA313" s="214"/>
      <c r="AB313" s="214"/>
      <c r="AC313" s="214"/>
      <c r="AD313" s="214"/>
      <c r="AE313" s="214"/>
      <c r="AR313" s="170"/>
      <c r="AT313" s="170"/>
      <c r="AU313" s="170"/>
      <c r="AY313" s="17"/>
      <c r="BE313" s="171"/>
      <c r="BF313" s="171"/>
      <c r="BG313" s="171"/>
      <c r="BH313" s="171"/>
      <c r="BI313" s="171"/>
      <c r="BJ313" s="17"/>
      <c r="BK313" s="171"/>
      <c r="BL313" s="17"/>
      <c r="BM313" s="170"/>
    </row>
    <row r="314" spans="1:65" s="2" customFormat="1" ht="21.75" customHeight="1">
      <c r="A314" s="214"/>
      <c r="B314" s="157"/>
      <c r="C314" s="158">
        <v>94</v>
      </c>
      <c r="D314" s="158" t="s">
        <v>137</v>
      </c>
      <c r="E314" s="159" t="s">
        <v>478</v>
      </c>
      <c r="F314" s="160" t="s">
        <v>479</v>
      </c>
      <c r="G314" s="161" t="s">
        <v>256</v>
      </c>
      <c r="H314" s="162">
        <v>34.71</v>
      </c>
      <c r="I314" s="163"/>
      <c r="J314" s="164">
        <f>ROUND(I314*H314,2)</f>
        <v>0</v>
      </c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4E-05</v>
      </c>
      <c r="R314" s="168">
        <f>Q314*H314</f>
        <v>0.0013884000000000001</v>
      </c>
      <c r="S314" s="168">
        <v>0</v>
      </c>
      <c r="T314" s="169">
        <f>S314*H314</f>
        <v>0</v>
      </c>
      <c r="U314" s="214"/>
      <c r="V314" s="214"/>
      <c r="W314" s="214"/>
      <c r="X314" s="214"/>
      <c r="Y314" s="214"/>
      <c r="Z314" s="214"/>
      <c r="AA314" s="214"/>
      <c r="AB314" s="214"/>
      <c r="AC314" s="214"/>
      <c r="AD314" s="214"/>
      <c r="AE314" s="214"/>
      <c r="AR314" s="170" t="s">
        <v>189</v>
      </c>
      <c r="AT314" s="170" t="s">
        <v>137</v>
      </c>
      <c r="AU314" s="170" t="s">
        <v>81</v>
      </c>
      <c r="AY314" s="17" t="s">
        <v>134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81</v>
      </c>
      <c r="BK314" s="171">
        <f>ROUND(I314*H314,2)</f>
        <v>0</v>
      </c>
      <c r="BL314" s="17" t="s">
        <v>189</v>
      </c>
      <c r="BM314" s="170" t="s">
        <v>480</v>
      </c>
    </row>
    <row r="315" spans="2:51" s="13" customFormat="1" ht="12">
      <c r="B315" s="172"/>
      <c r="D315" s="173" t="s">
        <v>143</v>
      </c>
      <c r="E315" s="174" t="s">
        <v>1</v>
      </c>
      <c r="F315" s="175" t="s">
        <v>481</v>
      </c>
      <c r="H315" s="176">
        <v>2.85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143</v>
      </c>
      <c r="AU315" s="174" t="s">
        <v>81</v>
      </c>
      <c r="AV315" s="13" t="s">
        <v>81</v>
      </c>
      <c r="AW315" s="13" t="s">
        <v>33</v>
      </c>
      <c r="AX315" s="13" t="s">
        <v>76</v>
      </c>
      <c r="AY315" s="174" t="s">
        <v>134</v>
      </c>
    </row>
    <row r="316" spans="2:51" s="13" customFormat="1" ht="12">
      <c r="B316" s="172"/>
      <c r="D316" s="173" t="s">
        <v>143</v>
      </c>
      <c r="E316" s="174" t="s">
        <v>1</v>
      </c>
      <c r="F316" s="175" t="s">
        <v>482</v>
      </c>
      <c r="H316" s="176">
        <v>4.01</v>
      </c>
      <c r="I316" s="177"/>
      <c r="L316" s="172"/>
      <c r="M316" s="178"/>
      <c r="N316" s="179"/>
      <c r="O316" s="179"/>
      <c r="P316" s="179"/>
      <c r="Q316" s="179"/>
      <c r="R316" s="179"/>
      <c r="S316" s="179"/>
      <c r="T316" s="180"/>
      <c r="AT316" s="174" t="s">
        <v>143</v>
      </c>
      <c r="AU316" s="174" t="s">
        <v>81</v>
      </c>
      <c r="AV316" s="13" t="s">
        <v>81</v>
      </c>
      <c r="AW316" s="13" t="s">
        <v>33</v>
      </c>
      <c r="AX316" s="13" t="s">
        <v>76</v>
      </c>
      <c r="AY316" s="174" t="s">
        <v>134</v>
      </c>
    </row>
    <row r="317" spans="2:51" s="13" customFormat="1" ht="12">
      <c r="B317" s="172"/>
      <c r="D317" s="173" t="s">
        <v>143</v>
      </c>
      <c r="E317" s="174" t="s">
        <v>1</v>
      </c>
      <c r="F317" s="175" t="s">
        <v>259</v>
      </c>
      <c r="H317" s="176">
        <v>6.81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143</v>
      </c>
      <c r="AU317" s="174" t="s">
        <v>81</v>
      </c>
      <c r="AV317" s="13" t="s">
        <v>81</v>
      </c>
      <c r="AW317" s="13" t="s">
        <v>33</v>
      </c>
      <c r="AX317" s="13" t="s">
        <v>76</v>
      </c>
      <c r="AY317" s="174" t="s">
        <v>134</v>
      </c>
    </row>
    <row r="318" spans="2:51" s="13" customFormat="1" ht="12">
      <c r="B318" s="172"/>
      <c r="D318" s="173" t="s">
        <v>143</v>
      </c>
      <c r="E318" s="174" t="s">
        <v>1</v>
      </c>
      <c r="F318" s="175" t="s">
        <v>483</v>
      </c>
      <c r="H318" s="176">
        <v>5.44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143</v>
      </c>
      <c r="AU318" s="174" t="s">
        <v>81</v>
      </c>
      <c r="AV318" s="13" t="s">
        <v>81</v>
      </c>
      <c r="AW318" s="13" t="s">
        <v>33</v>
      </c>
      <c r="AX318" s="13" t="s">
        <v>76</v>
      </c>
      <c r="AY318" s="174" t="s">
        <v>134</v>
      </c>
    </row>
    <row r="319" spans="2:51" s="13" customFormat="1" ht="12">
      <c r="B319" s="172"/>
      <c r="D319" s="173" t="s">
        <v>143</v>
      </c>
      <c r="E319" s="174" t="s">
        <v>1</v>
      </c>
      <c r="F319" s="175" t="s">
        <v>484</v>
      </c>
      <c r="H319" s="176">
        <v>15.6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143</v>
      </c>
      <c r="AU319" s="174" t="s">
        <v>81</v>
      </c>
      <c r="AV319" s="13" t="s">
        <v>81</v>
      </c>
      <c r="AW319" s="13" t="s">
        <v>33</v>
      </c>
      <c r="AX319" s="13" t="s">
        <v>76</v>
      </c>
      <c r="AY319" s="174" t="s">
        <v>134</v>
      </c>
    </row>
    <row r="320" spans="2:51" s="14" customFormat="1" ht="12">
      <c r="B320" s="181"/>
      <c r="D320" s="173" t="s">
        <v>143</v>
      </c>
      <c r="E320" s="182" t="s">
        <v>1</v>
      </c>
      <c r="F320" s="183" t="s">
        <v>152</v>
      </c>
      <c r="H320" s="184">
        <v>34.71</v>
      </c>
      <c r="I320" s="185"/>
      <c r="L320" s="181"/>
      <c r="M320" s="186"/>
      <c r="N320" s="187"/>
      <c r="O320" s="187"/>
      <c r="P320" s="187"/>
      <c r="Q320" s="187"/>
      <c r="R320" s="187"/>
      <c r="S320" s="187"/>
      <c r="T320" s="188"/>
      <c r="AT320" s="182" t="s">
        <v>143</v>
      </c>
      <c r="AU320" s="182" t="s">
        <v>81</v>
      </c>
      <c r="AV320" s="14" t="s">
        <v>141</v>
      </c>
      <c r="AW320" s="14" t="s">
        <v>33</v>
      </c>
      <c r="AX320" s="14" t="s">
        <v>84</v>
      </c>
      <c r="AY320" s="182" t="s">
        <v>134</v>
      </c>
    </row>
    <row r="321" spans="1:65" s="2" customFormat="1" ht="16.5" customHeight="1">
      <c r="A321" s="32"/>
      <c r="B321" s="157"/>
      <c r="C321" s="158">
        <v>95</v>
      </c>
      <c r="D321" s="158" t="s">
        <v>137</v>
      </c>
      <c r="E321" s="159" t="s">
        <v>485</v>
      </c>
      <c r="F321" s="160" t="s">
        <v>486</v>
      </c>
      <c r="G321" s="161" t="s">
        <v>256</v>
      </c>
      <c r="H321" s="162">
        <v>2.6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0.00015</v>
      </c>
      <c r="R321" s="168">
        <f>Q321*H321</f>
        <v>0.00039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189</v>
      </c>
      <c r="AT321" s="170" t="s">
        <v>137</v>
      </c>
      <c r="AU321" s="170" t="s">
        <v>81</v>
      </c>
      <c r="AY321" s="17" t="s">
        <v>134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81</v>
      </c>
      <c r="BK321" s="171">
        <f>ROUND(I321*H321,2)</f>
        <v>0</v>
      </c>
      <c r="BL321" s="17" t="s">
        <v>189</v>
      </c>
      <c r="BM321" s="170" t="s">
        <v>487</v>
      </c>
    </row>
    <row r="322" spans="2:51" s="13" customFormat="1" ht="12">
      <c r="B322" s="172"/>
      <c r="D322" s="173" t="s">
        <v>143</v>
      </c>
      <c r="E322" s="174" t="s">
        <v>1</v>
      </c>
      <c r="F322" s="175" t="s">
        <v>488</v>
      </c>
      <c r="H322" s="176">
        <v>2.6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143</v>
      </c>
      <c r="AU322" s="174" t="s">
        <v>81</v>
      </c>
      <c r="AV322" s="13" t="s">
        <v>81</v>
      </c>
      <c r="AW322" s="13" t="s">
        <v>33</v>
      </c>
      <c r="AX322" s="13" t="s">
        <v>76</v>
      </c>
      <c r="AY322" s="174" t="s">
        <v>134</v>
      </c>
    </row>
    <row r="323" spans="2:51" s="14" customFormat="1" ht="12">
      <c r="B323" s="181"/>
      <c r="D323" s="173" t="s">
        <v>143</v>
      </c>
      <c r="E323" s="182" t="s">
        <v>1</v>
      </c>
      <c r="F323" s="183" t="s">
        <v>152</v>
      </c>
      <c r="H323" s="184">
        <v>2.6</v>
      </c>
      <c r="I323" s="185"/>
      <c r="L323" s="181"/>
      <c r="M323" s="186"/>
      <c r="N323" s="187"/>
      <c r="O323" s="187"/>
      <c r="P323" s="187"/>
      <c r="Q323" s="187"/>
      <c r="R323" s="187"/>
      <c r="S323" s="187"/>
      <c r="T323" s="188"/>
      <c r="AT323" s="182" t="s">
        <v>143</v>
      </c>
      <c r="AU323" s="182" t="s">
        <v>81</v>
      </c>
      <c r="AV323" s="14" t="s">
        <v>141</v>
      </c>
      <c r="AW323" s="14" t="s">
        <v>33</v>
      </c>
      <c r="AX323" s="14" t="s">
        <v>84</v>
      </c>
      <c r="AY323" s="182" t="s">
        <v>134</v>
      </c>
    </row>
    <row r="324" spans="1:65" s="2" customFormat="1" ht="21.75" customHeight="1">
      <c r="A324" s="32"/>
      <c r="B324" s="157"/>
      <c r="C324" s="158">
        <v>96</v>
      </c>
      <c r="D324" s="158" t="s">
        <v>137</v>
      </c>
      <c r="E324" s="159" t="s">
        <v>489</v>
      </c>
      <c r="F324" s="160" t="s">
        <v>490</v>
      </c>
      <c r="G324" s="161" t="s">
        <v>218</v>
      </c>
      <c r="H324" s="162">
        <v>0.707</v>
      </c>
      <c r="I324" s="163"/>
      <c r="J324" s="164">
        <f>ROUND(I324*H324,2)</f>
        <v>0</v>
      </c>
      <c r="K324" s="165"/>
      <c r="L324" s="33"/>
      <c r="M324" s="166" t="s">
        <v>1</v>
      </c>
      <c r="N324" s="167" t="s">
        <v>42</v>
      </c>
      <c r="O324" s="58"/>
      <c r="P324" s="168">
        <f>O324*H324</f>
        <v>0</v>
      </c>
      <c r="Q324" s="168">
        <v>0</v>
      </c>
      <c r="R324" s="168">
        <f>Q324*H324</f>
        <v>0</v>
      </c>
      <c r="S324" s="168">
        <v>0</v>
      </c>
      <c r="T324" s="169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189</v>
      </c>
      <c r="AT324" s="170" t="s">
        <v>137</v>
      </c>
      <c r="AU324" s="170" t="s">
        <v>81</v>
      </c>
      <c r="AY324" s="17" t="s">
        <v>134</v>
      </c>
      <c r="BE324" s="171">
        <f>IF(N324="základní",J324,0)</f>
        <v>0</v>
      </c>
      <c r="BF324" s="171">
        <f>IF(N324="snížená",J324,0)</f>
        <v>0</v>
      </c>
      <c r="BG324" s="171">
        <f>IF(N324="zákl. přenesená",J324,0)</f>
        <v>0</v>
      </c>
      <c r="BH324" s="171">
        <f>IF(N324="sníž. přenesená",J324,0)</f>
        <v>0</v>
      </c>
      <c r="BI324" s="171">
        <f>IF(N324="nulová",J324,0)</f>
        <v>0</v>
      </c>
      <c r="BJ324" s="17" t="s">
        <v>81</v>
      </c>
      <c r="BK324" s="171">
        <f>ROUND(I324*H324,2)</f>
        <v>0</v>
      </c>
      <c r="BL324" s="17" t="s">
        <v>189</v>
      </c>
      <c r="BM324" s="170" t="s">
        <v>491</v>
      </c>
    </row>
    <row r="325" spans="2:63" s="12" customFormat="1" ht="22.9" customHeight="1">
      <c r="B325" s="144"/>
      <c r="D325" s="145" t="s">
        <v>75</v>
      </c>
      <c r="E325" s="155" t="s">
        <v>492</v>
      </c>
      <c r="F325" s="155" t="s">
        <v>493</v>
      </c>
      <c r="I325" s="147"/>
      <c r="J325" s="156">
        <f>BK325</f>
        <v>22.97</v>
      </c>
      <c r="L325" s="144"/>
      <c r="M325" s="149"/>
      <c r="N325" s="150"/>
      <c r="O325" s="150"/>
      <c r="P325" s="151">
        <f>SUM(P326:P340)</f>
        <v>0</v>
      </c>
      <c r="Q325" s="150"/>
      <c r="R325" s="151">
        <f>SUM(R326:R340)</f>
        <v>0.037</v>
      </c>
      <c r="S325" s="150"/>
      <c r="T325" s="152">
        <f>SUM(T326:T340)</f>
        <v>0.29545055</v>
      </c>
      <c r="AR325" s="145" t="s">
        <v>81</v>
      </c>
      <c r="AT325" s="153" t="s">
        <v>75</v>
      </c>
      <c r="AU325" s="153" t="s">
        <v>84</v>
      </c>
      <c r="AY325" s="145" t="s">
        <v>134</v>
      </c>
      <c r="BK325" s="154">
        <f>SUM(BK326:BK340)</f>
        <v>22.97</v>
      </c>
    </row>
    <row r="326" spans="1:65" s="2" customFormat="1" ht="21.75" customHeight="1">
      <c r="A326" s="32"/>
      <c r="B326" s="157"/>
      <c r="C326" s="158">
        <v>97</v>
      </c>
      <c r="D326" s="158" t="s">
        <v>137</v>
      </c>
      <c r="E326" s="159" t="s">
        <v>494</v>
      </c>
      <c r="F326" s="160" t="s">
        <v>495</v>
      </c>
      <c r="G326" s="161" t="s">
        <v>140</v>
      </c>
      <c r="H326" s="162">
        <v>4.927</v>
      </c>
      <c r="I326" s="163">
        <v>1</v>
      </c>
      <c r="J326" s="164">
        <f>ROUND(I326*H326,2)</f>
        <v>4.93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</v>
      </c>
      <c r="R326" s="168">
        <f>Q326*H326</f>
        <v>0</v>
      </c>
      <c r="S326" s="168">
        <v>0.02465</v>
      </c>
      <c r="T326" s="169">
        <f>S326*H326</f>
        <v>0.12145054999999998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189</v>
      </c>
      <c r="AT326" s="170" t="s">
        <v>137</v>
      </c>
      <c r="AU326" s="170" t="s">
        <v>81</v>
      </c>
      <c r="AY326" s="17" t="s">
        <v>134</v>
      </c>
      <c r="BE326" s="171">
        <f>IF(N326="základní",J326,0)</f>
        <v>0</v>
      </c>
      <c r="BF326" s="171">
        <f>IF(N326="snížená",J326,0)</f>
        <v>4.93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81</v>
      </c>
      <c r="BK326" s="171">
        <f>ROUND(I326*H326,2)</f>
        <v>4.93</v>
      </c>
      <c r="BL326" s="17" t="s">
        <v>189</v>
      </c>
      <c r="BM326" s="170" t="s">
        <v>496</v>
      </c>
    </row>
    <row r="327" spans="2:51" s="15" customFormat="1" ht="12">
      <c r="B327" s="189"/>
      <c r="D327" s="173" t="s">
        <v>143</v>
      </c>
      <c r="E327" s="190" t="s">
        <v>1</v>
      </c>
      <c r="F327" s="191" t="s">
        <v>497</v>
      </c>
      <c r="H327" s="190" t="s">
        <v>1</v>
      </c>
      <c r="I327" s="163">
        <v>1</v>
      </c>
      <c r="L327" s="189"/>
      <c r="M327" s="193"/>
      <c r="N327" s="194"/>
      <c r="O327" s="194"/>
      <c r="P327" s="194"/>
      <c r="Q327" s="194"/>
      <c r="R327" s="194"/>
      <c r="S327" s="194"/>
      <c r="T327" s="195"/>
      <c r="AT327" s="190" t="s">
        <v>143</v>
      </c>
      <c r="AU327" s="190" t="s">
        <v>81</v>
      </c>
      <c r="AV327" s="15" t="s">
        <v>84</v>
      </c>
      <c r="AW327" s="15" t="s">
        <v>33</v>
      </c>
      <c r="AX327" s="15" t="s">
        <v>76</v>
      </c>
      <c r="AY327" s="190" t="s">
        <v>134</v>
      </c>
    </row>
    <row r="328" spans="2:51" s="13" customFormat="1" ht="12">
      <c r="B328" s="172"/>
      <c r="D328" s="173" t="s">
        <v>143</v>
      </c>
      <c r="E328" s="174" t="s">
        <v>1</v>
      </c>
      <c r="F328" s="175" t="s">
        <v>498</v>
      </c>
      <c r="H328" s="176">
        <v>4.927</v>
      </c>
      <c r="I328" s="163">
        <v>1</v>
      </c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143</v>
      </c>
      <c r="AU328" s="174" t="s">
        <v>81</v>
      </c>
      <c r="AV328" s="13" t="s">
        <v>81</v>
      </c>
      <c r="AW328" s="13" t="s">
        <v>33</v>
      </c>
      <c r="AX328" s="13" t="s">
        <v>76</v>
      </c>
      <c r="AY328" s="174" t="s">
        <v>134</v>
      </c>
    </row>
    <row r="329" spans="2:51" s="14" customFormat="1" ht="12">
      <c r="B329" s="181"/>
      <c r="D329" s="173" t="s">
        <v>143</v>
      </c>
      <c r="E329" s="182" t="s">
        <v>1</v>
      </c>
      <c r="F329" s="183" t="s">
        <v>152</v>
      </c>
      <c r="H329" s="184">
        <v>4.927</v>
      </c>
      <c r="I329" s="163">
        <v>1</v>
      </c>
      <c r="L329" s="181"/>
      <c r="M329" s="186"/>
      <c r="N329" s="187"/>
      <c r="O329" s="187"/>
      <c r="P329" s="187"/>
      <c r="Q329" s="187"/>
      <c r="R329" s="187"/>
      <c r="S329" s="187"/>
      <c r="T329" s="188"/>
      <c r="AT329" s="182" t="s">
        <v>143</v>
      </c>
      <c r="AU329" s="182" t="s">
        <v>81</v>
      </c>
      <c r="AV329" s="14" t="s">
        <v>141</v>
      </c>
      <c r="AW329" s="14" t="s">
        <v>33</v>
      </c>
      <c r="AX329" s="14" t="s">
        <v>84</v>
      </c>
      <c r="AY329" s="182" t="s">
        <v>134</v>
      </c>
    </row>
    <row r="330" spans="1:65" s="2" customFormat="1" ht="21.75" customHeight="1">
      <c r="A330" s="32"/>
      <c r="B330" s="157"/>
      <c r="C330" s="158">
        <v>98</v>
      </c>
      <c r="D330" s="158" t="s">
        <v>137</v>
      </c>
      <c r="E330" s="159" t="s">
        <v>499</v>
      </c>
      <c r="F330" s="160" t="s">
        <v>500</v>
      </c>
      <c r="G330" s="161" t="s">
        <v>180</v>
      </c>
      <c r="H330" s="162">
        <v>2</v>
      </c>
      <c r="I330" s="163">
        <v>1</v>
      </c>
      <c r="J330" s="164">
        <f aca="true" t="shared" si="50" ref="J330:J340">ROUND(I330*H330,2)</f>
        <v>2</v>
      </c>
      <c r="K330" s="165"/>
      <c r="L330" s="33"/>
      <c r="M330" s="166" t="s">
        <v>1</v>
      </c>
      <c r="N330" s="167" t="s">
        <v>42</v>
      </c>
      <c r="O330" s="58"/>
      <c r="P330" s="168">
        <f aca="true" t="shared" si="51" ref="P330:P340">O330*H330</f>
        <v>0</v>
      </c>
      <c r="Q330" s="168">
        <v>0</v>
      </c>
      <c r="R330" s="168">
        <f aca="true" t="shared" si="52" ref="R330:R340">Q330*H330</f>
        <v>0</v>
      </c>
      <c r="S330" s="168">
        <v>0</v>
      </c>
      <c r="T330" s="169">
        <f aca="true" t="shared" si="53" ref="T330:T340"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189</v>
      </c>
      <c r="AT330" s="170" t="s">
        <v>137</v>
      </c>
      <c r="AU330" s="170" t="s">
        <v>81</v>
      </c>
      <c r="AY330" s="17" t="s">
        <v>134</v>
      </c>
      <c r="BE330" s="171">
        <f aca="true" t="shared" si="54" ref="BE330:BE340">IF(N330="základní",J330,0)</f>
        <v>0</v>
      </c>
      <c r="BF330" s="171">
        <f aca="true" t="shared" si="55" ref="BF330:BF340">IF(N330="snížená",J330,0)</f>
        <v>2</v>
      </c>
      <c r="BG330" s="171">
        <f aca="true" t="shared" si="56" ref="BG330:BG340">IF(N330="zákl. přenesená",J330,0)</f>
        <v>0</v>
      </c>
      <c r="BH330" s="171">
        <f aca="true" t="shared" si="57" ref="BH330:BH340">IF(N330="sníž. přenesená",J330,0)</f>
        <v>0</v>
      </c>
      <c r="BI330" s="171">
        <f aca="true" t="shared" si="58" ref="BI330:BI340">IF(N330="nulová",J330,0)</f>
        <v>0</v>
      </c>
      <c r="BJ330" s="17" t="s">
        <v>81</v>
      </c>
      <c r="BK330" s="171">
        <f aca="true" t="shared" si="59" ref="BK330:BK340">ROUND(I330*H330,2)</f>
        <v>2</v>
      </c>
      <c r="BL330" s="17" t="s">
        <v>189</v>
      </c>
      <c r="BM330" s="170" t="s">
        <v>501</v>
      </c>
    </row>
    <row r="331" spans="1:65" s="2" customFormat="1" ht="16.5" customHeight="1">
      <c r="A331" s="32"/>
      <c r="B331" s="157"/>
      <c r="C331" s="158">
        <v>99</v>
      </c>
      <c r="D331" s="196" t="s">
        <v>182</v>
      </c>
      <c r="E331" s="197" t="s">
        <v>502</v>
      </c>
      <c r="F331" s="198" t="s">
        <v>503</v>
      </c>
      <c r="G331" s="199" t="s">
        <v>180</v>
      </c>
      <c r="H331" s="200">
        <v>2</v>
      </c>
      <c r="I331" s="163">
        <v>1</v>
      </c>
      <c r="J331" s="202">
        <f t="shared" si="50"/>
        <v>2</v>
      </c>
      <c r="K331" s="203"/>
      <c r="L331" s="204"/>
      <c r="M331" s="205" t="s">
        <v>1</v>
      </c>
      <c r="N331" s="206" t="s">
        <v>42</v>
      </c>
      <c r="O331" s="58"/>
      <c r="P331" s="168">
        <f t="shared" si="51"/>
        <v>0</v>
      </c>
      <c r="Q331" s="168">
        <v>0.0155</v>
      </c>
      <c r="R331" s="168">
        <f t="shared" si="52"/>
        <v>0.031</v>
      </c>
      <c r="S331" s="168">
        <v>0</v>
      </c>
      <c r="T331" s="169">
        <f t="shared" si="5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250</v>
      </c>
      <c r="AT331" s="170" t="s">
        <v>182</v>
      </c>
      <c r="AU331" s="170" t="s">
        <v>81</v>
      </c>
      <c r="AY331" s="17" t="s">
        <v>134</v>
      </c>
      <c r="BE331" s="171">
        <f t="shared" si="54"/>
        <v>0</v>
      </c>
      <c r="BF331" s="171">
        <f t="shared" si="55"/>
        <v>2</v>
      </c>
      <c r="BG331" s="171">
        <f t="shared" si="56"/>
        <v>0</v>
      </c>
      <c r="BH331" s="171">
        <f t="shared" si="57"/>
        <v>0</v>
      </c>
      <c r="BI331" s="171">
        <f t="shared" si="58"/>
        <v>0</v>
      </c>
      <c r="BJ331" s="17" t="s">
        <v>81</v>
      </c>
      <c r="BK331" s="171">
        <f t="shared" si="59"/>
        <v>2</v>
      </c>
      <c r="BL331" s="17" t="s">
        <v>189</v>
      </c>
      <c r="BM331" s="170" t="s">
        <v>504</v>
      </c>
    </row>
    <row r="332" spans="1:65" s="2" customFormat="1" ht="21.75" customHeight="1">
      <c r="A332" s="32"/>
      <c r="B332" s="157"/>
      <c r="C332" s="158">
        <v>100</v>
      </c>
      <c r="D332" s="196" t="s">
        <v>182</v>
      </c>
      <c r="E332" s="197" t="s">
        <v>505</v>
      </c>
      <c r="F332" s="198" t="s">
        <v>506</v>
      </c>
      <c r="G332" s="199" t="s">
        <v>180</v>
      </c>
      <c r="H332" s="200">
        <v>2</v>
      </c>
      <c r="I332" s="163">
        <v>1</v>
      </c>
      <c r="J332" s="202">
        <f t="shared" si="50"/>
        <v>2</v>
      </c>
      <c r="K332" s="203"/>
      <c r="L332" s="204"/>
      <c r="M332" s="205" t="s">
        <v>1</v>
      </c>
      <c r="N332" s="206" t="s">
        <v>42</v>
      </c>
      <c r="O332" s="58"/>
      <c r="P332" s="168">
        <f t="shared" si="51"/>
        <v>0</v>
      </c>
      <c r="Q332" s="168">
        <v>0.0012</v>
      </c>
      <c r="R332" s="168">
        <f t="shared" si="52"/>
        <v>0.0024</v>
      </c>
      <c r="S332" s="168">
        <v>0</v>
      </c>
      <c r="T332" s="169">
        <f t="shared" si="53"/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250</v>
      </c>
      <c r="AT332" s="170" t="s">
        <v>182</v>
      </c>
      <c r="AU332" s="170" t="s">
        <v>81</v>
      </c>
      <c r="AY332" s="17" t="s">
        <v>134</v>
      </c>
      <c r="BE332" s="171">
        <f t="shared" si="54"/>
        <v>0</v>
      </c>
      <c r="BF332" s="171">
        <f t="shared" si="55"/>
        <v>2</v>
      </c>
      <c r="BG332" s="171">
        <f t="shared" si="56"/>
        <v>0</v>
      </c>
      <c r="BH332" s="171">
        <f t="shared" si="57"/>
        <v>0</v>
      </c>
      <c r="BI332" s="171">
        <f t="shared" si="58"/>
        <v>0</v>
      </c>
      <c r="BJ332" s="17" t="s">
        <v>81</v>
      </c>
      <c r="BK332" s="171">
        <f t="shared" si="59"/>
        <v>2</v>
      </c>
      <c r="BL332" s="17" t="s">
        <v>189</v>
      </c>
      <c r="BM332" s="170" t="s">
        <v>507</v>
      </c>
    </row>
    <row r="333" spans="1:65" s="2" customFormat="1" ht="16.5" customHeight="1">
      <c r="A333" s="32"/>
      <c r="B333" s="157"/>
      <c r="C333" s="158">
        <v>101</v>
      </c>
      <c r="D333" s="158" t="s">
        <v>137</v>
      </c>
      <c r="E333" s="159" t="s">
        <v>508</v>
      </c>
      <c r="F333" s="160" t="s">
        <v>509</v>
      </c>
      <c r="G333" s="161" t="s">
        <v>180</v>
      </c>
      <c r="H333" s="162">
        <v>2</v>
      </c>
      <c r="I333" s="163">
        <v>1</v>
      </c>
      <c r="J333" s="164">
        <f t="shared" si="50"/>
        <v>2</v>
      </c>
      <c r="K333" s="165"/>
      <c r="L333" s="33"/>
      <c r="M333" s="166" t="s">
        <v>1</v>
      </c>
      <c r="N333" s="167" t="s">
        <v>42</v>
      </c>
      <c r="O333" s="58"/>
      <c r="P333" s="168">
        <f t="shared" si="51"/>
        <v>0</v>
      </c>
      <c r="Q333" s="168">
        <v>0</v>
      </c>
      <c r="R333" s="168">
        <f t="shared" si="52"/>
        <v>0</v>
      </c>
      <c r="S333" s="168">
        <v>0</v>
      </c>
      <c r="T333" s="169">
        <f t="shared" si="53"/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189</v>
      </c>
      <c r="AT333" s="170" t="s">
        <v>137</v>
      </c>
      <c r="AU333" s="170" t="s">
        <v>81</v>
      </c>
      <c r="AY333" s="17" t="s">
        <v>134</v>
      </c>
      <c r="BE333" s="171">
        <f t="shared" si="54"/>
        <v>0</v>
      </c>
      <c r="BF333" s="171">
        <f t="shared" si="55"/>
        <v>2</v>
      </c>
      <c r="BG333" s="171">
        <f t="shared" si="56"/>
        <v>0</v>
      </c>
      <c r="BH333" s="171">
        <f t="shared" si="57"/>
        <v>0</v>
      </c>
      <c r="BI333" s="171">
        <f t="shared" si="58"/>
        <v>0</v>
      </c>
      <c r="BJ333" s="17" t="s">
        <v>81</v>
      </c>
      <c r="BK333" s="171">
        <f t="shared" si="59"/>
        <v>2</v>
      </c>
      <c r="BL333" s="17" t="s">
        <v>189</v>
      </c>
      <c r="BM333" s="170" t="s">
        <v>510</v>
      </c>
    </row>
    <row r="334" spans="1:65" s="2" customFormat="1" ht="16.5" customHeight="1">
      <c r="A334" s="32"/>
      <c r="B334" s="157"/>
      <c r="C334" s="158">
        <v>102</v>
      </c>
      <c r="D334" s="196" t="s">
        <v>182</v>
      </c>
      <c r="E334" s="197" t="s">
        <v>511</v>
      </c>
      <c r="F334" s="198" t="s">
        <v>636</v>
      </c>
      <c r="G334" s="199" t="s">
        <v>180</v>
      </c>
      <c r="H334" s="200">
        <v>2</v>
      </c>
      <c r="I334" s="163">
        <v>1</v>
      </c>
      <c r="J334" s="202">
        <f t="shared" si="50"/>
        <v>2</v>
      </c>
      <c r="K334" s="203"/>
      <c r="L334" s="204"/>
      <c r="M334" s="205" t="s">
        <v>1</v>
      </c>
      <c r="N334" s="206" t="s">
        <v>42</v>
      </c>
      <c r="O334" s="58"/>
      <c r="P334" s="168">
        <f t="shared" si="51"/>
        <v>0</v>
      </c>
      <c r="Q334" s="168">
        <v>0.00045</v>
      </c>
      <c r="R334" s="168">
        <f t="shared" si="52"/>
        <v>0.0009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250</v>
      </c>
      <c r="AT334" s="170" t="s">
        <v>182</v>
      </c>
      <c r="AU334" s="170" t="s">
        <v>81</v>
      </c>
      <c r="AY334" s="17" t="s">
        <v>134</v>
      </c>
      <c r="BE334" s="171">
        <f t="shared" si="54"/>
        <v>0</v>
      </c>
      <c r="BF334" s="171">
        <f t="shared" si="55"/>
        <v>2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81</v>
      </c>
      <c r="BK334" s="171">
        <f t="shared" si="59"/>
        <v>2</v>
      </c>
      <c r="BL334" s="17" t="s">
        <v>189</v>
      </c>
      <c r="BM334" s="170" t="s">
        <v>512</v>
      </c>
    </row>
    <row r="335" spans="1:65" s="2" customFormat="1" ht="21.75" customHeight="1">
      <c r="A335" s="32"/>
      <c r="B335" s="157"/>
      <c r="C335" s="158">
        <v>103</v>
      </c>
      <c r="D335" s="158" t="s">
        <v>137</v>
      </c>
      <c r="E335" s="159" t="s">
        <v>513</v>
      </c>
      <c r="F335" s="160" t="s">
        <v>514</v>
      </c>
      <c r="G335" s="161" t="s">
        <v>180</v>
      </c>
      <c r="H335" s="162">
        <v>2</v>
      </c>
      <c r="I335" s="163">
        <v>1</v>
      </c>
      <c r="J335" s="164">
        <f t="shared" si="50"/>
        <v>2</v>
      </c>
      <c r="K335" s="165"/>
      <c r="L335" s="33"/>
      <c r="M335" s="166" t="s">
        <v>1</v>
      </c>
      <c r="N335" s="167" t="s">
        <v>42</v>
      </c>
      <c r="O335" s="58"/>
      <c r="P335" s="168">
        <f t="shared" si="51"/>
        <v>0</v>
      </c>
      <c r="Q335" s="168">
        <v>0</v>
      </c>
      <c r="R335" s="168">
        <f t="shared" si="52"/>
        <v>0</v>
      </c>
      <c r="S335" s="168">
        <v>0</v>
      </c>
      <c r="T335" s="169">
        <f t="shared" si="53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189</v>
      </c>
      <c r="AT335" s="170" t="s">
        <v>137</v>
      </c>
      <c r="AU335" s="170" t="s">
        <v>81</v>
      </c>
      <c r="AY335" s="17" t="s">
        <v>134</v>
      </c>
      <c r="BE335" s="171">
        <f t="shared" si="54"/>
        <v>0</v>
      </c>
      <c r="BF335" s="171">
        <f t="shared" si="55"/>
        <v>2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81</v>
      </c>
      <c r="BK335" s="171">
        <f t="shared" si="59"/>
        <v>2</v>
      </c>
      <c r="BL335" s="17" t="s">
        <v>189</v>
      </c>
      <c r="BM335" s="170" t="s">
        <v>515</v>
      </c>
    </row>
    <row r="336" spans="1:65" s="2" customFormat="1" ht="16.5" customHeight="1">
      <c r="A336" s="32"/>
      <c r="B336" s="157"/>
      <c r="C336" s="158">
        <v>104</v>
      </c>
      <c r="D336" s="196" t="s">
        <v>182</v>
      </c>
      <c r="E336" s="197" t="s">
        <v>516</v>
      </c>
      <c r="F336" s="198" t="s">
        <v>517</v>
      </c>
      <c r="G336" s="199" t="s">
        <v>180</v>
      </c>
      <c r="H336" s="200">
        <v>2</v>
      </c>
      <c r="I336" s="163">
        <v>1</v>
      </c>
      <c r="J336" s="202">
        <f t="shared" si="50"/>
        <v>2</v>
      </c>
      <c r="K336" s="203"/>
      <c r="L336" s="204"/>
      <c r="M336" s="205" t="s">
        <v>1</v>
      </c>
      <c r="N336" s="206" t="s">
        <v>42</v>
      </c>
      <c r="O336" s="58"/>
      <c r="P336" s="168">
        <f t="shared" si="51"/>
        <v>0</v>
      </c>
      <c r="Q336" s="168">
        <v>0.00135</v>
      </c>
      <c r="R336" s="168">
        <f t="shared" si="52"/>
        <v>0.0027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250</v>
      </c>
      <c r="AT336" s="170" t="s">
        <v>182</v>
      </c>
      <c r="AU336" s="170" t="s">
        <v>81</v>
      </c>
      <c r="AY336" s="17" t="s">
        <v>134</v>
      </c>
      <c r="BE336" s="171">
        <f t="shared" si="54"/>
        <v>0</v>
      </c>
      <c r="BF336" s="171">
        <f t="shared" si="55"/>
        <v>2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81</v>
      </c>
      <c r="BK336" s="171">
        <f t="shared" si="59"/>
        <v>2</v>
      </c>
      <c r="BL336" s="17" t="s">
        <v>189</v>
      </c>
      <c r="BM336" s="170" t="s">
        <v>518</v>
      </c>
    </row>
    <row r="337" spans="1:65" s="2" customFormat="1" ht="21.75" customHeight="1">
      <c r="A337" s="32"/>
      <c r="B337" s="157"/>
      <c r="C337" s="158">
        <v>105</v>
      </c>
      <c r="D337" s="158" t="s">
        <v>137</v>
      </c>
      <c r="E337" s="159" t="s">
        <v>519</v>
      </c>
      <c r="F337" s="160" t="s">
        <v>520</v>
      </c>
      <c r="G337" s="161" t="s">
        <v>180</v>
      </c>
      <c r="H337" s="162">
        <v>1</v>
      </c>
      <c r="I337" s="163">
        <v>1</v>
      </c>
      <c r="J337" s="164">
        <f t="shared" si="50"/>
        <v>1</v>
      </c>
      <c r="K337" s="165"/>
      <c r="L337" s="33"/>
      <c r="M337" s="166" t="s">
        <v>1</v>
      </c>
      <c r="N337" s="167" t="s">
        <v>42</v>
      </c>
      <c r="O337" s="58"/>
      <c r="P337" s="168">
        <f t="shared" si="51"/>
        <v>0</v>
      </c>
      <c r="Q337" s="168">
        <v>0</v>
      </c>
      <c r="R337" s="168">
        <f t="shared" si="52"/>
        <v>0</v>
      </c>
      <c r="S337" s="168">
        <v>0.174</v>
      </c>
      <c r="T337" s="169">
        <f t="shared" si="53"/>
        <v>0.174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189</v>
      </c>
      <c r="AT337" s="170" t="s">
        <v>137</v>
      </c>
      <c r="AU337" s="170" t="s">
        <v>81</v>
      </c>
      <c r="AY337" s="17" t="s">
        <v>134</v>
      </c>
      <c r="BE337" s="171">
        <f t="shared" si="54"/>
        <v>0</v>
      </c>
      <c r="BF337" s="171">
        <f t="shared" si="55"/>
        <v>1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81</v>
      </c>
      <c r="BK337" s="171">
        <f t="shared" si="59"/>
        <v>1</v>
      </c>
      <c r="BL337" s="17" t="s">
        <v>189</v>
      </c>
      <c r="BM337" s="170" t="s">
        <v>521</v>
      </c>
    </row>
    <row r="338" spans="1:65" s="2" customFormat="1" ht="21.75" customHeight="1">
      <c r="A338" s="32"/>
      <c r="B338" s="157"/>
      <c r="C338" s="158">
        <v>106</v>
      </c>
      <c r="D338" s="158" t="s">
        <v>137</v>
      </c>
      <c r="E338" s="159" t="s">
        <v>522</v>
      </c>
      <c r="F338" s="160" t="s">
        <v>523</v>
      </c>
      <c r="G338" s="161" t="s">
        <v>218</v>
      </c>
      <c r="H338" s="162">
        <v>0.037</v>
      </c>
      <c r="I338" s="163">
        <v>1</v>
      </c>
      <c r="J338" s="164">
        <f t="shared" si="50"/>
        <v>0.04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189</v>
      </c>
      <c r="AT338" s="170" t="s">
        <v>137</v>
      </c>
      <c r="AU338" s="170" t="s">
        <v>81</v>
      </c>
      <c r="AY338" s="17" t="s">
        <v>134</v>
      </c>
      <c r="BE338" s="171">
        <f t="shared" si="54"/>
        <v>0</v>
      </c>
      <c r="BF338" s="171">
        <f t="shared" si="55"/>
        <v>0.04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81</v>
      </c>
      <c r="BK338" s="171">
        <f t="shared" si="59"/>
        <v>0.04</v>
      </c>
      <c r="BL338" s="17" t="s">
        <v>189</v>
      </c>
      <c r="BM338" s="170" t="s">
        <v>524</v>
      </c>
    </row>
    <row r="339" spans="1:65" s="2" customFormat="1" ht="21.75" customHeight="1">
      <c r="A339" s="32"/>
      <c r="B339" s="157"/>
      <c r="C339" s="158">
        <v>107</v>
      </c>
      <c r="D339" s="158" t="s">
        <v>137</v>
      </c>
      <c r="E339" s="159" t="s">
        <v>525</v>
      </c>
      <c r="F339" s="160" t="s">
        <v>526</v>
      </c>
      <c r="G339" s="161" t="s">
        <v>400</v>
      </c>
      <c r="H339" s="162">
        <v>1</v>
      </c>
      <c r="I339" s="163">
        <v>1</v>
      </c>
      <c r="J339" s="164">
        <f t="shared" si="50"/>
        <v>1</v>
      </c>
      <c r="K339" s="165"/>
      <c r="L339" s="33"/>
      <c r="M339" s="166" t="s">
        <v>1</v>
      </c>
      <c r="N339" s="167" t="s">
        <v>42</v>
      </c>
      <c r="O339" s="58"/>
      <c r="P339" s="168">
        <f t="shared" si="51"/>
        <v>0</v>
      </c>
      <c r="Q339" s="168">
        <v>0</v>
      </c>
      <c r="R339" s="168">
        <f t="shared" si="52"/>
        <v>0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189</v>
      </c>
      <c r="AT339" s="170" t="s">
        <v>137</v>
      </c>
      <c r="AU339" s="170" t="s">
        <v>81</v>
      </c>
      <c r="AY339" s="17" t="s">
        <v>134</v>
      </c>
      <c r="BE339" s="171">
        <f t="shared" si="54"/>
        <v>0</v>
      </c>
      <c r="BF339" s="171">
        <f t="shared" si="55"/>
        <v>1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81</v>
      </c>
      <c r="BK339" s="171">
        <f t="shared" si="59"/>
        <v>1</v>
      </c>
      <c r="BL339" s="17" t="s">
        <v>189</v>
      </c>
      <c r="BM339" s="170" t="s">
        <v>527</v>
      </c>
    </row>
    <row r="340" spans="1:65" s="2" customFormat="1" ht="21.75" customHeight="1">
      <c r="A340" s="32"/>
      <c r="B340" s="157"/>
      <c r="C340" s="158">
        <v>108</v>
      </c>
      <c r="D340" s="158" t="s">
        <v>137</v>
      </c>
      <c r="E340" s="159" t="s">
        <v>528</v>
      </c>
      <c r="F340" s="160" t="s">
        <v>529</v>
      </c>
      <c r="G340" s="161" t="s">
        <v>400</v>
      </c>
      <c r="H340" s="162">
        <v>2</v>
      </c>
      <c r="I340" s="163">
        <v>1</v>
      </c>
      <c r="J340" s="164">
        <f t="shared" si="50"/>
        <v>2</v>
      </c>
      <c r="K340" s="165"/>
      <c r="L340" s="33"/>
      <c r="M340" s="166" t="s">
        <v>1</v>
      </c>
      <c r="N340" s="167" t="s">
        <v>42</v>
      </c>
      <c r="O340" s="58"/>
      <c r="P340" s="168">
        <f t="shared" si="51"/>
        <v>0</v>
      </c>
      <c r="Q340" s="168">
        <v>0</v>
      </c>
      <c r="R340" s="168">
        <f t="shared" si="52"/>
        <v>0</v>
      </c>
      <c r="S340" s="168">
        <v>0</v>
      </c>
      <c r="T340" s="169">
        <f t="shared" si="53"/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189</v>
      </c>
      <c r="AT340" s="170" t="s">
        <v>137</v>
      </c>
      <c r="AU340" s="170" t="s">
        <v>81</v>
      </c>
      <c r="AY340" s="17" t="s">
        <v>134</v>
      </c>
      <c r="BE340" s="171">
        <f t="shared" si="54"/>
        <v>0</v>
      </c>
      <c r="BF340" s="171">
        <f t="shared" si="55"/>
        <v>2</v>
      </c>
      <c r="BG340" s="171">
        <f t="shared" si="56"/>
        <v>0</v>
      </c>
      <c r="BH340" s="171">
        <f t="shared" si="57"/>
        <v>0</v>
      </c>
      <c r="BI340" s="171">
        <f t="shared" si="58"/>
        <v>0</v>
      </c>
      <c r="BJ340" s="17" t="s">
        <v>81</v>
      </c>
      <c r="BK340" s="171">
        <f t="shared" si="59"/>
        <v>2</v>
      </c>
      <c r="BL340" s="17" t="s">
        <v>189</v>
      </c>
      <c r="BM340" s="170" t="s">
        <v>530</v>
      </c>
    </row>
    <row r="341" spans="2:63" s="12" customFormat="1" ht="22.9" customHeight="1">
      <c r="B341" s="144"/>
      <c r="D341" s="145" t="s">
        <v>75</v>
      </c>
      <c r="E341" s="155" t="s">
        <v>531</v>
      </c>
      <c r="F341" s="155" t="s">
        <v>532</v>
      </c>
      <c r="I341" s="147"/>
      <c r="J341" s="156">
        <f>BK341</f>
        <v>0</v>
      </c>
      <c r="L341" s="144"/>
      <c r="M341" s="149"/>
      <c r="N341" s="150"/>
      <c r="O341" s="150"/>
      <c r="P341" s="151">
        <f>SUM(P342:P350)</f>
        <v>0</v>
      </c>
      <c r="Q341" s="150"/>
      <c r="R341" s="151">
        <f>SUM(R342:R350)</f>
        <v>0.23641890999999998</v>
      </c>
      <c r="S341" s="150"/>
      <c r="T341" s="152">
        <f>SUM(T342:T350)</f>
        <v>0</v>
      </c>
      <c r="AR341" s="145" t="s">
        <v>81</v>
      </c>
      <c r="AT341" s="153" t="s">
        <v>75</v>
      </c>
      <c r="AU341" s="153" t="s">
        <v>84</v>
      </c>
      <c r="AY341" s="145" t="s">
        <v>134</v>
      </c>
      <c r="BK341" s="154">
        <f>SUM(BK342:BK350)</f>
        <v>0</v>
      </c>
    </row>
    <row r="342" spans="1:65" s="2" customFormat="1" ht="21.75" customHeight="1">
      <c r="A342" s="32"/>
      <c r="B342" s="157"/>
      <c r="C342" s="158">
        <v>109</v>
      </c>
      <c r="D342" s="158" t="s">
        <v>137</v>
      </c>
      <c r="E342" s="159" t="s">
        <v>533</v>
      </c>
      <c r="F342" s="160" t="s">
        <v>534</v>
      </c>
      <c r="G342" s="161" t="s">
        <v>140</v>
      </c>
      <c r="H342" s="162">
        <v>3.863</v>
      </c>
      <c r="I342" s="163"/>
      <c r="J342" s="164">
        <f>ROUND(I342*H342,2)</f>
        <v>0</v>
      </c>
      <c r="K342" s="165"/>
      <c r="L342" s="33"/>
      <c r="M342" s="166" t="s">
        <v>1</v>
      </c>
      <c r="N342" s="167" t="s">
        <v>42</v>
      </c>
      <c r="O342" s="58"/>
      <c r="P342" s="168">
        <f>O342*H342</f>
        <v>0</v>
      </c>
      <c r="Q342" s="168">
        <v>0.03767</v>
      </c>
      <c r="R342" s="168">
        <f>Q342*H342</f>
        <v>0.14551921</v>
      </c>
      <c r="S342" s="168">
        <v>0</v>
      </c>
      <c r="T342" s="16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189</v>
      </c>
      <c r="AT342" s="170" t="s">
        <v>137</v>
      </c>
      <c r="AU342" s="170" t="s">
        <v>81</v>
      </c>
      <c r="AY342" s="17" t="s">
        <v>134</v>
      </c>
      <c r="BE342" s="171">
        <f>IF(N342="základní",J342,0)</f>
        <v>0</v>
      </c>
      <c r="BF342" s="171">
        <f>IF(N342="snížená",J342,0)</f>
        <v>0</v>
      </c>
      <c r="BG342" s="171">
        <f>IF(N342="zákl. přenesená",J342,0)</f>
        <v>0</v>
      </c>
      <c r="BH342" s="171">
        <f>IF(N342="sníž. přenesená",J342,0)</f>
        <v>0</v>
      </c>
      <c r="BI342" s="171">
        <f>IF(N342="nulová",J342,0)</f>
        <v>0</v>
      </c>
      <c r="BJ342" s="17" t="s">
        <v>81</v>
      </c>
      <c r="BK342" s="171">
        <f>ROUND(I342*H342,2)</f>
        <v>0</v>
      </c>
      <c r="BL342" s="17" t="s">
        <v>189</v>
      </c>
      <c r="BM342" s="170" t="s">
        <v>535</v>
      </c>
    </row>
    <row r="343" spans="2:51" s="13" customFormat="1" ht="12">
      <c r="B343" s="172"/>
      <c r="D343" s="173" t="s">
        <v>143</v>
      </c>
      <c r="E343" s="174" t="s">
        <v>1</v>
      </c>
      <c r="F343" s="175" t="s">
        <v>240</v>
      </c>
      <c r="H343" s="176">
        <v>2.87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143</v>
      </c>
      <c r="AU343" s="174" t="s">
        <v>81</v>
      </c>
      <c r="AV343" s="13" t="s">
        <v>81</v>
      </c>
      <c r="AW343" s="13" t="s">
        <v>33</v>
      </c>
      <c r="AX343" s="13" t="s">
        <v>76</v>
      </c>
      <c r="AY343" s="174" t="s">
        <v>134</v>
      </c>
    </row>
    <row r="344" spans="2:51" s="13" customFormat="1" ht="12">
      <c r="B344" s="172"/>
      <c r="D344" s="173" t="s">
        <v>143</v>
      </c>
      <c r="E344" s="174" t="s">
        <v>1</v>
      </c>
      <c r="F344" s="175" t="s">
        <v>177</v>
      </c>
      <c r="H344" s="176">
        <v>0.993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143</v>
      </c>
      <c r="AU344" s="174" t="s">
        <v>81</v>
      </c>
      <c r="AV344" s="13" t="s">
        <v>81</v>
      </c>
      <c r="AW344" s="13" t="s">
        <v>33</v>
      </c>
      <c r="AX344" s="13" t="s">
        <v>76</v>
      </c>
      <c r="AY344" s="174" t="s">
        <v>134</v>
      </c>
    </row>
    <row r="345" spans="2:51" s="14" customFormat="1" ht="12">
      <c r="B345" s="181"/>
      <c r="D345" s="173" t="s">
        <v>143</v>
      </c>
      <c r="E345" s="182" t="s">
        <v>1</v>
      </c>
      <c r="F345" s="183" t="s">
        <v>152</v>
      </c>
      <c r="H345" s="184">
        <v>3.863</v>
      </c>
      <c r="I345" s="185"/>
      <c r="L345" s="181"/>
      <c r="M345" s="186"/>
      <c r="N345" s="187"/>
      <c r="O345" s="187"/>
      <c r="P345" s="187"/>
      <c r="Q345" s="187"/>
      <c r="R345" s="187"/>
      <c r="S345" s="187"/>
      <c r="T345" s="188"/>
      <c r="AT345" s="182" t="s">
        <v>143</v>
      </c>
      <c r="AU345" s="182" t="s">
        <v>81</v>
      </c>
      <c r="AV345" s="14" t="s">
        <v>141</v>
      </c>
      <c r="AW345" s="14" t="s">
        <v>33</v>
      </c>
      <c r="AX345" s="14" t="s">
        <v>84</v>
      </c>
      <c r="AY345" s="182" t="s">
        <v>134</v>
      </c>
    </row>
    <row r="346" spans="1:65" s="2" customFormat="1" ht="16.5" customHeight="1">
      <c r="A346" s="32"/>
      <c r="B346" s="157"/>
      <c r="C346" s="158">
        <v>110</v>
      </c>
      <c r="D346" s="158" t="s">
        <v>137</v>
      </c>
      <c r="E346" s="159" t="s">
        <v>536</v>
      </c>
      <c r="F346" s="160" t="s">
        <v>537</v>
      </c>
      <c r="G346" s="161" t="s">
        <v>140</v>
      </c>
      <c r="H346" s="162">
        <v>3.863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0.0003</v>
      </c>
      <c r="R346" s="168">
        <f>Q346*H346</f>
        <v>0.0011588999999999998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189</v>
      </c>
      <c r="AT346" s="170" t="s">
        <v>137</v>
      </c>
      <c r="AU346" s="170" t="s">
        <v>81</v>
      </c>
      <c r="AY346" s="17" t="s">
        <v>134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81</v>
      </c>
      <c r="BK346" s="171">
        <f>ROUND(I346*H346,2)</f>
        <v>0</v>
      </c>
      <c r="BL346" s="17" t="s">
        <v>189</v>
      </c>
      <c r="BM346" s="170" t="s">
        <v>538</v>
      </c>
    </row>
    <row r="347" spans="1:65" s="2" customFormat="1" ht="16.5" customHeight="1">
      <c r="A347" s="32"/>
      <c r="B347" s="157"/>
      <c r="C347" s="196">
        <v>111</v>
      </c>
      <c r="D347" s="196" t="s">
        <v>182</v>
      </c>
      <c r="E347" s="197" t="s">
        <v>539</v>
      </c>
      <c r="F347" s="198" t="s">
        <v>540</v>
      </c>
      <c r="G347" s="199" t="s">
        <v>140</v>
      </c>
      <c r="H347" s="200">
        <v>4.674</v>
      </c>
      <c r="I347" s="201"/>
      <c r="J347" s="202">
        <f>ROUND(I347*H347,2)</f>
        <v>0</v>
      </c>
      <c r="K347" s="203"/>
      <c r="L347" s="204"/>
      <c r="M347" s="205" t="s">
        <v>1</v>
      </c>
      <c r="N347" s="206" t="s">
        <v>42</v>
      </c>
      <c r="O347" s="58"/>
      <c r="P347" s="168">
        <f>O347*H347</f>
        <v>0</v>
      </c>
      <c r="Q347" s="168">
        <v>0.0192</v>
      </c>
      <c r="R347" s="168">
        <f>Q347*H347</f>
        <v>0.0897408</v>
      </c>
      <c r="S347" s="168">
        <v>0</v>
      </c>
      <c r="T347" s="16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250</v>
      </c>
      <c r="AT347" s="170" t="s">
        <v>182</v>
      </c>
      <c r="AU347" s="170" t="s">
        <v>81</v>
      </c>
      <c r="AY347" s="17" t="s">
        <v>134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81</v>
      </c>
      <c r="BK347" s="171">
        <f>ROUND(I347*H347,2)</f>
        <v>0</v>
      </c>
      <c r="BL347" s="17" t="s">
        <v>189</v>
      </c>
      <c r="BM347" s="170" t="s">
        <v>541</v>
      </c>
    </row>
    <row r="348" spans="2:51" s="13" customFormat="1" ht="12">
      <c r="B348" s="172"/>
      <c r="D348" s="173" t="s">
        <v>143</v>
      </c>
      <c r="E348" s="174" t="s">
        <v>1</v>
      </c>
      <c r="F348" s="175" t="s">
        <v>542</v>
      </c>
      <c r="H348" s="176">
        <v>4.249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143</v>
      </c>
      <c r="AU348" s="174" t="s">
        <v>81</v>
      </c>
      <c r="AV348" s="13" t="s">
        <v>81</v>
      </c>
      <c r="AW348" s="13" t="s">
        <v>33</v>
      </c>
      <c r="AX348" s="13" t="s">
        <v>84</v>
      </c>
      <c r="AY348" s="174" t="s">
        <v>134</v>
      </c>
    </row>
    <row r="349" spans="2:51" s="13" customFormat="1" ht="12">
      <c r="B349" s="172"/>
      <c r="D349" s="173" t="s">
        <v>143</v>
      </c>
      <c r="F349" s="175" t="s">
        <v>543</v>
      </c>
      <c r="H349" s="176">
        <v>4.674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143</v>
      </c>
      <c r="AU349" s="174" t="s">
        <v>81</v>
      </c>
      <c r="AV349" s="13" t="s">
        <v>81</v>
      </c>
      <c r="AW349" s="13" t="s">
        <v>3</v>
      </c>
      <c r="AX349" s="13" t="s">
        <v>84</v>
      </c>
      <c r="AY349" s="174" t="s">
        <v>134</v>
      </c>
    </row>
    <row r="350" spans="1:65" s="2" customFormat="1" ht="21.75" customHeight="1">
      <c r="A350" s="32"/>
      <c r="B350" s="157"/>
      <c r="C350" s="158">
        <v>112</v>
      </c>
      <c r="D350" s="158" t="s">
        <v>137</v>
      </c>
      <c r="E350" s="159" t="s">
        <v>544</v>
      </c>
      <c r="F350" s="160" t="s">
        <v>545</v>
      </c>
      <c r="G350" s="161" t="s">
        <v>218</v>
      </c>
      <c r="H350" s="162">
        <v>0.236</v>
      </c>
      <c r="I350" s="163"/>
      <c r="J350" s="164">
        <f>ROUND(I350*H350,2)</f>
        <v>0</v>
      </c>
      <c r="K350" s="165"/>
      <c r="L350" s="33"/>
      <c r="M350" s="166" t="s">
        <v>1</v>
      </c>
      <c r="N350" s="167" t="s">
        <v>42</v>
      </c>
      <c r="O350" s="58"/>
      <c r="P350" s="168">
        <f>O350*H350</f>
        <v>0</v>
      </c>
      <c r="Q350" s="168">
        <v>0</v>
      </c>
      <c r="R350" s="168">
        <f>Q350*H350</f>
        <v>0</v>
      </c>
      <c r="S350" s="168">
        <v>0</v>
      </c>
      <c r="T350" s="169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189</v>
      </c>
      <c r="AT350" s="170" t="s">
        <v>137</v>
      </c>
      <c r="AU350" s="170" t="s">
        <v>81</v>
      </c>
      <c r="AY350" s="17" t="s">
        <v>134</v>
      </c>
      <c r="BE350" s="171">
        <f>IF(N350="základní",J350,0)</f>
        <v>0</v>
      </c>
      <c r="BF350" s="171">
        <f>IF(N350="snížená",J350,0)</f>
        <v>0</v>
      </c>
      <c r="BG350" s="171">
        <f>IF(N350="zákl. přenesená",J350,0)</f>
        <v>0</v>
      </c>
      <c r="BH350" s="171">
        <f>IF(N350="sníž. přenesená",J350,0)</f>
        <v>0</v>
      </c>
      <c r="BI350" s="171">
        <f>IF(N350="nulová",J350,0)</f>
        <v>0</v>
      </c>
      <c r="BJ350" s="17" t="s">
        <v>81</v>
      </c>
      <c r="BK350" s="171">
        <f>ROUND(I350*H350,2)</f>
        <v>0</v>
      </c>
      <c r="BL350" s="17" t="s">
        <v>189</v>
      </c>
      <c r="BM350" s="170" t="s">
        <v>546</v>
      </c>
    </row>
    <row r="351" spans="2:63" s="12" customFormat="1" ht="22.9" customHeight="1">
      <c r="B351" s="144"/>
      <c r="D351" s="145" t="s">
        <v>75</v>
      </c>
      <c r="E351" s="155" t="s">
        <v>547</v>
      </c>
      <c r="F351" s="155" t="s">
        <v>548</v>
      </c>
      <c r="I351" s="147"/>
      <c r="J351" s="156">
        <f>BK351</f>
        <v>0</v>
      </c>
      <c r="L351" s="144"/>
      <c r="M351" s="149"/>
      <c r="N351" s="150"/>
      <c r="O351" s="150"/>
      <c r="P351" s="151">
        <f>SUM(P352:P356)</f>
        <v>0</v>
      </c>
      <c r="Q351" s="150"/>
      <c r="R351" s="151">
        <f>SUM(R352:R356)</f>
        <v>0</v>
      </c>
      <c r="S351" s="150"/>
      <c r="T351" s="152">
        <f>SUM(T352:T356)</f>
        <v>0.0030329999999999997</v>
      </c>
      <c r="AR351" s="145" t="s">
        <v>81</v>
      </c>
      <c r="AT351" s="153" t="s">
        <v>75</v>
      </c>
      <c r="AU351" s="153" t="s">
        <v>84</v>
      </c>
      <c r="AY351" s="145" t="s">
        <v>134</v>
      </c>
      <c r="BK351" s="154">
        <f>SUM(BK352:BK356)</f>
        <v>0</v>
      </c>
    </row>
    <row r="352" spans="1:65" s="2" customFormat="1" ht="21.75" customHeight="1">
      <c r="A352" s="32"/>
      <c r="B352" s="157"/>
      <c r="C352" s="158">
        <v>113</v>
      </c>
      <c r="D352" s="158" t="s">
        <v>137</v>
      </c>
      <c r="E352" s="159" t="s">
        <v>549</v>
      </c>
      <c r="F352" s="160" t="s">
        <v>550</v>
      </c>
      <c r="G352" s="161" t="s">
        <v>140</v>
      </c>
      <c r="H352" s="162">
        <v>1.011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0.003</v>
      </c>
      <c r="T352" s="169">
        <f>S352*H352</f>
        <v>0.0030329999999999997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189</v>
      </c>
      <c r="AT352" s="170" t="s">
        <v>137</v>
      </c>
      <c r="AU352" s="170" t="s">
        <v>81</v>
      </c>
      <c r="AY352" s="17" t="s">
        <v>134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81</v>
      </c>
      <c r="BK352" s="171">
        <f>ROUND(I352*H352,2)</f>
        <v>0</v>
      </c>
      <c r="BL352" s="17" t="s">
        <v>189</v>
      </c>
      <c r="BM352" s="170" t="s">
        <v>551</v>
      </c>
    </row>
    <row r="353" spans="2:51" s="15" customFormat="1" ht="12">
      <c r="B353" s="189"/>
      <c r="D353" s="173" t="s">
        <v>143</v>
      </c>
      <c r="E353" s="190" t="s">
        <v>1</v>
      </c>
      <c r="F353" s="191" t="s">
        <v>552</v>
      </c>
      <c r="H353" s="190" t="s">
        <v>1</v>
      </c>
      <c r="I353" s="192"/>
      <c r="L353" s="189"/>
      <c r="M353" s="193"/>
      <c r="N353" s="194"/>
      <c r="O353" s="194"/>
      <c r="P353" s="194"/>
      <c r="Q353" s="194"/>
      <c r="R353" s="194"/>
      <c r="S353" s="194"/>
      <c r="T353" s="195"/>
      <c r="AT353" s="190" t="s">
        <v>143</v>
      </c>
      <c r="AU353" s="190" t="s">
        <v>81</v>
      </c>
      <c r="AV353" s="15" t="s">
        <v>84</v>
      </c>
      <c r="AW353" s="15" t="s">
        <v>33</v>
      </c>
      <c r="AX353" s="15" t="s">
        <v>76</v>
      </c>
      <c r="AY353" s="190" t="s">
        <v>134</v>
      </c>
    </row>
    <row r="354" spans="2:51" s="13" customFormat="1" ht="12">
      <c r="B354" s="172"/>
      <c r="D354" s="173" t="s">
        <v>143</v>
      </c>
      <c r="E354" s="174" t="s">
        <v>1</v>
      </c>
      <c r="F354" s="175" t="s">
        <v>553</v>
      </c>
      <c r="H354" s="176">
        <v>1.011</v>
      </c>
      <c r="I354" s="177"/>
      <c r="L354" s="172"/>
      <c r="M354" s="178"/>
      <c r="N354" s="179"/>
      <c r="O354" s="179"/>
      <c r="P354" s="179"/>
      <c r="Q354" s="179"/>
      <c r="R354" s="179"/>
      <c r="S354" s="179"/>
      <c r="T354" s="180"/>
      <c r="AT354" s="174" t="s">
        <v>143</v>
      </c>
      <c r="AU354" s="174" t="s">
        <v>81</v>
      </c>
      <c r="AV354" s="13" t="s">
        <v>81</v>
      </c>
      <c r="AW354" s="13" t="s">
        <v>33</v>
      </c>
      <c r="AX354" s="13" t="s">
        <v>76</v>
      </c>
      <c r="AY354" s="174" t="s">
        <v>134</v>
      </c>
    </row>
    <row r="355" spans="2:51" s="14" customFormat="1" ht="12">
      <c r="B355" s="181"/>
      <c r="D355" s="173" t="s">
        <v>143</v>
      </c>
      <c r="E355" s="182" t="s">
        <v>1</v>
      </c>
      <c r="F355" s="183" t="s">
        <v>152</v>
      </c>
      <c r="H355" s="184">
        <v>1.011</v>
      </c>
      <c r="I355" s="185"/>
      <c r="L355" s="181"/>
      <c r="M355" s="186"/>
      <c r="N355" s="187"/>
      <c r="O355" s="187"/>
      <c r="P355" s="187"/>
      <c r="Q355" s="187"/>
      <c r="R355" s="187"/>
      <c r="S355" s="187"/>
      <c r="T355" s="188"/>
      <c r="AT355" s="182" t="s">
        <v>143</v>
      </c>
      <c r="AU355" s="182" t="s">
        <v>81</v>
      </c>
      <c r="AV355" s="14" t="s">
        <v>141</v>
      </c>
      <c r="AW355" s="14" t="s">
        <v>33</v>
      </c>
      <c r="AX355" s="14" t="s">
        <v>84</v>
      </c>
      <c r="AY355" s="182" t="s">
        <v>134</v>
      </c>
    </row>
    <row r="356" spans="1:65" s="2" customFormat="1" ht="21.75" customHeight="1">
      <c r="A356" s="32"/>
      <c r="B356" s="157"/>
      <c r="C356" s="158">
        <v>114</v>
      </c>
      <c r="D356" s="158" t="s">
        <v>137</v>
      </c>
      <c r="E356" s="159" t="s">
        <v>554</v>
      </c>
      <c r="F356" s="160" t="s">
        <v>555</v>
      </c>
      <c r="G356" s="161" t="s">
        <v>218</v>
      </c>
      <c r="H356" s="162">
        <v>0.001</v>
      </c>
      <c r="I356" s="163"/>
      <c r="J356" s="164">
        <f>ROUND(I356*H356,2)</f>
        <v>0</v>
      </c>
      <c r="K356" s="165"/>
      <c r="L356" s="33"/>
      <c r="M356" s="166" t="s">
        <v>1</v>
      </c>
      <c r="N356" s="167" t="s">
        <v>42</v>
      </c>
      <c r="O356" s="58"/>
      <c r="P356" s="168">
        <f>O356*H356</f>
        <v>0</v>
      </c>
      <c r="Q356" s="168">
        <v>0</v>
      </c>
      <c r="R356" s="168">
        <f>Q356*H356</f>
        <v>0</v>
      </c>
      <c r="S356" s="168">
        <v>0</v>
      </c>
      <c r="T356" s="16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189</v>
      </c>
      <c r="AT356" s="170" t="s">
        <v>137</v>
      </c>
      <c r="AU356" s="170" t="s">
        <v>81</v>
      </c>
      <c r="AY356" s="17" t="s">
        <v>134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81</v>
      </c>
      <c r="BK356" s="171">
        <f>ROUND(I356*H356,2)</f>
        <v>0</v>
      </c>
      <c r="BL356" s="17" t="s">
        <v>189</v>
      </c>
      <c r="BM356" s="170" t="s">
        <v>556</v>
      </c>
    </row>
    <row r="357" spans="2:63" s="12" customFormat="1" ht="22.9" customHeight="1">
      <c r="B357" s="144"/>
      <c r="D357" s="145" t="s">
        <v>75</v>
      </c>
      <c r="E357" s="155" t="s">
        <v>557</v>
      </c>
      <c r="F357" s="155" t="s">
        <v>558</v>
      </c>
      <c r="I357" s="147"/>
      <c r="J357" s="156">
        <f>BK357</f>
        <v>0</v>
      </c>
      <c r="L357" s="144"/>
      <c r="M357" s="149"/>
      <c r="N357" s="150"/>
      <c r="O357" s="150"/>
      <c r="P357" s="151">
        <f>SUM(P358:P366)</f>
        <v>0</v>
      </c>
      <c r="Q357" s="150"/>
      <c r="R357" s="151">
        <f>SUM(R358:R366)</f>
        <v>1.4042234999999998</v>
      </c>
      <c r="S357" s="150"/>
      <c r="T357" s="152">
        <f>SUM(T358:T366)</f>
        <v>0</v>
      </c>
      <c r="AR357" s="145" t="s">
        <v>81</v>
      </c>
      <c r="AT357" s="153" t="s">
        <v>75</v>
      </c>
      <c r="AU357" s="153" t="s">
        <v>84</v>
      </c>
      <c r="AY357" s="145" t="s">
        <v>134</v>
      </c>
      <c r="BK357" s="154">
        <f>SUM(BK358:BK366)</f>
        <v>0</v>
      </c>
    </row>
    <row r="358" spans="1:65" s="2" customFormat="1" ht="21.75" customHeight="1">
      <c r="A358" s="32"/>
      <c r="B358" s="157"/>
      <c r="C358" s="158">
        <v>115</v>
      </c>
      <c r="D358" s="158" t="s">
        <v>137</v>
      </c>
      <c r="E358" s="159" t="s">
        <v>559</v>
      </c>
      <c r="F358" s="160" t="s">
        <v>560</v>
      </c>
      <c r="G358" s="161" t="s">
        <v>140</v>
      </c>
      <c r="H358" s="162">
        <v>27.55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0.03362</v>
      </c>
      <c r="R358" s="168">
        <f>Q358*H358</f>
        <v>0.9262309999999999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189</v>
      </c>
      <c r="AT358" s="170" t="s">
        <v>137</v>
      </c>
      <c r="AU358" s="170" t="s">
        <v>81</v>
      </c>
      <c r="AY358" s="17" t="s">
        <v>134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81</v>
      </c>
      <c r="BK358" s="171">
        <f>ROUND(I358*H358,2)</f>
        <v>0</v>
      </c>
      <c r="BL358" s="17" t="s">
        <v>189</v>
      </c>
      <c r="BM358" s="170" t="s">
        <v>561</v>
      </c>
    </row>
    <row r="359" spans="2:51" s="13" customFormat="1" ht="12">
      <c r="B359" s="172"/>
      <c r="D359" s="173" t="s">
        <v>143</v>
      </c>
      <c r="E359" s="174" t="s">
        <v>1</v>
      </c>
      <c r="F359" s="175" t="s">
        <v>644</v>
      </c>
      <c r="H359" s="176">
        <v>17.525</v>
      </c>
      <c r="I359" s="177"/>
      <c r="L359" s="172"/>
      <c r="M359" s="178"/>
      <c r="N359" s="179"/>
      <c r="O359" s="179"/>
      <c r="P359" s="179"/>
      <c r="Q359" s="179"/>
      <c r="R359" s="179"/>
      <c r="S359" s="179"/>
      <c r="T359" s="180"/>
      <c r="AT359" s="174" t="s">
        <v>143</v>
      </c>
      <c r="AU359" s="174" t="s">
        <v>81</v>
      </c>
      <c r="AV359" s="13" t="s">
        <v>81</v>
      </c>
      <c r="AW359" s="13" t="s">
        <v>33</v>
      </c>
      <c r="AX359" s="13" t="s">
        <v>76</v>
      </c>
      <c r="AY359" s="174" t="s">
        <v>134</v>
      </c>
    </row>
    <row r="360" spans="2:51" s="13" customFormat="1" ht="12">
      <c r="B360" s="172"/>
      <c r="D360" s="173" t="s">
        <v>143</v>
      </c>
      <c r="E360" s="174" t="s">
        <v>1</v>
      </c>
      <c r="F360" s="175" t="s">
        <v>637</v>
      </c>
      <c r="H360" s="176">
        <v>10.025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143</v>
      </c>
      <c r="AU360" s="174" t="s">
        <v>81</v>
      </c>
      <c r="AV360" s="13" t="s">
        <v>81</v>
      </c>
      <c r="AW360" s="13" t="s">
        <v>33</v>
      </c>
      <c r="AX360" s="13" t="s">
        <v>76</v>
      </c>
      <c r="AY360" s="174" t="s">
        <v>134</v>
      </c>
    </row>
    <row r="361" spans="2:51" s="14" customFormat="1" ht="12">
      <c r="B361" s="181"/>
      <c r="D361" s="173" t="s">
        <v>143</v>
      </c>
      <c r="E361" s="182" t="s">
        <v>1</v>
      </c>
      <c r="F361" s="183" t="s">
        <v>152</v>
      </c>
      <c r="H361" s="184">
        <v>27.55</v>
      </c>
      <c r="I361" s="185"/>
      <c r="L361" s="181"/>
      <c r="M361" s="186"/>
      <c r="N361" s="187"/>
      <c r="O361" s="187"/>
      <c r="P361" s="187"/>
      <c r="Q361" s="187"/>
      <c r="R361" s="187"/>
      <c r="S361" s="187"/>
      <c r="T361" s="188"/>
      <c r="AT361" s="182" t="s">
        <v>143</v>
      </c>
      <c r="AU361" s="182" t="s">
        <v>81</v>
      </c>
      <c r="AV361" s="14" t="s">
        <v>141</v>
      </c>
      <c r="AW361" s="14" t="s">
        <v>33</v>
      </c>
      <c r="AX361" s="14" t="s">
        <v>84</v>
      </c>
      <c r="AY361" s="182" t="s">
        <v>134</v>
      </c>
    </row>
    <row r="362" spans="1:65" s="2" customFormat="1" ht="21.75" customHeight="1">
      <c r="A362" s="32"/>
      <c r="B362" s="157"/>
      <c r="C362" s="196">
        <v>116</v>
      </c>
      <c r="D362" s="196" t="s">
        <v>182</v>
      </c>
      <c r="E362" s="197" t="s">
        <v>562</v>
      </c>
      <c r="F362" s="198" t="s">
        <v>563</v>
      </c>
      <c r="G362" s="199" t="s">
        <v>140</v>
      </c>
      <c r="H362" s="200">
        <v>30.305</v>
      </c>
      <c r="I362" s="201"/>
      <c r="J362" s="202">
        <f>ROUND(I362*H362,2)</f>
        <v>0</v>
      </c>
      <c r="K362" s="203"/>
      <c r="L362" s="204"/>
      <c r="M362" s="205" t="s">
        <v>1</v>
      </c>
      <c r="N362" s="206" t="s">
        <v>42</v>
      </c>
      <c r="O362" s="58"/>
      <c r="P362" s="168">
        <f>O362*H362</f>
        <v>0</v>
      </c>
      <c r="Q362" s="168">
        <v>0.0155</v>
      </c>
      <c r="R362" s="168">
        <f>Q362*H362</f>
        <v>0.46972749999999996</v>
      </c>
      <c r="S362" s="168">
        <v>0</v>
      </c>
      <c r="T362" s="169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250</v>
      </c>
      <c r="AT362" s="170" t="s">
        <v>182</v>
      </c>
      <c r="AU362" s="170" t="s">
        <v>81</v>
      </c>
      <c r="AY362" s="17" t="s">
        <v>134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81</v>
      </c>
      <c r="BK362" s="171">
        <f>ROUND(I362*H362,2)</f>
        <v>0</v>
      </c>
      <c r="BL362" s="17" t="s">
        <v>189</v>
      </c>
      <c r="BM362" s="170" t="s">
        <v>564</v>
      </c>
    </row>
    <row r="363" spans="2:51" s="13" customFormat="1" ht="12">
      <c r="B363" s="172"/>
      <c r="D363" s="173" t="s">
        <v>143</v>
      </c>
      <c r="E363" s="174" t="s">
        <v>1</v>
      </c>
      <c r="F363" s="175" t="s">
        <v>645</v>
      </c>
      <c r="H363" s="176">
        <v>30.305</v>
      </c>
      <c r="I363" s="177"/>
      <c r="L363" s="172"/>
      <c r="M363" s="178"/>
      <c r="N363" s="179"/>
      <c r="O363" s="179"/>
      <c r="P363" s="179"/>
      <c r="Q363" s="179"/>
      <c r="R363" s="179"/>
      <c r="S363" s="179"/>
      <c r="T363" s="180"/>
      <c r="AT363" s="174" t="s">
        <v>143</v>
      </c>
      <c r="AU363" s="174" t="s">
        <v>81</v>
      </c>
      <c r="AV363" s="13" t="s">
        <v>81</v>
      </c>
      <c r="AW363" s="13" t="s">
        <v>33</v>
      </c>
      <c r="AX363" s="13" t="s">
        <v>84</v>
      </c>
      <c r="AY363" s="174" t="s">
        <v>134</v>
      </c>
    </row>
    <row r="364" spans="1:65" s="2" customFormat="1" ht="16.5" customHeight="1">
      <c r="A364" s="32"/>
      <c r="B364" s="157"/>
      <c r="C364" s="158">
        <v>117</v>
      </c>
      <c r="D364" s="158" t="s">
        <v>137</v>
      </c>
      <c r="E364" s="159" t="s">
        <v>565</v>
      </c>
      <c r="F364" s="160" t="s">
        <v>566</v>
      </c>
      <c r="G364" s="161" t="s">
        <v>140</v>
      </c>
      <c r="H364" s="212">
        <v>27.55</v>
      </c>
      <c r="I364" s="163"/>
      <c r="J364" s="164">
        <f>ROUND(I364*H364,2)</f>
        <v>0</v>
      </c>
      <c r="K364" s="165"/>
      <c r="L364" s="33"/>
      <c r="M364" s="166" t="s">
        <v>1</v>
      </c>
      <c r="N364" s="167" t="s">
        <v>42</v>
      </c>
      <c r="O364" s="58"/>
      <c r="P364" s="168">
        <f>O364*H364</f>
        <v>0</v>
      </c>
      <c r="Q364" s="168">
        <v>0.0003</v>
      </c>
      <c r="R364" s="168">
        <f>Q364*H364</f>
        <v>0.008265</v>
      </c>
      <c r="S364" s="168">
        <v>0</v>
      </c>
      <c r="T364" s="16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189</v>
      </c>
      <c r="AT364" s="170" t="s">
        <v>137</v>
      </c>
      <c r="AU364" s="170" t="s">
        <v>81</v>
      </c>
      <c r="AY364" s="17" t="s">
        <v>134</v>
      </c>
      <c r="BE364" s="171">
        <f>IF(N364="základní",J364,0)</f>
        <v>0</v>
      </c>
      <c r="BF364" s="171">
        <f>IF(N364="snížená",J364,0)</f>
        <v>0</v>
      </c>
      <c r="BG364" s="171">
        <f>IF(N364="zákl. přenesená",J364,0)</f>
        <v>0</v>
      </c>
      <c r="BH364" s="171">
        <f>IF(N364="sníž. přenesená",J364,0)</f>
        <v>0</v>
      </c>
      <c r="BI364" s="171">
        <f>IF(N364="nulová",J364,0)</f>
        <v>0</v>
      </c>
      <c r="BJ364" s="17" t="s">
        <v>81</v>
      </c>
      <c r="BK364" s="171">
        <f>ROUND(I364*H364,2)</f>
        <v>0</v>
      </c>
      <c r="BL364" s="17" t="s">
        <v>189</v>
      </c>
      <c r="BM364" s="170" t="s">
        <v>567</v>
      </c>
    </row>
    <row r="365" spans="1:65" s="2" customFormat="1" ht="21.75" customHeight="1">
      <c r="A365" s="32"/>
      <c r="B365" s="157"/>
      <c r="C365" s="158">
        <v>118</v>
      </c>
      <c r="D365" s="158" t="s">
        <v>137</v>
      </c>
      <c r="E365" s="159" t="s">
        <v>568</v>
      </c>
      <c r="F365" s="160" t="s">
        <v>569</v>
      </c>
      <c r="G365" s="161" t="s">
        <v>218</v>
      </c>
      <c r="H365" s="162">
        <v>1.231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</v>
      </c>
      <c r="R365" s="168">
        <f>Q365*H365</f>
        <v>0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189</v>
      </c>
      <c r="AT365" s="170" t="s">
        <v>137</v>
      </c>
      <c r="AU365" s="170" t="s">
        <v>81</v>
      </c>
      <c r="AY365" s="17" t="s">
        <v>134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81</v>
      </c>
      <c r="BK365" s="171">
        <f>ROUND(I365*H365,2)</f>
        <v>0</v>
      </c>
      <c r="BL365" s="17" t="s">
        <v>189</v>
      </c>
      <c r="BM365" s="170" t="s">
        <v>570</v>
      </c>
    </row>
    <row r="366" spans="1:65" s="2" customFormat="1" ht="16.5" customHeight="1">
      <c r="A366" s="32"/>
      <c r="B366" s="157"/>
      <c r="C366" s="158">
        <v>119</v>
      </c>
      <c r="D366" s="158" t="s">
        <v>137</v>
      </c>
      <c r="E366" s="159" t="s">
        <v>571</v>
      </c>
      <c r="F366" s="160" t="s">
        <v>572</v>
      </c>
      <c r="G366" s="161" t="s">
        <v>400</v>
      </c>
      <c r="H366" s="162">
        <v>1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189</v>
      </c>
      <c r="AT366" s="170" t="s">
        <v>137</v>
      </c>
      <c r="AU366" s="170" t="s">
        <v>81</v>
      </c>
      <c r="AY366" s="17" t="s">
        <v>134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81</v>
      </c>
      <c r="BK366" s="171">
        <f>ROUND(I366*H366,2)</f>
        <v>0</v>
      </c>
      <c r="BL366" s="17" t="s">
        <v>189</v>
      </c>
      <c r="BM366" s="170" t="s">
        <v>573</v>
      </c>
    </row>
    <row r="367" spans="2:63" s="12" customFormat="1" ht="22.9" customHeight="1">
      <c r="B367" s="144"/>
      <c r="D367" s="145" t="s">
        <v>75</v>
      </c>
      <c r="E367" s="155" t="s">
        <v>574</v>
      </c>
      <c r="F367" s="155" t="s">
        <v>575</v>
      </c>
      <c r="I367" s="147"/>
      <c r="J367" s="156">
        <f>BK367</f>
        <v>0</v>
      </c>
      <c r="L367" s="144"/>
      <c r="M367" s="149"/>
      <c r="N367" s="150"/>
      <c r="O367" s="150"/>
      <c r="P367" s="151">
        <f>SUM(P368:P372)</f>
        <v>0</v>
      </c>
      <c r="Q367" s="150"/>
      <c r="R367" s="151">
        <f>SUM(R368:R372)</f>
        <v>0.001617</v>
      </c>
      <c r="S367" s="150"/>
      <c r="T367" s="152">
        <f>SUM(T368:T372)</f>
        <v>0</v>
      </c>
      <c r="AR367" s="145" t="s">
        <v>81</v>
      </c>
      <c r="AT367" s="153" t="s">
        <v>75</v>
      </c>
      <c r="AU367" s="153" t="s">
        <v>84</v>
      </c>
      <c r="AY367" s="145" t="s">
        <v>134</v>
      </c>
      <c r="BK367" s="154">
        <f>SUM(BK368:BK372)</f>
        <v>0</v>
      </c>
    </row>
    <row r="368" spans="1:65" s="2" customFormat="1" ht="21.75" customHeight="1">
      <c r="A368" s="32"/>
      <c r="B368" s="157"/>
      <c r="C368" s="158">
        <v>120</v>
      </c>
      <c r="D368" s="158" t="s">
        <v>137</v>
      </c>
      <c r="E368" s="159" t="s">
        <v>576</v>
      </c>
      <c r="F368" s="160" t="s">
        <v>577</v>
      </c>
      <c r="G368" s="161" t="s">
        <v>140</v>
      </c>
      <c r="H368" s="162">
        <v>4.9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7E-05</v>
      </c>
      <c r="R368" s="168">
        <f>Q368*H368</f>
        <v>0.000343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189</v>
      </c>
      <c r="AT368" s="170" t="s">
        <v>137</v>
      </c>
      <c r="AU368" s="170" t="s">
        <v>81</v>
      </c>
      <c r="AY368" s="17" t="s">
        <v>134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81</v>
      </c>
      <c r="BK368" s="171">
        <f>ROUND(I368*H368,2)</f>
        <v>0</v>
      </c>
      <c r="BL368" s="17" t="s">
        <v>189</v>
      </c>
      <c r="BM368" s="170" t="s">
        <v>578</v>
      </c>
    </row>
    <row r="369" spans="1:65" s="2" customFormat="1" ht="21.75" customHeight="1">
      <c r="A369" s="32"/>
      <c r="B369" s="157"/>
      <c r="C369" s="158">
        <v>121</v>
      </c>
      <c r="D369" s="158" t="s">
        <v>137</v>
      </c>
      <c r="E369" s="159" t="s">
        <v>579</v>
      </c>
      <c r="F369" s="160" t="s">
        <v>580</v>
      </c>
      <c r="G369" s="161" t="s">
        <v>140</v>
      </c>
      <c r="H369" s="162">
        <v>4.9</v>
      </c>
      <c r="I369" s="163"/>
      <c r="J369" s="164">
        <f>ROUND(I369*H369,2)</f>
        <v>0</v>
      </c>
      <c r="K369" s="165"/>
      <c r="L369" s="33"/>
      <c r="M369" s="166" t="s">
        <v>1</v>
      </c>
      <c r="N369" s="167" t="s">
        <v>42</v>
      </c>
      <c r="O369" s="58"/>
      <c r="P369" s="168">
        <f>O369*H369</f>
        <v>0</v>
      </c>
      <c r="Q369" s="168">
        <v>0.00014</v>
      </c>
      <c r="R369" s="168">
        <f>Q369*H369</f>
        <v>0.000686</v>
      </c>
      <c r="S369" s="168">
        <v>0</v>
      </c>
      <c r="T369" s="16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189</v>
      </c>
      <c r="AT369" s="170" t="s">
        <v>137</v>
      </c>
      <c r="AU369" s="170" t="s">
        <v>81</v>
      </c>
      <c r="AY369" s="17" t="s">
        <v>134</v>
      </c>
      <c r="BE369" s="171">
        <f>IF(N369="základní",J369,0)</f>
        <v>0</v>
      </c>
      <c r="BF369" s="171">
        <f>IF(N369="snížená",J369,0)</f>
        <v>0</v>
      </c>
      <c r="BG369" s="171">
        <f>IF(N369="zákl. přenesená",J369,0)</f>
        <v>0</v>
      </c>
      <c r="BH369" s="171">
        <f>IF(N369="sníž. přenesená",J369,0)</f>
        <v>0</v>
      </c>
      <c r="BI369" s="171">
        <f>IF(N369="nulová",J369,0)</f>
        <v>0</v>
      </c>
      <c r="BJ369" s="17" t="s">
        <v>81</v>
      </c>
      <c r="BK369" s="171">
        <f>ROUND(I369*H369,2)</f>
        <v>0</v>
      </c>
      <c r="BL369" s="17" t="s">
        <v>189</v>
      </c>
      <c r="BM369" s="170" t="s">
        <v>581</v>
      </c>
    </row>
    <row r="370" spans="2:51" s="15" customFormat="1" ht="12">
      <c r="B370" s="189"/>
      <c r="D370" s="173" t="s">
        <v>143</v>
      </c>
      <c r="E370" s="190" t="s">
        <v>1</v>
      </c>
      <c r="F370" s="191" t="s">
        <v>582</v>
      </c>
      <c r="H370" s="190" t="s">
        <v>1</v>
      </c>
      <c r="I370" s="192"/>
      <c r="L370" s="189"/>
      <c r="M370" s="193"/>
      <c r="N370" s="194"/>
      <c r="O370" s="194"/>
      <c r="P370" s="194"/>
      <c r="Q370" s="194"/>
      <c r="R370" s="194"/>
      <c r="S370" s="194"/>
      <c r="T370" s="195"/>
      <c r="AT370" s="190" t="s">
        <v>143</v>
      </c>
      <c r="AU370" s="190" t="s">
        <v>81</v>
      </c>
      <c r="AV370" s="15" t="s">
        <v>84</v>
      </c>
      <c r="AW370" s="15" t="s">
        <v>33</v>
      </c>
      <c r="AX370" s="15" t="s">
        <v>76</v>
      </c>
      <c r="AY370" s="190" t="s">
        <v>134</v>
      </c>
    </row>
    <row r="371" spans="2:51" s="13" customFormat="1" ht="12">
      <c r="B371" s="172"/>
      <c r="D371" s="173" t="s">
        <v>143</v>
      </c>
      <c r="E371" s="174" t="s">
        <v>1</v>
      </c>
      <c r="F371" s="175" t="s">
        <v>583</v>
      </c>
      <c r="H371" s="176">
        <v>4.9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143</v>
      </c>
      <c r="AU371" s="174" t="s">
        <v>81</v>
      </c>
      <c r="AV371" s="13" t="s">
        <v>81</v>
      </c>
      <c r="AW371" s="13" t="s">
        <v>33</v>
      </c>
      <c r="AX371" s="13" t="s">
        <v>84</v>
      </c>
      <c r="AY371" s="174" t="s">
        <v>134</v>
      </c>
    </row>
    <row r="372" spans="1:65" s="2" customFormat="1" ht="21.75" customHeight="1">
      <c r="A372" s="32"/>
      <c r="B372" s="157"/>
      <c r="C372" s="158">
        <v>122</v>
      </c>
      <c r="D372" s="158" t="s">
        <v>137</v>
      </c>
      <c r="E372" s="159" t="s">
        <v>584</v>
      </c>
      <c r="F372" s="160" t="s">
        <v>585</v>
      </c>
      <c r="G372" s="161" t="s">
        <v>140</v>
      </c>
      <c r="H372" s="162">
        <v>4.9</v>
      </c>
      <c r="I372" s="163"/>
      <c r="J372" s="164">
        <f>ROUND(I372*H372,2)</f>
        <v>0</v>
      </c>
      <c r="K372" s="165"/>
      <c r="L372" s="33"/>
      <c r="M372" s="166" t="s">
        <v>1</v>
      </c>
      <c r="N372" s="167" t="s">
        <v>42</v>
      </c>
      <c r="O372" s="58"/>
      <c r="P372" s="168">
        <f>O372*H372</f>
        <v>0</v>
      </c>
      <c r="Q372" s="168">
        <v>0.00012</v>
      </c>
      <c r="R372" s="168">
        <f>Q372*H372</f>
        <v>0.0005880000000000001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189</v>
      </c>
      <c r="AT372" s="170" t="s">
        <v>137</v>
      </c>
      <c r="AU372" s="170" t="s">
        <v>81</v>
      </c>
      <c r="AY372" s="17" t="s">
        <v>134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81</v>
      </c>
      <c r="BK372" s="171">
        <f>ROUND(I372*H372,2)</f>
        <v>0</v>
      </c>
      <c r="BL372" s="17" t="s">
        <v>189</v>
      </c>
      <c r="BM372" s="170" t="s">
        <v>586</v>
      </c>
    </row>
    <row r="373" spans="2:63" s="12" customFormat="1" ht="22.9" customHeight="1">
      <c r="B373" s="144"/>
      <c r="D373" s="145" t="s">
        <v>75</v>
      </c>
      <c r="E373" s="155" t="s">
        <v>587</v>
      </c>
      <c r="F373" s="155" t="s">
        <v>588</v>
      </c>
      <c r="I373" s="147"/>
      <c r="J373" s="156">
        <f>BK373</f>
        <v>0</v>
      </c>
      <c r="L373" s="144"/>
      <c r="M373" s="149"/>
      <c r="N373" s="150"/>
      <c r="O373" s="150"/>
      <c r="P373" s="151">
        <f>SUM(P374:P386)</f>
        <v>0</v>
      </c>
      <c r="Q373" s="150"/>
      <c r="R373" s="151">
        <f>SUM(R374:R386)</f>
        <v>0.01965144</v>
      </c>
      <c r="S373" s="150"/>
      <c r="T373" s="152">
        <f>SUM(T374:T386)</f>
        <v>0</v>
      </c>
      <c r="AR373" s="145" t="s">
        <v>81</v>
      </c>
      <c r="AT373" s="153" t="s">
        <v>75</v>
      </c>
      <c r="AU373" s="153" t="s">
        <v>84</v>
      </c>
      <c r="AY373" s="145" t="s">
        <v>134</v>
      </c>
      <c r="BK373" s="154">
        <f>SUM(BK374:BK386)</f>
        <v>0</v>
      </c>
    </row>
    <row r="374" spans="1:65" s="2" customFormat="1" ht="21.75" customHeight="1">
      <c r="A374" s="32"/>
      <c r="B374" s="157"/>
      <c r="C374" s="158">
        <v>123</v>
      </c>
      <c r="D374" s="158" t="s">
        <v>137</v>
      </c>
      <c r="E374" s="159" t="s">
        <v>187</v>
      </c>
      <c r="F374" s="160" t="s">
        <v>188</v>
      </c>
      <c r="G374" s="161" t="s">
        <v>140</v>
      </c>
      <c r="H374" s="162">
        <v>53.112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</v>
      </c>
      <c r="R374" s="168">
        <f>Q374*H374</f>
        <v>0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189</v>
      </c>
      <c r="AT374" s="170" t="s">
        <v>137</v>
      </c>
      <c r="AU374" s="170" t="s">
        <v>81</v>
      </c>
      <c r="AY374" s="17" t="s">
        <v>134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81</v>
      </c>
      <c r="BK374" s="171">
        <f>ROUND(I374*H374,2)</f>
        <v>0</v>
      </c>
      <c r="BL374" s="17" t="s">
        <v>189</v>
      </c>
      <c r="BM374" s="170" t="s">
        <v>589</v>
      </c>
    </row>
    <row r="375" spans="2:51" s="15" customFormat="1" ht="12">
      <c r="B375" s="189"/>
      <c r="D375" s="173" t="s">
        <v>143</v>
      </c>
      <c r="E375" s="190" t="s">
        <v>1</v>
      </c>
      <c r="F375" s="191" t="s">
        <v>193</v>
      </c>
      <c r="H375" s="190" t="s">
        <v>1</v>
      </c>
      <c r="I375" s="192"/>
      <c r="L375" s="189"/>
      <c r="M375" s="193"/>
      <c r="N375" s="194"/>
      <c r="O375" s="194"/>
      <c r="P375" s="194"/>
      <c r="Q375" s="194"/>
      <c r="R375" s="194"/>
      <c r="S375" s="194"/>
      <c r="T375" s="195"/>
      <c r="AT375" s="190" t="s">
        <v>143</v>
      </c>
      <c r="AU375" s="190" t="s">
        <v>81</v>
      </c>
      <c r="AV375" s="15" t="s">
        <v>84</v>
      </c>
      <c r="AW375" s="15" t="s">
        <v>33</v>
      </c>
      <c r="AX375" s="15" t="s">
        <v>76</v>
      </c>
      <c r="AY375" s="190" t="s">
        <v>134</v>
      </c>
    </row>
    <row r="376" spans="2:51" s="13" customFormat="1" ht="12">
      <c r="B376" s="172"/>
      <c r="D376" s="173" t="s">
        <v>143</v>
      </c>
      <c r="E376" s="174" t="s">
        <v>1</v>
      </c>
      <c r="F376" s="175" t="s">
        <v>177</v>
      </c>
      <c r="H376" s="176">
        <v>0.993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143</v>
      </c>
      <c r="AU376" s="174" t="s">
        <v>81</v>
      </c>
      <c r="AV376" s="13" t="s">
        <v>81</v>
      </c>
      <c r="AW376" s="13" t="s">
        <v>33</v>
      </c>
      <c r="AX376" s="13" t="s">
        <v>76</v>
      </c>
      <c r="AY376" s="174" t="s">
        <v>134</v>
      </c>
    </row>
    <row r="377" spans="2:51" s="13" customFormat="1" ht="12">
      <c r="B377" s="172"/>
      <c r="D377" s="173" t="s">
        <v>143</v>
      </c>
      <c r="E377" s="174" t="s">
        <v>1</v>
      </c>
      <c r="F377" s="175" t="s">
        <v>642</v>
      </c>
      <c r="H377" s="176">
        <v>3.063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143</v>
      </c>
      <c r="AU377" s="174" t="s">
        <v>81</v>
      </c>
      <c r="AV377" s="13" t="s">
        <v>81</v>
      </c>
      <c r="AW377" s="13" t="s">
        <v>33</v>
      </c>
      <c r="AX377" s="13" t="s">
        <v>76</v>
      </c>
      <c r="AY377" s="174" t="s">
        <v>134</v>
      </c>
    </row>
    <row r="378" spans="2:51" s="15" customFormat="1" ht="12">
      <c r="B378" s="189"/>
      <c r="D378" s="173" t="s">
        <v>143</v>
      </c>
      <c r="E378" s="190" t="s">
        <v>1</v>
      </c>
      <c r="F378" s="191" t="s">
        <v>590</v>
      </c>
      <c r="H378" s="190" t="s">
        <v>1</v>
      </c>
      <c r="I378" s="192"/>
      <c r="L378" s="189"/>
      <c r="M378" s="193"/>
      <c r="N378" s="194"/>
      <c r="O378" s="194"/>
      <c r="P378" s="194"/>
      <c r="Q378" s="194"/>
      <c r="R378" s="194"/>
      <c r="S378" s="194"/>
      <c r="T378" s="195"/>
      <c r="AT378" s="190" t="s">
        <v>143</v>
      </c>
      <c r="AU378" s="190" t="s">
        <v>81</v>
      </c>
      <c r="AV378" s="15" t="s">
        <v>84</v>
      </c>
      <c r="AW378" s="15" t="s">
        <v>33</v>
      </c>
      <c r="AX378" s="15" t="s">
        <v>76</v>
      </c>
      <c r="AY378" s="190" t="s">
        <v>134</v>
      </c>
    </row>
    <row r="379" spans="2:51" s="13" customFormat="1" ht="12">
      <c r="B379" s="172"/>
      <c r="D379" s="173" t="s">
        <v>143</v>
      </c>
      <c r="E379" s="174" t="s">
        <v>1</v>
      </c>
      <c r="F379" s="175" t="s">
        <v>643</v>
      </c>
      <c r="H379" s="176">
        <v>4.206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143</v>
      </c>
      <c r="AU379" s="174" t="s">
        <v>81</v>
      </c>
      <c r="AV379" s="13" t="s">
        <v>81</v>
      </c>
      <c r="AW379" s="13" t="s">
        <v>33</v>
      </c>
      <c r="AX379" s="13" t="s">
        <v>76</v>
      </c>
      <c r="AY379" s="174" t="s">
        <v>134</v>
      </c>
    </row>
    <row r="380" spans="2:51" s="13" customFormat="1" ht="12">
      <c r="B380" s="172"/>
      <c r="D380" s="173" t="s">
        <v>143</v>
      </c>
      <c r="E380" s="174" t="s">
        <v>1</v>
      </c>
      <c r="F380" s="175" t="s">
        <v>591</v>
      </c>
      <c r="H380" s="176">
        <v>2.406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143</v>
      </c>
      <c r="AU380" s="174" t="s">
        <v>81</v>
      </c>
      <c r="AV380" s="13" t="s">
        <v>81</v>
      </c>
      <c r="AW380" s="13" t="s">
        <v>33</v>
      </c>
      <c r="AX380" s="13" t="s">
        <v>76</v>
      </c>
      <c r="AY380" s="174" t="s">
        <v>134</v>
      </c>
    </row>
    <row r="381" spans="2:51" s="13" customFormat="1" ht="12">
      <c r="B381" s="172"/>
      <c r="D381" s="173" t="s">
        <v>143</v>
      </c>
      <c r="E381" s="174" t="s">
        <v>1</v>
      </c>
      <c r="F381" s="175" t="s">
        <v>592</v>
      </c>
      <c r="H381" s="176">
        <v>8.8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143</v>
      </c>
      <c r="AU381" s="174" t="s">
        <v>81</v>
      </c>
      <c r="AV381" s="13" t="s">
        <v>81</v>
      </c>
      <c r="AW381" s="13" t="s">
        <v>33</v>
      </c>
      <c r="AX381" s="13" t="s">
        <v>76</v>
      </c>
      <c r="AY381" s="174" t="s">
        <v>134</v>
      </c>
    </row>
    <row r="382" spans="2:51" s="15" customFormat="1" ht="12">
      <c r="B382" s="189"/>
      <c r="D382" s="173" t="s">
        <v>143</v>
      </c>
      <c r="E382" s="190" t="s">
        <v>1</v>
      </c>
      <c r="F382" s="191" t="s">
        <v>593</v>
      </c>
      <c r="H382" s="190" t="s">
        <v>1</v>
      </c>
      <c r="I382" s="192"/>
      <c r="L382" s="189"/>
      <c r="M382" s="193"/>
      <c r="N382" s="194"/>
      <c r="O382" s="194"/>
      <c r="P382" s="194"/>
      <c r="Q382" s="194"/>
      <c r="R382" s="194"/>
      <c r="S382" s="194"/>
      <c r="T382" s="195"/>
      <c r="AT382" s="190" t="s">
        <v>143</v>
      </c>
      <c r="AU382" s="190" t="s">
        <v>81</v>
      </c>
      <c r="AV382" s="15" t="s">
        <v>84</v>
      </c>
      <c r="AW382" s="15" t="s">
        <v>33</v>
      </c>
      <c r="AX382" s="15" t="s">
        <v>76</v>
      </c>
      <c r="AY382" s="190" t="s">
        <v>134</v>
      </c>
    </row>
    <row r="383" spans="2:51" s="13" customFormat="1" ht="12">
      <c r="B383" s="172"/>
      <c r="D383" s="173" t="s">
        <v>143</v>
      </c>
      <c r="E383" s="174" t="s">
        <v>1</v>
      </c>
      <c r="F383" s="175" t="s">
        <v>594</v>
      </c>
      <c r="H383" s="176">
        <v>33.644</v>
      </c>
      <c r="I383" s="177"/>
      <c r="L383" s="172"/>
      <c r="M383" s="178"/>
      <c r="N383" s="179"/>
      <c r="O383" s="179"/>
      <c r="P383" s="179"/>
      <c r="Q383" s="179"/>
      <c r="R383" s="179"/>
      <c r="S383" s="179"/>
      <c r="T383" s="180"/>
      <c r="AT383" s="174" t="s">
        <v>143</v>
      </c>
      <c r="AU383" s="174" t="s">
        <v>81</v>
      </c>
      <c r="AV383" s="13" t="s">
        <v>81</v>
      </c>
      <c r="AW383" s="13" t="s">
        <v>33</v>
      </c>
      <c r="AX383" s="13" t="s">
        <v>76</v>
      </c>
      <c r="AY383" s="174" t="s">
        <v>134</v>
      </c>
    </row>
    <row r="384" spans="2:51" s="14" customFormat="1" ht="12">
      <c r="B384" s="181"/>
      <c r="D384" s="173" t="s">
        <v>143</v>
      </c>
      <c r="E384" s="182" t="s">
        <v>1</v>
      </c>
      <c r="F384" s="183" t="s">
        <v>152</v>
      </c>
      <c r="H384" s="184">
        <v>53.112</v>
      </c>
      <c r="I384" s="185"/>
      <c r="L384" s="181"/>
      <c r="M384" s="186"/>
      <c r="N384" s="187"/>
      <c r="O384" s="187"/>
      <c r="P384" s="187"/>
      <c r="Q384" s="187"/>
      <c r="R384" s="187"/>
      <c r="S384" s="187"/>
      <c r="T384" s="188"/>
      <c r="AT384" s="182" t="s">
        <v>143</v>
      </c>
      <c r="AU384" s="182" t="s">
        <v>81</v>
      </c>
      <c r="AV384" s="14" t="s">
        <v>141</v>
      </c>
      <c r="AW384" s="14" t="s">
        <v>33</v>
      </c>
      <c r="AX384" s="14" t="s">
        <v>84</v>
      </c>
      <c r="AY384" s="182" t="s">
        <v>134</v>
      </c>
    </row>
    <row r="385" spans="1:65" s="2" customFormat="1" ht="21.75" customHeight="1">
      <c r="A385" s="32"/>
      <c r="B385" s="157"/>
      <c r="C385" s="158">
        <v>124</v>
      </c>
      <c r="D385" s="158" t="s">
        <v>137</v>
      </c>
      <c r="E385" s="159" t="s">
        <v>595</v>
      </c>
      <c r="F385" s="160" t="s">
        <v>596</v>
      </c>
      <c r="G385" s="161" t="s">
        <v>140</v>
      </c>
      <c r="H385" s="162">
        <v>53.112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0.00021</v>
      </c>
      <c r="R385" s="168">
        <f>Q385*H385</f>
        <v>0.01115352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189</v>
      </c>
      <c r="AT385" s="170" t="s">
        <v>137</v>
      </c>
      <c r="AU385" s="170" t="s">
        <v>81</v>
      </c>
      <c r="AY385" s="17" t="s">
        <v>134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81</v>
      </c>
      <c r="BK385" s="171">
        <f>ROUND(I385*H385,2)</f>
        <v>0</v>
      </c>
      <c r="BL385" s="17" t="s">
        <v>189</v>
      </c>
      <c r="BM385" s="170" t="s">
        <v>597</v>
      </c>
    </row>
    <row r="386" spans="1:65" s="2" customFormat="1" ht="21.75" customHeight="1">
      <c r="A386" s="32"/>
      <c r="B386" s="157"/>
      <c r="C386" s="158">
        <v>125</v>
      </c>
      <c r="D386" s="158" t="s">
        <v>137</v>
      </c>
      <c r="E386" s="159" t="s">
        <v>598</v>
      </c>
      <c r="F386" s="160" t="s">
        <v>599</v>
      </c>
      <c r="G386" s="161" t="s">
        <v>140</v>
      </c>
      <c r="H386" s="162">
        <v>53.112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0.00016</v>
      </c>
      <c r="R386" s="168">
        <f>Q386*H386</f>
        <v>0.00849792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189</v>
      </c>
      <c r="AT386" s="170" t="s">
        <v>137</v>
      </c>
      <c r="AU386" s="170" t="s">
        <v>81</v>
      </c>
      <c r="AY386" s="17" t="s">
        <v>134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81</v>
      </c>
      <c r="BK386" s="171">
        <f>ROUND(I386*H386,2)</f>
        <v>0</v>
      </c>
      <c r="BL386" s="17" t="s">
        <v>189</v>
      </c>
      <c r="BM386" s="170" t="s">
        <v>600</v>
      </c>
    </row>
    <row r="387" spans="2:63" s="12" customFormat="1" ht="25.9" customHeight="1">
      <c r="B387" s="144"/>
      <c r="D387" s="145" t="s">
        <v>75</v>
      </c>
      <c r="E387" s="146" t="s">
        <v>601</v>
      </c>
      <c r="F387" s="146" t="s">
        <v>602</v>
      </c>
      <c r="I387" s="147"/>
      <c r="J387" s="148">
        <f>BK387</f>
        <v>0</v>
      </c>
      <c r="L387" s="144"/>
      <c r="M387" s="149"/>
      <c r="N387" s="150"/>
      <c r="O387" s="150"/>
      <c r="P387" s="151">
        <f>SUM(P388:P411)</f>
        <v>0</v>
      </c>
      <c r="Q387" s="150"/>
      <c r="R387" s="151">
        <f>SUM(R388:R411)</f>
        <v>0</v>
      </c>
      <c r="S387" s="150"/>
      <c r="T387" s="152">
        <f>SUM(T388:T411)</f>
        <v>0</v>
      </c>
      <c r="AR387" s="145" t="s">
        <v>141</v>
      </c>
      <c r="AT387" s="153" t="s">
        <v>75</v>
      </c>
      <c r="AU387" s="153" t="s">
        <v>76</v>
      </c>
      <c r="AY387" s="145" t="s">
        <v>134</v>
      </c>
      <c r="BK387" s="154">
        <f>SUM(BK388:BK411)</f>
        <v>0</v>
      </c>
    </row>
    <row r="388" spans="1:65" s="2" customFormat="1" ht="16.5" customHeight="1">
      <c r="A388" s="32"/>
      <c r="B388" s="157"/>
      <c r="C388" s="158">
        <v>126</v>
      </c>
      <c r="D388" s="158" t="s">
        <v>137</v>
      </c>
      <c r="E388" s="159" t="s">
        <v>603</v>
      </c>
      <c r="F388" s="160" t="s">
        <v>604</v>
      </c>
      <c r="G388" s="161" t="s">
        <v>605</v>
      </c>
      <c r="H388" s="162">
        <v>42</v>
      </c>
      <c r="I388" s="163"/>
      <c r="J388" s="164">
        <f>ROUND(I388*H388,2)</f>
        <v>0</v>
      </c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</v>
      </c>
      <c r="R388" s="168">
        <f>Q388*H388</f>
        <v>0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606</v>
      </c>
      <c r="AT388" s="170" t="s">
        <v>137</v>
      </c>
      <c r="AU388" s="170" t="s">
        <v>84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81</v>
      </c>
      <c r="BK388" s="171">
        <f>ROUND(I388*H388,2)</f>
        <v>0</v>
      </c>
      <c r="BL388" s="17" t="s">
        <v>606</v>
      </c>
      <c r="BM388" s="170" t="s">
        <v>607</v>
      </c>
    </row>
    <row r="389" spans="2:51" s="15" customFormat="1" ht="22.5">
      <c r="B389" s="189"/>
      <c r="D389" s="173" t="s">
        <v>143</v>
      </c>
      <c r="E389" s="190" t="s">
        <v>1</v>
      </c>
      <c r="F389" s="191" t="s">
        <v>608</v>
      </c>
      <c r="H389" s="190" t="s">
        <v>1</v>
      </c>
      <c r="I389" s="192"/>
      <c r="L389" s="189"/>
      <c r="M389" s="193"/>
      <c r="N389" s="194"/>
      <c r="O389" s="194"/>
      <c r="P389" s="194"/>
      <c r="Q389" s="194"/>
      <c r="R389" s="194"/>
      <c r="S389" s="194"/>
      <c r="T389" s="195"/>
      <c r="AT389" s="190" t="s">
        <v>143</v>
      </c>
      <c r="AU389" s="190" t="s">
        <v>84</v>
      </c>
      <c r="AV389" s="15" t="s">
        <v>84</v>
      </c>
      <c r="AW389" s="15" t="s">
        <v>33</v>
      </c>
      <c r="AX389" s="15" t="s">
        <v>76</v>
      </c>
      <c r="AY389" s="190" t="s">
        <v>134</v>
      </c>
    </row>
    <row r="390" spans="2:51" s="15" customFormat="1" ht="12">
      <c r="B390" s="189"/>
      <c r="D390" s="173" t="s">
        <v>143</v>
      </c>
      <c r="E390" s="190" t="s">
        <v>1</v>
      </c>
      <c r="F390" s="191" t="s">
        <v>609</v>
      </c>
      <c r="H390" s="190" t="s">
        <v>1</v>
      </c>
      <c r="I390" s="192"/>
      <c r="L390" s="189"/>
      <c r="M390" s="193"/>
      <c r="N390" s="194"/>
      <c r="O390" s="194"/>
      <c r="P390" s="194"/>
      <c r="Q390" s="194"/>
      <c r="R390" s="194"/>
      <c r="S390" s="194"/>
      <c r="T390" s="195"/>
      <c r="AT390" s="190" t="s">
        <v>143</v>
      </c>
      <c r="AU390" s="190" t="s">
        <v>84</v>
      </c>
      <c r="AV390" s="15" t="s">
        <v>84</v>
      </c>
      <c r="AW390" s="15" t="s">
        <v>33</v>
      </c>
      <c r="AX390" s="15" t="s">
        <v>76</v>
      </c>
      <c r="AY390" s="190" t="s">
        <v>134</v>
      </c>
    </row>
    <row r="391" spans="2:51" s="13" customFormat="1" ht="12">
      <c r="B391" s="172"/>
      <c r="D391" s="173" t="s">
        <v>143</v>
      </c>
      <c r="E391" s="174" t="s">
        <v>1</v>
      </c>
      <c r="F391" s="175">
        <v>8</v>
      </c>
      <c r="H391" s="176">
        <v>8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143</v>
      </c>
      <c r="AU391" s="174" t="s">
        <v>84</v>
      </c>
      <c r="AV391" s="13" t="s">
        <v>81</v>
      </c>
      <c r="AW391" s="13" t="s">
        <v>33</v>
      </c>
      <c r="AX391" s="13" t="s">
        <v>76</v>
      </c>
      <c r="AY391" s="174" t="s">
        <v>134</v>
      </c>
    </row>
    <row r="392" spans="2:51" s="15" customFormat="1" ht="12">
      <c r="B392" s="189"/>
      <c r="D392" s="173" t="s">
        <v>143</v>
      </c>
      <c r="E392" s="190" t="s">
        <v>1</v>
      </c>
      <c r="F392" s="191" t="s">
        <v>610</v>
      </c>
      <c r="H392" s="190" t="s">
        <v>1</v>
      </c>
      <c r="I392" s="192"/>
      <c r="L392" s="189"/>
      <c r="M392" s="193"/>
      <c r="N392" s="194"/>
      <c r="O392" s="194"/>
      <c r="P392" s="194"/>
      <c r="Q392" s="194"/>
      <c r="R392" s="194"/>
      <c r="S392" s="194"/>
      <c r="T392" s="195"/>
      <c r="AT392" s="190" t="s">
        <v>143</v>
      </c>
      <c r="AU392" s="190" t="s">
        <v>84</v>
      </c>
      <c r="AV392" s="15" t="s">
        <v>84</v>
      </c>
      <c r="AW392" s="15" t="s">
        <v>33</v>
      </c>
      <c r="AX392" s="15" t="s">
        <v>76</v>
      </c>
      <c r="AY392" s="190" t="s">
        <v>134</v>
      </c>
    </row>
    <row r="393" spans="2:51" s="13" customFormat="1" ht="12">
      <c r="B393" s="172"/>
      <c r="D393" s="173" t="s">
        <v>143</v>
      </c>
      <c r="E393" s="174" t="s">
        <v>1</v>
      </c>
      <c r="F393" s="175">
        <v>8</v>
      </c>
      <c r="H393" s="176">
        <v>8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143</v>
      </c>
      <c r="AU393" s="174" t="s">
        <v>84</v>
      </c>
      <c r="AV393" s="13" t="s">
        <v>81</v>
      </c>
      <c r="AW393" s="13" t="s">
        <v>33</v>
      </c>
      <c r="AX393" s="13" t="s">
        <v>76</v>
      </c>
      <c r="AY393" s="174" t="s">
        <v>134</v>
      </c>
    </row>
    <row r="394" spans="2:51" s="15" customFormat="1" ht="22.5">
      <c r="B394" s="189"/>
      <c r="D394" s="173" t="s">
        <v>143</v>
      </c>
      <c r="E394" s="190" t="s">
        <v>1</v>
      </c>
      <c r="F394" s="191" t="s">
        <v>611</v>
      </c>
      <c r="H394" s="190" t="s">
        <v>1</v>
      </c>
      <c r="I394" s="192"/>
      <c r="L394" s="189"/>
      <c r="M394" s="193"/>
      <c r="N394" s="194"/>
      <c r="O394" s="194"/>
      <c r="P394" s="194"/>
      <c r="Q394" s="194"/>
      <c r="R394" s="194"/>
      <c r="S394" s="194"/>
      <c r="T394" s="195"/>
      <c r="AT394" s="190" t="s">
        <v>143</v>
      </c>
      <c r="AU394" s="190" t="s">
        <v>84</v>
      </c>
      <c r="AV394" s="15" t="s">
        <v>84</v>
      </c>
      <c r="AW394" s="15" t="s">
        <v>33</v>
      </c>
      <c r="AX394" s="15" t="s">
        <v>76</v>
      </c>
      <c r="AY394" s="190" t="s">
        <v>134</v>
      </c>
    </row>
    <row r="395" spans="2:51" s="13" customFormat="1" ht="12">
      <c r="B395" s="172"/>
      <c r="D395" s="173" t="s">
        <v>143</v>
      </c>
      <c r="E395" s="174" t="s">
        <v>1</v>
      </c>
      <c r="F395" s="175" t="s">
        <v>81</v>
      </c>
      <c r="H395" s="176">
        <v>2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143</v>
      </c>
      <c r="AU395" s="174" t="s">
        <v>84</v>
      </c>
      <c r="AV395" s="13" t="s">
        <v>81</v>
      </c>
      <c r="AW395" s="13" t="s">
        <v>33</v>
      </c>
      <c r="AX395" s="13" t="s">
        <v>76</v>
      </c>
      <c r="AY395" s="174" t="s">
        <v>134</v>
      </c>
    </row>
    <row r="396" spans="2:51" s="15" customFormat="1" ht="12">
      <c r="B396" s="189"/>
      <c r="D396" s="173" t="s">
        <v>143</v>
      </c>
      <c r="E396" s="190" t="s">
        <v>1</v>
      </c>
      <c r="F396" s="191" t="s">
        <v>612</v>
      </c>
      <c r="H396" s="190" t="s">
        <v>1</v>
      </c>
      <c r="I396" s="192"/>
      <c r="L396" s="189"/>
      <c r="M396" s="193"/>
      <c r="N396" s="194"/>
      <c r="O396" s="194"/>
      <c r="P396" s="194"/>
      <c r="Q396" s="194"/>
      <c r="R396" s="194"/>
      <c r="S396" s="194"/>
      <c r="T396" s="195"/>
      <c r="AT396" s="190" t="s">
        <v>143</v>
      </c>
      <c r="AU396" s="190" t="s">
        <v>84</v>
      </c>
      <c r="AV396" s="15" t="s">
        <v>84</v>
      </c>
      <c r="AW396" s="15" t="s">
        <v>33</v>
      </c>
      <c r="AX396" s="15" t="s">
        <v>76</v>
      </c>
      <c r="AY396" s="190" t="s">
        <v>134</v>
      </c>
    </row>
    <row r="397" spans="2:51" s="13" customFormat="1" ht="12">
      <c r="B397" s="172"/>
      <c r="D397" s="173" t="s">
        <v>143</v>
      </c>
      <c r="E397" s="174" t="s">
        <v>1</v>
      </c>
      <c r="F397" s="175" t="s">
        <v>157</v>
      </c>
      <c r="H397" s="176">
        <v>8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143</v>
      </c>
      <c r="AU397" s="174" t="s">
        <v>84</v>
      </c>
      <c r="AV397" s="13" t="s">
        <v>81</v>
      </c>
      <c r="AW397" s="13" t="s">
        <v>33</v>
      </c>
      <c r="AX397" s="13" t="s">
        <v>76</v>
      </c>
      <c r="AY397" s="174" t="s">
        <v>134</v>
      </c>
    </row>
    <row r="398" spans="2:51" s="15" customFormat="1" ht="12">
      <c r="B398" s="189"/>
      <c r="D398" s="173" t="s">
        <v>143</v>
      </c>
      <c r="E398" s="190" t="s">
        <v>1</v>
      </c>
      <c r="F398" s="191" t="s">
        <v>613</v>
      </c>
      <c r="H398" s="190" t="s">
        <v>1</v>
      </c>
      <c r="I398" s="192"/>
      <c r="L398" s="189"/>
      <c r="M398" s="193"/>
      <c r="N398" s="194"/>
      <c r="O398" s="194"/>
      <c r="P398" s="194"/>
      <c r="Q398" s="194"/>
      <c r="R398" s="194"/>
      <c r="S398" s="194"/>
      <c r="T398" s="195"/>
      <c r="AT398" s="190" t="s">
        <v>143</v>
      </c>
      <c r="AU398" s="190" t="s">
        <v>84</v>
      </c>
      <c r="AV398" s="15" t="s">
        <v>84</v>
      </c>
      <c r="AW398" s="15" t="s">
        <v>33</v>
      </c>
      <c r="AX398" s="15" t="s">
        <v>76</v>
      </c>
      <c r="AY398" s="190" t="s">
        <v>134</v>
      </c>
    </row>
    <row r="399" spans="2:51" s="13" customFormat="1" ht="12">
      <c r="B399" s="172"/>
      <c r="D399" s="173" t="s">
        <v>143</v>
      </c>
      <c r="E399" s="174" t="s">
        <v>1</v>
      </c>
      <c r="F399" s="175" t="s">
        <v>157</v>
      </c>
      <c r="H399" s="176">
        <v>8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143</v>
      </c>
      <c r="AU399" s="174" t="s">
        <v>84</v>
      </c>
      <c r="AV399" s="13" t="s">
        <v>81</v>
      </c>
      <c r="AW399" s="13" t="s">
        <v>33</v>
      </c>
      <c r="AX399" s="13" t="s">
        <v>76</v>
      </c>
      <c r="AY399" s="174" t="s">
        <v>134</v>
      </c>
    </row>
    <row r="400" spans="2:51" s="15" customFormat="1" ht="12">
      <c r="B400" s="189"/>
      <c r="D400" s="173" t="s">
        <v>143</v>
      </c>
      <c r="E400" s="190" t="s">
        <v>1</v>
      </c>
      <c r="F400" s="191" t="s">
        <v>614</v>
      </c>
      <c r="H400" s="190" t="s">
        <v>1</v>
      </c>
      <c r="I400" s="192"/>
      <c r="L400" s="189"/>
      <c r="M400" s="193"/>
      <c r="N400" s="194"/>
      <c r="O400" s="194"/>
      <c r="P400" s="194"/>
      <c r="Q400" s="194"/>
      <c r="R400" s="194"/>
      <c r="S400" s="194"/>
      <c r="T400" s="195"/>
      <c r="AT400" s="190" t="s">
        <v>143</v>
      </c>
      <c r="AU400" s="190" t="s">
        <v>84</v>
      </c>
      <c r="AV400" s="15" t="s">
        <v>84</v>
      </c>
      <c r="AW400" s="15" t="s">
        <v>33</v>
      </c>
      <c r="AX400" s="15" t="s">
        <v>76</v>
      </c>
      <c r="AY400" s="190" t="s">
        <v>134</v>
      </c>
    </row>
    <row r="401" spans="2:51" s="13" customFormat="1" ht="12">
      <c r="B401" s="172"/>
      <c r="D401" s="173" t="s">
        <v>143</v>
      </c>
      <c r="E401" s="174" t="s">
        <v>1</v>
      </c>
      <c r="F401" s="175" t="s">
        <v>157</v>
      </c>
      <c r="H401" s="176">
        <v>8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143</v>
      </c>
      <c r="AU401" s="174" t="s">
        <v>84</v>
      </c>
      <c r="AV401" s="13" t="s">
        <v>81</v>
      </c>
      <c r="AW401" s="13" t="s">
        <v>33</v>
      </c>
      <c r="AX401" s="13" t="s">
        <v>76</v>
      </c>
      <c r="AY401" s="174" t="s">
        <v>134</v>
      </c>
    </row>
    <row r="402" spans="2:51" s="14" customFormat="1" ht="12">
      <c r="B402" s="181"/>
      <c r="D402" s="173" t="s">
        <v>143</v>
      </c>
      <c r="E402" s="182" t="s">
        <v>1</v>
      </c>
      <c r="F402" s="183" t="s">
        <v>152</v>
      </c>
      <c r="H402" s="184">
        <v>42</v>
      </c>
      <c r="I402" s="185"/>
      <c r="L402" s="181"/>
      <c r="M402" s="186"/>
      <c r="N402" s="187"/>
      <c r="O402" s="187"/>
      <c r="P402" s="187"/>
      <c r="Q402" s="187"/>
      <c r="R402" s="187"/>
      <c r="S402" s="187"/>
      <c r="T402" s="188"/>
      <c r="AT402" s="182" t="s">
        <v>143</v>
      </c>
      <c r="AU402" s="182" t="s">
        <v>84</v>
      </c>
      <c r="AV402" s="14" t="s">
        <v>141</v>
      </c>
      <c r="AW402" s="14" t="s">
        <v>33</v>
      </c>
      <c r="AX402" s="14" t="s">
        <v>84</v>
      </c>
      <c r="AY402" s="182" t="s">
        <v>134</v>
      </c>
    </row>
    <row r="403" spans="1:65" s="2" customFormat="1" ht="16.5" customHeight="1">
      <c r="A403" s="32"/>
      <c r="B403" s="157"/>
      <c r="C403" s="158">
        <v>127</v>
      </c>
      <c r="D403" s="158" t="s">
        <v>137</v>
      </c>
      <c r="E403" s="159" t="s">
        <v>615</v>
      </c>
      <c r="F403" s="160" t="s">
        <v>616</v>
      </c>
      <c r="G403" s="161" t="s">
        <v>605</v>
      </c>
      <c r="H403" s="162">
        <v>14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606</v>
      </c>
      <c r="AT403" s="170" t="s">
        <v>137</v>
      </c>
      <c r="AU403" s="170" t="s">
        <v>84</v>
      </c>
      <c r="AY403" s="17" t="s">
        <v>134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81</v>
      </c>
      <c r="BK403" s="171">
        <f>ROUND(I403*H403,2)</f>
        <v>0</v>
      </c>
      <c r="BL403" s="17" t="s">
        <v>606</v>
      </c>
      <c r="BM403" s="170" t="s">
        <v>617</v>
      </c>
    </row>
    <row r="404" spans="2:51" s="15" customFormat="1" ht="22.5">
      <c r="B404" s="189"/>
      <c r="D404" s="173" t="s">
        <v>143</v>
      </c>
      <c r="E404" s="190" t="s">
        <v>1</v>
      </c>
      <c r="F404" s="191" t="s">
        <v>618</v>
      </c>
      <c r="H404" s="190" t="s">
        <v>1</v>
      </c>
      <c r="I404" s="192"/>
      <c r="L404" s="189"/>
      <c r="M404" s="193"/>
      <c r="N404" s="194"/>
      <c r="O404" s="194"/>
      <c r="P404" s="194"/>
      <c r="Q404" s="194"/>
      <c r="R404" s="194"/>
      <c r="S404" s="194"/>
      <c r="T404" s="195"/>
      <c r="AT404" s="190" t="s">
        <v>143</v>
      </c>
      <c r="AU404" s="190" t="s">
        <v>84</v>
      </c>
      <c r="AV404" s="15" t="s">
        <v>84</v>
      </c>
      <c r="AW404" s="15" t="s">
        <v>33</v>
      </c>
      <c r="AX404" s="15" t="s">
        <v>76</v>
      </c>
      <c r="AY404" s="190" t="s">
        <v>134</v>
      </c>
    </row>
    <row r="405" spans="2:51" s="13" customFormat="1" ht="12">
      <c r="B405" s="172"/>
      <c r="D405" s="173" t="s">
        <v>143</v>
      </c>
      <c r="E405" s="174" t="s">
        <v>1</v>
      </c>
      <c r="F405" s="175" t="s">
        <v>157</v>
      </c>
      <c r="H405" s="176">
        <v>8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143</v>
      </c>
      <c r="AU405" s="174" t="s">
        <v>84</v>
      </c>
      <c r="AV405" s="13" t="s">
        <v>81</v>
      </c>
      <c r="AW405" s="13" t="s">
        <v>33</v>
      </c>
      <c r="AX405" s="13" t="s">
        <v>76</v>
      </c>
      <c r="AY405" s="174" t="s">
        <v>134</v>
      </c>
    </row>
    <row r="406" spans="2:51" s="15" customFormat="1" ht="12">
      <c r="B406" s="189"/>
      <c r="D406" s="173" t="s">
        <v>143</v>
      </c>
      <c r="E406" s="190" t="s">
        <v>1</v>
      </c>
      <c r="F406" s="191" t="s">
        <v>619</v>
      </c>
      <c r="H406" s="190" t="s">
        <v>1</v>
      </c>
      <c r="I406" s="192"/>
      <c r="L406" s="189"/>
      <c r="M406" s="193"/>
      <c r="N406" s="194"/>
      <c r="O406" s="194"/>
      <c r="P406" s="194"/>
      <c r="Q406" s="194"/>
      <c r="R406" s="194"/>
      <c r="S406" s="194"/>
      <c r="T406" s="195"/>
      <c r="AT406" s="190" t="s">
        <v>143</v>
      </c>
      <c r="AU406" s="190" t="s">
        <v>84</v>
      </c>
      <c r="AV406" s="15" t="s">
        <v>84</v>
      </c>
      <c r="AW406" s="15" t="s">
        <v>33</v>
      </c>
      <c r="AX406" s="15" t="s">
        <v>76</v>
      </c>
      <c r="AY406" s="190" t="s">
        <v>134</v>
      </c>
    </row>
    <row r="407" spans="2:51" s="13" customFormat="1" ht="12">
      <c r="B407" s="172"/>
      <c r="D407" s="173" t="s">
        <v>143</v>
      </c>
      <c r="E407" s="174" t="s">
        <v>1</v>
      </c>
      <c r="F407" s="175">
        <v>6</v>
      </c>
      <c r="H407" s="176">
        <v>6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143</v>
      </c>
      <c r="AU407" s="174" t="s">
        <v>84</v>
      </c>
      <c r="AV407" s="13" t="s">
        <v>81</v>
      </c>
      <c r="AW407" s="13" t="s">
        <v>33</v>
      </c>
      <c r="AX407" s="13" t="s">
        <v>76</v>
      </c>
      <c r="AY407" s="174" t="s">
        <v>134</v>
      </c>
    </row>
    <row r="408" spans="2:51" s="14" customFormat="1" ht="12">
      <c r="B408" s="181"/>
      <c r="D408" s="173" t="s">
        <v>143</v>
      </c>
      <c r="E408" s="182" t="s">
        <v>1</v>
      </c>
      <c r="F408" s="183" t="s">
        <v>152</v>
      </c>
      <c r="H408" s="184">
        <v>14</v>
      </c>
      <c r="I408" s="185"/>
      <c r="L408" s="181"/>
      <c r="M408" s="186"/>
      <c r="N408" s="187"/>
      <c r="O408" s="187"/>
      <c r="P408" s="187"/>
      <c r="Q408" s="187"/>
      <c r="R408" s="187"/>
      <c r="S408" s="187"/>
      <c r="T408" s="188"/>
      <c r="AT408" s="182" t="s">
        <v>143</v>
      </c>
      <c r="AU408" s="182" t="s">
        <v>84</v>
      </c>
      <c r="AV408" s="14" t="s">
        <v>141</v>
      </c>
      <c r="AW408" s="14" t="s">
        <v>33</v>
      </c>
      <c r="AX408" s="14" t="s">
        <v>84</v>
      </c>
      <c r="AY408" s="182" t="s">
        <v>134</v>
      </c>
    </row>
    <row r="409" spans="1:65" s="2" customFormat="1" ht="16.5" customHeight="1">
      <c r="A409" s="32"/>
      <c r="B409" s="157"/>
      <c r="C409" s="158">
        <v>128</v>
      </c>
      <c r="D409" s="158" t="s">
        <v>137</v>
      </c>
      <c r="E409" s="159" t="s">
        <v>620</v>
      </c>
      <c r="F409" s="160" t="s">
        <v>621</v>
      </c>
      <c r="G409" s="161" t="s">
        <v>605</v>
      </c>
      <c r="H409" s="162">
        <v>4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</v>
      </c>
      <c r="R409" s="168">
        <f>Q409*H409</f>
        <v>0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606</v>
      </c>
      <c r="AT409" s="170" t="s">
        <v>137</v>
      </c>
      <c r="AU409" s="170" t="s">
        <v>84</v>
      </c>
      <c r="AY409" s="17" t="s">
        <v>134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81</v>
      </c>
      <c r="BK409" s="171">
        <f>ROUND(I409*H409,2)</f>
        <v>0</v>
      </c>
      <c r="BL409" s="17" t="s">
        <v>606</v>
      </c>
      <c r="BM409" s="170" t="s">
        <v>622</v>
      </c>
    </row>
    <row r="410" spans="2:51" s="15" customFormat="1" ht="12">
      <c r="B410" s="189"/>
      <c r="D410" s="173" t="s">
        <v>143</v>
      </c>
      <c r="E410" s="190" t="s">
        <v>1</v>
      </c>
      <c r="F410" s="191" t="s">
        <v>623</v>
      </c>
      <c r="H410" s="190" t="s">
        <v>1</v>
      </c>
      <c r="I410" s="192"/>
      <c r="L410" s="189"/>
      <c r="M410" s="193"/>
      <c r="N410" s="194"/>
      <c r="O410" s="194"/>
      <c r="P410" s="194"/>
      <c r="Q410" s="194"/>
      <c r="R410" s="194"/>
      <c r="S410" s="194"/>
      <c r="T410" s="195"/>
      <c r="AT410" s="190" t="s">
        <v>143</v>
      </c>
      <c r="AU410" s="190" t="s">
        <v>84</v>
      </c>
      <c r="AV410" s="15" t="s">
        <v>84</v>
      </c>
      <c r="AW410" s="15" t="s">
        <v>33</v>
      </c>
      <c r="AX410" s="15" t="s">
        <v>76</v>
      </c>
      <c r="AY410" s="190" t="s">
        <v>134</v>
      </c>
    </row>
    <row r="411" spans="2:51" s="13" customFormat="1" ht="12">
      <c r="B411" s="172"/>
      <c r="D411" s="173" t="s">
        <v>143</v>
      </c>
      <c r="E411" s="174" t="s">
        <v>1</v>
      </c>
      <c r="F411" s="175" t="s">
        <v>141</v>
      </c>
      <c r="H411" s="176">
        <v>4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143</v>
      </c>
      <c r="AU411" s="174" t="s">
        <v>84</v>
      </c>
      <c r="AV411" s="13" t="s">
        <v>81</v>
      </c>
      <c r="AW411" s="13" t="s">
        <v>33</v>
      </c>
      <c r="AX411" s="13" t="s">
        <v>84</v>
      </c>
      <c r="AY411" s="174" t="s">
        <v>134</v>
      </c>
    </row>
    <row r="412" spans="2:63" s="12" customFormat="1" ht="25.9" customHeight="1">
      <c r="B412" s="144"/>
      <c r="D412" s="145" t="s">
        <v>75</v>
      </c>
      <c r="E412" s="146" t="s">
        <v>624</v>
      </c>
      <c r="F412" s="146" t="s">
        <v>625</v>
      </c>
      <c r="I412" s="147"/>
      <c r="J412" s="148">
        <f>BK412</f>
        <v>0</v>
      </c>
      <c r="L412" s="144"/>
      <c r="M412" s="149"/>
      <c r="N412" s="150"/>
      <c r="O412" s="150"/>
      <c r="P412" s="151">
        <f>P413+P415</f>
        <v>0</v>
      </c>
      <c r="Q412" s="150"/>
      <c r="R412" s="151">
        <f>R413+R415</f>
        <v>0</v>
      </c>
      <c r="S412" s="150"/>
      <c r="T412" s="152">
        <f>T413+T415</f>
        <v>0</v>
      </c>
      <c r="AR412" s="145" t="s">
        <v>153</v>
      </c>
      <c r="AT412" s="153" t="s">
        <v>75</v>
      </c>
      <c r="AU412" s="153" t="s">
        <v>76</v>
      </c>
      <c r="AY412" s="145" t="s">
        <v>134</v>
      </c>
      <c r="BK412" s="154">
        <f>BK413+BK415</f>
        <v>0</v>
      </c>
    </row>
    <row r="413" spans="2:63" s="12" customFormat="1" ht="22.9" customHeight="1">
      <c r="B413" s="144"/>
      <c r="D413" s="145" t="s">
        <v>75</v>
      </c>
      <c r="E413" s="155" t="s">
        <v>626</v>
      </c>
      <c r="F413" s="155" t="s">
        <v>627</v>
      </c>
      <c r="I413" s="147"/>
      <c r="J413" s="156">
        <f>BK413</f>
        <v>0</v>
      </c>
      <c r="L413" s="144"/>
      <c r="M413" s="149"/>
      <c r="N413" s="150"/>
      <c r="O413" s="150"/>
      <c r="P413" s="151">
        <f>P414</f>
        <v>0</v>
      </c>
      <c r="Q413" s="150"/>
      <c r="R413" s="151">
        <f>R414</f>
        <v>0</v>
      </c>
      <c r="S413" s="150"/>
      <c r="T413" s="152">
        <f>T414</f>
        <v>0</v>
      </c>
      <c r="AR413" s="145" t="s">
        <v>153</v>
      </c>
      <c r="AT413" s="153" t="s">
        <v>75</v>
      </c>
      <c r="AU413" s="153" t="s">
        <v>84</v>
      </c>
      <c r="AY413" s="145" t="s">
        <v>134</v>
      </c>
      <c r="BK413" s="154">
        <f>BK414</f>
        <v>0</v>
      </c>
    </row>
    <row r="414" spans="1:65" s="2" customFormat="1" ht="18" customHeight="1">
      <c r="A414" s="32"/>
      <c r="B414" s="157"/>
      <c r="C414" s="158">
        <v>129</v>
      </c>
      <c r="D414" s="158" t="s">
        <v>137</v>
      </c>
      <c r="E414" s="159" t="s">
        <v>628</v>
      </c>
      <c r="F414" s="160" t="s">
        <v>627</v>
      </c>
      <c r="G414" s="161" t="s">
        <v>314</v>
      </c>
      <c r="H414" s="162">
        <v>1</v>
      </c>
      <c r="I414" s="163"/>
      <c r="J414" s="164">
        <f>ROUND(I414*H414,2)</f>
        <v>0</v>
      </c>
      <c r="K414" s="165"/>
      <c r="L414" s="33"/>
      <c r="M414" s="166" t="s">
        <v>1</v>
      </c>
      <c r="N414" s="167" t="s">
        <v>42</v>
      </c>
      <c r="O414" s="58"/>
      <c r="P414" s="168">
        <f>O414*H414</f>
        <v>0</v>
      </c>
      <c r="Q414" s="168">
        <v>0</v>
      </c>
      <c r="R414" s="168">
        <f>Q414*H414</f>
        <v>0</v>
      </c>
      <c r="S414" s="168">
        <v>0</v>
      </c>
      <c r="T414" s="169">
        <f>S414*H414</f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70" t="s">
        <v>629</v>
      </c>
      <c r="AT414" s="170" t="s">
        <v>137</v>
      </c>
      <c r="AU414" s="170" t="s">
        <v>81</v>
      </c>
      <c r="AY414" s="17" t="s">
        <v>134</v>
      </c>
      <c r="BE414" s="171">
        <f>IF(N414="základní",J414,0)</f>
        <v>0</v>
      </c>
      <c r="BF414" s="171">
        <f>IF(N414="snížená",J414,0)</f>
        <v>0</v>
      </c>
      <c r="BG414" s="171">
        <f>IF(N414="zákl. přenesená",J414,0)</f>
        <v>0</v>
      </c>
      <c r="BH414" s="171">
        <f>IF(N414="sníž. přenesená",J414,0)</f>
        <v>0</v>
      </c>
      <c r="BI414" s="171">
        <f>IF(N414="nulová",J414,0)</f>
        <v>0</v>
      </c>
      <c r="BJ414" s="17" t="s">
        <v>81</v>
      </c>
      <c r="BK414" s="171">
        <f>ROUND(I414*H414,2)</f>
        <v>0</v>
      </c>
      <c r="BL414" s="17" t="s">
        <v>629</v>
      </c>
      <c r="BM414" s="170" t="s">
        <v>630</v>
      </c>
    </row>
    <row r="415" spans="2:63" s="12" customFormat="1" ht="22.9" customHeight="1">
      <c r="B415" s="144"/>
      <c r="D415" s="145" t="s">
        <v>75</v>
      </c>
      <c r="E415" s="155" t="s">
        <v>631</v>
      </c>
      <c r="F415" s="155" t="s">
        <v>632</v>
      </c>
      <c r="I415" s="147"/>
      <c r="J415" s="156">
        <f>BK415</f>
        <v>0</v>
      </c>
      <c r="L415" s="144"/>
      <c r="M415" s="149"/>
      <c r="N415" s="150"/>
      <c r="O415" s="150"/>
      <c r="P415" s="151">
        <f>P416</f>
        <v>0</v>
      </c>
      <c r="Q415" s="150"/>
      <c r="R415" s="151">
        <f>R416</f>
        <v>0</v>
      </c>
      <c r="S415" s="150"/>
      <c r="T415" s="152">
        <f>T416</f>
        <v>0</v>
      </c>
      <c r="AR415" s="145" t="s">
        <v>153</v>
      </c>
      <c r="AT415" s="153" t="s">
        <v>75</v>
      </c>
      <c r="AU415" s="153" t="s">
        <v>84</v>
      </c>
      <c r="AY415" s="145" t="s">
        <v>134</v>
      </c>
      <c r="BK415" s="154">
        <f>BK416</f>
        <v>0</v>
      </c>
    </row>
    <row r="416" spans="1:65" s="2" customFormat="1" ht="16.5" customHeight="1">
      <c r="A416" s="32"/>
      <c r="B416" s="157"/>
      <c r="C416" s="158">
        <v>130</v>
      </c>
      <c r="D416" s="158" t="s">
        <v>137</v>
      </c>
      <c r="E416" s="159" t="s">
        <v>633</v>
      </c>
      <c r="F416" s="160" t="s">
        <v>632</v>
      </c>
      <c r="G416" s="161" t="s">
        <v>314</v>
      </c>
      <c r="H416" s="162">
        <v>1</v>
      </c>
      <c r="I416" s="163"/>
      <c r="J416" s="164">
        <f>ROUND(I416*H416,2)</f>
        <v>0</v>
      </c>
      <c r="K416" s="165"/>
      <c r="L416" s="33"/>
      <c r="M416" s="207" t="s">
        <v>1</v>
      </c>
      <c r="N416" s="208" t="s">
        <v>42</v>
      </c>
      <c r="O416" s="209"/>
      <c r="P416" s="210">
        <f>O416*H416</f>
        <v>0</v>
      </c>
      <c r="Q416" s="210">
        <v>0</v>
      </c>
      <c r="R416" s="210">
        <f>Q416*H416</f>
        <v>0</v>
      </c>
      <c r="S416" s="210">
        <v>0</v>
      </c>
      <c r="T416" s="211">
        <f>S416*H416</f>
        <v>0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70" t="s">
        <v>629</v>
      </c>
      <c r="AT416" s="170" t="s">
        <v>137</v>
      </c>
      <c r="AU416" s="170" t="s">
        <v>81</v>
      </c>
      <c r="AY416" s="17" t="s">
        <v>134</v>
      </c>
      <c r="BE416" s="171">
        <f>IF(N416="základní",J416,0)</f>
        <v>0</v>
      </c>
      <c r="BF416" s="171">
        <f>IF(N416="snížená",J416,0)</f>
        <v>0</v>
      </c>
      <c r="BG416" s="171">
        <f>IF(N416="zákl. přenesená",J416,0)</f>
        <v>0</v>
      </c>
      <c r="BH416" s="171">
        <f>IF(N416="sníž. přenesená",J416,0)</f>
        <v>0</v>
      </c>
      <c r="BI416" s="171">
        <f>IF(N416="nulová",J416,0)</f>
        <v>0</v>
      </c>
      <c r="BJ416" s="17" t="s">
        <v>81</v>
      </c>
      <c r="BK416" s="171">
        <f>ROUND(I416*H416,2)</f>
        <v>0</v>
      </c>
      <c r="BL416" s="17" t="s">
        <v>629</v>
      </c>
      <c r="BM416" s="170" t="s">
        <v>634</v>
      </c>
    </row>
    <row r="417" spans="1:31" s="2" customFormat="1" ht="6.95" customHeight="1">
      <c r="A417" s="32"/>
      <c r="B417" s="47"/>
      <c r="C417" s="48"/>
      <c r="D417" s="48"/>
      <c r="E417" s="48"/>
      <c r="F417" s="48"/>
      <c r="G417" s="48"/>
      <c r="H417" s="48"/>
      <c r="I417" s="116"/>
      <c r="J417" s="48"/>
      <c r="K417" s="48"/>
      <c r="L417" s="33"/>
      <c r="M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</row>
  </sheetData>
  <autoFilter ref="C141:K416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Rárová Renáta Bc.</cp:lastModifiedBy>
  <cp:lastPrinted>2023-03-02T05:24:38Z</cp:lastPrinted>
  <dcterms:created xsi:type="dcterms:W3CDTF">2020-06-02T05:22:19Z</dcterms:created>
  <dcterms:modified xsi:type="dcterms:W3CDTF">2023-07-26T09:43:44Z</dcterms:modified>
  <cp:category/>
  <cp:version/>
  <cp:contentType/>
  <cp:contentStatus/>
</cp:coreProperties>
</file>