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mar\Dokumenty\VZ\0_ROK23\0_DNS\134 HOL\"/>
    </mc:Choice>
  </mc:AlternateContent>
  <bookViews>
    <workbookView xWindow="0" yWindow="0" windowWidth="28800" windowHeight="12300" firstSheet="1" activeTab="1"/>
  </bookViews>
  <sheets>
    <sheet name="Rekapitulace stavby" sheetId="1" state="veryHidden" r:id="rId1"/>
    <sheet name="2 - Bytová jednotka č.2" sheetId="2" r:id="rId2"/>
  </sheets>
  <definedNames>
    <definedName name="_xlnm._FilterDatabase" localSheetId="1" hidden="1">'2 - Bytová jednotka č.2'!$C$141:$K$416</definedName>
    <definedName name="_xlnm.Print_Titles" localSheetId="1">'2 - Bytová jednotka č.2'!$141:$141</definedName>
    <definedName name="_xlnm.Print_Titles" localSheetId="0">'Rekapitulace stavby'!$92:$92</definedName>
    <definedName name="_xlnm.Print_Area" localSheetId="1">'2 - Bytová jednotka č.2'!$C$4:$J$76,'2 - Bytová jednotka č.2'!$C$82:$J$123,'2 - Bytová jednotka č.2'!$C$129:$K$416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10" i="2" l="1"/>
  <c r="BK314" i="2"/>
  <c r="BI314" i="2"/>
  <c r="BH314" i="2"/>
  <c r="BG314" i="2"/>
  <c r="BF314" i="2"/>
  <c r="BE314" i="2"/>
  <c r="T314" i="2"/>
  <c r="R314" i="2"/>
  <c r="P314" i="2"/>
  <c r="J314" i="2"/>
  <c r="J263" i="2" l="1"/>
  <c r="J264" i="2"/>
  <c r="J37" i="2" l="1"/>
  <c r="J36" i="2"/>
  <c r="AY95" i="1" s="1"/>
  <c r="J35" i="2"/>
  <c r="AX95" i="1" s="1"/>
  <c r="BI416" i="2"/>
  <c r="BH416" i="2"/>
  <c r="BG416" i="2"/>
  <c r="BE416" i="2"/>
  <c r="T416" i="2"/>
  <c r="T415" i="2" s="1"/>
  <c r="R416" i="2"/>
  <c r="R415" i="2" s="1"/>
  <c r="P416" i="2"/>
  <c r="P415" i="2" s="1"/>
  <c r="BI414" i="2"/>
  <c r="BH414" i="2"/>
  <c r="BG414" i="2"/>
  <c r="BE414" i="2"/>
  <c r="T414" i="2"/>
  <c r="T413" i="2" s="1"/>
  <c r="R414" i="2"/>
  <c r="R413" i="2" s="1"/>
  <c r="P414" i="2"/>
  <c r="P413" i="2" s="1"/>
  <c r="BI409" i="2"/>
  <c r="BH409" i="2"/>
  <c r="BG409" i="2"/>
  <c r="BE409" i="2"/>
  <c r="T409" i="2"/>
  <c r="R409" i="2"/>
  <c r="P409" i="2"/>
  <c r="BI403" i="2"/>
  <c r="BH403" i="2"/>
  <c r="BG403" i="2"/>
  <c r="BE403" i="2"/>
  <c r="T403" i="2"/>
  <c r="R403" i="2"/>
  <c r="P403" i="2"/>
  <c r="BI388" i="2"/>
  <c r="BH388" i="2"/>
  <c r="BG388" i="2"/>
  <c r="BE388" i="2"/>
  <c r="T388" i="2"/>
  <c r="R388" i="2"/>
  <c r="P388" i="2"/>
  <c r="BI386" i="2"/>
  <c r="BH386" i="2"/>
  <c r="BG386" i="2"/>
  <c r="BE386" i="2"/>
  <c r="T386" i="2"/>
  <c r="R386" i="2"/>
  <c r="P386" i="2"/>
  <c r="BI385" i="2"/>
  <c r="BH385" i="2"/>
  <c r="BG385" i="2"/>
  <c r="BE385" i="2"/>
  <c r="T385" i="2"/>
  <c r="R385" i="2"/>
  <c r="P385" i="2"/>
  <c r="BI374" i="2"/>
  <c r="BH374" i="2"/>
  <c r="BG374" i="2"/>
  <c r="BE374" i="2"/>
  <c r="T374" i="2"/>
  <c r="R374" i="2"/>
  <c r="P374" i="2"/>
  <c r="BI372" i="2"/>
  <c r="BH372" i="2"/>
  <c r="BG372" i="2"/>
  <c r="BE372" i="2"/>
  <c r="T372" i="2"/>
  <c r="R372" i="2"/>
  <c r="P372" i="2"/>
  <c r="BI369" i="2"/>
  <c r="BH369" i="2"/>
  <c r="BG369" i="2"/>
  <c r="BE369" i="2"/>
  <c r="T369" i="2"/>
  <c r="R369" i="2"/>
  <c r="P369" i="2"/>
  <c r="BI368" i="2"/>
  <c r="BH368" i="2"/>
  <c r="BG368" i="2"/>
  <c r="BE368" i="2"/>
  <c r="T368" i="2"/>
  <c r="R368" i="2"/>
  <c r="P368" i="2"/>
  <c r="BI366" i="2"/>
  <c r="BH366" i="2"/>
  <c r="BG366" i="2"/>
  <c r="BE366" i="2"/>
  <c r="T366" i="2"/>
  <c r="R366" i="2"/>
  <c r="P366" i="2"/>
  <c r="BI365" i="2"/>
  <c r="BH365" i="2"/>
  <c r="BG365" i="2"/>
  <c r="BE365" i="2"/>
  <c r="T365" i="2"/>
  <c r="R365" i="2"/>
  <c r="P365" i="2"/>
  <c r="BI364" i="2"/>
  <c r="BH364" i="2"/>
  <c r="BG364" i="2"/>
  <c r="BE364" i="2"/>
  <c r="T364" i="2"/>
  <c r="R364" i="2"/>
  <c r="P364" i="2"/>
  <c r="BI362" i="2"/>
  <c r="BH362" i="2"/>
  <c r="BG362" i="2"/>
  <c r="BE362" i="2"/>
  <c r="T362" i="2"/>
  <c r="R362" i="2"/>
  <c r="P362" i="2"/>
  <c r="BI358" i="2"/>
  <c r="BH358" i="2"/>
  <c r="BG358" i="2"/>
  <c r="BE358" i="2"/>
  <c r="T358" i="2"/>
  <c r="R358" i="2"/>
  <c r="P358" i="2"/>
  <c r="BI356" i="2"/>
  <c r="BH356" i="2"/>
  <c r="BG356" i="2"/>
  <c r="BE356" i="2"/>
  <c r="T356" i="2"/>
  <c r="R356" i="2"/>
  <c r="P356" i="2"/>
  <c r="BI352" i="2"/>
  <c r="BH352" i="2"/>
  <c r="BG352" i="2"/>
  <c r="BE352" i="2"/>
  <c r="T352" i="2"/>
  <c r="R352" i="2"/>
  <c r="P352" i="2"/>
  <c r="BI350" i="2"/>
  <c r="BH350" i="2"/>
  <c r="BG350" i="2"/>
  <c r="BE350" i="2"/>
  <c r="T350" i="2"/>
  <c r="R350" i="2"/>
  <c r="P350" i="2"/>
  <c r="BI347" i="2"/>
  <c r="BH347" i="2"/>
  <c r="BG347" i="2"/>
  <c r="BE347" i="2"/>
  <c r="T347" i="2"/>
  <c r="R347" i="2"/>
  <c r="P347" i="2"/>
  <c r="BI346" i="2"/>
  <c r="BH346" i="2"/>
  <c r="BG346" i="2"/>
  <c r="BE346" i="2"/>
  <c r="T346" i="2"/>
  <c r="R346" i="2"/>
  <c r="P346" i="2"/>
  <c r="BI342" i="2"/>
  <c r="BH342" i="2"/>
  <c r="BG342" i="2"/>
  <c r="BE342" i="2"/>
  <c r="T342" i="2"/>
  <c r="R342" i="2"/>
  <c r="P342" i="2"/>
  <c r="BI340" i="2"/>
  <c r="BH340" i="2"/>
  <c r="BG340" i="2"/>
  <c r="BE340" i="2"/>
  <c r="T340" i="2"/>
  <c r="R340" i="2"/>
  <c r="P340" i="2"/>
  <c r="BI339" i="2"/>
  <c r="BH339" i="2"/>
  <c r="BG339" i="2"/>
  <c r="BE339" i="2"/>
  <c r="T339" i="2"/>
  <c r="R339" i="2"/>
  <c r="P339" i="2"/>
  <c r="BI338" i="2"/>
  <c r="BH338" i="2"/>
  <c r="BG338" i="2"/>
  <c r="BE338" i="2"/>
  <c r="T338" i="2"/>
  <c r="R338" i="2"/>
  <c r="P338" i="2"/>
  <c r="BI337" i="2"/>
  <c r="BH337" i="2"/>
  <c r="BG337" i="2"/>
  <c r="BE337" i="2"/>
  <c r="T337" i="2"/>
  <c r="R337" i="2"/>
  <c r="P337" i="2"/>
  <c r="BI336" i="2"/>
  <c r="BH336" i="2"/>
  <c r="BG336" i="2"/>
  <c r="BE336" i="2"/>
  <c r="T336" i="2"/>
  <c r="R336" i="2"/>
  <c r="P336" i="2"/>
  <c r="BI335" i="2"/>
  <c r="BH335" i="2"/>
  <c r="BG335" i="2"/>
  <c r="BE335" i="2"/>
  <c r="T335" i="2"/>
  <c r="R335" i="2"/>
  <c r="P335" i="2"/>
  <c r="BI334" i="2"/>
  <c r="BH334" i="2"/>
  <c r="BG334" i="2"/>
  <c r="BE334" i="2"/>
  <c r="T334" i="2"/>
  <c r="R334" i="2"/>
  <c r="P334" i="2"/>
  <c r="BI333" i="2"/>
  <c r="BH333" i="2"/>
  <c r="BG333" i="2"/>
  <c r="BE333" i="2"/>
  <c r="T333" i="2"/>
  <c r="R333" i="2"/>
  <c r="P333" i="2"/>
  <c r="BI332" i="2"/>
  <c r="BH332" i="2"/>
  <c r="BG332" i="2"/>
  <c r="BE332" i="2"/>
  <c r="T332" i="2"/>
  <c r="R332" i="2"/>
  <c r="P332" i="2"/>
  <c r="BI331" i="2"/>
  <c r="BH331" i="2"/>
  <c r="BG331" i="2"/>
  <c r="BE331" i="2"/>
  <c r="T331" i="2"/>
  <c r="R331" i="2"/>
  <c r="P331" i="2"/>
  <c r="BI330" i="2"/>
  <c r="BH330" i="2"/>
  <c r="BG330" i="2"/>
  <c r="BE330" i="2"/>
  <c r="T330" i="2"/>
  <c r="R330" i="2"/>
  <c r="P330" i="2"/>
  <c r="BI326" i="2"/>
  <c r="BH326" i="2"/>
  <c r="BG326" i="2"/>
  <c r="BE326" i="2"/>
  <c r="T326" i="2"/>
  <c r="R326" i="2"/>
  <c r="P326" i="2"/>
  <c r="BI324" i="2"/>
  <c r="BH324" i="2"/>
  <c r="BG324" i="2"/>
  <c r="BE324" i="2"/>
  <c r="T324" i="2"/>
  <c r="R324" i="2"/>
  <c r="P324" i="2"/>
  <c r="BI321" i="2"/>
  <c r="BH321" i="2"/>
  <c r="BG321" i="2"/>
  <c r="BE321" i="2"/>
  <c r="T321" i="2"/>
  <c r="R321" i="2"/>
  <c r="P321" i="2"/>
  <c r="BI310" i="2"/>
  <c r="BH310" i="2"/>
  <c r="BG310" i="2"/>
  <c r="BE310" i="2"/>
  <c r="T310" i="2"/>
  <c r="R310" i="2"/>
  <c r="P310" i="2"/>
  <c r="BI303" i="2"/>
  <c r="BH303" i="2"/>
  <c r="BG303" i="2"/>
  <c r="BE303" i="2"/>
  <c r="T303" i="2"/>
  <c r="R303" i="2"/>
  <c r="P303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6" i="2"/>
  <c r="BH226" i="2"/>
  <c r="BG226" i="2"/>
  <c r="BE226" i="2"/>
  <c r="T226" i="2"/>
  <c r="R226" i="2"/>
  <c r="P226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16" i="2"/>
  <c r="BH216" i="2"/>
  <c r="BG216" i="2"/>
  <c r="BE216" i="2"/>
  <c r="T216" i="2"/>
  <c r="R216" i="2"/>
  <c r="P216" i="2"/>
  <c r="BI213" i="2"/>
  <c r="BH213" i="2"/>
  <c r="BG213" i="2"/>
  <c r="BE213" i="2"/>
  <c r="T213" i="2"/>
  <c r="R213" i="2"/>
  <c r="P213" i="2"/>
  <c r="BI206" i="2"/>
  <c r="BH206" i="2"/>
  <c r="BG206" i="2"/>
  <c r="BE206" i="2"/>
  <c r="T206" i="2"/>
  <c r="R206" i="2"/>
  <c r="P206" i="2"/>
  <c r="BI202" i="2"/>
  <c r="BH202" i="2"/>
  <c r="BG202" i="2"/>
  <c r="BE202" i="2"/>
  <c r="T202" i="2"/>
  <c r="R202" i="2"/>
  <c r="P202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89" i="2"/>
  <c r="BH189" i="2"/>
  <c r="BG189" i="2"/>
  <c r="BE189" i="2"/>
  <c r="T189" i="2"/>
  <c r="R189" i="2"/>
  <c r="P189" i="2"/>
  <c r="BI187" i="2"/>
  <c r="BH187" i="2"/>
  <c r="BG187" i="2"/>
  <c r="BE187" i="2"/>
  <c r="T187" i="2"/>
  <c r="R187" i="2"/>
  <c r="P187" i="2"/>
  <c r="BI182" i="2"/>
  <c r="BH182" i="2"/>
  <c r="BG182" i="2"/>
  <c r="BE182" i="2"/>
  <c r="T182" i="2"/>
  <c r="R182" i="2"/>
  <c r="P182" i="2"/>
  <c r="BI176" i="2"/>
  <c r="BH176" i="2"/>
  <c r="BG176" i="2"/>
  <c r="BE176" i="2"/>
  <c r="T176" i="2"/>
  <c r="R176" i="2"/>
  <c r="P176" i="2"/>
  <c r="BI170" i="2"/>
  <c r="BH170" i="2"/>
  <c r="BG170" i="2"/>
  <c r="BE170" i="2"/>
  <c r="T170" i="2"/>
  <c r="R170" i="2"/>
  <c r="P170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3" i="2"/>
  <c r="BH163" i="2"/>
  <c r="BG163" i="2"/>
  <c r="BE163" i="2"/>
  <c r="T163" i="2"/>
  <c r="R163" i="2"/>
  <c r="P163" i="2"/>
  <c r="BI160" i="2"/>
  <c r="BH160" i="2"/>
  <c r="BG160" i="2"/>
  <c r="BE160" i="2"/>
  <c r="T160" i="2"/>
  <c r="R160" i="2"/>
  <c r="P160" i="2"/>
  <c r="BI158" i="2"/>
  <c r="BH158" i="2"/>
  <c r="BG158" i="2"/>
  <c r="BE158" i="2"/>
  <c r="T158" i="2"/>
  <c r="R158" i="2"/>
  <c r="P158" i="2"/>
  <c r="BI156" i="2"/>
  <c r="BH156" i="2"/>
  <c r="BG156" i="2"/>
  <c r="BE156" i="2"/>
  <c r="T156" i="2"/>
  <c r="R156" i="2"/>
  <c r="P156" i="2"/>
  <c r="BI152" i="2"/>
  <c r="BH152" i="2"/>
  <c r="BG152" i="2"/>
  <c r="BE152" i="2"/>
  <c r="T152" i="2"/>
  <c r="R152" i="2"/>
  <c r="P152" i="2"/>
  <c r="BI148" i="2"/>
  <c r="BH148" i="2"/>
  <c r="BG148" i="2"/>
  <c r="BE148" i="2"/>
  <c r="T148" i="2"/>
  <c r="R148" i="2"/>
  <c r="P148" i="2"/>
  <c r="BI145" i="2"/>
  <c r="BH145" i="2"/>
  <c r="BG145" i="2"/>
  <c r="BE145" i="2"/>
  <c r="T145" i="2"/>
  <c r="T144" i="2" s="1"/>
  <c r="R145" i="2"/>
  <c r="R144" i="2" s="1"/>
  <c r="P145" i="2"/>
  <c r="P144" i="2" s="1"/>
  <c r="J138" i="2"/>
  <c r="F136" i="2"/>
  <c r="E134" i="2"/>
  <c r="J91" i="2"/>
  <c r="F89" i="2"/>
  <c r="E87" i="2"/>
  <c r="J24" i="2"/>
  <c r="E24" i="2"/>
  <c r="J139" i="2" s="1"/>
  <c r="J23" i="2"/>
  <c r="J18" i="2"/>
  <c r="E18" i="2"/>
  <c r="F139" i="2" s="1"/>
  <c r="J17" i="2"/>
  <c r="J15" i="2"/>
  <c r="E15" i="2"/>
  <c r="F138" i="2" s="1"/>
  <c r="J14" i="2"/>
  <c r="J12" i="2"/>
  <c r="J136" i="2" s="1"/>
  <c r="E132" i="2"/>
  <c r="L90" i="1"/>
  <c r="AM90" i="1"/>
  <c r="AM89" i="1"/>
  <c r="L89" i="1"/>
  <c r="AM87" i="1"/>
  <c r="L87" i="1"/>
  <c r="L85" i="1"/>
  <c r="L84" i="1"/>
  <c r="BK416" i="2"/>
  <c r="J416" i="2"/>
  <c r="BK414" i="2"/>
  <c r="J414" i="2"/>
  <c r="BK409" i="2"/>
  <c r="J403" i="2"/>
  <c r="J388" i="2"/>
  <c r="BK386" i="2"/>
  <c r="J385" i="2"/>
  <c r="J374" i="2"/>
  <c r="BK372" i="2"/>
  <c r="J369" i="2"/>
  <c r="BK368" i="2"/>
  <c r="J366" i="2"/>
  <c r="J365" i="2"/>
  <c r="J364" i="2"/>
  <c r="BK362" i="2"/>
  <c r="J358" i="2"/>
  <c r="J356" i="2"/>
  <c r="BK352" i="2"/>
  <c r="BK350" i="2"/>
  <c r="BK347" i="2"/>
  <c r="BK346" i="2"/>
  <c r="BK342" i="2"/>
  <c r="J340" i="2"/>
  <c r="BK339" i="2"/>
  <c r="J338" i="2"/>
  <c r="J337" i="2"/>
  <c r="J336" i="2"/>
  <c r="J335" i="2"/>
  <c r="J334" i="2"/>
  <c r="BK333" i="2"/>
  <c r="BK332" i="2"/>
  <c r="J331" i="2"/>
  <c r="BK330" i="2"/>
  <c r="BK326" i="2"/>
  <c r="BK324" i="2"/>
  <c r="BK321" i="2"/>
  <c r="BK310" i="2"/>
  <c r="J303" i="2"/>
  <c r="BK301" i="2"/>
  <c r="J300" i="2"/>
  <c r="J299" i="2"/>
  <c r="J298" i="2"/>
  <c r="BK296" i="2"/>
  <c r="J295" i="2"/>
  <c r="BK294" i="2"/>
  <c r="BK293" i="2"/>
  <c r="J292" i="2"/>
  <c r="BK291" i="2"/>
  <c r="BK290" i="2"/>
  <c r="BK289" i="2"/>
  <c r="J288" i="2"/>
  <c r="BK287" i="2"/>
  <c r="BK286" i="2"/>
  <c r="J285" i="2"/>
  <c r="J284" i="2"/>
  <c r="J283" i="2"/>
  <c r="J282" i="2"/>
  <c r="J281" i="2"/>
  <c r="J279" i="2"/>
  <c r="J278" i="2"/>
  <c r="BK276" i="2"/>
  <c r="J275" i="2"/>
  <c r="J274" i="2"/>
  <c r="BK273" i="2"/>
  <c r="BK272" i="2"/>
  <c r="BK271" i="2"/>
  <c r="J270" i="2"/>
  <c r="J269" i="2"/>
  <c r="J268" i="2"/>
  <c r="J267" i="2"/>
  <c r="BK266" i="2"/>
  <c r="BK265" i="2"/>
  <c r="J262" i="2"/>
  <c r="BK261" i="2"/>
  <c r="J259" i="2"/>
  <c r="J258" i="2"/>
  <c r="BK257" i="2"/>
  <c r="J255" i="2"/>
  <c r="J254" i="2"/>
  <c r="BK253" i="2"/>
  <c r="BK252" i="2"/>
  <c r="J251" i="2"/>
  <c r="BK250" i="2"/>
  <c r="BK247" i="2"/>
  <c r="BK246" i="2"/>
  <c r="J244" i="2"/>
  <c r="J243" i="2"/>
  <c r="BK242" i="2"/>
  <c r="J241" i="2"/>
  <c r="J240" i="2"/>
  <c r="J239" i="2"/>
  <c r="BK238" i="2"/>
  <c r="J236" i="2"/>
  <c r="J235" i="2"/>
  <c r="J232" i="2"/>
  <c r="J231" i="2"/>
  <c r="BK230" i="2"/>
  <c r="J229" i="2"/>
  <c r="J228" i="2"/>
  <c r="BK226" i="2"/>
  <c r="J224" i="2"/>
  <c r="BK223" i="2"/>
  <c r="BK216" i="2"/>
  <c r="BK213" i="2"/>
  <c r="BK206" i="2"/>
  <c r="BK202" i="2"/>
  <c r="BK199" i="2"/>
  <c r="J198" i="2"/>
  <c r="BK196" i="2"/>
  <c r="J195" i="2"/>
  <c r="J194" i="2"/>
  <c r="BK189" i="2"/>
  <c r="BK187" i="2"/>
  <c r="BK182" i="2"/>
  <c r="BK176" i="2"/>
  <c r="BK170" i="2"/>
  <c r="BK168" i="2"/>
  <c r="BK167" i="2"/>
  <c r="BK163" i="2"/>
  <c r="BK160" i="2"/>
  <c r="BK158" i="2"/>
  <c r="J152" i="2"/>
  <c r="BK148" i="2"/>
  <c r="J145" i="2"/>
  <c r="J409" i="2"/>
  <c r="BK403" i="2"/>
  <c r="BK388" i="2"/>
  <c r="J386" i="2"/>
  <c r="BK385" i="2"/>
  <c r="BK374" i="2"/>
  <c r="J372" i="2"/>
  <c r="BK369" i="2"/>
  <c r="J368" i="2"/>
  <c r="BK366" i="2"/>
  <c r="BK365" i="2"/>
  <c r="BK364" i="2"/>
  <c r="J362" i="2"/>
  <c r="BK358" i="2"/>
  <c r="BK356" i="2"/>
  <c r="J352" i="2"/>
  <c r="J350" i="2"/>
  <c r="J347" i="2"/>
  <c r="J346" i="2"/>
  <c r="J342" i="2"/>
  <c r="BK340" i="2"/>
  <c r="J339" i="2"/>
  <c r="BK338" i="2"/>
  <c r="BK337" i="2"/>
  <c r="BK336" i="2"/>
  <c r="BK335" i="2"/>
  <c r="BK334" i="2"/>
  <c r="J333" i="2"/>
  <c r="J332" i="2"/>
  <c r="BK331" i="2"/>
  <c r="J330" i="2"/>
  <c r="J326" i="2"/>
  <c r="J324" i="2"/>
  <c r="J321" i="2"/>
  <c r="BK303" i="2"/>
  <c r="J301" i="2"/>
  <c r="BK300" i="2"/>
  <c r="BK299" i="2"/>
  <c r="BK298" i="2"/>
  <c r="J296" i="2"/>
  <c r="BK295" i="2"/>
  <c r="J294" i="2"/>
  <c r="J293" i="2"/>
  <c r="BK292" i="2"/>
  <c r="J291" i="2"/>
  <c r="J290" i="2"/>
  <c r="J289" i="2"/>
  <c r="BK288" i="2"/>
  <c r="J287" i="2"/>
  <c r="J286" i="2"/>
  <c r="BK285" i="2"/>
  <c r="BK284" i="2"/>
  <c r="BK283" i="2"/>
  <c r="BK282" i="2"/>
  <c r="BK281" i="2"/>
  <c r="BK279" i="2"/>
  <c r="BK278" i="2"/>
  <c r="J276" i="2"/>
  <c r="BK275" i="2"/>
  <c r="BK274" i="2"/>
  <c r="J273" i="2"/>
  <c r="J272" i="2"/>
  <c r="J271" i="2"/>
  <c r="BK270" i="2"/>
  <c r="BK269" i="2"/>
  <c r="BK268" i="2"/>
  <c r="BK267" i="2"/>
  <c r="J266" i="2"/>
  <c r="J265" i="2"/>
  <c r="BK262" i="2"/>
  <c r="J261" i="2"/>
  <c r="BK260" i="2"/>
  <c r="J260" i="2"/>
  <c r="BK259" i="2"/>
  <c r="BK258" i="2"/>
  <c r="J257" i="2"/>
  <c r="BK255" i="2"/>
  <c r="BK254" i="2"/>
  <c r="J253" i="2"/>
  <c r="J252" i="2"/>
  <c r="BK251" i="2"/>
  <c r="J250" i="2"/>
  <c r="J247" i="2"/>
  <c r="J246" i="2"/>
  <c r="BK244" i="2"/>
  <c r="BK243" i="2"/>
  <c r="J242" i="2"/>
  <c r="BK241" i="2"/>
  <c r="BK240" i="2"/>
  <c r="BK239" i="2"/>
  <c r="J238" i="2"/>
  <c r="BK236" i="2"/>
  <c r="BK235" i="2"/>
  <c r="BK232" i="2"/>
  <c r="BK231" i="2"/>
  <c r="J230" i="2"/>
  <c r="BK229" i="2"/>
  <c r="BK228" i="2"/>
  <c r="J226" i="2"/>
  <c r="BK224" i="2"/>
  <c r="J223" i="2"/>
  <c r="J216" i="2"/>
  <c r="J213" i="2"/>
  <c r="J206" i="2"/>
  <c r="J202" i="2"/>
  <c r="J199" i="2"/>
  <c r="BK198" i="2"/>
  <c r="J196" i="2"/>
  <c r="BK195" i="2"/>
  <c r="BK194" i="2"/>
  <c r="J189" i="2"/>
  <c r="J187" i="2"/>
  <c r="J182" i="2"/>
  <c r="J176" i="2"/>
  <c r="J170" i="2"/>
  <c r="J168" i="2"/>
  <c r="J167" i="2"/>
  <c r="J163" i="2"/>
  <c r="J160" i="2"/>
  <c r="J158" i="2"/>
  <c r="BK156" i="2"/>
  <c r="J156" i="2"/>
  <c r="BK152" i="2"/>
  <c r="J148" i="2"/>
  <c r="BK145" i="2"/>
  <c r="AS94" i="1"/>
  <c r="J256" i="2" l="1"/>
  <c r="P412" i="2"/>
  <c r="T412" i="2"/>
  <c r="R412" i="2"/>
  <c r="P147" i="2"/>
  <c r="T147" i="2"/>
  <c r="P169" i="2"/>
  <c r="T169" i="2"/>
  <c r="R193" i="2"/>
  <c r="BK197" i="2"/>
  <c r="J197" i="2" s="1"/>
  <c r="J102" i="2" s="1"/>
  <c r="P197" i="2"/>
  <c r="T197" i="2"/>
  <c r="P201" i="2"/>
  <c r="T201" i="2"/>
  <c r="P227" i="2"/>
  <c r="T227" i="2"/>
  <c r="R237" i="2"/>
  <c r="BK245" i="2"/>
  <c r="J245" i="2" s="1"/>
  <c r="J107" i="2" s="1"/>
  <c r="R245" i="2"/>
  <c r="BK256" i="2"/>
  <c r="J108" i="2" s="1"/>
  <c r="R256" i="2"/>
  <c r="BK277" i="2"/>
  <c r="J277" i="2" s="1"/>
  <c r="J109" i="2" s="1"/>
  <c r="R277" i="2"/>
  <c r="T277" i="2"/>
  <c r="P280" i="2"/>
  <c r="T280" i="2"/>
  <c r="R297" i="2"/>
  <c r="T297" i="2"/>
  <c r="P302" i="2"/>
  <c r="T302" i="2"/>
  <c r="P325" i="2"/>
  <c r="T325" i="2"/>
  <c r="P341" i="2"/>
  <c r="T341" i="2"/>
  <c r="P351" i="2"/>
  <c r="T351" i="2"/>
  <c r="P357" i="2"/>
  <c r="T357" i="2"/>
  <c r="R367" i="2"/>
  <c r="T367" i="2"/>
  <c r="P373" i="2"/>
  <c r="BK387" i="2"/>
  <c r="J387" i="2" s="1"/>
  <c r="J119" i="2" s="1"/>
  <c r="BK147" i="2"/>
  <c r="J147" i="2" s="1"/>
  <c r="J99" i="2" s="1"/>
  <c r="R147" i="2"/>
  <c r="BK169" i="2"/>
  <c r="J169" i="2" s="1"/>
  <c r="J100" i="2" s="1"/>
  <c r="R169" i="2"/>
  <c r="BK193" i="2"/>
  <c r="J193" i="2" s="1"/>
  <c r="J101" i="2" s="1"/>
  <c r="P193" i="2"/>
  <c r="T193" i="2"/>
  <c r="R197" i="2"/>
  <c r="BK201" i="2"/>
  <c r="J201" i="2" s="1"/>
  <c r="J104" i="2" s="1"/>
  <c r="R201" i="2"/>
  <c r="BK227" i="2"/>
  <c r="J227" i="2" s="1"/>
  <c r="J105" i="2" s="1"/>
  <c r="R227" i="2"/>
  <c r="BK237" i="2"/>
  <c r="J237" i="2" s="1"/>
  <c r="J106" i="2" s="1"/>
  <c r="P237" i="2"/>
  <c r="T237" i="2"/>
  <c r="P245" i="2"/>
  <c r="T245" i="2"/>
  <c r="P256" i="2"/>
  <c r="T256" i="2"/>
  <c r="P277" i="2"/>
  <c r="BK280" i="2"/>
  <c r="J280" i="2" s="1"/>
  <c r="J110" i="2" s="1"/>
  <c r="R280" i="2"/>
  <c r="BK297" i="2"/>
  <c r="J297" i="2" s="1"/>
  <c r="J111" i="2" s="1"/>
  <c r="P297" i="2"/>
  <c r="BK302" i="2"/>
  <c r="J302" i="2" s="1"/>
  <c r="J112" i="2" s="1"/>
  <c r="R302" i="2"/>
  <c r="BK325" i="2"/>
  <c r="J325" i="2" s="1"/>
  <c r="J113" i="2" s="1"/>
  <c r="R325" i="2"/>
  <c r="BK341" i="2"/>
  <c r="J341" i="2" s="1"/>
  <c r="J114" i="2" s="1"/>
  <c r="R341" i="2"/>
  <c r="BK351" i="2"/>
  <c r="J351" i="2" s="1"/>
  <c r="J115" i="2" s="1"/>
  <c r="R351" i="2"/>
  <c r="BK357" i="2"/>
  <c r="J357" i="2" s="1"/>
  <c r="J116" i="2" s="1"/>
  <c r="R357" i="2"/>
  <c r="BK367" i="2"/>
  <c r="J367" i="2" s="1"/>
  <c r="J117" i="2" s="1"/>
  <c r="P367" i="2"/>
  <c r="BK373" i="2"/>
  <c r="J373" i="2" s="1"/>
  <c r="J118" i="2" s="1"/>
  <c r="R373" i="2"/>
  <c r="T373" i="2"/>
  <c r="P387" i="2"/>
  <c r="R387" i="2"/>
  <c r="T387" i="2"/>
  <c r="E85" i="2"/>
  <c r="J89" i="2"/>
  <c r="J92" i="2"/>
  <c r="BF148" i="2"/>
  <c r="BF152" i="2"/>
  <c r="BF156" i="2"/>
  <c r="BF160" i="2"/>
  <c r="BF163" i="2"/>
  <c r="BF168" i="2"/>
  <c r="BF170" i="2"/>
  <c r="BF176" i="2"/>
  <c r="BF182" i="2"/>
  <c r="BF187" i="2"/>
  <c r="BF194" i="2"/>
  <c r="BF199" i="2"/>
  <c r="BF224" i="2"/>
  <c r="BF228" i="2"/>
  <c r="BF229" i="2"/>
  <c r="BF236" i="2"/>
  <c r="BF240" i="2"/>
  <c r="BF242" i="2"/>
  <c r="BF246" i="2"/>
  <c r="BF247" i="2"/>
  <c r="BF251" i="2"/>
  <c r="BF252" i="2"/>
  <c r="BF255" i="2"/>
  <c r="BF260" i="2"/>
  <c r="BF262" i="2"/>
  <c r="BF265" i="2"/>
  <c r="BF267" i="2"/>
  <c r="BF270" i="2"/>
  <c r="BF272" i="2"/>
  <c r="BF275" i="2"/>
  <c r="BF276" i="2"/>
  <c r="BF279" i="2"/>
  <c r="BF281" i="2"/>
  <c r="BF285" i="2"/>
  <c r="BF286" i="2"/>
  <c r="BF288" i="2"/>
  <c r="BF289" i="2"/>
  <c r="BF291" i="2"/>
  <c r="BF292" i="2"/>
  <c r="BF293" i="2"/>
  <c r="BF295" i="2"/>
  <c r="BF296" i="2"/>
  <c r="BF300" i="2"/>
  <c r="BF303" i="2"/>
  <c r="BF310" i="2"/>
  <c r="BF324" i="2"/>
  <c r="BF326" i="2"/>
  <c r="BF331" i="2"/>
  <c r="BF332" i="2"/>
  <c r="BF342" i="2"/>
  <c r="BF346" i="2"/>
  <c r="BF347" i="2"/>
  <c r="BF352" i="2"/>
  <c r="BF358" i="2"/>
  <c r="BF366" i="2"/>
  <c r="BF368" i="2"/>
  <c r="BF369" i="2"/>
  <c r="BF372" i="2"/>
  <c r="BF385" i="2"/>
  <c r="BF386" i="2"/>
  <c r="BF409" i="2"/>
  <c r="F91" i="2"/>
  <c r="F92" i="2"/>
  <c r="BF145" i="2"/>
  <c r="BF158" i="2"/>
  <c r="BF167" i="2"/>
  <c r="BF189" i="2"/>
  <c r="BF195" i="2"/>
  <c r="BF196" i="2"/>
  <c r="BF198" i="2"/>
  <c r="BF202" i="2"/>
  <c r="BF206" i="2"/>
  <c r="BF213" i="2"/>
  <c r="BF216" i="2"/>
  <c r="BF223" i="2"/>
  <c r="BF226" i="2"/>
  <c r="BF230" i="2"/>
  <c r="BF231" i="2"/>
  <c r="BF232" i="2"/>
  <c r="BF235" i="2"/>
  <c r="BF238" i="2"/>
  <c r="BF239" i="2"/>
  <c r="BF241" i="2"/>
  <c r="BF243" i="2"/>
  <c r="BF244" i="2"/>
  <c r="BF250" i="2"/>
  <c r="BF253" i="2"/>
  <c r="BF254" i="2"/>
  <c r="BF257" i="2"/>
  <c r="BF258" i="2"/>
  <c r="BF259" i="2"/>
  <c r="BF261" i="2"/>
  <c r="BF266" i="2"/>
  <c r="BF268" i="2"/>
  <c r="BF269" i="2"/>
  <c r="BF271" i="2"/>
  <c r="BF273" i="2"/>
  <c r="BF274" i="2"/>
  <c r="BF278" i="2"/>
  <c r="BF282" i="2"/>
  <c r="BF283" i="2"/>
  <c r="BF284" i="2"/>
  <c r="BF287" i="2"/>
  <c r="BF290" i="2"/>
  <c r="BF294" i="2"/>
  <c r="BF298" i="2"/>
  <c r="BF299" i="2"/>
  <c r="BF301" i="2"/>
  <c r="BF321" i="2"/>
  <c r="BF330" i="2"/>
  <c r="BF333" i="2"/>
  <c r="BF334" i="2"/>
  <c r="BF335" i="2"/>
  <c r="BF336" i="2"/>
  <c r="BF337" i="2"/>
  <c r="BF338" i="2"/>
  <c r="BF339" i="2"/>
  <c r="BF340" i="2"/>
  <c r="BF350" i="2"/>
  <c r="BF356" i="2"/>
  <c r="BF362" i="2"/>
  <c r="BF364" i="2"/>
  <c r="BF365" i="2"/>
  <c r="BF374" i="2"/>
  <c r="BF388" i="2"/>
  <c r="BF403" i="2"/>
  <c r="BF414" i="2"/>
  <c r="BF416" i="2"/>
  <c r="BK144" i="2"/>
  <c r="J144" i="2" s="1"/>
  <c r="J98" i="2" s="1"/>
  <c r="BK413" i="2"/>
  <c r="J413" i="2" s="1"/>
  <c r="J121" i="2" s="1"/>
  <c r="BK415" i="2"/>
  <c r="J415" i="2" s="1"/>
  <c r="J122" i="2" s="1"/>
  <c r="F33" i="2"/>
  <c r="AZ95" i="1" s="1"/>
  <c r="AZ94" i="1" s="1"/>
  <c r="W29" i="1" s="1"/>
  <c r="F37" i="2"/>
  <c r="BD95" i="1" s="1"/>
  <c r="BD94" i="1" s="1"/>
  <c r="W33" i="1" s="1"/>
  <c r="J33" i="2"/>
  <c r="AV95" i="1" s="1"/>
  <c r="F35" i="2"/>
  <c r="BB95" i="1" s="1"/>
  <c r="BB94" i="1" s="1"/>
  <c r="W31" i="1" s="1"/>
  <c r="F36" i="2"/>
  <c r="BC95" i="1" s="1"/>
  <c r="BC94" i="1" s="1"/>
  <c r="W32" i="1" s="1"/>
  <c r="R143" i="2" l="1"/>
  <c r="T143" i="2"/>
  <c r="P143" i="2"/>
  <c r="P200" i="2"/>
  <c r="R200" i="2"/>
  <c r="T200" i="2"/>
  <c r="BK143" i="2"/>
  <c r="J143" i="2" s="1"/>
  <c r="J97" i="2" s="1"/>
  <c r="BK200" i="2"/>
  <c r="J200" i="2" s="1"/>
  <c r="J103" i="2" s="1"/>
  <c r="BK412" i="2"/>
  <c r="J412" i="2" s="1"/>
  <c r="J120" i="2" s="1"/>
  <c r="AX94" i="1"/>
  <c r="AV94" i="1"/>
  <c r="AK29" i="1" s="1"/>
  <c r="AY94" i="1"/>
  <c r="F34" i="2"/>
  <c r="BA95" i="1" s="1"/>
  <c r="BA94" i="1" s="1"/>
  <c r="W30" i="1" s="1"/>
  <c r="J34" i="2"/>
  <c r="AW95" i="1" s="1"/>
  <c r="AT95" i="1" s="1"/>
  <c r="R142" i="2" l="1"/>
  <c r="T142" i="2"/>
  <c r="P142" i="2"/>
  <c r="AU95" i="1" s="1"/>
  <c r="AU94" i="1" s="1"/>
  <c r="BK142" i="2"/>
  <c r="J142" i="2" s="1"/>
  <c r="J96" i="2" s="1"/>
  <c r="AW94" i="1"/>
  <c r="AK30" i="1" s="1"/>
  <c r="J30" i="2" l="1"/>
  <c r="AG95" i="1" s="1"/>
  <c r="AN95" i="1" s="1"/>
  <c r="AT94" i="1"/>
  <c r="J39" i="2" l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<sst xmlns="http://schemas.openxmlformats.org/spreadsheetml/2006/main" count="3155" uniqueCount="663">
  <si>
    <t>Export Komplet</t>
  </si>
  <si>
    <t/>
  </si>
  <si>
    <t>2.0</t>
  </si>
  <si>
    <t>False</t>
  </si>
  <si>
    <t>{570878b4-c09d-461a-8c07-ca65d282b3bf}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</si>
  <si>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</si>
  <si>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</si>
  <si>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</si>
  <si>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</si>
  <si>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</si>
  <si>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</si>
  <si>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</si>
  <si>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</si>
  <si>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</si>
  <si>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</si>
  <si>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</si>
  <si>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</si>
  <si>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V. Košaře 122/1</t>
  </si>
  <si>
    <t>KSO:</t>
  </si>
  <si>
    <t>CC-CZ:</t>
  </si>
  <si>
    <t>Místo:</t>
  </si>
  <si>
    <t xml:space="preserve"> </t>
  </si>
  <si>
    <t>Datum:</t>
  </si>
  <si>
    <t>27. 8. 2019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</si>
  <si>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</si>
  <si>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</si>
  <si>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</si>
  <si>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</si>
  <si>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</si>
  <si>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</si>
  <si>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</si>
  <si>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</si>
  <si>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</si>
  <si>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</si>
  <si>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</si>
  <si>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</si>
  <si>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</si>
  <si>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</si>
  <si>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</si>
  <si>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</si>
  <si>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</si>
  <si>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</si>
  <si>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</si>
  <si>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</si>
  <si>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</si>
  <si>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</si>
  <si>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</si>
  <si>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</si>
  <si>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</si>
  <si>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</si>
  <si>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</si>
  <si>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</si>
  <si>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</si>
  <si>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</si>
  <si>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</si>
  <si>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</si>
  <si>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</si>
  <si>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</si>
  <si>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</si>
  <si>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</si>
  <si>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</si>
  <si>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</si>
  <si>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</si>
  <si>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</si>
  <si>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</si>
  <si>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</si>
  <si>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</si>
  <si>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</si>
  <si>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</si>
  <si>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</si>
  <si>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</si>
  <si>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</si>
  <si>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</si>
  <si>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</si>
  <si>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</si>
  <si>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</si>
  <si>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</si>
  <si>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</si>
  <si>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</si>
  <si>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</si>
  <si>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</si>
  <si>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</t>
  </si>
  <si>
    <t>Bytová jednotka č.2</t>
  </si>
  <si>
    <t>STA</t>
  </si>
  <si>
    <t>1</t>
  </si>
  <si>
    <t>{ac4a83b6-4e7d-4874-8554-412d8f57ad21}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</si>
  <si>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</si>
  <si>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</si>
  <si>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</si>
  <si>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</si>
  <si>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</si>
  <si>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</si>
  <si>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</si>
  <si>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</si>
  <si>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</si>
  <si>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</si>
  <si>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</si>
  <si>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</si>
  <si>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</si>
  <si>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</si>
  <si>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</si>
  <si>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</si>
  <si>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</si>
  <si>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</si>
  <si>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</si>
  <si>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</si>
  <si>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</si>
  <si>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</si>
  <si>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</si>
  <si>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</si>
  <si>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</si>
  <si>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</si>
  <si>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</si>
  <si>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</si>
  <si>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</si>
  <si>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</si>
  <si>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</si>
  <si>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</si>
  <si>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</si>
  <si>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</si>
  <si>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</si>
  <si>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</si>
  <si>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</si>
  <si>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</si>
  <si>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</si>
  <si>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</si>
  <si>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</si>
  <si>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</si>
  <si>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</si>
  <si>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</si>
  <si>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</si>
  <si>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</si>
  <si>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</si>
  <si>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</si>
  <si>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</si>
  <si>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</si>
  <si>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</si>
  <si>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</si>
  <si>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</si>
  <si>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ploch rovných tl 75 mm z pórobetonových přesných tvárnic</t>
  </si>
  <si>
    <t>m2</t>
  </si>
  <si>
    <t>4</t>
  </si>
  <si>
    <t>-643368071</t>
  </si>
  <si>
    <t>VV</t>
  </si>
  <si>
    <t>(1,5+0,7)*0,8</t>
  </si>
  <si>
    <t>6</t>
  </si>
  <si>
    <t>Úpravy povrchů, podlahy a osazování výplní</t>
  </si>
  <si>
    <t>611131121</t>
  </si>
  <si>
    <t>Penetrační disperzní nátěr vnitřních stropů nanášený ručně</t>
  </si>
  <si>
    <t>1522152599</t>
  </si>
  <si>
    <t>2,59*1,95</t>
  </si>
  <si>
    <t>-0,91*0,6</t>
  </si>
  <si>
    <t>Součet</t>
  </si>
  <si>
    <t>5</t>
  </si>
  <si>
    <t>612131121</t>
  </si>
  <si>
    <t>Penetrační disperzní nátěr vnitřních stěn nanášený ručně</t>
  </si>
  <si>
    <t>2114429138</t>
  </si>
  <si>
    <t>8</t>
  </si>
  <si>
    <t>1,535*0,6</t>
  </si>
  <si>
    <t>(0,655+3+0,655)*2</t>
  </si>
  <si>
    <t>9</t>
  </si>
  <si>
    <t>612321111</t>
  </si>
  <si>
    <t>Vápenocementová omítka hrubá jednovrstvá zatřená vnitřních stěn nanášená ručně</t>
  </si>
  <si>
    <t>-877317429</t>
  </si>
  <si>
    <t>(1,535+0,655+0,655+3)*2,6</t>
  </si>
  <si>
    <t>619991001</t>
  </si>
  <si>
    <t>Zakrytí podlah fólií přilepenou lepící páskou</t>
  </si>
  <si>
    <t>-893733152</t>
  </si>
  <si>
    <t>3*4,5</t>
  </si>
  <si>
    <t>619991011</t>
  </si>
  <si>
    <t>Obalení konstrukcí a prvků fólií přilepenou lepící páskou</t>
  </si>
  <si>
    <t>1221837381</t>
  </si>
  <si>
    <t>konstrukce v blízkosti bytového jádra:</t>
  </si>
  <si>
    <t>50</t>
  </si>
  <si>
    <t>632441112</t>
  </si>
  <si>
    <t>523261436</t>
  </si>
  <si>
    <t>1,535*1,87</t>
  </si>
  <si>
    <t>0,895*1,11</t>
  </si>
  <si>
    <t>642944121</t>
  </si>
  <si>
    <t>Osazování ocelových zárubní dodatečné pl do 2,5 m2</t>
  </si>
  <si>
    <t>kus</t>
  </si>
  <si>
    <t>-230245399</t>
  </si>
  <si>
    <t>M</t>
  </si>
  <si>
    <t>55331521</t>
  </si>
  <si>
    <t>zárubeň ocelová pro sádrokarton 100 700 L/P</t>
  </si>
  <si>
    <t>1306810581</t>
  </si>
  <si>
    <t>Ostatní konstrukce a práce, bourání</t>
  </si>
  <si>
    <t>784111001</t>
  </si>
  <si>
    <t>Oprášení (ometení ) podkladu v místnostech výšky do 3,80 m</t>
  </si>
  <si>
    <t>16</t>
  </si>
  <si>
    <t>2070200337</t>
  </si>
  <si>
    <t>konstrukce po vybouraném jádru:</t>
  </si>
  <si>
    <t>((0,655+0,08)*2+2,59)*2,6</t>
  </si>
  <si>
    <t>strop:</t>
  </si>
  <si>
    <t>784111011</t>
  </si>
  <si>
    <t>Obroušení podkladu omítnutého v místnostech výšky do 3,80 m</t>
  </si>
  <si>
    <t>1764349355</t>
  </si>
  <si>
    <t>lehké obroušení stávajícího panelu - příprava pro novou omítku:</t>
  </si>
  <si>
    <t>(0,655+0,08)*2,6*2</t>
  </si>
  <si>
    <t>(0,065+1,535+0,08)*2,6</t>
  </si>
  <si>
    <t>952901111</t>
  </si>
  <si>
    <t>Vyčištění budov bytové a občanské výstavby při výšce podlaží do 4 m</t>
  </si>
  <si>
    <t>-939177946</t>
  </si>
  <si>
    <t>3,5*3</t>
  </si>
  <si>
    <t>přístupová trasa do bytu-choba:</t>
  </si>
  <si>
    <t>962084121</t>
  </si>
  <si>
    <t>Bourání příček umakartových tl do 50 mm</t>
  </si>
  <si>
    <t>1631284145</t>
  </si>
  <si>
    <t>(2,565*2+1,895*2+3+0,895)*2,6</t>
  </si>
  <si>
    <t>965046111</t>
  </si>
  <si>
    <t>Broušení stávajících betonových podlah úběr do 3 mm</t>
  </si>
  <si>
    <t>-561228461</t>
  </si>
  <si>
    <t>2,565*1,895-0,895*0,695</t>
  </si>
  <si>
    <t>0,7*3</t>
  </si>
  <si>
    <t>997</t>
  </si>
  <si>
    <t>Přesun sutě</t>
  </si>
  <si>
    <t>997013157</t>
  </si>
  <si>
    <t>Vnitrostaveništní doprava suti a vybouraných hmot pro budovy v do 24 m s omezením mechanizace</t>
  </si>
  <si>
    <t>t</t>
  </si>
  <si>
    <t>486591904</t>
  </si>
  <si>
    <t>997013501</t>
  </si>
  <si>
    <t>Odvoz suti a vybouraných hmot na skládku nebo meziskládku do 1 km se složením</t>
  </si>
  <si>
    <t>-1317408104</t>
  </si>
  <si>
    <t>997013831</t>
  </si>
  <si>
    <t>Poplatek za uložení na skládce (skládkovné) stavebního odpadu směsného kód odpadu 170 904</t>
  </si>
  <si>
    <t>135745867</t>
  </si>
  <si>
    <t>998</t>
  </si>
  <si>
    <t>Přesun hmot</t>
  </si>
  <si>
    <t>998011003</t>
  </si>
  <si>
    <t>Přesun hmot pro budovy zděné v do 24 m</t>
  </si>
  <si>
    <t>-2057231362</t>
  </si>
  <si>
    <t>998017003</t>
  </si>
  <si>
    <t>Přesun hmot s omezením mechanizace pro budovy v do 24 m</t>
  </si>
  <si>
    <t>1874865021</t>
  </si>
  <si>
    <t>PSV</t>
  </si>
  <si>
    <t>Práce a dodávky PSV</t>
  </si>
  <si>
    <t>711</t>
  </si>
  <si>
    <t>Izolace proti vodě, vlhkosti a plynům</t>
  </si>
  <si>
    <t>711191201</t>
  </si>
  <si>
    <t>1940173431</t>
  </si>
  <si>
    <t>1,87*1,535</t>
  </si>
  <si>
    <t>711192201</t>
  </si>
  <si>
    <t>-1090691689</t>
  </si>
  <si>
    <t>(0,895+1,11)*2*0,2</t>
  </si>
  <si>
    <t>(0,7+1,5+0,7)*2</t>
  </si>
  <si>
    <t>(1,2+1,535+1,2)*0,2</t>
  </si>
  <si>
    <t>1,5*0,8</t>
  </si>
  <si>
    <t>24617150</t>
  </si>
  <si>
    <t>hmota nátěrová hydroizolační elastická na beton nebo omítku</t>
  </si>
  <si>
    <t>kg</t>
  </si>
  <si>
    <t>32</t>
  </si>
  <si>
    <t>1465865056</t>
  </si>
  <si>
    <t>spotřeba 3kg/m2, tl. 2mm</t>
  </si>
  <si>
    <t>(3,863+8,589)*3</t>
  </si>
  <si>
    <t>711199101</t>
  </si>
  <si>
    <t>Provedení těsnícího pásu do spoje dilatační nebo styčné spáry podlaha - stěna</t>
  </si>
  <si>
    <t>m</t>
  </si>
  <si>
    <t>1679762161</t>
  </si>
  <si>
    <t>1,11+0,895+1,11</t>
  </si>
  <si>
    <t>(1,87+1,535)*2</t>
  </si>
  <si>
    <t>1,535</t>
  </si>
  <si>
    <t>2,6*2</t>
  </si>
  <si>
    <t>0,2*6</t>
  </si>
  <si>
    <t>711199102</t>
  </si>
  <si>
    <t>Provedení těsnícího koutu pro vnější nebo vnitřní roh spáry podlaha - stěna</t>
  </si>
  <si>
    <t>-468107113</t>
  </si>
  <si>
    <t>28355020</t>
  </si>
  <si>
    <t>páska pružná těsnící š 80mm</t>
  </si>
  <si>
    <t>-736333045</t>
  </si>
  <si>
    <t>17,86*1,1</t>
  </si>
  <si>
    <t>998711103</t>
  </si>
  <si>
    <t>Přesun hmot tonážní pro izolace proti vodě, vlhkosti a plynům v objektech výšky do 60 m</t>
  </si>
  <si>
    <t>173634344</t>
  </si>
  <si>
    <t>721</t>
  </si>
  <si>
    <t>Zdravotechnika - vnitřní kanalizace</t>
  </si>
  <si>
    <t>721171808</t>
  </si>
  <si>
    <t>Demontáž potrubí z PVC do D 114</t>
  </si>
  <si>
    <t>-1065776196</t>
  </si>
  <si>
    <t>721173706</t>
  </si>
  <si>
    <t>Potrubí kanalizační z PE odpadní DN 100</t>
  </si>
  <si>
    <t>-1483132953</t>
  </si>
  <si>
    <t>721173722</t>
  </si>
  <si>
    <t>Potrubí kanalizační z PE připojovací DN 40</t>
  </si>
  <si>
    <t>1155904797</t>
  </si>
  <si>
    <t>721173724</t>
  </si>
  <si>
    <t>Potrubí kanalizační z PE připojovací DN 70</t>
  </si>
  <si>
    <t>1615365802</t>
  </si>
  <si>
    <t>721220801</t>
  </si>
  <si>
    <t>Demontáž uzávěrek zápachových DN 70</t>
  </si>
  <si>
    <t>-1487997582</t>
  </si>
  <si>
    <t>vana,umyvadlo,pračka:</t>
  </si>
  <si>
    <t>721290111</t>
  </si>
  <si>
    <t>Zkouška těsnosti potrubí kanalizace vodou do DN 125</t>
  </si>
  <si>
    <t>-1315948541</t>
  </si>
  <si>
    <t>998721103</t>
  </si>
  <si>
    <t>Přesun hmot tonážní pro vnitřní kanalizace v objektech v do 24 m</t>
  </si>
  <si>
    <t>-1011377933</t>
  </si>
  <si>
    <t>722</t>
  </si>
  <si>
    <t>Zdravotechnika - vnitřní vodovod</t>
  </si>
  <si>
    <t>722170801</t>
  </si>
  <si>
    <t>Demontáž rozvodů vody z plastů do D 25</t>
  </si>
  <si>
    <t>-951700162</t>
  </si>
  <si>
    <t>722176113</t>
  </si>
  <si>
    <t>Montáž potrubí plastové spojované svary polyfuzně do D 25 mm</t>
  </si>
  <si>
    <t>891340579</t>
  </si>
  <si>
    <t>28615150</t>
  </si>
  <si>
    <t>trubka vodovodní tlaková PPR řada PN 20 D 16mm dl 4m</t>
  </si>
  <si>
    <t>1836268689</t>
  </si>
  <si>
    <t>28615152</t>
  </si>
  <si>
    <t>trubka vodovodní tlaková PPR řada PN 20 D 20mm dl 4m</t>
  </si>
  <si>
    <t>1029668524</t>
  </si>
  <si>
    <t>28615153</t>
  </si>
  <si>
    <t>trubka vodovodní tlaková PPR řada PN 20 D 25mm dl 4m</t>
  </si>
  <si>
    <t>-1812266363</t>
  </si>
  <si>
    <t>soubor</t>
  </si>
  <si>
    <t>722290215</t>
  </si>
  <si>
    <t>Zkouška těsnosti vodovodního potrubí hrdlového nebo přírubového do DN 100</t>
  </si>
  <si>
    <t>1145297647</t>
  </si>
  <si>
    <t>722290234</t>
  </si>
  <si>
    <t>Proplach a dezinfekce vodovodního potrubí do DN 80</t>
  </si>
  <si>
    <t>307231212</t>
  </si>
  <si>
    <t>723</t>
  </si>
  <si>
    <t>Zdravotechnika - vnitřní plynovod</t>
  </si>
  <si>
    <t>723120804</t>
  </si>
  <si>
    <t>Demontáž potrubí ocelové závitové svařované do DN 25</t>
  </si>
  <si>
    <t>-351086645</t>
  </si>
  <si>
    <t>723150402</t>
  </si>
  <si>
    <t>Potrubí plyn ocelové z ušlechtilé oceli spojované lisováním DN 15</t>
  </si>
  <si>
    <t>1708341101</t>
  </si>
  <si>
    <t>chránička:</t>
  </si>
  <si>
    <t>723181002</t>
  </si>
  <si>
    <t>Potrubí měděné měkké spojované lisováním DN 15 ZTI</t>
  </si>
  <si>
    <t>-1372252931</t>
  </si>
  <si>
    <t>723190105</t>
  </si>
  <si>
    <t>Přípojka plynovodní nerezová hadice G1/2 F x G1/2 F délky 100 cm spojovaná na závit</t>
  </si>
  <si>
    <t>-50332955</t>
  </si>
  <si>
    <t>723190901</t>
  </si>
  <si>
    <t>Uzavření,otevření plynovodního potrubí při opravě</t>
  </si>
  <si>
    <t>-1091749140</t>
  </si>
  <si>
    <t>723190907</t>
  </si>
  <si>
    <t>Odvzdušnění nebo napuštění plynovodního potrubí</t>
  </si>
  <si>
    <t>-1915198636</t>
  </si>
  <si>
    <t>723190909</t>
  </si>
  <si>
    <t>Zkouška těsnosti potrubí plynovodního</t>
  </si>
  <si>
    <t>-1198556428</t>
  </si>
  <si>
    <t>998723103</t>
  </si>
  <si>
    <t>Přesun hmot tonážní pro vnitřní plynovod v objektech v do 24 m</t>
  </si>
  <si>
    <t>981839333</t>
  </si>
  <si>
    <t>725</t>
  </si>
  <si>
    <t>Zdravotechnika - zařizovací předměty</t>
  </si>
  <si>
    <t>725110811</t>
  </si>
  <si>
    <t>Demontáž klozetů splachovací s nádrží</t>
  </si>
  <si>
    <t>-441127226</t>
  </si>
  <si>
    <t>725112001</t>
  </si>
  <si>
    <t>Klozet keramický standardní samostatně stojící s hlubokým splachováním odpad vodorovný</t>
  </si>
  <si>
    <t>-1099417338</t>
  </si>
  <si>
    <t>725210821</t>
  </si>
  <si>
    <t>Demontáž umyvadel bez výtokových armatur</t>
  </si>
  <si>
    <t>67969335</t>
  </si>
  <si>
    <t>725211602</t>
  </si>
  <si>
    <t>Umyvadlo keramické připevněné na stěnu šrouby bílé bez krytu na sifon 550 mm</t>
  </si>
  <si>
    <t>-990965719</t>
  </si>
  <si>
    <t>725220841</t>
  </si>
  <si>
    <t>Demontáž van ocelová</t>
  </si>
  <si>
    <t>1617678691</t>
  </si>
  <si>
    <t>587709227</t>
  </si>
  <si>
    <t>725810811</t>
  </si>
  <si>
    <t>Demontáž ventilů výtokových nástěnných</t>
  </si>
  <si>
    <t>-2080724272</t>
  </si>
  <si>
    <t>725811115</t>
  </si>
  <si>
    <t>Ventil nástěnný pevný výtok G1/2x80 mm</t>
  </si>
  <si>
    <t>2075694878</t>
  </si>
  <si>
    <t>725820801</t>
  </si>
  <si>
    <t>Demontáž baterie nástěnné do G 3 / 4</t>
  </si>
  <si>
    <t>2113882210</t>
  </si>
  <si>
    <t>725822611</t>
  </si>
  <si>
    <t>Baterie umyvadlová stojánková páková bez výpusti</t>
  </si>
  <si>
    <t>-1459498904</t>
  </si>
  <si>
    <t>725831313</t>
  </si>
  <si>
    <t>Baterie vanová nástěnná páková s příslušenstvím a pohyblivým držákem</t>
  </si>
  <si>
    <t>126588439</t>
  </si>
  <si>
    <t>725865501</t>
  </si>
  <si>
    <t>Odpadní souprava DN 40/50 se zápachovou uzávěrkou pro vanu, ovládání bovdenem</t>
  </si>
  <si>
    <t>-848534769</t>
  </si>
  <si>
    <t>725869101</t>
  </si>
  <si>
    <t>Montáž zápachových uzávěrek do DN 40</t>
  </si>
  <si>
    <t>1379509938</t>
  </si>
  <si>
    <t>55161837</t>
  </si>
  <si>
    <t>uzávěrka zápachová pro pračku a myčku nástěnná PP-bílá DN 40</t>
  </si>
  <si>
    <t>884342150</t>
  </si>
  <si>
    <t>ZUU</t>
  </si>
  <si>
    <t>Zápachová uzávěra - sifon pro umyvadla, provedení chrom</t>
  </si>
  <si>
    <t>-879815475</t>
  </si>
  <si>
    <t>725980123</t>
  </si>
  <si>
    <t>851699324</t>
  </si>
  <si>
    <t>998725103</t>
  </si>
  <si>
    <t>Přesun hmot tonážní pro zařizovací předměty v objektech v do 24 m</t>
  </si>
  <si>
    <t>1782341339</t>
  </si>
  <si>
    <t>OIM</t>
  </si>
  <si>
    <t>Ostatní instalační materiál nutný pro dopojení zařizovacích předmětů (pancéřové hadičky, těsnění atd...)</t>
  </si>
  <si>
    <t>kpl</t>
  </si>
  <si>
    <t>755694526</t>
  </si>
  <si>
    <t>726</t>
  </si>
  <si>
    <t>Zdravotechnika - předstěnové instalace</t>
  </si>
  <si>
    <t>726131001</t>
  </si>
  <si>
    <t>Instalační předstěna - umyvadlo do v 1120 mm se stojánkovou baterií do lehkých stěn s kovovou kcí</t>
  </si>
  <si>
    <t>1026745974</t>
  </si>
  <si>
    <t>998726113</t>
  </si>
  <si>
    <t>Přesun hmot tonážní pro instalační prefabrikáty v objektech v do 24 m</t>
  </si>
  <si>
    <t>-1527322492</t>
  </si>
  <si>
    <t>741</t>
  </si>
  <si>
    <t>Elektroinstalace - silnoproud</t>
  </si>
  <si>
    <t>741112001</t>
  </si>
  <si>
    <t>Montáž krabice zapuštěná plastová kruhová</t>
  </si>
  <si>
    <t>164849814</t>
  </si>
  <si>
    <t>34571515</t>
  </si>
  <si>
    <t>krabice přístrojová instalační 400 V, 142x71x45mm do dutých stěn</t>
  </si>
  <si>
    <t>-1208918182</t>
  </si>
  <si>
    <t>741120001</t>
  </si>
  <si>
    <t>Montáž vodič Cu izolovaný plný a laněný žíla 0,35-6 mm2 pod omítku (CY)</t>
  </si>
  <si>
    <t>868077705</t>
  </si>
  <si>
    <t>34111036</t>
  </si>
  <si>
    <t>kabel silový s Cu jádrem 1 kV 3x2,5mm2</t>
  </si>
  <si>
    <t>849075836</t>
  </si>
  <si>
    <t>34111018</t>
  </si>
  <si>
    <t>kabel silový s Cu jádrem 6mm2</t>
  </si>
  <si>
    <t>-824661115</t>
  </si>
  <si>
    <t>741210001</t>
  </si>
  <si>
    <t>Montáž rozvodnice oceloplechová nebo plastová běžná do 20 kg</t>
  </si>
  <si>
    <t>393658148</t>
  </si>
  <si>
    <t>35713850</t>
  </si>
  <si>
    <t>rozvodnice elektroměrové s jedním 1 fázovým místem bez požární úpravy 18 pozic</t>
  </si>
  <si>
    <t>1466191885</t>
  </si>
  <si>
    <t>741310001</t>
  </si>
  <si>
    <t>Montáž vypínač nástěnný 1-jednopólový prostředí normální</t>
  </si>
  <si>
    <t>1638530344</t>
  </si>
  <si>
    <t>34535799</t>
  </si>
  <si>
    <t>ovladač zapínací tlačítkový 10A 3553-80289 velkoplošný</t>
  </si>
  <si>
    <t>1104644833</t>
  </si>
  <si>
    <t>741313001</t>
  </si>
  <si>
    <t>Montáž zásuvka (polo)zapuštěná bezšroubové připojení 2P+PE se zapojením vodičů</t>
  </si>
  <si>
    <t>205841208</t>
  </si>
  <si>
    <t>35811077</t>
  </si>
  <si>
    <t>zásuvka nepropustná nástěnná 16A 220 V 3pólová</t>
  </si>
  <si>
    <t>1997375704</t>
  </si>
  <si>
    <t>741370002</t>
  </si>
  <si>
    <t>Montáž svítidlo žárovkové bytové stropní přisazené 1 zdroj se sklem</t>
  </si>
  <si>
    <t>1378588503</t>
  </si>
  <si>
    <t>34821275</t>
  </si>
  <si>
    <t>svítidlo bytové žárovkové IP 42, max. 60 W E27</t>
  </si>
  <si>
    <t>1867202902</t>
  </si>
  <si>
    <t>34111030</t>
  </si>
  <si>
    <t>kabel silový s Cu jádrem 1 kV 3x1,5mm2</t>
  </si>
  <si>
    <t>-574143613</t>
  </si>
  <si>
    <t>741810001</t>
  </si>
  <si>
    <t>Celková prohlídka elektrického rozvodu a zařízení do 100 000,- Kč</t>
  </si>
  <si>
    <t>-1444181896</t>
  </si>
  <si>
    <t>34823735</t>
  </si>
  <si>
    <t>svítidlo zářivkové interiérové s kompenzací, barva bílá, 18W, délka 974 mm</t>
  </si>
  <si>
    <t>-1208339313</t>
  </si>
  <si>
    <t>751</t>
  </si>
  <si>
    <t>Vzduchotechnika</t>
  </si>
  <si>
    <t>751111012</t>
  </si>
  <si>
    <t>Mtž vent ax ntl nástěnného základního D do 200 mm</t>
  </si>
  <si>
    <t>620682743</t>
  </si>
  <si>
    <t>V</t>
  </si>
  <si>
    <t>Axiální ventilátor max. 20x20cm, pr. 125 mm</t>
  </si>
  <si>
    <t>-406644306</t>
  </si>
  <si>
    <t>751111811</t>
  </si>
  <si>
    <t>Demontáž ventilátoru axiálního nízkotlakého kruhové potrubí D do 200 mm</t>
  </si>
  <si>
    <t>-1618427167</t>
  </si>
  <si>
    <t>998751102</t>
  </si>
  <si>
    <t>Přesun hmot tonážní pro vzduchotechniku v objektech v do 24 m</t>
  </si>
  <si>
    <t>-723476749</t>
  </si>
  <si>
    <t>763</t>
  </si>
  <si>
    <t>Konstrukce suché výstavby</t>
  </si>
  <si>
    <t>763111331</t>
  </si>
  <si>
    <t>-1688777814</t>
  </si>
  <si>
    <t>763111718</t>
  </si>
  <si>
    <t>SDK příčka úprava styku příčky a stropu/stávající stěny páskou nebo silikonováním</t>
  </si>
  <si>
    <t>562386193</t>
  </si>
  <si>
    <t>2,85</t>
  </si>
  <si>
    <t>(0,895+1,11)*2</t>
  </si>
  <si>
    <t>0,9+2,59+1,95</t>
  </si>
  <si>
    <t>2,6*6</t>
  </si>
  <si>
    <t>763111724</t>
  </si>
  <si>
    <t>SDK příčka páska k vyztužení různých úhlů</t>
  </si>
  <si>
    <t>951050437</t>
  </si>
  <si>
    <t>2,6*1</t>
  </si>
  <si>
    <t>998763303</t>
  </si>
  <si>
    <t>Přesun hmot tonážní pro sádrokartonové konstrukce v objektech v do 24 m</t>
  </si>
  <si>
    <t>-909295449</t>
  </si>
  <si>
    <t>766</t>
  </si>
  <si>
    <t>Konstrukce truhlářské</t>
  </si>
  <si>
    <t>766421812</t>
  </si>
  <si>
    <t>Demontáž truhlářského obložení podhledů z panelů plochy přes 1,5 m2</t>
  </si>
  <si>
    <t>-1564993136</t>
  </si>
  <si>
    <t>demontáž obložení stropu umakartem:</t>
  </si>
  <si>
    <t>2,6*1,895</t>
  </si>
  <si>
    <t>766660001</t>
  </si>
  <si>
    <t>Montáž dveřních křídel otvíravých 1křídlových š do 0,8 m do ocelové zárubně</t>
  </si>
  <si>
    <t>-1856009899</t>
  </si>
  <si>
    <t>61162854</t>
  </si>
  <si>
    <t>dveře vnitřní foliované plné 1křídlové 70x197 cm</t>
  </si>
  <si>
    <t>1382783396</t>
  </si>
  <si>
    <t>54914610</t>
  </si>
  <si>
    <t>kování vrchní dveřní klika včetně rozet a montážního materiál nerez PK</t>
  </si>
  <si>
    <t>-52955942</t>
  </si>
  <si>
    <t>766660722</t>
  </si>
  <si>
    <t>Montáž dveřního kování - zámku</t>
  </si>
  <si>
    <t>1947279440</t>
  </si>
  <si>
    <t>54925015</t>
  </si>
  <si>
    <t>1142872882</t>
  </si>
  <si>
    <t>766695212</t>
  </si>
  <si>
    <t>Montáž truhlářských prahů dveří 1křídlových šířky do 10 cm</t>
  </si>
  <si>
    <t>519065516</t>
  </si>
  <si>
    <t>61187416</t>
  </si>
  <si>
    <t>práh dveřní dřevěný bukový tl 2cm dl 92cm š 10cm</t>
  </si>
  <si>
    <t>964760269</t>
  </si>
  <si>
    <t>766812840</t>
  </si>
  <si>
    <t>Demontáž kuchyňských linek dřevěných nebo kovových délky do 2,1 m</t>
  </si>
  <si>
    <t>1696053568</t>
  </si>
  <si>
    <t>998766103</t>
  </si>
  <si>
    <t>Přesun hmot tonážní pro konstrukce truhlářské v objektech v do 24 m</t>
  </si>
  <si>
    <t>-729156032</t>
  </si>
  <si>
    <t>DV</t>
  </si>
  <si>
    <t>Dodávka a osazení SDK konstrukce dvířek za wc - pro obklad vč. úchytek a začištění</t>
  </si>
  <si>
    <t>-510373354</t>
  </si>
  <si>
    <t>UP</t>
  </si>
  <si>
    <t>Dodatečná úprava dveřních prahů vzhledem k výškovým rozdílům podlah</t>
  </si>
  <si>
    <t>-1310511488</t>
  </si>
  <si>
    <t>771</t>
  </si>
  <si>
    <t>Podlahy z dlaždic</t>
  </si>
  <si>
    <t>771571113</t>
  </si>
  <si>
    <t>Montáž podlah z keramických dlaždic režných hladkých do malty do 12 ks/m2</t>
  </si>
  <si>
    <t>1505239783</t>
  </si>
  <si>
    <t>771591111</t>
  </si>
  <si>
    <t>Podlahy penetrace podkladu</t>
  </si>
  <si>
    <t>-2094354180</t>
  </si>
  <si>
    <t>59761408</t>
  </si>
  <si>
    <t>dlaždice keramická barevná přes 9 do 12 ks/m2</t>
  </si>
  <si>
    <t>1300146206</t>
  </si>
  <si>
    <t>3,863*1,1</t>
  </si>
  <si>
    <t>4,249*1,1 'Přepočtené koeficientem množství</t>
  </si>
  <si>
    <t>998771103</t>
  </si>
  <si>
    <t>Přesun hmot tonážní pro podlahy z dlaždic v objektech v do 24 m</t>
  </si>
  <si>
    <t>-294803344</t>
  </si>
  <si>
    <t>776</t>
  </si>
  <si>
    <t>Podlahy povlakové</t>
  </si>
  <si>
    <t>776201812</t>
  </si>
  <si>
    <t>Demontáž lepených povlakových podlah s podložkou ručně</t>
  </si>
  <si>
    <t>-496671207</t>
  </si>
  <si>
    <t>demontáž nášlapné vrstvy z pvc:</t>
  </si>
  <si>
    <t>1,13*0,895</t>
  </si>
  <si>
    <t>998776103</t>
  </si>
  <si>
    <t>Přesun hmot tonážní pro podlahy povlakové v objektech v do 24 m</t>
  </si>
  <si>
    <t>-1103279505</t>
  </si>
  <si>
    <t>781</t>
  </si>
  <si>
    <t>Dokončovací práce - obklady</t>
  </si>
  <si>
    <t>781471113</t>
  </si>
  <si>
    <t>Montáž obkladů vnitřních keramických hladkých do 19 ks/m2 kladených do malty</t>
  </si>
  <si>
    <t>-792202654</t>
  </si>
  <si>
    <t>59761155</t>
  </si>
  <si>
    <t>dlaždice keramické koupelnové(barevné) přes 19 do 25 ks/m2</t>
  </si>
  <si>
    <t>1584699387</t>
  </si>
  <si>
    <t>781495111</t>
  </si>
  <si>
    <t>Penetrace podkladu vnitřních obkladů</t>
  </si>
  <si>
    <t>837213207</t>
  </si>
  <si>
    <t>998781103</t>
  </si>
  <si>
    <t>Přesun hmot tonážní pro obklady keramické v objektech v do 24 m</t>
  </si>
  <si>
    <t>-741237993</t>
  </si>
  <si>
    <t>Z</t>
  </si>
  <si>
    <t>Dodávka a montáž zrcadla na zeď</t>
  </si>
  <si>
    <t>696576611</t>
  </si>
  <si>
    <t>783</t>
  </si>
  <si>
    <t>Dokončovací práce - nátěry</t>
  </si>
  <si>
    <t>783301313</t>
  </si>
  <si>
    <t>Odmaštění zámečnických konstrukcí ředidlovým odmašťovačem</t>
  </si>
  <si>
    <t>86919736</t>
  </si>
  <si>
    <t>783314101</t>
  </si>
  <si>
    <t>Základní jednonásobný syntetický nátěr zámečnických konstrukcí</t>
  </si>
  <si>
    <t>1229602133</t>
  </si>
  <si>
    <t>zárubně:</t>
  </si>
  <si>
    <t>(2*2+0,9)*2*0,5</t>
  </si>
  <si>
    <t>783317101</t>
  </si>
  <si>
    <t>Krycí jednonásobný syntetický standardní nátěr zámečnických konstrukcí</t>
  </si>
  <si>
    <t>-1904221585</t>
  </si>
  <si>
    <t>784</t>
  </si>
  <si>
    <t>Dokončovací práce - malby a tapety</t>
  </si>
  <si>
    <t>-19775446</t>
  </si>
  <si>
    <t>stěny:</t>
  </si>
  <si>
    <t>(1,11+0,895)*2*0,6</t>
  </si>
  <si>
    <t>(0,7+3+0,7)*2</t>
  </si>
  <si>
    <t>chodba:</t>
  </si>
  <si>
    <t>(0,9+2,59+1,95+3+3+1,5)*2,6</t>
  </si>
  <si>
    <t>784181111</t>
  </si>
  <si>
    <t>Základní silikátová jednonásobná penetrace podkladu v místnostech výšky do 3,80m</t>
  </si>
  <si>
    <t>-639496487</t>
  </si>
  <si>
    <t>784321001</t>
  </si>
  <si>
    <t>Jednonásobné silikátové bílé malby v místnosti výšky do 3,80 m</t>
  </si>
  <si>
    <t>730787849</t>
  </si>
  <si>
    <t>HZS</t>
  </si>
  <si>
    <t>Hodinové zúčtovací sazby</t>
  </si>
  <si>
    <t>HZS1292</t>
  </si>
  <si>
    <t>Hodinová zúčtovací sazba stavební dělník</t>
  </si>
  <si>
    <t>hod</t>
  </si>
  <si>
    <t>512</t>
  </si>
  <si>
    <t>1297973454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</si>
  <si>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</si>
  <si>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</si>
  <si>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</si>
  <si>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</si>
  <si>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</si>
  <si>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vysekání drážek a jejich zapravení - elektroinstalace:</t>
  </si>
  <si>
    <t>demontáž stávající elektroinstalace:</t>
  </si>
  <si>
    <t>HZS2212</t>
  </si>
  <si>
    <t>Hodinová zúčtovací sazba instalatér odborný</t>
  </si>
  <si>
    <t>-62401217</t>
  </si>
  <si>
    <t>Ostatní drobné nepecifikované práce související s rozvody vody a kanalizace bytového jádra:</t>
  </si>
  <si>
    <t>instalatérské práce při dopojení kuchyňské linky:</t>
  </si>
  <si>
    <t>HZS3111</t>
  </si>
  <si>
    <t>Hodinová zúčtovací sazba montér potrubí</t>
  </si>
  <si>
    <t>-1415343240</t>
  </si>
  <si>
    <t>dopojení nového ventilátoru na stávající potrubí:</t>
  </si>
  <si>
    <t>VRN</t>
  </si>
  <si>
    <t>Vedlejší rozpočtové náklady</t>
  </si>
  <si>
    <t>VRN3</t>
  </si>
  <si>
    <t>Zařízení staveniště</t>
  </si>
  <si>
    <t>030001000</t>
  </si>
  <si>
    <t>1024</t>
  </si>
  <si>
    <t>-238935086</t>
  </si>
  <si>
    <t>VRN7</t>
  </si>
  <si>
    <t>Provozní vlivy</t>
  </si>
  <si>
    <t>070001000</t>
  </si>
  <si>
    <t>-1370706817</t>
  </si>
  <si>
    <t>Provedení izolace hydroizolační stěrkou vodorovné na betonu, 2 vrstvy</t>
  </si>
  <si>
    <t>WC zámek stavební zadlabací dozický 02-03 L Zn</t>
  </si>
  <si>
    <t>(0,895+1,11)*2*2,5</t>
  </si>
  <si>
    <t>Potěr samonivelační tl do 30 mm ze suchých směsí</t>
  </si>
  <si>
    <t>Provedení izolace hydroizolační stěrkou svislé na betonu, 2 vrstvy</t>
  </si>
  <si>
    <t xml:space="preserve">SDK příčka tl 80 mm profil CW+UW 50 desky 1xH2 15 TI 40 mm včetně stropu </t>
  </si>
  <si>
    <t>Revizní dvířka pod obklad  magnetická vč. montáže a začištění k obkladu min. 250x330 mm</t>
  </si>
  <si>
    <t>1,635*1,87</t>
  </si>
  <si>
    <t>(1,87+6,535)*2*0,6</t>
  </si>
  <si>
    <t>(1,87+1,635)*2*2,5</t>
  </si>
  <si>
    <t>27,55*1,1</t>
  </si>
  <si>
    <t>V. Košaře 1/122</t>
  </si>
  <si>
    <t>Bytová jednotka č.50</t>
  </si>
  <si>
    <t>725245151</t>
  </si>
  <si>
    <t>55233200</t>
  </si>
  <si>
    <t>55233206</t>
  </si>
  <si>
    <t>Rošt žlabu sprchového koutu š. koutu 800 mm</t>
  </si>
  <si>
    <t>Žlab sprchového koutu se zápachovou uzávěrou š. koutu 800 mm</t>
  </si>
  <si>
    <t>Zástěna sprchová  do výšky 1900mm a šířky 1535 mm s posuvným dílem, tl. skla 6 mm, chromový rám</t>
  </si>
  <si>
    <t>sprch. kout:</t>
  </si>
  <si>
    <t>2*0,9*2,65</t>
  </si>
  <si>
    <t>2*2,59*2,65</t>
  </si>
  <si>
    <t>2*1,95*2,65</t>
  </si>
  <si>
    <t>1,535*1,95</t>
  </si>
  <si>
    <t>0,9*1,11</t>
  </si>
  <si>
    <t>SDK příčka tl 100 mm profil CW+UW 50 desky 1xH2 15 TI 40 mm</t>
  </si>
  <si>
    <t>2*1,87*2,65</t>
  </si>
  <si>
    <t>2*2,85*2,65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</si>
</sst>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9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sz val="8"/>
      <name val="Arial CE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167" fontId="9" fillId="0" borderId="22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2" fillId="0" borderId="0" xfId="0" applyFont="1" applyBorder="1" applyAlignment="1" applyProtection="1">
      <alignment horizontal="center" vertical="center"/>
      <protection locked="0"/>
    </xf>
    <xf numFmtId="49" fontId="22" fillId="0" borderId="0" xfId="0" applyNumberFormat="1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4" fontId="22" fillId="3" borderId="0" xfId="0" applyNumberFormat="1" applyFont="1" applyFill="1" applyBorder="1" applyAlignment="1" applyProtection="1">
      <alignment vertical="center"/>
      <protection locked="0"/>
    </xf>
    <xf numFmtId="4" fontId="22" fillId="0" borderId="0" xfId="0" applyNumberFormat="1" applyFont="1" applyBorder="1" applyAlignment="1" applyProtection="1">
      <alignment vertical="center"/>
      <protection locked="0"/>
    </xf>
    <xf numFmtId="0" fontId="0" fillId="0" borderId="18" xfId="0" applyFont="1" applyBorder="1" applyAlignment="1" applyProtection="1">
      <alignment vertical="center"/>
      <protection locked="0"/>
    </xf>
    <xf numFmtId="0" fontId="22" fillId="0" borderId="12" xfId="0" applyFont="1" applyBorder="1" applyAlignment="1" applyProtection="1">
      <alignment horizontal="center" vertical="center"/>
      <protection locked="0"/>
    </xf>
    <xf numFmtId="49" fontId="22" fillId="0" borderId="12" xfId="0" applyNumberFormat="1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4" fontId="22" fillId="3" borderId="12" xfId="0" applyNumberFormat="1" applyFont="1" applyFill="1" applyBorder="1" applyAlignment="1" applyProtection="1">
      <alignment vertical="center"/>
      <protection locked="0"/>
    </xf>
    <xf numFmtId="4" fontId="22" fillId="0" borderId="12" xfId="0" applyNumberFormat="1" applyFont="1" applyBorder="1" applyAlignment="1" applyProtection="1">
      <alignment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49" fontId="22" fillId="0" borderId="20" xfId="0" applyNumberFormat="1" applyFont="1" applyBorder="1" applyAlignment="1" applyProtection="1">
      <alignment horizontal="left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4" fontId="22" fillId="3" borderId="20" xfId="0" applyNumberFormat="1" applyFont="1" applyFill="1" applyBorder="1" applyAlignment="1" applyProtection="1">
      <alignment vertical="center"/>
      <protection locked="0"/>
    </xf>
    <xf numFmtId="4" fontId="22" fillId="0" borderId="20" xfId="0" applyNumberFormat="1" applyFont="1" applyBorder="1" applyAlignment="1" applyProtection="1">
      <alignment vertical="center"/>
      <protection locked="0"/>
    </xf>
    <xf numFmtId="0" fontId="38" fillId="0" borderId="12" xfId="0" applyFont="1" applyBorder="1" applyAlignment="1" applyProtection="1">
      <alignment horizontal="left" vertical="center" wrapText="1"/>
      <protection locked="0"/>
    </xf>
    <xf numFmtId="0" fontId="38" fillId="0" borderId="0" xfId="0" applyFont="1" applyBorder="1" applyAlignment="1" applyProtection="1">
      <alignment horizontal="left" vertical="center" wrapText="1"/>
      <protection locked="0"/>
    </xf>
    <xf numFmtId="167" fontId="38" fillId="0" borderId="12" xfId="0" applyNumberFormat="1" applyFont="1" applyBorder="1" applyAlignment="1" applyProtection="1">
      <alignment vertical="center"/>
      <protection locked="0"/>
    </xf>
    <xf numFmtId="167" fontId="38" fillId="0" borderId="0" xfId="0" applyNumberFormat="1" applyFont="1" applyBorder="1" applyAlignment="1" applyProtection="1">
      <alignment vertical="center"/>
      <protection locked="0"/>
    </xf>
    <xf numFmtId="167" fontId="10" fillId="0" borderId="20" xfId="0" applyNumberFormat="1" applyFont="1" applyBorder="1" applyAlignment="1" applyProtection="1">
      <alignment vertical="center"/>
      <protection locked="0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 x14ac:dyDescent="0.2">
      <c r="AR2" s="239" t="s">
        <v>5</v>
      </c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S2" s="17" t="s">
        <v>6</v>
      </c>
      <c r="BT2" s="17" t="s">
        <v>7</v>
      </c>
    </row>
    <row r="3" spans="1:74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 x14ac:dyDescent="0.2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 x14ac:dyDescent="0.2">
      <c r="B5" s="20"/>
      <c r="D5" s="24" t="s">
        <v>13</v>
      </c>
      <c r="K5" s="267" t="s">
        <v>14</v>
      </c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R5" s="20"/>
      <c r="BE5" s="264" t="s">
        <v>15</v>
      </c>
      <c r="BS5" s="17" t="s">
        <v>6</v>
      </c>
    </row>
    <row r="6" spans="1:74" s="1" customFormat="1" ht="36.950000000000003" customHeight="1" x14ac:dyDescent="0.2">
      <c r="B6" s="20"/>
      <c r="D6" s="26" t="s">
        <v>16</v>
      </c>
      <c r="K6" s="268" t="s">
        <v>17</v>
      </c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240"/>
      <c r="AO6" s="240"/>
      <c r="AR6" s="20"/>
      <c r="BE6" s="265"/>
      <c r="BS6" s="17" t="s">
        <v>6</v>
      </c>
    </row>
    <row r="7" spans="1:74" s="1" customFormat="1" ht="12" customHeight="1" x14ac:dyDescent="0.2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65"/>
      <c r="BS7" s="17" t="s">
        <v>6</v>
      </c>
    </row>
    <row r="8" spans="1:74" s="1" customFormat="1" ht="12" customHeight="1" x14ac:dyDescent="0.2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65"/>
      <c r="BS8" s="17" t="s">
        <v>6</v>
      </c>
    </row>
    <row r="9" spans="1:74" s="1" customFormat="1" ht="14.45" customHeight="1" x14ac:dyDescent="0.2">
      <c r="B9" s="20"/>
      <c r="AR9" s="20"/>
      <c r="BE9" s="265"/>
      <c r="BS9" s="17" t="s">
        <v>6</v>
      </c>
    </row>
    <row r="10" spans="1:74" s="1" customFormat="1" ht="12" customHeight="1" x14ac:dyDescent="0.2">
      <c r="B10" s="20"/>
      <c r="D10" s="27" t="s">
        <v>24</v>
      </c>
      <c r="AK10" s="27" t="s">
        <v>25</v>
      </c>
      <c r="AN10" s="25" t="s">
        <v>1</v>
      </c>
      <c r="AR10" s="20"/>
      <c r="BE10" s="265"/>
      <c r="BS10" s="17" t="s">
        <v>6</v>
      </c>
    </row>
    <row r="11" spans="1:74" s="1" customFormat="1" ht="18.399999999999999" customHeight="1" x14ac:dyDescent="0.2">
      <c r="B11" s="20"/>
      <c r="E11" s="25" t="s">
        <v>21</v>
      </c>
      <c r="AK11" s="27" t="s">
        <v>26</v>
      </c>
      <c r="AN11" s="25" t="s">
        <v>1</v>
      </c>
      <c r="AR11" s="20"/>
      <c r="BE11" s="265"/>
      <c r="BS11" s="17" t="s">
        <v>6</v>
      </c>
    </row>
    <row r="12" spans="1:74" s="1" customFormat="1" ht="6.95" customHeight="1" x14ac:dyDescent="0.2">
      <c r="B12" s="20"/>
      <c r="AR12" s="20"/>
      <c r="BE12" s="265"/>
      <c r="BS12" s="17" t="s">
        <v>6</v>
      </c>
    </row>
    <row r="13" spans="1:74" s="1" customFormat="1" ht="12" customHeight="1" x14ac:dyDescent="0.2">
      <c r="B13" s="20"/>
      <c r="D13" s="27" t="s">
        <v>27</v>
      </c>
      <c r="AK13" s="27" t="s">
        <v>25</v>
      </c>
      <c r="AN13" s="29" t="s">
        <v>28</v>
      </c>
      <c r="AR13" s="20"/>
      <c r="BE13" s="265"/>
      <c r="BS13" s="17" t="s">
        <v>6</v>
      </c>
    </row>
    <row r="14" spans="1:74" ht="12.75" x14ac:dyDescent="0.2">
      <c r="B14" s="20"/>
      <c r="E14" s="269" t="s">
        <v>28</v>
      </c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  <c r="R14" s="270"/>
      <c r="S14" s="270"/>
      <c r="T14" s="270"/>
      <c r="U14" s="270"/>
      <c r="V14" s="270"/>
      <c r="W14" s="270"/>
      <c r="X14" s="270"/>
      <c r="Y14" s="270"/>
      <c r="Z14" s="270"/>
      <c r="AA14" s="270"/>
      <c r="AB14" s="270"/>
      <c r="AC14" s="270"/>
      <c r="AD14" s="270"/>
      <c r="AE14" s="270"/>
      <c r="AF14" s="270"/>
      <c r="AG14" s="270"/>
      <c r="AH14" s="270"/>
      <c r="AI14" s="270"/>
      <c r="AJ14" s="270"/>
      <c r="AK14" s="27" t="s">
        <v>26</v>
      </c>
      <c r="AN14" s="29" t="s">
        <v>28</v>
      </c>
      <c r="AR14" s="20"/>
      <c r="BE14" s="265"/>
      <c r="BS14" s="17" t="s">
        <v>6</v>
      </c>
    </row>
    <row r="15" spans="1:74" s="1" customFormat="1" ht="6.95" customHeight="1" x14ac:dyDescent="0.2">
      <c r="B15" s="20"/>
      <c r="AR15" s="20"/>
      <c r="BE15" s="265"/>
      <c r="BS15" s="17" t="s">
        <v>3</v>
      </c>
    </row>
    <row r="16" spans="1:74" s="1" customFormat="1" ht="12" customHeight="1" x14ac:dyDescent="0.2">
      <c r="B16" s="20"/>
      <c r="D16" s="27" t="s">
        <v>29</v>
      </c>
      <c r="AK16" s="27" t="s">
        <v>25</v>
      </c>
      <c r="AN16" s="25" t="s">
        <v>30</v>
      </c>
      <c r="AR16" s="20"/>
      <c r="BE16" s="265"/>
      <c r="BS16" s="17" t="s">
        <v>3</v>
      </c>
    </row>
    <row r="17" spans="1:71" s="1" customFormat="1" ht="18.399999999999999" customHeight="1" x14ac:dyDescent="0.2">
      <c r="B17" s="20"/>
      <c r="E17" s="25" t="s">
        <v>31</v>
      </c>
      <c r="AK17" s="27" t="s">
        <v>26</v>
      </c>
      <c r="AN17" s="25" t="s">
        <v>32</v>
      </c>
      <c r="AR17" s="20"/>
      <c r="BE17" s="265"/>
      <c r="BS17" s="17" t="s">
        <v>33</v>
      </c>
    </row>
    <row r="18" spans="1:71" s="1" customFormat="1" ht="6.95" customHeight="1" x14ac:dyDescent="0.2">
      <c r="B18" s="20"/>
      <c r="AR18" s="20"/>
      <c r="BE18" s="265"/>
      <c r="BS18" s="17" t="s">
        <v>6</v>
      </c>
    </row>
    <row r="19" spans="1:71" s="1" customFormat="1" ht="12" customHeight="1" x14ac:dyDescent="0.2">
      <c r="B19" s="20"/>
      <c r="D19" s="27" t="s">
        <v>34</v>
      </c>
      <c r="AK19" s="27" t="s">
        <v>25</v>
      </c>
      <c r="AN19" s="25" t="s">
        <v>1</v>
      </c>
      <c r="AR19" s="20"/>
      <c r="BE19" s="265"/>
      <c r="BS19" s="17" t="s">
        <v>6</v>
      </c>
    </row>
    <row r="20" spans="1:71" s="1" customFormat="1" ht="18.399999999999999" customHeight="1" x14ac:dyDescent="0.2">
      <c r="B20" s="20"/>
      <c r="E20" s="25" t="s">
        <v>21</v>
      </c>
      <c r="AK20" s="27" t="s">
        <v>26</v>
      </c>
      <c r="AN20" s="25" t="s">
        <v>1</v>
      </c>
      <c r="AR20" s="20"/>
      <c r="BE20" s="265"/>
      <c r="BS20" s="17" t="s">
        <v>33</v>
      </c>
    </row>
    <row r="21" spans="1:71" s="1" customFormat="1" ht="6.95" customHeight="1" x14ac:dyDescent="0.2">
      <c r="B21" s="20"/>
      <c r="AR21" s="20"/>
      <c r="BE21" s="265"/>
    </row>
    <row r="22" spans="1:71" s="1" customFormat="1" ht="12" customHeight="1" x14ac:dyDescent="0.2">
      <c r="B22" s="20"/>
      <c r="D22" s="27" t="s">
        <v>35</v>
      </c>
      <c r="AR22" s="20"/>
      <c r="BE22" s="265"/>
    </row>
    <row r="23" spans="1:71" s="1" customFormat="1" ht="16.5" customHeight="1" x14ac:dyDescent="0.2">
      <c r="B23" s="20"/>
      <c r="E23" s="271" t="s">
        <v>1</v>
      </c>
      <c r="F23" s="271"/>
      <c r="G23" s="271"/>
      <c r="H23" s="271"/>
      <c r="I23" s="271"/>
      <c r="J23" s="271"/>
      <c r="K23" s="271"/>
      <c r="L23" s="271"/>
      <c r="M23" s="271"/>
      <c r="N23" s="271"/>
      <c r="O23" s="271"/>
      <c r="P23" s="271"/>
      <c r="Q23" s="271"/>
      <c r="R23" s="271"/>
      <c r="S23" s="271"/>
      <c r="T23" s="271"/>
      <c r="U23" s="271"/>
      <c r="V23" s="271"/>
      <c r="W23" s="271"/>
      <c r="X23" s="271"/>
      <c r="Y23" s="271"/>
      <c r="Z23" s="271"/>
      <c r="AA23" s="271"/>
      <c r="AB23" s="271"/>
      <c r="AC23" s="271"/>
      <c r="AD23" s="271"/>
      <c r="AE23" s="271"/>
      <c r="AF23" s="271"/>
      <c r="AG23" s="271"/>
      <c r="AH23" s="271"/>
      <c r="AI23" s="271"/>
      <c r="AJ23" s="271"/>
      <c r="AK23" s="271"/>
      <c r="AL23" s="271"/>
      <c r="AM23" s="271"/>
      <c r="AN23" s="271"/>
      <c r="AR23" s="20"/>
      <c r="BE23" s="265"/>
    </row>
    <row r="24" spans="1:71" s="1" customFormat="1" ht="6.95" customHeight="1" x14ac:dyDescent="0.2">
      <c r="B24" s="20"/>
      <c r="AR24" s="20"/>
      <c r="BE24" s="265"/>
    </row>
    <row r="25" spans="1:71" s="1" customFormat="1" ht="6.95" customHeight="1" x14ac:dyDescent="0.2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65"/>
    </row>
    <row r="26" spans="1:71" s="2" customFormat="1" ht="25.9" customHeight="1" x14ac:dyDescent="0.2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72">
        <f>ROUND(AG94,2)</f>
        <v>24.97</v>
      </c>
      <c r="AL26" s="273"/>
      <c r="AM26" s="273"/>
      <c r="AN26" s="273"/>
      <c r="AO26" s="273"/>
      <c r="AP26" s="32"/>
      <c r="AQ26" s="32"/>
      <c r="AR26" s="33"/>
      <c r="BE26" s="265"/>
    </row>
    <row r="27" spans="1:71" s="2" customFormat="1" ht="6.95" customHeight="1" x14ac:dyDescent="0.2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65"/>
    </row>
    <row r="28" spans="1:71" s="2" customFormat="1" ht="12.75" x14ac:dyDescent="0.2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74" t="s">
        <v>37</v>
      </c>
      <c r="M28" s="274"/>
      <c r="N28" s="274"/>
      <c r="O28" s="274"/>
      <c r="P28" s="274"/>
      <c r="Q28" s="32"/>
      <c r="R28" s="32"/>
      <c r="S28" s="32"/>
      <c r="T28" s="32"/>
      <c r="U28" s="32"/>
      <c r="V28" s="32"/>
      <c r="W28" s="274" t="s">
        <v>38</v>
      </c>
      <c r="X28" s="274"/>
      <c r="Y28" s="274"/>
      <c r="Z28" s="274"/>
      <c r="AA28" s="274"/>
      <c r="AB28" s="274"/>
      <c r="AC28" s="274"/>
      <c r="AD28" s="274"/>
      <c r="AE28" s="274"/>
      <c r="AF28" s="32"/>
      <c r="AG28" s="32"/>
      <c r="AH28" s="32"/>
      <c r="AI28" s="32"/>
      <c r="AJ28" s="32"/>
      <c r="AK28" s="274" t="s">
        <v>39</v>
      </c>
      <c r="AL28" s="274"/>
      <c r="AM28" s="274"/>
      <c r="AN28" s="274"/>
      <c r="AO28" s="274"/>
      <c r="AP28" s="32"/>
      <c r="AQ28" s="32"/>
      <c r="AR28" s="33"/>
      <c r="BE28" s="265"/>
    </row>
    <row r="29" spans="1:71" s="3" customFormat="1" ht="14.45" customHeight="1" x14ac:dyDescent="0.2">
      <c r="B29" s="37"/>
      <c r="D29" s="27" t="s">
        <v>40</v>
      </c>
      <c r="F29" s="27" t="s">
        <v>41</v>
      </c>
      <c r="L29" s="257">
        <v>0.21</v>
      </c>
      <c r="M29" s="256"/>
      <c r="N29" s="256"/>
      <c r="O29" s="256"/>
      <c r="P29" s="256"/>
      <c r="W29" s="255">
        <f>ROUND(AZ94, 2)</f>
        <v>0</v>
      </c>
      <c r="X29" s="256"/>
      <c r="Y29" s="256"/>
      <c r="Z29" s="256"/>
      <c r="AA29" s="256"/>
      <c r="AB29" s="256"/>
      <c r="AC29" s="256"/>
      <c r="AD29" s="256"/>
      <c r="AE29" s="256"/>
      <c r="AK29" s="255">
        <f>ROUND(AV94, 2)</f>
        <v>0</v>
      </c>
      <c r="AL29" s="256"/>
      <c r="AM29" s="256"/>
      <c r="AN29" s="256"/>
      <c r="AO29" s="256"/>
      <c r="AR29" s="37"/>
      <c r="BE29" s="266"/>
    </row>
    <row r="30" spans="1:71" s="3" customFormat="1" ht="14.45" customHeight="1" x14ac:dyDescent="0.2">
      <c r="B30" s="37"/>
      <c r="F30" s="27" t="s">
        <v>42</v>
      </c>
      <c r="L30" s="257">
        <v>0.15</v>
      </c>
      <c r="M30" s="256"/>
      <c r="N30" s="256"/>
      <c r="O30" s="256"/>
      <c r="P30" s="256"/>
      <c r="W30" s="255">
        <f>ROUND(BA94, 2)</f>
        <v>24.97</v>
      </c>
      <c r="X30" s="256"/>
      <c r="Y30" s="256"/>
      <c r="Z30" s="256"/>
      <c r="AA30" s="256"/>
      <c r="AB30" s="256"/>
      <c r="AC30" s="256"/>
      <c r="AD30" s="256"/>
      <c r="AE30" s="256"/>
      <c r="AK30" s="255">
        <f>ROUND(AW94, 2)</f>
        <v>3.75</v>
      </c>
      <c r="AL30" s="256"/>
      <c r="AM30" s="256"/>
      <c r="AN30" s="256"/>
      <c r="AO30" s="256"/>
      <c r="AR30" s="37"/>
      <c r="BE30" s="266"/>
    </row>
    <row r="31" spans="1:71" s="3" customFormat="1" ht="14.45" hidden="1" customHeight="1" x14ac:dyDescent="0.2">
      <c r="B31" s="37"/>
      <c r="F31" s="27" t="s">
        <v>43</v>
      </c>
      <c r="L31" s="257">
        <v>0.21</v>
      </c>
      <c r="M31" s="256"/>
      <c r="N31" s="256"/>
      <c r="O31" s="256"/>
      <c r="P31" s="256"/>
      <c r="W31" s="255">
        <f>ROUND(BB94, 2)</f>
        <v>0</v>
      </c>
      <c r="X31" s="256"/>
      <c r="Y31" s="256"/>
      <c r="Z31" s="256"/>
      <c r="AA31" s="256"/>
      <c r="AB31" s="256"/>
      <c r="AC31" s="256"/>
      <c r="AD31" s="256"/>
      <c r="AE31" s="256"/>
      <c r="AK31" s="255">
        <v>0</v>
      </c>
      <c r="AL31" s="256"/>
      <c r="AM31" s="256"/>
      <c r="AN31" s="256"/>
      <c r="AO31" s="256"/>
      <c r="AR31" s="37"/>
      <c r="BE31" s="266"/>
    </row>
    <row r="32" spans="1:71" s="3" customFormat="1" ht="14.45" hidden="1" customHeight="1" x14ac:dyDescent="0.2">
      <c r="B32" s="37"/>
      <c r="F32" s="27" t="s">
        <v>44</v>
      </c>
      <c r="L32" s="257">
        <v>0.15</v>
      </c>
      <c r="M32" s="256"/>
      <c r="N32" s="256"/>
      <c r="O32" s="256"/>
      <c r="P32" s="256"/>
      <c r="W32" s="255">
        <f>ROUND(BC94, 2)</f>
        <v>0</v>
      </c>
      <c r="X32" s="256"/>
      <c r="Y32" s="256"/>
      <c r="Z32" s="256"/>
      <c r="AA32" s="256"/>
      <c r="AB32" s="256"/>
      <c r="AC32" s="256"/>
      <c r="AD32" s="256"/>
      <c r="AE32" s="256"/>
      <c r="AK32" s="255">
        <v>0</v>
      </c>
      <c r="AL32" s="256"/>
      <c r="AM32" s="256"/>
      <c r="AN32" s="256"/>
      <c r="AO32" s="256"/>
      <c r="AR32" s="37"/>
      <c r="BE32" s="266"/>
    </row>
    <row r="33" spans="1:57" s="3" customFormat="1" ht="14.45" hidden="1" customHeight="1" x14ac:dyDescent="0.2">
      <c r="B33" s="37"/>
      <c r="F33" s="27" t="s">
        <v>45</v>
      </c>
      <c r="L33" s="257">
        <v>0</v>
      </c>
      <c r="M33" s="256"/>
      <c r="N33" s="256"/>
      <c r="O33" s="256"/>
      <c r="P33" s="256"/>
      <c r="W33" s="255">
        <f>ROUND(BD94, 2)</f>
        <v>0</v>
      </c>
      <c r="X33" s="256"/>
      <c r="Y33" s="256"/>
      <c r="Z33" s="256"/>
      <c r="AA33" s="256"/>
      <c r="AB33" s="256"/>
      <c r="AC33" s="256"/>
      <c r="AD33" s="256"/>
      <c r="AE33" s="256"/>
      <c r="AK33" s="255">
        <v>0</v>
      </c>
      <c r="AL33" s="256"/>
      <c r="AM33" s="256"/>
      <c r="AN33" s="256"/>
      <c r="AO33" s="256"/>
      <c r="AR33" s="37"/>
      <c r="BE33" s="266"/>
    </row>
    <row r="34" spans="1:57" s="2" customFormat="1" ht="6.95" customHeight="1" x14ac:dyDescent="0.2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65"/>
    </row>
    <row r="35" spans="1:57" s="2" customFormat="1" ht="25.9" customHeight="1" x14ac:dyDescent="0.2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60" t="s">
        <v>48</v>
      </c>
      <c r="Y35" s="261"/>
      <c r="Z35" s="261"/>
      <c r="AA35" s="261"/>
      <c r="AB35" s="261"/>
      <c r="AC35" s="40"/>
      <c r="AD35" s="40"/>
      <c r="AE35" s="40"/>
      <c r="AF35" s="40"/>
      <c r="AG35" s="40"/>
      <c r="AH35" s="40"/>
      <c r="AI35" s="40"/>
      <c r="AJ35" s="40"/>
      <c r="AK35" s="262">
        <f>SUM(AK26:AK33)</f>
        <v>28.72</v>
      </c>
      <c r="AL35" s="261"/>
      <c r="AM35" s="261"/>
      <c r="AN35" s="261"/>
      <c r="AO35" s="263"/>
      <c r="AP35" s="38"/>
      <c r="AQ35" s="38"/>
      <c r="AR35" s="33"/>
      <c r="BE35" s="32"/>
    </row>
    <row r="36" spans="1:57" s="2" customFormat="1" ht="6.95" customHeight="1" x14ac:dyDescent="0.2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 x14ac:dyDescent="0.2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 x14ac:dyDescent="0.2">
      <c r="B38" s="20"/>
      <c r="AR38" s="20"/>
    </row>
    <row r="39" spans="1:57" s="1" customFormat="1" ht="14.45" customHeight="1" x14ac:dyDescent="0.2">
      <c r="B39" s="20"/>
      <c r="AR39" s="20"/>
    </row>
    <row r="40" spans="1:57" s="1" customFormat="1" ht="14.45" customHeight="1" x14ac:dyDescent="0.2">
      <c r="B40" s="20"/>
      <c r="AR40" s="20"/>
    </row>
    <row r="41" spans="1:57" s="1" customFormat="1" ht="14.45" customHeight="1" x14ac:dyDescent="0.2">
      <c r="B41" s="20"/>
      <c r="AR41" s="20"/>
    </row>
    <row r="42" spans="1:57" s="1" customFormat="1" ht="14.45" customHeight="1" x14ac:dyDescent="0.2">
      <c r="B42" s="20"/>
      <c r="AR42" s="20"/>
    </row>
    <row r="43" spans="1:57" s="1" customFormat="1" ht="14.45" customHeight="1" x14ac:dyDescent="0.2">
      <c r="B43" s="20"/>
      <c r="AR43" s="20"/>
    </row>
    <row r="44" spans="1:57" s="1" customFormat="1" ht="14.45" customHeight="1" x14ac:dyDescent="0.2">
      <c r="B44" s="20"/>
      <c r="AR44" s="20"/>
    </row>
    <row r="45" spans="1:57" s="1" customFormat="1" ht="14.45" customHeight="1" x14ac:dyDescent="0.2">
      <c r="B45" s="20"/>
      <c r="AR45" s="20"/>
    </row>
    <row r="46" spans="1:57" s="1" customFormat="1" ht="14.45" customHeight="1" x14ac:dyDescent="0.2">
      <c r="B46" s="20"/>
      <c r="AR46" s="20"/>
    </row>
    <row r="47" spans="1:57" s="1" customFormat="1" ht="14.45" customHeight="1" x14ac:dyDescent="0.2">
      <c r="B47" s="20"/>
      <c r="AR47" s="20"/>
    </row>
    <row r="48" spans="1:57" s="1" customFormat="1" ht="14.45" customHeight="1" x14ac:dyDescent="0.2">
      <c r="B48" s="20"/>
      <c r="AR48" s="20"/>
    </row>
    <row r="49" spans="1:57" s="2" customFormat="1" ht="14.45" customHeight="1" x14ac:dyDescent="0.2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 x14ac:dyDescent="0.2">
      <c r="B50" s="20"/>
      <c r="AR50" s="20"/>
    </row>
    <row r="51" spans="1:57" x14ac:dyDescent="0.2">
      <c r="B51" s="20"/>
      <c r="AR51" s="20"/>
    </row>
    <row r="52" spans="1:57" x14ac:dyDescent="0.2">
      <c r="B52" s="20"/>
      <c r="AR52" s="20"/>
    </row>
    <row r="53" spans="1:57" x14ac:dyDescent="0.2">
      <c r="B53" s="20"/>
      <c r="AR53" s="20"/>
    </row>
    <row r="54" spans="1:57" x14ac:dyDescent="0.2">
      <c r="B54" s="20"/>
      <c r="AR54" s="20"/>
    </row>
    <row r="55" spans="1:57" x14ac:dyDescent="0.2">
      <c r="B55" s="20"/>
      <c r="AR55" s="20"/>
    </row>
    <row r="56" spans="1:57" x14ac:dyDescent="0.2">
      <c r="B56" s="20"/>
      <c r="AR56" s="20"/>
    </row>
    <row r="57" spans="1:57" x14ac:dyDescent="0.2">
      <c r="B57" s="20"/>
      <c r="AR57" s="20"/>
    </row>
    <row r="58" spans="1:57" x14ac:dyDescent="0.2">
      <c r="B58" s="20"/>
      <c r="AR58" s="20"/>
    </row>
    <row r="59" spans="1:57" x14ac:dyDescent="0.2">
      <c r="B59" s="20"/>
      <c r="AR59" s="20"/>
    </row>
    <row r="60" spans="1:57" s="2" customFormat="1" ht="12.75" x14ac:dyDescent="0.2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 x14ac:dyDescent="0.2">
      <c r="B61" s="20"/>
      <c r="AR61" s="20"/>
    </row>
    <row r="62" spans="1:57" x14ac:dyDescent="0.2">
      <c r="B62" s="20"/>
      <c r="AR62" s="20"/>
    </row>
    <row r="63" spans="1:57" x14ac:dyDescent="0.2">
      <c r="B63" s="20"/>
      <c r="AR63" s="20"/>
    </row>
    <row r="64" spans="1:57" s="2" customFormat="1" ht="12.75" x14ac:dyDescent="0.2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 x14ac:dyDescent="0.2">
      <c r="B65" s="20"/>
      <c r="AR65" s="20"/>
    </row>
    <row r="66" spans="1:57" x14ac:dyDescent="0.2">
      <c r="B66" s="20"/>
      <c r="AR66" s="20"/>
    </row>
    <row r="67" spans="1:57" x14ac:dyDescent="0.2">
      <c r="B67" s="20"/>
      <c r="AR67" s="20"/>
    </row>
    <row r="68" spans="1:57" x14ac:dyDescent="0.2">
      <c r="B68" s="20"/>
      <c r="AR68" s="20"/>
    </row>
    <row r="69" spans="1:57" x14ac:dyDescent="0.2">
      <c r="B69" s="20"/>
      <c r="AR69" s="20"/>
    </row>
    <row r="70" spans="1:57" x14ac:dyDescent="0.2">
      <c r="B70" s="20"/>
      <c r="AR70" s="20"/>
    </row>
    <row r="71" spans="1:57" x14ac:dyDescent="0.2">
      <c r="B71" s="20"/>
      <c r="AR71" s="20"/>
    </row>
    <row r="72" spans="1:57" x14ac:dyDescent="0.2">
      <c r="B72" s="20"/>
      <c r="AR72" s="20"/>
    </row>
    <row r="73" spans="1:57" x14ac:dyDescent="0.2">
      <c r="B73" s="20"/>
      <c r="AR73" s="20"/>
    </row>
    <row r="74" spans="1:57" x14ac:dyDescent="0.2">
      <c r="B74" s="20"/>
      <c r="AR74" s="20"/>
    </row>
    <row r="75" spans="1:57" s="2" customFormat="1" ht="12.75" x14ac:dyDescent="0.2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 x14ac:dyDescent="0.2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 x14ac:dyDescent="0.2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 x14ac:dyDescent="0.2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 x14ac:dyDescent="0.2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 x14ac:dyDescent="0.2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 x14ac:dyDescent="0.2">
      <c r="B84" s="51"/>
      <c r="C84" s="27" t="s">
        <v>13</v>
      </c>
      <c r="L84" s="4" t="str">
        <f>K5</f>
        <v>P1911/3</v>
      </c>
      <c r="AR84" s="51"/>
    </row>
    <row r="85" spans="1:91" s="5" customFormat="1" ht="36.950000000000003" customHeight="1" x14ac:dyDescent="0.2">
      <c r="B85" s="52"/>
      <c r="C85" s="53" t="s">
        <v>16</v>
      </c>
      <c r="L85" s="246" t="str">
        <f>K6</f>
        <v>V. Košaře 122/1</v>
      </c>
      <c r="M85" s="247"/>
      <c r="N85" s="247"/>
      <c r="O85" s="247"/>
      <c r="P85" s="247"/>
      <c r="Q85" s="247"/>
      <c r="R85" s="247"/>
      <c r="S85" s="247"/>
      <c r="T85" s="247"/>
      <c r="U85" s="247"/>
      <c r="V85" s="247"/>
      <c r="W85" s="247"/>
      <c r="X85" s="247"/>
      <c r="Y85" s="247"/>
      <c r="Z85" s="247"/>
      <c r="AA85" s="247"/>
      <c r="AB85" s="247"/>
      <c r="AC85" s="247"/>
      <c r="AD85" s="247"/>
      <c r="AE85" s="247"/>
      <c r="AF85" s="247"/>
      <c r="AG85" s="247"/>
      <c r="AH85" s="247"/>
      <c r="AI85" s="247"/>
      <c r="AJ85" s="247"/>
      <c r="AK85" s="247"/>
      <c r="AL85" s="247"/>
      <c r="AM85" s="247"/>
      <c r="AN85" s="247"/>
      <c r="AO85" s="247"/>
      <c r="AR85" s="52"/>
    </row>
    <row r="86" spans="1:91" s="2" customFormat="1" ht="6.95" customHeight="1" x14ac:dyDescent="0.2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 x14ac:dyDescent="0.2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48" t="str">
        <f>IF(AN8= "","",AN8)</f>
        <v>27. 8. 2019</v>
      </c>
      <c r="AN87" s="248"/>
      <c r="AO87" s="32"/>
      <c r="AP87" s="32"/>
      <c r="AQ87" s="32"/>
      <c r="AR87" s="33"/>
      <c r="BE87" s="32"/>
    </row>
    <row r="88" spans="1:91" s="2" customFormat="1" ht="6.95" customHeight="1" x14ac:dyDescent="0.2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 x14ac:dyDescent="0.2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49" t="str">
        <f>IF(E17="","",E17)</f>
        <v>Ing. Vladimír Slonka</v>
      </c>
      <c r="AN89" s="250"/>
      <c r="AO89" s="250"/>
      <c r="AP89" s="250"/>
      <c r="AQ89" s="32"/>
      <c r="AR89" s="33"/>
      <c r="AS89" s="251" t="s">
        <v>56</v>
      </c>
      <c r="AT89" s="252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 x14ac:dyDescent="0.2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49" t="str">
        <f>IF(E20="","",E20)</f>
        <v xml:space="preserve"> </v>
      </c>
      <c r="AN90" s="250"/>
      <c r="AO90" s="250"/>
      <c r="AP90" s="250"/>
      <c r="AQ90" s="32"/>
      <c r="AR90" s="33"/>
      <c r="AS90" s="253"/>
      <c r="AT90" s="254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 x14ac:dyDescent="0.2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53"/>
      <c r="AT91" s="254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 x14ac:dyDescent="0.2">
      <c r="A92" s="32"/>
      <c r="B92" s="33"/>
      <c r="C92" s="241" t="s">
        <v>57</v>
      </c>
      <c r="D92" s="242"/>
      <c r="E92" s="242"/>
      <c r="F92" s="242"/>
      <c r="G92" s="242"/>
      <c r="H92" s="60"/>
      <c r="I92" s="243" t="s">
        <v>58</v>
      </c>
      <c r="J92" s="242"/>
      <c r="K92" s="242"/>
      <c r="L92" s="242"/>
      <c r="M92" s="242"/>
      <c r="N92" s="242"/>
      <c r="O92" s="242"/>
      <c r="P92" s="242"/>
      <c r="Q92" s="242"/>
      <c r="R92" s="242"/>
      <c r="S92" s="242"/>
      <c r="T92" s="242"/>
      <c r="U92" s="242"/>
      <c r="V92" s="242"/>
      <c r="W92" s="242"/>
      <c r="X92" s="242"/>
      <c r="Y92" s="242"/>
      <c r="Z92" s="242"/>
      <c r="AA92" s="242"/>
      <c r="AB92" s="242"/>
      <c r="AC92" s="242"/>
      <c r="AD92" s="242"/>
      <c r="AE92" s="242"/>
      <c r="AF92" s="242"/>
      <c r="AG92" s="244" t="s">
        <v>59</v>
      </c>
      <c r="AH92" s="242"/>
      <c r="AI92" s="242"/>
      <c r="AJ92" s="242"/>
      <c r="AK92" s="242"/>
      <c r="AL92" s="242"/>
      <c r="AM92" s="242"/>
      <c r="AN92" s="243" t="s">
        <v>60</v>
      </c>
      <c r="AO92" s="242"/>
      <c r="AP92" s="245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 x14ac:dyDescent="0.2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 x14ac:dyDescent="0.2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37">
        <f>ROUND(AG95,2)</f>
        <v>24.97</v>
      </c>
      <c r="AH94" s="237"/>
      <c r="AI94" s="237"/>
      <c r="AJ94" s="237"/>
      <c r="AK94" s="237"/>
      <c r="AL94" s="237"/>
      <c r="AM94" s="237"/>
      <c r="AN94" s="238">
        <f>SUM(AG94,AT94)</f>
        <v>28.72</v>
      </c>
      <c r="AO94" s="238"/>
      <c r="AP94" s="238"/>
      <c r="AQ94" s="72" t="s">
        <v>1</v>
      </c>
      <c r="AR94" s="68"/>
      <c r="AS94" s="73">
        <f>ROUND(AS95,2)</f>
        <v>0</v>
      </c>
      <c r="AT94" s="74">
        <f>ROUND(SUM(AV94:AW94),2)</f>
        <v>3.75</v>
      </c>
      <c r="AU94" s="75">
        <f>ROUND(AU95,5)</f>
        <v>0</v>
      </c>
      <c r="AV94" s="74">
        <f>ROUND(AZ94*L29,2)</f>
        <v>0</v>
      </c>
      <c r="AW94" s="74">
        <f>ROUND(BA94*L30,2)</f>
        <v>3.75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24.97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 x14ac:dyDescent="0.2">
      <c r="A95" s="79" t="s">
        <v>80</v>
      </c>
      <c r="B95" s="80"/>
      <c r="C95" s="81"/>
      <c r="D95" s="236" t="s">
        <v>81</v>
      </c>
      <c r="E95" s="236"/>
      <c r="F95" s="236"/>
      <c r="G95" s="236"/>
      <c r="H95" s="236"/>
      <c r="I95" s="82"/>
      <c r="J95" s="236" t="s">
        <v>82</v>
      </c>
      <c r="K95" s="236"/>
      <c r="L95" s="236"/>
      <c r="M95" s="236"/>
      <c r="N95" s="236"/>
      <c r="O95" s="236"/>
      <c r="P95" s="236"/>
      <c r="Q95" s="236"/>
      <c r="R95" s="236"/>
      <c r="S95" s="236"/>
      <c r="T95" s="236"/>
      <c r="U95" s="236"/>
      <c r="V95" s="236"/>
      <c r="W95" s="236"/>
      <c r="X95" s="236"/>
      <c r="Y95" s="236"/>
      <c r="Z95" s="236"/>
      <c r="AA95" s="236"/>
      <c r="AB95" s="236"/>
      <c r="AC95" s="236"/>
      <c r="AD95" s="236"/>
      <c r="AE95" s="236"/>
      <c r="AF95" s="236"/>
      <c r="AG95" s="258">
        <f>'2 - Bytová jednotka č.2'!J30</f>
        <v>24.97</v>
      </c>
      <c r="AH95" s="259"/>
      <c r="AI95" s="259"/>
      <c r="AJ95" s="259"/>
      <c r="AK95" s="259"/>
      <c r="AL95" s="259"/>
      <c r="AM95" s="259"/>
      <c r="AN95" s="258">
        <f>SUM(AG95,AT95)</f>
        <v>28.72</v>
      </c>
      <c r="AO95" s="259"/>
      <c r="AP95" s="259"/>
      <c r="AQ95" s="83" t="s">
        <v>83</v>
      </c>
      <c r="AR95" s="80"/>
      <c r="AS95" s="84">
        <v>0</v>
      </c>
      <c r="AT95" s="85">
        <f>ROUND(SUM(AV95:AW95),2)</f>
        <v>3.75</v>
      </c>
      <c r="AU95" s="86">
        <f>'2 - Bytová jednotka č.2'!P142</f>
        <v>0</v>
      </c>
      <c r="AV95" s="85">
        <f>'2 - Bytová jednotka č.2'!J33</f>
        <v>0</v>
      </c>
      <c r="AW95" s="85">
        <f>'2 - Bytová jednotka č.2'!J34</f>
        <v>3.75</v>
      </c>
      <c r="AX95" s="85">
        <f>'2 - Bytová jednotka č.2'!J35</f>
        <v>0</v>
      </c>
      <c r="AY95" s="85">
        <f>'2 - Bytová jednotka č.2'!J36</f>
        <v>0</v>
      </c>
      <c r="AZ95" s="85">
        <f>'2 - Bytová jednotka č.2'!F33</f>
        <v>0</v>
      </c>
      <c r="BA95" s="85">
        <f>'2 - Bytová jednotka č.2'!F34</f>
        <v>24.97</v>
      </c>
      <c r="BB95" s="85">
        <f>'2 - Bytová jednotka č.2'!F35</f>
        <v>0</v>
      </c>
      <c r="BC95" s="85">
        <f>'2 - Bytová jednotka č.2'!F36</f>
        <v>0</v>
      </c>
      <c r="BD95" s="87">
        <f>'2 - Bytová jednotka č.2'!F37</f>
        <v>0</v>
      </c>
      <c r="BT95" s="88" t="s">
        <v>84</v>
      </c>
      <c r="BV95" s="88" t="s">
        <v>78</v>
      </c>
      <c r="BW95" s="88" t="s">
        <v>85</v>
      </c>
      <c r="BX95" s="88" t="s">
        <v>4</v>
      </c>
      <c r="CL95" s="88" t="s">
        <v>1</v>
      </c>
      <c r="CM95" s="88" t="s">
        <v>84</v>
      </c>
    </row>
    <row r="96" spans="1:91" s="2" customFormat="1" ht="30" customHeight="1" x14ac:dyDescent="0.2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 x14ac:dyDescent="0.2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N95:AP95"/>
    <mergeCell ref="AG95:AM95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</mergeCells>
  <hyperlinks>
    <hyperlink ref="A95" location="'2 - Bytová jednotka č.2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17"/>
  <sheetViews>
    <sheetView showGridLines="0" tabSelected="1" topLeftCell="A248" workbookViewId="0">
      <selection activeCell="I257" sqref="I257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5.332031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89"/>
      <c r="L2" s="239" t="s">
        <v>5</v>
      </c>
      <c r="M2" s="240"/>
      <c r="N2" s="240"/>
      <c r="O2" s="240"/>
      <c r="P2" s="240"/>
      <c r="Q2" s="240"/>
      <c r="R2" s="240"/>
      <c r="S2" s="240"/>
      <c r="T2" s="240"/>
      <c r="U2" s="240"/>
      <c r="V2" s="240"/>
      <c r="AT2" s="17" t="s">
        <v>85</v>
      </c>
    </row>
    <row r="3" spans="1:46" s="1" customFormat="1" ht="6.95" customHeight="1" x14ac:dyDescent="0.2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84</v>
      </c>
    </row>
    <row r="4" spans="1:46" s="1" customFormat="1" ht="24.95" customHeight="1" x14ac:dyDescent="0.2">
      <c r="B4" s="20"/>
      <c r="D4" s="21" t="s">
        <v>86</v>
      </c>
      <c r="I4" s="89"/>
      <c r="L4" s="20"/>
      <c r="M4" s="91" t="s">
        <v>10</v>
      </c>
      <c r="AT4" s="17" t="s">
        <v>3</v>
      </c>
    </row>
    <row r="5" spans="1:46" s="1" customFormat="1" ht="6.95" customHeight="1" x14ac:dyDescent="0.2">
      <c r="B5" s="20"/>
      <c r="I5" s="89"/>
      <c r="L5" s="20"/>
    </row>
    <row r="6" spans="1:46" s="1" customFormat="1" ht="12" customHeight="1" x14ac:dyDescent="0.2">
      <c r="B6" s="20"/>
      <c r="D6" s="27" t="s">
        <v>16</v>
      </c>
      <c r="I6" s="89"/>
      <c r="L6" s="20"/>
    </row>
    <row r="7" spans="1:46" s="1" customFormat="1" ht="16.5" customHeight="1" x14ac:dyDescent="0.2">
      <c r="B7" s="20"/>
      <c r="E7" s="276" t="s">
        <v>646</v>
      </c>
      <c r="F7" s="277"/>
      <c r="G7" s="277"/>
      <c r="H7" s="277"/>
      <c r="I7" s="89"/>
      <c r="L7" s="20"/>
    </row>
    <row r="8" spans="1:46" s="2" customFormat="1" ht="12" customHeight="1" x14ac:dyDescent="0.2">
      <c r="A8" s="32"/>
      <c r="B8" s="33"/>
      <c r="C8" s="32"/>
      <c r="D8" s="27" t="s">
        <v>87</v>
      </c>
      <c r="E8" s="32"/>
      <c r="F8" s="32"/>
      <c r="G8" s="32"/>
      <c r="H8" s="32"/>
      <c r="I8" s="9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 x14ac:dyDescent="0.2">
      <c r="A9" s="32"/>
      <c r="B9" s="33"/>
      <c r="C9" s="32"/>
      <c r="D9" s="32"/>
      <c r="E9" s="246" t="s">
        <v>647</v>
      </c>
      <c r="F9" s="275"/>
      <c r="G9" s="275"/>
      <c r="H9" s="275"/>
      <c r="I9" s="9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x14ac:dyDescent="0.2">
      <c r="A10" s="32"/>
      <c r="B10" s="33"/>
      <c r="C10" s="32"/>
      <c r="D10" s="32"/>
      <c r="E10" s="32"/>
      <c r="F10" s="32"/>
      <c r="G10" s="32"/>
      <c r="H10" s="32"/>
      <c r="I10" s="9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 x14ac:dyDescent="0.2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3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 x14ac:dyDescent="0.2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3" t="s">
        <v>22</v>
      </c>
      <c r="J12" s="55" t="str">
        <f>'Rekapitulace stavby'!AN8</f>
        <v>27. 8. 2019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 x14ac:dyDescent="0.2">
      <c r="A13" s="32"/>
      <c r="B13" s="33"/>
      <c r="C13" s="32"/>
      <c r="D13" s="32"/>
      <c r="E13" s="32"/>
      <c r="F13" s="32"/>
      <c r="G13" s="32"/>
      <c r="H13" s="32"/>
      <c r="I13" s="9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3"/>
      <c r="C14" s="32"/>
      <c r="D14" s="27" t="s">
        <v>24</v>
      </c>
      <c r="E14" s="32"/>
      <c r="F14" s="32"/>
      <c r="G14" s="32"/>
      <c r="H14" s="32"/>
      <c r="I14" s="93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 x14ac:dyDescent="0.2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3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 x14ac:dyDescent="0.2">
      <c r="A16" s="32"/>
      <c r="B16" s="33"/>
      <c r="C16" s="32"/>
      <c r="D16" s="32"/>
      <c r="E16" s="32"/>
      <c r="F16" s="32"/>
      <c r="G16" s="32"/>
      <c r="H16" s="32"/>
      <c r="I16" s="9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 x14ac:dyDescent="0.2">
      <c r="A17" s="32"/>
      <c r="B17" s="33"/>
      <c r="C17" s="32"/>
      <c r="D17" s="27" t="s">
        <v>27</v>
      </c>
      <c r="E17" s="32"/>
      <c r="F17" s="32"/>
      <c r="G17" s="32"/>
      <c r="H17" s="32"/>
      <c r="I17" s="93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 x14ac:dyDescent="0.2">
      <c r="A18" s="32"/>
      <c r="B18" s="33"/>
      <c r="C18" s="32"/>
      <c r="D18" s="32"/>
      <c r="E18" s="278" t="str">
        <f>'Rekapitulace stavby'!E14</f>
        <v>Vyplň údaj</v>
      </c>
      <c r="F18" s="267"/>
      <c r="G18" s="267"/>
      <c r="H18" s="267"/>
      <c r="I18" s="93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 x14ac:dyDescent="0.2">
      <c r="A19" s="32"/>
      <c r="B19" s="33"/>
      <c r="C19" s="32"/>
      <c r="D19" s="32"/>
      <c r="E19" s="32"/>
      <c r="F19" s="32"/>
      <c r="G19" s="32"/>
      <c r="H19" s="32"/>
      <c r="I19" s="9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 x14ac:dyDescent="0.2">
      <c r="A20" s="32"/>
      <c r="B20" s="33"/>
      <c r="C20" s="32"/>
      <c r="D20" s="27" t="s">
        <v>29</v>
      </c>
      <c r="E20" s="32"/>
      <c r="F20" s="32"/>
      <c r="G20" s="32"/>
      <c r="H20" s="32"/>
      <c r="I20" s="93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 x14ac:dyDescent="0.2">
      <c r="A21" s="32"/>
      <c r="B21" s="33"/>
      <c r="C21" s="32"/>
      <c r="D21" s="32"/>
      <c r="E21" s="25" t="s">
        <v>31</v>
      </c>
      <c r="F21" s="32"/>
      <c r="G21" s="32"/>
      <c r="H21" s="32"/>
      <c r="I21" s="93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 x14ac:dyDescent="0.2">
      <c r="A22" s="32"/>
      <c r="B22" s="33"/>
      <c r="C22" s="32"/>
      <c r="D22" s="32"/>
      <c r="E22" s="32"/>
      <c r="F22" s="32"/>
      <c r="G22" s="32"/>
      <c r="H22" s="32"/>
      <c r="I22" s="9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 x14ac:dyDescent="0.2">
      <c r="A23" s="32"/>
      <c r="B23" s="33"/>
      <c r="C23" s="32"/>
      <c r="D23" s="27" t="s">
        <v>34</v>
      </c>
      <c r="E23" s="32"/>
      <c r="F23" s="32"/>
      <c r="G23" s="32"/>
      <c r="H23" s="32"/>
      <c r="I23" s="93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 x14ac:dyDescent="0.2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3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 x14ac:dyDescent="0.2">
      <c r="A25" s="32"/>
      <c r="B25" s="33"/>
      <c r="C25" s="32"/>
      <c r="D25" s="32"/>
      <c r="E25" s="32"/>
      <c r="F25" s="32"/>
      <c r="G25" s="32"/>
      <c r="H25" s="32"/>
      <c r="I25" s="9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 x14ac:dyDescent="0.2">
      <c r="A26" s="32"/>
      <c r="B26" s="33"/>
      <c r="C26" s="32"/>
      <c r="D26" s="27" t="s">
        <v>35</v>
      </c>
      <c r="E26" s="32"/>
      <c r="F26" s="32"/>
      <c r="G26" s="32"/>
      <c r="H26" s="32"/>
      <c r="I26" s="9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 x14ac:dyDescent="0.2">
      <c r="A27" s="94"/>
      <c r="B27" s="95"/>
      <c r="C27" s="94"/>
      <c r="D27" s="94"/>
      <c r="E27" s="271" t="s">
        <v>1</v>
      </c>
      <c r="F27" s="271"/>
      <c r="G27" s="271"/>
      <c r="H27" s="271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 x14ac:dyDescent="0.2">
      <c r="A28" s="32"/>
      <c r="B28" s="33"/>
      <c r="C28" s="32"/>
      <c r="D28" s="32"/>
      <c r="E28" s="32"/>
      <c r="F28" s="32"/>
      <c r="G28" s="32"/>
      <c r="H28" s="32"/>
      <c r="I28" s="9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 x14ac:dyDescent="0.2">
      <c r="A29" s="32"/>
      <c r="B29" s="33"/>
      <c r="C29" s="32"/>
      <c r="D29" s="66"/>
      <c r="E29" s="66"/>
      <c r="F29" s="66"/>
      <c r="G29" s="66"/>
      <c r="H29" s="66"/>
      <c r="I29" s="98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 x14ac:dyDescent="0.2">
      <c r="A30" s="32"/>
      <c r="B30" s="33"/>
      <c r="C30" s="32"/>
      <c r="D30" s="99" t="s">
        <v>36</v>
      </c>
      <c r="E30" s="32"/>
      <c r="F30" s="32"/>
      <c r="G30" s="32"/>
      <c r="H30" s="32"/>
      <c r="I30" s="92"/>
      <c r="J30" s="71">
        <f>ROUND(J142, 2)</f>
        <v>24.97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 x14ac:dyDescent="0.2">
      <c r="A31" s="32"/>
      <c r="B31" s="33"/>
      <c r="C31" s="32"/>
      <c r="D31" s="66"/>
      <c r="E31" s="66"/>
      <c r="F31" s="66"/>
      <c r="G31" s="66"/>
      <c r="H31" s="66"/>
      <c r="I31" s="98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 x14ac:dyDescent="0.2">
      <c r="A32" s="32"/>
      <c r="B32" s="33"/>
      <c r="C32" s="32"/>
      <c r="D32" s="32"/>
      <c r="E32" s="32"/>
      <c r="F32" s="36" t="s">
        <v>38</v>
      </c>
      <c r="G32" s="32"/>
      <c r="H32" s="32"/>
      <c r="I32" s="100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 x14ac:dyDescent="0.2">
      <c r="A33" s="32"/>
      <c r="B33" s="33"/>
      <c r="C33" s="32"/>
      <c r="D33" s="101" t="s">
        <v>40</v>
      </c>
      <c r="E33" s="27" t="s">
        <v>41</v>
      </c>
      <c r="F33" s="102">
        <f>ROUND((SUM(BE142:BE416)),  2)</f>
        <v>0</v>
      </c>
      <c r="G33" s="32"/>
      <c r="H33" s="32"/>
      <c r="I33" s="103">
        <v>0.21</v>
      </c>
      <c r="J33" s="102">
        <f>ROUND(((SUM(BE142:BE416))*I33),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 x14ac:dyDescent="0.2">
      <c r="A34" s="32"/>
      <c r="B34" s="33"/>
      <c r="C34" s="32"/>
      <c r="D34" s="32"/>
      <c r="E34" s="27" t="s">
        <v>42</v>
      </c>
      <c r="F34" s="102">
        <f>ROUND((SUM(BF142:BF416)),  2)</f>
        <v>24.97</v>
      </c>
      <c r="G34" s="32"/>
      <c r="H34" s="32"/>
      <c r="I34" s="103">
        <v>0.15</v>
      </c>
      <c r="J34" s="102">
        <f>ROUND(((SUM(BF142:BF416))*I34),  2)</f>
        <v>3.75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 x14ac:dyDescent="0.2">
      <c r="A35" s="32"/>
      <c r="B35" s="33"/>
      <c r="C35" s="32"/>
      <c r="D35" s="32"/>
      <c r="E35" s="27" t="s">
        <v>43</v>
      </c>
      <c r="F35" s="102">
        <f>ROUND((SUM(BG142:BG416)),  2)</f>
        <v>0</v>
      </c>
      <c r="G35" s="32"/>
      <c r="H35" s="32"/>
      <c r="I35" s="103">
        <v>0.21</v>
      </c>
      <c r="J35" s="102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 x14ac:dyDescent="0.2">
      <c r="A36" s="32"/>
      <c r="B36" s="33"/>
      <c r="C36" s="32"/>
      <c r="D36" s="32"/>
      <c r="E36" s="27" t="s">
        <v>44</v>
      </c>
      <c r="F36" s="102">
        <f>ROUND((SUM(BH142:BH416)),  2)</f>
        <v>0</v>
      </c>
      <c r="G36" s="32"/>
      <c r="H36" s="32"/>
      <c r="I36" s="103">
        <v>0.15</v>
      </c>
      <c r="J36" s="102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33"/>
      <c r="C37" s="32"/>
      <c r="D37" s="32"/>
      <c r="E37" s="27" t="s">
        <v>45</v>
      </c>
      <c r="F37" s="102">
        <f>ROUND((SUM(BI142:BI416)),  2)</f>
        <v>0</v>
      </c>
      <c r="G37" s="32"/>
      <c r="H37" s="32"/>
      <c r="I37" s="103">
        <v>0</v>
      </c>
      <c r="J37" s="102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 x14ac:dyDescent="0.2">
      <c r="A38" s="32"/>
      <c r="B38" s="33"/>
      <c r="C38" s="32"/>
      <c r="D38" s="32"/>
      <c r="E38" s="32"/>
      <c r="F38" s="32"/>
      <c r="G38" s="32"/>
      <c r="H38" s="32"/>
      <c r="I38" s="9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 x14ac:dyDescent="0.2">
      <c r="A39" s="32"/>
      <c r="B39" s="33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108"/>
      <c r="J39" s="109">
        <f>SUM(J30:J37)</f>
        <v>28.72</v>
      </c>
      <c r="K39" s="110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 x14ac:dyDescent="0.2">
      <c r="A40" s="32"/>
      <c r="B40" s="33"/>
      <c r="C40" s="32"/>
      <c r="D40" s="32"/>
      <c r="E40" s="32"/>
      <c r="F40" s="32"/>
      <c r="G40" s="32"/>
      <c r="H40" s="32"/>
      <c r="I40" s="9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 x14ac:dyDescent="0.2">
      <c r="B41" s="20"/>
      <c r="I41" s="89"/>
      <c r="L41" s="20"/>
    </row>
    <row r="42" spans="1:31" s="1" customFormat="1" ht="14.45" customHeight="1" x14ac:dyDescent="0.2">
      <c r="B42" s="20"/>
      <c r="I42" s="89"/>
      <c r="L42" s="20"/>
    </row>
    <row r="43" spans="1:31" s="1" customFormat="1" ht="14.45" customHeight="1" x14ac:dyDescent="0.2">
      <c r="B43" s="20"/>
      <c r="I43" s="89"/>
      <c r="L43" s="20"/>
    </row>
    <row r="44" spans="1:31" s="1" customFormat="1" ht="14.45" customHeight="1" x14ac:dyDescent="0.2">
      <c r="B44" s="20"/>
      <c r="I44" s="89"/>
      <c r="L44" s="20"/>
    </row>
    <row r="45" spans="1:31" s="1" customFormat="1" ht="14.45" customHeight="1" x14ac:dyDescent="0.2">
      <c r="B45" s="20"/>
      <c r="I45" s="89"/>
      <c r="L45" s="20"/>
    </row>
    <row r="46" spans="1:31" s="1" customFormat="1" ht="14.45" customHeight="1" x14ac:dyDescent="0.2">
      <c r="B46" s="20"/>
      <c r="I46" s="89"/>
      <c r="L46" s="20"/>
    </row>
    <row r="47" spans="1:31" s="1" customFormat="1" ht="14.45" customHeight="1" x14ac:dyDescent="0.2">
      <c r="B47" s="20"/>
      <c r="I47" s="89"/>
      <c r="L47" s="20"/>
    </row>
    <row r="48" spans="1:31" s="1" customFormat="1" ht="14.45" customHeight="1" x14ac:dyDescent="0.2">
      <c r="B48" s="20"/>
      <c r="I48" s="89"/>
      <c r="L48" s="20"/>
    </row>
    <row r="49" spans="1:31" s="1" customFormat="1" ht="14.45" customHeight="1" x14ac:dyDescent="0.2">
      <c r="B49" s="20"/>
      <c r="I49" s="89"/>
      <c r="L49" s="20"/>
    </row>
    <row r="50" spans="1:31" s="2" customFormat="1" ht="14.45" customHeight="1" x14ac:dyDescent="0.2">
      <c r="B50" s="42"/>
      <c r="D50" s="43" t="s">
        <v>49</v>
      </c>
      <c r="E50" s="44"/>
      <c r="F50" s="44"/>
      <c r="G50" s="43" t="s">
        <v>50</v>
      </c>
      <c r="H50" s="44"/>
      <c r="I50" s="111"/>
      <c r="J50" s="44"/>
      <c r="K50" s="44"/>
      <c r="L50" s="42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75" x14ac:dyDescent="0.2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113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2.75" x14ac:dyDescent="0.2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75" x14ac:dyDescent="0.2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113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 x14ac:dyDescent="0.2">
      <c r="A77" s="32"/>
      <c r="B77" s="47"/>
      <c r="C77" s="48"/>
      <c r="D77" s="48"/>
      <c r="E77" s="48"/>
      <c r="F77" s="48"/>
      <c r="G77" s="48"/>
      <c r="H77" s="48"/>
      <c r="I77" s="116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 x14ac:dyDescent="0.2">
      <c r="A81" s="32"/>
      <c r="B81" s="49"/>
      <c r="C81" s="50"/>
      <c r="D81" s="50"/>
      <c r="E81" s="50"/>
      <c r="F81" s="50"/>
      <c r="G81" s="50"/>
      <c r="H81" s="50"/>
      <c r="I81" s="117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 x14ac:dyDescent="0.2">
      <c r="A82" s="32"/>
      <c r="B82" s="33"/>
      <c r="C82" s="21" t="s">
        <v>88</v>
      </c>
      <c r="D82" s="32"/>
      <c r="E82" s="32"/>
      <c r="F82" s="32"/>
      <c r="G82" s="32"/>
      <c r="H82" s="32"/>
      <c r="I82" s="9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 x14ac:dyDescent="0.2">
      <c r="A83" s="32"/>
      <c r="B83" s="33"/>
      <c r="C83" s="32"/>
      <c r="D83" s="32"/>
      <c r="E83" s="32"/>
      <c r="F83" s="32"/>
      <c r="G83" s="32"/>
      <c r="H83" s="32"/>
      <c r="I83" s="9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 x14ac:dyDescent="0.2">
      <c r="A84" s="32"/>
      <c r="B84" s="33"/>
      <c r="C84" s="27" t="s">
        <v>16</v>
      </c>
      <c r="D84" s="32"/>
      <c r="E84" s="32"/>
      <c r="F84" s="32"/>
      <c r="G84" s="32"/>
      <c r="H84" s="32"/>
      <c r="I84" s="9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 x14ac:dyDescent="0.2">
      <c r="A85" s="32"/>
      <c r="B85" s="33"/>
      <c r="C85" s="32"/>
      <c r="D85" s="32"/>
      <c r="E85" s="276" t="str">
        <f>E7</f>
        <v>V. Košaře 1/122</v>
      </c>
      <c r="F85" s="277"/>
      <c r="G85" s="277"/>
      <c r="H85" s="277"/>
      <c r="I85" s="9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 x14ac:dyDescent="0.2">
      <c r="A86" s="32"/>
      <c r="B86" s="33"/>
      <c r="C86" s="27" t="s">
        <v>87</v>
      </c>
      <c r="D86" s="32"/>
      <c r="E86" s="32"/>
      <c r="F86" s="32"/>
      <c r="G86" s="32"/>
      <c r="H86" s="32"/>
      <c r="I86" s="9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 x14ac:dyDescent="0.2">
      <c r="A87" s="32"/>
      <c r="B87" s="33"/>
      <c r="C87" s="32"/>
      <c r="D87" s="32"/>
      <c r="E87" s="246" t="str">
        <f>E9</f>
        <v>Bytová jednotka č.50</v>
      </c>
      <c r="F87" s="275"/>
      <c r="G87" s="275"/>
      <c r="H87" s="275"/>
      <c r="I87" s="9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 x14ac:dyDescent="0.2">
      <c r="A88" s="32"/>
      <c r="B88" s="33"/>
      <c r="C88" s="32"/>
      <c r="D88" s="32"/>
      <c r="E88" s="32"/>
      <c r="F88" s="32"/>
      <c r="G88" s="32"/>
      <c r="H88" s="32"/>
      <c r="I88" s="9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 x14ac:dyDescent="0.2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3" t="s">
        <v>22</v>
      </c>
      <c r="J89" s="55" t="str">
        <f>IF(J12="","",J12)</f>
        <v>27. 8. 2019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 x14ac:dyDescent="0.2">
      <c r="A90" s="32"/>
      <c r="B90" s="33"/>
      <c r="C90" s="32"/>
      <c r="D90" s="32"/>
      <c r="E90" s="32"/>
      <c r="F90" s="32"/>
      <c r="G90" s="32"/>
      <c r="H90" s="32"/>
      <c r="I90" s="9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 x14ac:dyDescent="0.2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3" t="s">
        <v>29</v>
      </c>
      <c r="J91" s="30" t="str">
        <f>E21</f>
        <v>Ing. Vladimír Slonka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 x14ac:dyDescent="0.2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3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 x14ac:dyDescent="0.2">
      <c r="A93" s="32"/>
      <c r="B93" s="33"/>
      <c r="C93" s="32"/>
      <c r="D93" s="32"/>
      <c r="E93" s="32"/>
      <c r="F93" s="32"/>
      <c r="G93" s="32"/>
      <c r="H93" s="32"/>
      <c r="I93" s="9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 x14ac:dyDescent="0.2">
      <c r="A94" s="32"/>
      <c r="B94" s="33"/>
      <c r="C94" s="118" t="s">
        <v>89</v>
      </c>
      <c r="D94" s="104"/>
      <c r="E94" s="104"/>
      <c r="F94" s="104"/>
      <c r="G94" s="104"/>
      <c r="H94" s="104"/>
      <c r="I94" s="119"/>
      <c r="J94" s="120" t="s">
        <v>90</v>
      </c>
      <c r="K94" s="104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 x14ac:dyDescent="0.2">
      <c r="A95" s="32"/>
      <c r="B95" s="33"/>
      <c r="C95" s="32"/>
      <c r="D95" s="32"/>
      <c r="E95" s="32"/>
      <c r="F95" s="32"/>
      <c r="G95" s="32"/>
      <c r="H95" s="32"/>
      <c r="I95" s="9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 x14ac:dyDescent="0.2">
      <c r="A96" s="32"/>
      <c r="B96" s="33"/>
      <c r="C96" s="121" t="s">
        <v>91</v>
      </c>
      <c r="D96" s="32"/>
      <c r="E96" s="32"/>
      <c r="F96" s="32"/>
      <c r="G96" s="32"/>
      <c r="H96" s="32"/>
      <c r="I96" s="92"/>
      <c r="J96" s="71">
        <f>J142</f>
        <v>24.97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92</v>
      </c>
    </row>
    <row r="97" spans="2:12" s="9" customFormat="1" ht="24.95" customHeight="1" x14ac:dyDescent="0.2">
      <c r="B97" s="122"/>
      <c r="D97" s="123" t="s">
        <v>93</v>
      </c>
      <c r="E97" s="124"/>
      <c r="F97" s="124"/>
      <c r="G97" s="124"/>
      <c r="H97" s="124"/>
      <c r="I97" s="125"/>
      <c r="J97" s="126">
        <f>J143</f>
        <v>0</v>
      </c>
      <c r="L97" s="122"/>
    </row>
    <row r="98" spans="2:12" s="10" customFormat="1" ht="19.899999999999999" customHeight="1" x14ac:dyDescent="0.2">
      <c r="B98" s="127"/>
      <c r="D98" s="128" t="s">
        <v>94</v>
      </c>
      <c r="E98" s="129"/>
      <c r="F98" s="129"/>
      <c r="G98" s="129"/>
      <c r="H98" s="129"/>
      <c r="I98" s="130"/>
      <c r="J98" s="131">
        <f>J144</f>
        <v>0</v>
      </c>
      <c r="L98" s="127"/>
    </row>
    <row r="99" spans="2:12" s="10" customFormat="1" ht="19.899999999999999" customHeight="1" x14ac:dyDescent="0.2">
      <c r="B99" s="127"/>
      <c r="D99" s="128" t="s">
        <v>95</v>
      </c>
      <c r="E99" s="129"/>
      <c r="F99" s="129"/>
      <c r="G99" s="129"/>
      <c r="H99" s="129"/>
      <c r="I99" s="130"/>
      <c r="J99" s="131">
        <f>J147</f>
        <v>0</v>
      </c>
      <c r="L99" s="127"/>
    </row>
    <row r="100" spans="2:12" s="10" customFormat="1" ht="19.899999999999999" customHeight="1" x14ac:dyDescent="0.2">
      <c r="B100" s="127"/>
      <c r="D100" s="128" t="s">
        <v>96</v>
      </c>
      <c r="E100" s="129"/>
      <c r="F100" s="129"/>
      <c r="G100" s="129"/>
      <c r="H100" s="129"/>
      <c r="I100" s="130"/>
      <c r="J100" s="131">
        <f>J169</f>
        <v>0</v>
      </c>
      <c r="L100" s="127"/>
    </row>
    <row r="101" spans="2:12" s="10" customFormat="1" ht="19.899999999999999" customHeight="1" x14ac:dyDescent="0.2">
      <c r="B101" s="127"/>
      <c r="D101" s="128" t="s">
        <v>97</v>
      </c>
      <c r="E101" s="129"/>
      <c r="F101" s="129"/>
      <c r="G101" s="129"/>
      <c r="H101" s="129"/>
      <c r="I101" s="130"/>
      <c r="J101" s="131">
        <f>J193</f>
        <v>0</v>
      </c>
      <c r="L101" s="127"/>
    </row>
    <row r="102" spans="2:12" s="10" customFormat="1" ht="19.899999999999999" customHeight="1" x14ac:dyDescent="0.2">
      <c r="B102" s="127"/>
      <c r="D102" s="128" t="s">
        <v>98</v>
      </c>
      <c r="E102" s="129"/>
      <c r="F102" s="129"/>
      <c r="G102" s="129"/>
      <c r="H102" s="129"/>
      <c r="I102" s="130"/>
      <c r="J102" s="131">
        <f>J197</f>
        <v>0</v>
      </c>
      <c r="L102" s="127"/>
    </row>
    <row r="103" spans="2:12" s="9" customFormat="1" ht="24.95" customHeight="1" x14ac:dyDescent="0.2">
      <c r="B103" s="122"/>
      <c r="D103" s="123" t="s">
        <v>99</v>
      </c>
      <c r="E103" s="124"/>
      <c r="F103" s="124"/>
      <c r="G103" s="124"/>
      <c r="H103" s="124"/>
      <c r="I103" s="125"/>
      <c r="J103" s="126">
        <f>J200</f>
        <v>24.97</v>
      </c>
      <c r="L103" s="122"/>
    </row>
    <row r="104" spans="2:12" s="10" customFormat="1" ht="19.899999999999999" customHeight="1" x14ac:dyDescent="0.2">
      <c r="B104" s="127"/>
      <c r="D104" s="128" t="s">
        <v>100</v>
      </c>
      <c r="E104" s="129"/>
      <c r="F104" s="129"/>
      <c r="G104" s="129"/>
      <c r="H104" s="129"/>
      <c r="I104" s="130"/>
      <c r="J104" s="131">
        <f>J201</f>
        <v>0</v>
      </c>
      <c r="L104" s="127"/>
    </row>
    <row r="105" spans="2:12" s="10" customFormat="1" ht="19.899999999999999" customHeight="1" x14ac:dyDescent="0.2">
      <c r="B105" s="127"/>
      <c r="D105" s="128" t="s">
        <v>101</v>
      </c>
      <c r="E105" s="129"/>
      <c r="F105" s="129"/>
      <c r="G105" s="129"/>
      <c r="H105" s="129"/>
      <c r="I105" s="130"/>
      <c r="J105" s="131">
        <f>J227</f>
        <v>0</v>
      </c>
      <c r="L105" s="127"/>
    </row>
    <row r="106" spans="2:12" s="10" customFormat="1" ht="19.899999999999999" customHeight="1" x14ac:dyDescent="0.2">
      <c r="B106" s="127"/>
      <c r="D106" s="128" t="s">
        <v>102</v>
      </c>
      <c r="E106" s="129"/>
      <c r="F106" s="129"/>
      <c r="G106" s="129"/>
      <c r="H106" s="129"/>
      <c r="I106" s="130"/>
      <c r="J106" s="131">
        <f>J237</f>
        <v>0</v>
      </c>
      <c r="L106" s="127"/>
    </row>
    <row r="107" spans="2:12" s="10" customFormat="1" ht="19.899999999999999" customHeight="1" x14ac:dyDescent="0.2">
      <c r="B107" s="127"/>
      <c r="D107" s="128" t="s">
        <v>103</v>
      </c>
      <c r="E107" s="129"/>
      <c r="F107" s="129"/>
      <c r="G107" s="129"/>
      <c r="H107" s="129"/>
      <c r="I107" s="130"/>
      <c r="J107" s="131">
        <f>J245</f>
        <v>0</v>
      </c>
      <c r="L107" s="127"/>
    </row>
    <row r="108" spans="2:12" s="10" customFormat="1" ht="19.899999999999999" customHeight="1" x14ac:dyDescent="0.2">
      <c r="B108" s="127"/>
      <c r="D108" s="128" t="s">
        <v>104</v>
      </c>
      <c r="E108" s="129"/>
      <c r="F108" s="129"/>
      <c r="G108" s="129"/>
      <c r="H108" s="129"/>
      <c r="I108" s="130"/>
      <c r="J108" s="131">
        <f>J256</f>
        <v>0</v>
      </c>
      <c r="L108" s="127"/>
    </row>
    <row r="109" spans="2:12" s="10" customFormat="1" ht="19.899999999999999" customHeight="1" x14ac:dyDescent="0.2">
      <c r="B109" s="127"/>
      <c r="D109" s="128" t="s">
        <v>105</v>
      </c>
      <c r="E109" s="129"/>
      <c r="F109" s="129"/>
      <c r="G109" s="129"/>
      <c r="H109" s="129"/>
      <c r="I109" s="130"/>
      <c r="J109" s="131">
        <f>J277</f>
        <v>0</v>
      </c>
      <c r="L109" s="127"/>
    </row>
    <row r="110" spans="2:12" s="10" customFormat="1" ht="19.899999999999999" customHeight="1" x14ac:dyDescent="0.2">
      <c r="B110" s="127"/>
      <c r="D110" s="128" t="s">
        <v>106</v>
      </c>
      <c r="E110" s="129"/>
      <c r="F110" s="129"/>
      <c r="G110" s="129"/>
      <c r="H110" s="129"/>
      <c r="I110" s="130"/>
      <c r="J110" s="131">
        <f>J280</f>
        <v>2</v>
      </c>
      <c r="L110" s="127"/>
    </row>
    <row r="111" spans="2:12" s="10" customFormat="1" ht="19.899999999999999" customHeight="1" x14ac:dyDescent="0.2">
      <c r="B111" s="127"/>
      <c r="D111" s="128" t="s">
        <v>107</v>
      </c>
      <c r="E111" s="129"/>
      <c r="F111" s="129"/>
      <c r="G111" s="129"/>
      <c r="H111" s="129"/>
      <c r="I111" s="130"/>
      <c r="J111" s="131">
        <f>J297</f>
        <v>0</v>
      </c>
      <c r="L111" s="127"/>
    </row>
    <row r="112" spans="2:12" s="10" customFormat="1" ht="19.899999999999999" customHeight="1" x14ac:dyDescent="0.2">
      <c r="B112" s="127"/>
      <c r="D112" s="128" t="s">
        <v>108</v>
      </c>
      <c r="E112" s="129"/>
      <c r="F112" s="129"/>
      <c r="G112" s="129"/>
      <c r="H112" s="129"/>
      <c r="I112" s="130"/>
      <c r="J112" s="131">
        <f>J302</f>
        <v>0</v>
      </c>
      <c r="L112" s="127"/>
    </row>
    <row r="113" spans="1:31" s="10" customFormat="1" ht="19.899999999999999" customHeight="1" x14ac:dyDescent="0.2">
      <c r="B113" s="127"/>
      <c r="D113" s="128" t="s">
        <v>109</v>
      </c>
      <c r="E113" s="129"/>
      <c r="F113" s="129"/>
      <c r="G113" s="129"/>
      <c r="H113" s="129"/>
      <c r="I113" s="130"/>
      <c r="J113" s="131">
        <f>J325</f>
        <v>22.97</v>
      </c>
      <c r="L113" s="127"/>
    </row>
    <row r="114" spans="1:31" s="10" customFormat="1" ht="19.899999999999999" customHeight="1" x14ac:dyDescent="0.2">
      <c r="B114" s="127"/>
      <c r="D114" s="128" t="s">
        <v>110</v>
      </c>
      <c r="E114" s="129"/>
      <c r="F114" s="129"/>
      <c r="G114" s="129"/>
      <c r="H114" s="129"/>
      <c r="I114" s="130"/>
      <c r="J114" s="131">
        <f>J341</f>
        <v>0</v>
      </c>
      <c r="L114" s="127"/>
    </row>
    <row r="115" spans="1:31" s="10" customFormat="1" ht="19.899999999999999" customHeight="1" x14ac:dyDescent="0.2">
      <c r="B115" s="127"/>
      <c r="D115" s="128" t="s">
        <v>111</v>
      </c>
      <c r="E115" s="129"/>
      <c r="F115" s="129"/>
      <c r="G115" s="129"/>
      <c r="H115" s="129"/>
      <c r="I115" s="130"/>
      <c r="J115" s="131">
        <f>J351</f>
        <v>0</v>
      </c>
      <c r="L115" s="127"/>
    </row>
    <row r="116" spans="1:31" s="10" customFormat="1" ht="19.899999999999999" customHeight="1" x14ac:dyDescent="0.2">
      <c r="B116" s="127"/>
      <c r="D116" s="128" t="s">
        <v>112</v>
      </c>
      <c r="E116" s="129"/>
      <c r="F116" s="129"/>
      <c r="G116" s="129"/>
      <c r="H116" s="129"/>
      <c r="I116" s="130"/>
      <c r="J116" s="131">
        <f>J357</f>
        <v>0</v>
      </c>
      <c r="L116" s="127"/>
    </row>
    <row r="117" spans="1:31" s="10" customFormat="1" ht="19.899999999999999" customHeight="1" x14ac:dyDescent="0.2">
      <c r="B117" s="127"/>
      <c r="D117" s="128" t="s">
        <v>113</v>
      </c>
      <c r="E117" s="129"/>
      <c r="F117" s="129"/>
      <c r="G117" s="129"/>
      <c r="H117" s="129"/>
      <c r="I117" s="130"/>
      <c r="J117" s="131">
        <f>J367</f>
        <v>0</v>
      </c>
      <c r="L117" s="127"/>
    </row>
    <row r="118" spans="1:31" s="10" customFormat="1" ht="19.899999999999999" customHeight="1" x14ac:dyDescent="0.2">
      <c r="B118" s="127"/>
      <c r="D118" s="128" t="s">
        <v>114</v>
      </c>
      <c r="E118" s="129"/>
      <c r="F118" s="129"/>
      <c r="G118" s="129"/>
      <c r="H118" s="129"/>
      <c r="I118" s="130"/>
      <c r="J118" s="131">
        <f>J373</f>
        <v>0</v>
      </c>
      <c r="L118" s="127"/>
    </row>
    <row r="119" spans="1:31" s="9" customFormat="1" ht="24.95" customHeight="1" x14ac:dyDescent="0.2">
      <c r="B119" s="122"/>
      <c r="D119" s="123" t="s">
        <v>115</v>
      </c>
      <c r="E119" s="124"/>
      <c r="F119" s="124"/>
      <c r="G119" s="124"/>
      <c r="H119" s="124"/>
      <c r="I119" s="125"/>
      <c r="J119" s="126">
        <f>J387</f>
        <v>0</v>
      </c>
      <c r="L119" s="122"/>
    </row>
    <row r="120" spans="1:31" s="9" customFormat="1" ht="24.95" customHeight="1" x14ac:dyDescent="0.2">
      <c r="B120" s="122"/>
      <c r="D120" s="123" t="s">
        <v>116</v>
      </c>
      <c r="E120" s="124"/>
      <c r="F120" s="124"/>
      <c r="G120" s="124"/>
      <c r="H120" s="124"/>
      <c r="I120" s="125"/>
      <c r="J120" s="126">
        <f>J412</f>
        <v>0</v>
      </c>
      <c r="L120" s="122"/>
    </row>
    <row r="121" spans="1:31" s="10" customFormat="1" ht="19.899999999999999" customHeight="1" x14ac:dyDescent="0.2">
      <c r="B121" s="127"/>
      <c r="D121" s="128" t="s">
        <v>117</v>
      </c>
      <c r="E121" s="129"/>
      <c r="F121" s="129"/>
      <c r="G121" s="129"/>
      <c r="H121" s="129"/>
      <c r="I121" s="130"/>
      <c r="J121" s="131">
        <f>J413</f>
        <v>0</v>
      </c>
      <c r="L121" s="127"/>
    </row>
    <row r="122" spans="1:31" s="10" customFormat="1" ht="19.899999999999999" customHeight="1" x14ac:dyDescent="0.2">
      <c r="B122" s="127"/>
      <c r="D122" s="128" t="s">
        <v>118</v>
      </c>
      <c r="E122" s="129"/>
      <c r="F122" s="129"/>
      <c r="G122" s="129"/>
      <c r="H122" s="129"/>
      <c r="I122" s="130"/>
      <c r="J122" s="131">
        <f>J415</f>
        <v>0</v>
      </c>
      <c r="L122" s="127"/>
    </row>
    <row r="123" spans="1:31" s="2" customFormat="1" ht="21.75" customHeight="1" x14ac:dyDescent="0.2">
      <c r="A123" s="32"/>
      <c r="B123" s="33"/>
      <c r="C123" s="32"/>
      <c r="D123" s="32"/>
      <c r="E123" s="32"/>
      <c r="F123" s="32"/>
      <c r="G123" s="32"/>
      <c r="H123" s="32"/>
      <c r="I123" s="9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 x14ac:dyDescent="0.2">
      <c r="A124" s="32"/>
      <c r="B124" s="47"/>
      <c r="C124" s="48"/>
      <c r="D124" s="48"/>
      <c r="E124" s="48"/>
      <c r="F124" s="48"/>
      <c r="G124" s="48"/>
      <c r="H124" s="48"/>
      <c r="I124" s="116"/>
      <c r="J124" s="48"/>
      <c r="K124" s="48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8" spans="1:31" s="2" customFormat="1" ht="6.95" customHeight="1" x14ac:dyDescent="0.2">
      <c r="A128" s="32"/>
      <c r="B128" s="49"/>
      <c r="C128" s="50"/>
      <c r="D128" s="50"/>
      <c r="E128" s="50"/>
      <c r="F128" s="50"/>
      <c r="G128" s="50"/>
      <c r="H128" s="50"/>
      <c r="I128" s="117"/>
      <c r="J128" s="50"/>
      <c r="K128" s="50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3" s="2" customFormat="1" ht="24.95" customHeight="1" x14ac:dyDescent="0.2">
      <c r="A129" s="32"/>
      <c r="B129" s="33"/>
      <c r="C129" s="21" t="s">
        <v>119</v>
      </c>
      <c r="D129" s="32"/>
      <c r="E129" s="32"/>
      <c r="F129" s="32"/>
      <c r="G129" s="32"/>
      <c r="H129" s="32"/>
      <c r="I129" s="9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3" s="2" customFormat="1" ht="6.95" customHeight="1" x14ac:dyDescent="0.2">
      <c r="A130" s="32"/>
      <c r="B130" s="33"/>
      <c r="C130" s="32"/>
      <c r="D130" s="32"/>
      <c r="E130" s="32"/>
      <c r="F130" s="32"/>
      <c r="G130" s="32"/>
      <c r="H130" s="32"/>
      <c r="I130" s="9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3" s="2" customFormat="1" ht="12" customHeight="1" x14ac:dyDescent="0.2">
      <c r="A131" s="32"/>
      <c r="B131" s="33"/>
      <c r="C131" s="27" t="s">
        <v>16</v>
      </c>
      <c r="D131" s="32"/>
      <c r="E131" s="32"/>
      <c r="F131" s="32"/>
      <c r="G131" s="32"/>
      <c r="H131" s="32"/>
      <c r="I131" s="9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3" s="2" customFormat="1" ht="16.5" customHeight="1" x14ac:dyDescent="0.2">
      <c r="A132" s="32"/>
      <c r="B132" s="33"/>
      <c r="C132" s="32"/>
      <c r="D132" s="32"/>
      <c r="E132" s="276" t="str">
        <f>E7</f>
        <v>V. Košaře 1/122</v>
      </c>
      <c r="F132" s="277"/>
      <c r="G132" s="277"/>
      <c r="H132" s="277"/>
      <c r="I132" s="9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3" s="2" customFormat="1" ht="12" customHeight="1" x14ac:dyDescent="0.2">
      <c r="A133" s="32"/>
      <c r="B133" s="33"/>
      <c r="C133" s="27" t="s">
        <v>87</v>
      </c>
      <c r="D133" s="32"/>
      <c r="E133" s="32"/>
      <c r="F133" s="32"/>
      <c r="G133" s="32"/>
      <c r="H133" s="32"/>
      <c r="I133" s="9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3" s="2" customFormat="1" ht="16.5" customHeight="1" x14ac:dyDescent="0.2">
      <c r="A134" s="32"/>
      <c r="B134" s="33"/>
      <c r="C134" s="32"/>
      <c r="D134" s="32"/>
      <c r="E134" s="246" t="str">
        <f>E9</f>
        <v>Bytová jednotka č.50</v>
      </c>
      <c r="F134" s="275"/>
      <c r="G134" s="275"/>
      <c r="H134" s="275"/>
      <c r="I134" s="92"/>
      <c r="J134" s="32"/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3" s="2" customFormat="1" ht="6.95" customHeight="1" x14ac:dyDescent="0.2">
      <c r="A135" s="32"/>
      <c r="B135" s="33"/>
      <c r="C135" s="32"/>
      <c r="D135" s="32"/>
      <c r="E135" s="32"/>
      <c r="F135" s="32"/>
      <c r="G135" s="32"/>
      <c r="H135" s="32"/>
      <c r="I135" s="92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3" s="2" customFormat="1" ht="12" customHeight="1" x14ac:dyDescent="0.2">
      <c r="A136" s="32"/>
      <c r="B136" s="33"/>
      <c r="C136" s="27" t="s">
        <v>20</v>
      </c>
      <c r="D136" s="32"/>
      <c r="E136" s="32"/>
      <c r="F136" s="25" t="str">
        <f>F12</f>
        <v xml:space="preserve"> </v>
      </c>
      <c r="G136" s="32"/>
      <c r="H136" s="32"/>
      <c r="I136" s="93" t="s">
        <v>22</v>
      </c>
      <c r="J136" s="55" t="str">
        <f>IF(J12="","",J12)</f>
        <v>27. 8. 2019</v>
      </c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3" s="2" customFormat="1" ht="6.95" customHeight="1" x14ac:dyDescent="0.2">
      <c r="A137" s="32"/>
      <c r="B137" s="33"/>
      <c r="C137" s="32"/>
      <c r="D137" s="32"/>
      <c r="E137" s="32"/>
      <c r="F137" s="32"/>
      <c r="G137" s="32"/>
      <c r="H137" s="32"/>
      <c r="I137" s="92"/>
      <c r="J137" s="32"/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3" s="2" customFormat="1" ht="25.7" customHeight="1" x14ac:dyDescent="0.2">
      <c r="A138" s="32"/>
      <c r="B138" s="33"/>
      <c r="C138" s="27" t="s">
        <v>24</v>
      </c>
      <c r="D138" s="32"/>
      <c r="E138" s="32"/>
      <c r="F138" s="25" t="str">
        <f>E15</f>
        <v xml:space="preserve"> </v>
      </c>
      <c r="G138" s="32"/>
      <c r="H138" s="32"/>
      <c r="I138" s="93" t="s">
        <v>29</v>
      </c>
      <c r="J138" s="30" t="str">
        <f>E21</f>
        <v>Ing. Vladimír Slonka</v>
      </c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3" s="2" customFormat="1" ht="15.2" customHeight="1" x14ac:dyDescent="0.2">
      <c r="A139" s="32"/>
      <c r="B139" s="33"/>
      <c r="C139" s="27" t="s">
        <v>27</v>
      </c>
      <c r="D139" s="32"/>
      <c r="E139" s="32"/>
      <c r="F139" s="25" t="str">
        <f>IF(E18="","",E18)</f>
        <v>Vyplň údaj</v>
      </c>
      <c r="G139" s="32"/>
      <c r="H139" s="32"/>
      <c r="I139" s="93" t="s">
        <v>34</v>
      </c>
      <c r="J139" s="30" t="str">
        <f>E24</f>
        <v xml:space="preserve"> </v>
      </c>
      <c r="K139" s="32"/>
      <c r="L139" s="4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63" s="2" customFormat="1" ht="10.35" customHeight="1" x14ac:dyDescent="0.2">
      <c r="A140" s="32"/>
      <c r="B140" s="33"/>
      <c r="C140" s="32"/>
      <c r="D140" s="32"/>
      <c r="E140" s="32"/>
      <c r="F140" s="32"/>
      <c r="G140" s="32"/>
      <c r="H140" s="32"/>
      <c r="I140" s="92"/>
      <c r="J140" s="32"/>
      <c r="K140" s="32"/>
      <c r="L140" s="4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</row>
    <row r="141" spans="1:63" s="11" customFormat="1" ht="29.25" customHeight="1" x14ac:dyDescent="0.2">
      <c r="A141" s="132"/>
      <c r="B141" s="133"/>
      <c r="C141" s="134" t="s">
        <v>120</v>
      </c>
      <c r="D141" s="135" t="s">
        <v>61</v>
      </c>
      <c r="E141" s="135" t="s">
        <v>57</v>
      </c>
      <c r="F141" s="135" t="s">
        <v>58</v>
      </c>
      <c r="G141" s="135" t="s">
        <v>121</v>
      </c>
      <c r="H141" s="135" t="s">
        <v>122</v>
      </c>
      <c r="I141" s="136" t="s">
        <v>123</v>
      </c>
      <c r="J141" s="137" t="s">
        <v>90</v>
      </c>
      <c r="K141" s="138" t="s">
        <v>124</v>
      </c>
      <c r="L141" s="139"/>
      <c r="M141" s="62" t="s">
        <v>1</v>
      </c>
      <c r="N141" s="63" t="s">
        <v>40</v>
      </c>
      <c r="O141" s="63" t="s">
        <v>125</v>
      </c>
      <c r="P141" s="63" t="s">
        <v>126</v>
      </c>
      <c r="Q141" s="63" t="s">
        <v>127</v>
      </c>
      <c r="R141" s="63" t="s">
        <v>128</v>
      </c>
      <c r="S141" s="63" t="s">
        <v>129</v>
      </c>
      <c r="T141" s="64" t="s">
        <v>130</v>
      </c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</row>
    <row r="142" spans="1:63" s="2" customFormat="1" ht="22.9" customHeight="1" x14ac:dyDescent="0.25">
      <c r="A142" s="32"/>
      <c r="B142" s="33"/>
      <c r="C142" s="69" t="s">
        <v>131</v>
      </c>
      <c r="D142" s="32"/>
      <c r="E142" s="32"/>
      <c r="F142" s="32"/>
      <c r="G142" s="32"/>
      <c r="H142" s="32"/>
      <c r="I142" s="92"/>
      <c r="J142" s="140">
        <f>BK142</f>
        <v>24.97</v>
      </c>
      <c r="K142" s="32"/>
      <c r="L142" s="33"/>
      <c r="M142" s="65"/>
      <c r="N142" s="56"/>
      <c r="O142" s="66"/>
      <c r="P142" s="141">
        <f>P143+P200+P387+P412</f>
        <v>0</v>
      </c>
      <c r="Q142" s="66"/>
      <c r="R142" s="141">
        <f>R143+R200+R387+R412</f>
        <v>3.4504532699999997</v>
      </c>
      <c r="S142" s="66"/>
      <c r="T142" s="142">
        <f>T143+T200+T387+T412</f>
        <v>3.7445497000000003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75</v>
      </c>
      <c r="AU142" s="17" t="s">
        <v>92</v>
      </c>
      <c r="BK142" s="143">
        <f>BK143+BK200+BK387+BK412</f>
        <v>24.97</v>
      </c>
    </row>
    <row r="143" spans="1:63" s="12" customFormat="1" ht="25.9" customHeight="1" x14ac:dyDescent="0.2">
      <c r="B143" s="144"/>
      <c r="D143" s="145" t="s">
        <v>75</v>
      </c>
      <c r="E143" s="146" t="s">
        <v>132</v>
      </c>
      <c r="F143" s="146" t="s">
        <v>133</v>
      </c>
      <c r="I143" s="147"/>
      <c r="J143" s="148">
        <f>BK143</f>
        <v>0</v>
      </c>
      <c r="L143" s="144"/>
      <c r="M143" s="149"/>
      <c r="N143" s="150"/>
      <c r="O143" s="150"/>
      <c r="P143" s="151">
        <f>P144+P147+P169+P193+P197</f>
        <v>0</v>
      </c>
      <c r="Q143" s="150"/>
      <c r="R143" s="151">
        <f>R144+R147+R169+R193+R197</f>
        <v>0.71927536999999997</v>
      </c>
      <c r="S143" s="150"/>
      <c r="T143" s="152">
        <f>T144+T147+T169+T193+T197</f>
        <v>3.3338861500000005</v>
      </c>
      <c r="AR143" s="145" t="s">
        <v>84</v>
      </c>
      <c r="AT143" s="153" t="s">
        <v>75</v>
      </c>
      <c r="AU143" s="153" t="s">
        <v>76</v>
      </c>
      <c r="AY143" s="145" t="s">
        <v>134</v>
      </c>
      <c r="BK143" s="154">
        <f>BK144+BK147+BK169+BK193+BK197</f>
        <v>0</v>
      </c>
    </row>
    <row r="144" spans="1:63" s="12" customFormat="1" ht="22.9" customHeight="1" x14ac:dyDescent="0.2">
      <c r="B144" s="144"/>
      <c r="D144" s="145" t="s">
        <v>75</v>
      </c>
      <c r="E144" s="155" t="s">
        <v>135</v>
      </c>
      <c r="F144" s="155" t="s">
        <v>136</v>
      </c>
      <c r="I144" s="147"/>
      <c r="J144" s="156">
        <f>BK144</f>
        <v>0</v>
      </c>
      <c r="L144" s="144"/>
      <c r="M144" s="149"/>
      <c r="N144" s="150"/>
      <c r="O144" s="150"/>
      <c r="P144" s="151">
        <f>SUM(P145:P146)</f>
        <v>0</v>
      </c>
      <c r="Q144" s="150"/>
      <c r="R144" s="151">
        <f>SUM(R145:R146)</f>
        <v>0.11272799999999999</v>
      </c>
      <c r="S144" s="150"/>
      <c r="T144" s="152">
        <f>SUM(T145:T146)</f>
        <v>0</v>
      </c>
      <c r="AR144" s="145" t="s">
        <v>84</v>
      </c>
      <c r="AT144" s="153" t="s">
        <v>75</v>
      </c>
      <c r="AU144" s="153" t="s">
        <v>84</v>
      </c>
      <c r="AY144" s="145" t="s">
        <v>134</v>
      </c>
      <c r="BK144" s="154">
        <f>SUM(BK145:BK146)</f>
        <v>0</v>
      </c>
    </row>
    <row r="145" spans="1:65" s="2" customFormat="1" ht="21.75" customHeight="1" x14ac:dyDescent="0.2">
      <c r="A145" s="32"/>
      <c r="B145" s="157"/>
      <c r="C145" s="158" t="s">
        <v>84</v>
      </c>
      <c r="D145" s="158" t="s">
        <v>137</v>
      </c>
      <c r="E145" s="159" t="s">
        <v>138</v>
      </c>
      <c r="F145" s="160" t="s">
        <v>139</v>
      </c>
      <c r="G145" s="161" t="s">
        <v>140</v>
      </c>
      <c r="H145" s="162">
        <v>1.76</v>
      </c>
      <c r="I145" s="163"/>
      <c r="J145" s="164">
        <f>ROUND(I145*H145,2)</f>
        <v>0</v>
      </c>
      <c r="K145" s="165"/>
      <c r="L145" s="33"/>
      <c r="M145" s="166" t="s">
        <v>1</v>
      </c>
      <c r="N145" s="167" t="s">
        <v>42</v>
      </c>
      <c r="O145" s="58"/>
      <c r="P145" s="168">
        <f>O145*H145</f>
        <v>0</v>
      </c>
      <c r="Q145" s="168">
        <v>6.4049999999999996E-2</v>
      </c>
      <c r="R145" s="168">
        <f>Q145*H145</f>
        <v>0.11272799999999999</v>
      </c>
      <c r="S145" s="168">
        <v>0</v>
      </c>
      <c r="T145" s="169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0" t="s">
        <v>141</v>
      </c>
      <c r="AT145" s="170" t="s">
        <v>137</v>
      </c>
      <c r="AU145" s="170" t="s">
        <v>81</v>
      </c>
      <c r="AY145" s="17" t="s">
        <v>134</v>
      </c>
      <c r="BE145" s="171">
        <f>IF(N145="základní",J145,0)</f>
        <v>0</v>
      </c>
      <c r="BF145" s="171">
        <f>IF(N145="snížená",J145,0)</f>
        <v>0</v>
      </c>
      <c r="BG145" s="171">
        <f>IF(N145="zákl. přenesená",J145,0)</f>
        <v>0</v>
      </c>
      <c r="BH145" s="171">
        <f>IF(N145="sníž. přenesená",J145,0)</f>
        <v>0</v>
      </c>
      <c r="BI145" s="171">
        <f>IF(N145="nulová",J145,0)</f>
        <v>0</v>
      </c>
      <c r="BJ145" s="17" t="s">
        <v>81</v>
      </c>
      <c r="BK145" s="171">
        <f>ROUND(I145*H145,2)</f>
        <v>0</v>
      </c>
      <c r="BL145" s="17" t="s">
        <v>141</v>
      </c>
      <c r="BM145" s="170" t="s">
        <v>142</v>
      </c>
    </row>
    <row r="146" spans="1:65" s="13" customFormat="1" x14ac:dyDescent="0.2">
      <c r="B146" s="172"/>
      <c r="D146" s="173" t="s">
        <v>143</v>
      </c>
      <c r="E146" s="174" t="s">
        <v>1</v>
      </c>
      <c r="F146" s="175" t="s">
        <v>144</v>
      </c>
      <c r="H146" s="176">
        <v>1.76</v>
      </c>
      <c r="I146" s="177"/>
      <c r="L146" s="172"/>
      <c r="M146" s="178"/>
      <c r="N146" s="179"/>
      <c r="O146" s="179"/>
      <c r="P146" s="179"/>
      <c r="Q146" s="179"/>
      <c r="R146" s="179"/>
      <c r="S146" s="179"/>
      <c r="T146" s="180"/>
      <c r="AT146" s="174" t="s">
        <v>143</v>
      </c>
      <c r="AU146" s="174" t="s">
        <v>81</v>
      </c>
      <c r="AV146" s="13" t="s">
        <v>81</v>
      </c>
      <c r="AW146" s="13" t="s">
        <v>33</v>
      </c>
      <c r="AX146" s="13" t="s">
        <v>84</v>
      </c>
      <c r="AY146" s="174" t="s">
        <v>134</v>
      </c>
    </row>
    <row r="147" spans="1:65" s="12" customFormat="1" ht="22.9" customHeight="1" x14ac:dyDescent="0.2">
      <c r="B147" s="144"/>
      <c r="D147" s="145" t="s">
        <v>75</v>
      </c>
      <c r="E147" s="155" t="s">
        <v>145</v>
      </c>
      <c r="F147" s="155" t="s">
        <v>146</v>
      </c>
      <c r="I147" s="147"/>
      <c r="J147" s="156">
        <f>BK147</f>
        <v>0</v>
      </c>
      <c r="L147" s="144"/>
      <c r="M147" s="149"/>
      <c r="N147" s="150"/>
      <c r="O147" s="150"/>
      <c r="P147" s="151">
        <f>SUM(P148:P168)</f>
        <v>0</v>
      </c>
      <c r="Q147" s="150"/>
      <c r="R147" s="151">
        <f>SUM(R148:R168)</f>
        <v>0.60412736999999994</v>
      </c>
      <c r="S147" s="150"/>
      <c r="T147" s="152">
        <f>SUM(T148:T168)</f>
        <v>0</v>
      </c>
      <c r="AR147" s="145" t="s">
        <v>84</v>
      </c>
      <c r="AT147" s="153" t="s">
        <v>75</v>
      </c>
      <c r="AU147" s="153" t="s">
        <v>84</v>
      </c>
      <c r="AY147" s="145" t="s">
        <v>134</v>
      </c>
      <c r="BK147" s="154">
        <f>SUM(BK148:BK168)</f>
        <v>0</v>
      </c>
    </row>
    <row r="148" spans="1:65" s="2" customFormat="1" ht="21.75" customHeight="1" x14ac:dyDescent="0.2">
      <c r="A148" s="32"/>
      <c r="B148" s="157"/>
      <c r="C148" s="158" t="s">
        <v>81</v>
      </c>
      <c r="D148" s="158" t="s">
        <v>137</v>
      </c>
      <c r="E148" s="159" t="s">
        <v>147</v>
      </c>
      <c r="F148" s="160" t="s">
        <v>148</v>
      </c>
      <c r="G148" s="161" t="s">
        <v>140</v>
      </c>
      <c r="H148" s="162">
        <v>4.5049999999999999</v>
      </c>
      <c r="I148" s="163"/>
      <c r="J148" s="164">
        <f>ROUND(I148*H148,2)</f>
        <v>0</v>
      </c>
      <c r="K148" s="165"/>
      <c r="L148" s="33"/>
      <c r="M148" s="166" t="s">
        <v>1</v>
      </c>
      <c r="N148" s="167" t="s">
        <v>42</v>
      </c>
      <c r="O148" s="58"/>
      <c r="P148" s="168">
        <f>O148*H148</f>
        <v>0</v>
      </c>
      <c r="Q148" s="168">
        <v>2.5999999999999998E-4</v>
      </c>
      <c r="R148" s="168">
        <f>Q148*H148</f>
        <v>1.1712999999999999E-3</v>
      </c>
      <c r="S148" s="168">
        <v>0</v>
      </c>
      <c r="T148" s="169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0" t="s">
        <v>141</v>
      </c>
      <c r="AT148" s="170" t="s">
        <v>137</v>
      </c>
      <c r="AU148" s="170" t="s">
        <v>81</v>
      </c>
      <c r="AY148" s="17" t="s">
        <v>134</v>
      </c>
      <c r="BE148" s="171">
        <f>IF(N148="základní",J148,0)</f>
        <v>0</v>
      </c>
      <c r="BF148" s="171">
        <f>IF(N148="snížená",J148,0)</f>
        <v>0</v>
      </c>
      <c r="BG148" s="171">
        <f>IF(N148="zákl. přenesená",J148,0)</f>
        <v>0</v>
      </c>
      <c r="BH148" s="171">
        <f>IF(N148="sníž. přenesená",J148,0)</f>
        <v>0</v>
      </c>
      <c r="BI148" s="171">
        <f>IF(N148="nulová",J148,0)</f>
        <v>0</v>
      </c>
      <c r="BJ148" s="17" t="s">
        <v>81</v>
      </c>
      <c r="BK148" s="171">
        <f>ROUND(I148*H148,2)</f>
        <v>0</v>
      </c>
      <c r="BL148" s="17" t="s">
        <v>141</v>
      </c>
      <c r="BM148" s="170" t="s">
        <v>149</v>
      </c>
    </row>
    <row r="149" spans="1:65" s="13" customFormat="1" x14ac:dyDescent="0.2">
      <c r="B149" s="172"/>
      <c r="D149" s="173" t="s">
        <v>143</v>
      </c>
      <c r="E149" s="174" t="s">
        <v>1</v>
      </c>
      <c r="F149" s="175" t="s">
        <v>150</v>
      </c>
      <c r="H149" s="176">
        <v>5.0510000000000002</v>
      </c>
      <c r="I149" s="177"/>
      <c r="L149" s="172"/>
      <c r="M149" s="178"/>
      <c r="N149" s="179"/>
      <c r="O149" s="179"/>
      <c r="P149" s="179"/>
      <c r="Q149" s="179"/>
      <c r="R149" s="179"/>
      <c r="S149" s="179"/>
      <c r="T149" s="180"/>
      <c r="AT149" s="174" t="s">
        <v>143</v>
      </c>
      <c r="AU149" s="174" t="s">
        <v>81</v>
      </c>
      <c r="AV149" s="13" t="s">
        <v>81</v>
      </c>
      <c r="AW149" s="13" t="s">
        <v>33</v>
      </c>
      <c r="AX149" s="13" t="s">
        <v>76</v>
      </c>
      <c r="AY149" s="174" t="s">
        <v>134</v>
      </c>
    </row>
    <row r="150" spans="1:65" s="13" customFormat="1" x14ac:dyDescent="0.2">
      <c r="B150" s="172"/>
      <c r="D150" s="173" t="s">
        <v>143</v>
      </c>
      <c r="E150" s="174" t="s">
        <v>1</v>
      </c>
      <c r="F150" s="175" t="s">
        <v>151</v>
      </c>
      <c r="H150" s="176">
        <v>-0.54600000000000004</v>
      </c>
      <c r="I150" s="177"/>
      <c r="L150" s="172"/>
      <c r="M150" s="178"/>
      <c r="N150" s="179"/>
      <c r="O150" s="179"/>
      <c r="P150" s="179"/>
      <c r="Q150" s="179"/>
      <c r="R150" s="179"/>
      <c r="S150" s="179"/>
      <c r="T150" s="180"/>
      <c r="AT150" s="174" t="s">
        <v>143</v>
      </c>
      <c r="AU150" s="174" t="s">
        <v>81</v>
      </c>
      <c r="AV150" s="13" t="s">
        <v>81</v>
      </c>
      <c r="AW150" s="13" t="s">
        <v>33</v>
      </c>
      <c r="AX150" s="13" t="s">
        <v>76</v>
      </c>
      <c r="AY150" s="174" t="s">
        <v>134</v>
      </c>
    </row>
    <row r="151" spans="1:65" s="14" customFormat="1" x14ac:dyDescent="0.2">
      <c r="B151" s="181"/>
      <c r="D151" s="173" t="s">
        <v>143</v>
      </c>
      <c r="E151" s="182" t="s">
        <v>1</v>
      </c>
      <c r="F151" s="183" t="s">
        <v>152</v>
      </c>
      <c r="H151" s="184">
        <v>4.5049999999999999</v>
      </c>
      <c r="I151" s="185"/>
      <c r="L151" s="181"/>
      <c r="M151" s="186"/>
      <c r="N151" s="187"/>
      <c r="O151" s="187"/>
      <c r="P151" s="187"/>
      <c r="Q151" s="187"/>
      <c r="R151" s="187"/>
      <c r="S151" s="187"/>
      <c r="T151" s="188"/>
      <c r="AT151" s="182" t="s">
        <v>143</v>
      </c>
      <c r="AU151" s="182" t="s">
        <v>81</v>
      </c>
      <c r="AV151" s="14" t="s">
        <v>141</v>
      </c>
      <c r="AW151" s="14" t="s">
        <v>33</v>
      </c>
      <c r="AX151" s="14" t="s">
        <v>84</v>
      </c>
      <c r="AY151" s="182" t="s">
        <v>134</v>
      </c>
    </row>
    <row r="152" spans="1:65" s="2" customFormat="1" ht="21.75" customHeight="1" x14ac:dyDescent="0.2">
      <c r="A152" s="32"/>
      <c r="B152" s="157"/>
      <c r="C152" s="158">
        <v>3</v>
      </c>
      <c r="D152" s="158" t="s">
        <v>137</v>
      </c>
      <c r="E152" s="159" t="s">
        <v>154</v>
      </c>
      <c r="F152" s="160" t="s">
        <v>155</v>
      </c>
      <c r="G152" s="161" t="s">
        <v>140</v>
      </c>
      <c r="H152" s="162">
        <v>15.196999999999999</v>
      </c>
      <c r="I152" s="163"/>
      <c r="J152" s="164">
        <f t="shared" ref="J152" si="0">ROUND(I152*H152,2)</f>
        <v>0</v>
      </c>
      <c r="K152" s="165"/>
      <c r="L152" s="33"/>
      <c r="M152" s="166" t="s">
        <v>1</v>
      </c>
      <c r="N152" s="167" t="s">
        <v>42</v>
      </c>
      <c r="O152" s="58"/>
      <c r="P152" s="168">
        <f t="shared" ref="P152" si="1">O152*H152</f>
        <v>0</v>
      </c>
      <c r="Q152" s="168">
        <v>2.5999999999999998E-4</v>
      </c>
      <c r="R152" s="168">
        <f t="shared" ref="R152" si="2">Q152*H152</f>
        <v>3.9512199999999992E-3</v>
      </c>
      <c r="S152" s="168">
        <v>0</v>
      </c>
      <c r="T152" s="169">
        <f t="shared" ref="T152" si="3"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0" t="s">
        <v>141</v>
      </c>
      <c r="AT152" s="170" t="s">
        <v>137</v>
      </c>
      <c r="AU152" s="170" t="s">
        <v>81</v>
      </c>
      <c r="AY152" s="17" t="s">
        <v>134</v>
      </c>
      <c r="BE152" s="171">
        <f t="shared" ref="BE152" si="4">IF(N152="základní",J152,0)</f>
        <v>0</v>
      </c>
      <c r="BF152" s="171">
        <f t="shared" ref="BF152" si="5">IF(N152="snížená",J152,0)</f>
        <v>0</v>
      </c>
      <c r="BG152" s="171">
        <f t="shared" ref="BG152" si="6">IF(N152="zákl. přenesená",J152,0)</f>
        <v>0</v>
      </c>
      <c r="BH152" s="171">
        <f t="shared" ref="BH152" si="7">IF(N152="sníž. přenesená",J152,0)</f>
        <v>0</v>
      </c>
      <c r="BI152" s="171">
        <f t="shared" ref="BI152" si="8">IF(N152="nulová",J152,0)</f>
        <v>0</v>
      </c>
      <c r="BJ152" s="17" t="s">
        <v>81</v>
      </c>
      <c r="BK152" s="171">
        <f t="shared" ref="BK152" si="9">ROUND(I152*H152,2)</f>
        <v>0</v>
      </c>
      <c r="BL152" s="17" t="s">
        <v>141</v>
      </c>
      <c r="BM152" s="170" t="s">
        <v>156</v>
      </c>
    </row>
    <row r="153" spans="1:65" s="13" customFormat="1" x14ac:dyDescent="0.2">
      <c r="B153" s="172"/>
      <c r="D153" s="173" t="s">
        <v>143</v>
      </c>
      <c r="E153" s="174" t="s">
        <v>1</v>
      </c>
      <c r="F153" s="175" t="s">
        <v>158</v>
      </c>
      <c r="H153" s="176">
        <v>0.92100000000000004</v>
      </c>
      <c r="I153" s="177"/>
      <c r="L153" s="172"/>
      <c r="M153" s="178"/>
      <c r="N153" s="179"/>
      <c r="O153" s="179"/>
      <c r="P153" s="179"/>
      <c r="Q153" s="179"/>
      <c r="R153" s="179"/>
      <c r="S153" s="179"/>
      <c r="T153" s="180"/>
      <c r="AT153" s="174" t="s">
        <v>143</v>
      </c>
      <c r="AU153" s="174" t="s">
        <v>81</v>
      </c>
      <c r="AV153" s="13" t="s">
        <v>81</v>
      </c>
      <c r="AW153" s="13" t="s">
        <v>33</v>
      </c>
      <c r="AX153" s="13" t="s">
        <v>76</v>
      </c>
      <c r="AY153" s="174" t="s">
        <v>134</v>
      </c>
    </row>
    <row r="154" spans="1:65" s="13" customFormat="1" x14ac:dyDescent="0.2">
      <c r="B154" s="172"/>
      <c r="D154" s="173" t="s">
        <v>143</v>
      </c>
      <c r="E154" s="174" t="s">
        <v>1</v>
      </c>
      <c r="F154" s="175" t="s">
        <v>159</v>
      </c>
      <c r="H154" s="176">
        <v>8.6199999999999992</v>
      </c>
      <c r="I154" s="177"/>
      <c r="L154" s="172"/>
      <c r="M154" s="178"/>
      <c r="N154" s="179"/>
      <c r="O154" s="179"/>
      <c r="P154" s="179"/>
      <c r="Q154" s="179"/>
      <c r="R154" s="179"/>
      <c r="S154" s="179"/>
      <c r="T154" s="180"/>
      <c r="AT154" s="174" t="s">
        <v>143</v>
      </c>
      <c r="AU154" s="174" t="s">
        <v>81</v>
      </c>
      <c r="AV154" s="13" t="s">
        <v>81</v>
      </c>
      <c r="AW154" s="13" t="s">
        <v>33</v>
      </c>
      <c r="AX154" s="13" t="s">
        <v>76</v>
      </c>
      <c r="AY154" s="174" t="s">
        <v>134</v>
      </c>
    </row>
    <row r="155" spans="1:65" s="14" customFormat="1" x14ac:dyDescent="0.2">
      <c r="B155" s="181"/>
      <c r="D155" s="173" t="s">
        <v>143</v>
      </c>
      <c r="E155" s="182" t="s">
        <v>1</v>
      </c>
      <c r="F155" s="183" t="s">
        <v>152</v>
      </c>
      <c r="H155" s="184">
        <v>9.5410000000000004</v>
      </c>
      <c r="I155" s="185"/>
      <c r="L155" s="181"/>
      <c r="M155" s="186"/>
      <c r="N155" s="187"/>
      <c r="O155" s="187"/>
      <c r="P155" s="187"/>
      <c r="Q155" s="187"/>
      <c r="R155" s="187"/>
      <c r="S155" s="187"/>
      <c r="T155" s="188"/>
      <c r="AT155" s="182" t="s">
        <v>143</v>
      </c>
      <c r="AU155" s="182" t="s">
        <v>81</v>
      </c>
      <c r="AV155" s="14" t="s">
        <v>141</v>
      </c>
      <c r="AW155" s="14" t="s">
        <v>33</v>
      </c>
      <c r="AX155" s="14" t="s">
        <v>84</v>
      </c>
      <c r="AY155" s="182" t="s">
        <v>134</v>
      </c>
    </row>
    <row r="156" spans="1:65" s="2" customFormat="1" ht="21.75" customHeight="1" x14ac:dyDescent="0.2">
      <c r="A156" s="32"/>
      <c r="B156" s="157"/>
      <c r="C156" s="158">
        <v>4</v>
      </c>
      <c r="D156" s="158" t="s">
        <v>137</v>
      </c>
      <c r="E156" s="159" t="s">
        <v>161</v>
      </c>
      <c r="F156" s="160" t="s">
        <v>162</v>
      </c>
      <c r="G156" s="161" t="s">
        <v>140</v>
      </c>
      <c r="H156" s="162">
        <v>15.196999999999999</v>
      </c>
      <c r="I156" s="163"/>
      <c r="J156" s="164">
        <f>ROUND(I156*H156,2)</f>
        <v>0</v>
      </c>
      <c r="K156" s="165"/>
      <c r="L156" s="33"/>
      <c r="M156" s="166" t="s">
        <v>1</v>
      </c>
      <c r="N156" s="167" t="s">
        <v>42</v>
      </c>
      <c r="O156" s="58"/>
      <c r="P156" s="168">
        <f>O156*H156</f>
        <v>0</v>
      </c>
      <c r="Q156" s="168">
        <v>1.575E-2</v>
      </c>
      <c r="R156" s="168">
        <f>Q156*H156</f>
        <v>0.23935274999999998</v>
      </c>
      <c r="S156" s="168">
        <v>0</v>
      </c>
      <c r="T156" s="169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0" t="s">
        <v>141</v>
      </c>
      <c r="AT156" s="170" t="s">
        <v>137</v>
      </c>
      <c r="AU156" s="170" t="s">
        <v>81</v>
      </c>
      <c r="AY156" s="17" t="s">
        <v>134</v>
      </c>
      <c r="BE156" s="171">
        <f>IF(N156="základní",J156,0)</f>
        <v>0</v>
      </c>
      <c r="BF156" s="171">
        <f>IF(N156="snížená",J156,0)</f>
        <v>0</v>
      </c>
      <c r="BG156" s="171">
        <f>IF(N156="zákl. přenesená",J156,0)</f>
        <v>0</v>
      </c>
      <c r="BH156" s="171">
        <f>IF(N156="sníž. přenesená",J156,0)</f>
        <v>0</v>
      </c>
      <c r="BI156" s="171">
        <f>IF(N156="nulová",J156,0)</f>
        <v>0</v>
      </c>
      <c r="BJ156" s="17" t="s">
        <v>81</v>
      </c>
      <c r="BK156" s="171">
        <f>ROUND(I156*H156,2)</f>
        <v>0</v>
      </c>
      <c r="BL156" s="17" t="s">
        <v>141</v>
      </c>
      <c r="BM156" s="170" t="s">
        <v>163</v>
      </c>
    </row>
    <row r="157" spans="1:65" s="13" customFormat="1" x14ac:dyDescent="0.2">
      <c r="B157" s="172"/>
      <c r="D157" s="173" t="s">
        <v>143</v>
      </c>
      <c r="E157" s="174" t="s">
        <v>1</v>
      </c>
      <c r="F157" s="175" t="s">
        <v>164</v>
      </c>
      <c r="H157" s="176">
        <v>15.196999999999999</v>
      </c>
      <c r="I157" s="177"/>
      <c r="L157" s="172"/>
      <c r="M157" s="178"/>
      <c r="N157" s="179"/>
      <c r="O157" s="179"/>
      <c r="P157" s="179"/>
      <c r="Q157" s="179"/>
      <c r="R157" s="179"/>
      <c r="S157" s="179"/>
      <c r="T157" s="180"/>
      <c r="AT157" s="174" t="s">
        <v>143</v>
      </c>
      <c r="AU157" s="174" t="s">
        <v>81</v>
      </c>
      <c r="AV157" s="13" t="s">
        <v>81</v>
      </c>
      <c r="AW157" s="13" t="s">
        <v>33</v>
      </c>
      <c r="AX157" s="13" t="s">
        <v>84</v>
      </c>
      <c r="AY157" s="174" t="s">
        <v>134</v>
      </c>
    </row>
    <row r="158" spans="1:65" s="2" customFormat="1" ht="16.5" customHeight="1" x14ac:dyDescent="0.2">
      <c r="A158" s="32"/>
      <c r="B158" s="157"/>
      <c r="C158" s="158">
        <v>5</v>
      </c>
      <c r="D158" s="158" t="s">
        <v>137</v>
      </c>
      <c r="E158" s="159" t="s">
        <v>165</v>
      </c>
      <c r="F158" s="160" t="s">
        <v>166</v>
      </c>
      <c r="G158" s="161" t="s">
        <v>140</v>
      </c>
      <c r="H158" s="162">
        <v>13.5</v>
      </c>
      <c r="I158" s="163"/>
      <c r="J158" s="164">
        <f>ROUND(I158*H158,2)</f>
        <v>0</v>
      </c>
      <c r="K158" s="165"/>
      <c r="L158" s="33"/>
      <c r="M158" s="166" t="s">
        <v>1</v>
      </c>
      <c r="N158" s="167" t="s">
        <v>42</v>
      </c>
      <c r="O158" s="58"/>
      <c r="P158" s="168">
        <f>O158*H158</f>
        <v>0</v>
      </c>
      <c r="Q158" s="168">
        <v>0</v>
      </c>
      <c r="R158" s="168">
        <f>Q158*H158</f>
        <v>0</v>
      </c>
      <c r="S158" s="168">
        <v>0</v>
      </c>
      <c r="T158" s="169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70" t="s">
        <v>141</v>
      </c>
      <c r="AT158" s="170" t="s">
        <v>137</v>
      </c>
      <c r="AU158" s="170" t="s">
        <v>81</v>
      </c>
      <c r="AY158" s="17" t="s">
        <v>134</v>
      </c>
      <c r="BE158" s="171">
        <f>IF(N158="základní",J158,0)</f>
        <v>0</v>
      </c>
      <c r="BF158" s="171">
        <f>IF(N158="snížená",J158,0)</f>
        <v>0</v>
      </c>
      <c r="BG158" s="171">
        <f>IF(N158="zákl. přenesená",J158,0)</f>
        <v>0</v>
      </c>
      <c r="BH158" s="171">
        <f>IF(N158="sníž. přenesená",J158,0)</f>
        <v>0</v>
      </c>
      <c r="BI158" s="171">
        <f>IF(N158="nulová",J158,0)</f>
        <v>0</v>
      </c>
      <c r="BJ158" s="17" t="s">
        <v>81</v>
      </c>
      <c r="BK158" s="171">
        <f>ROUND(I158*H158,2)</f>
        <v>0</v>
      </c>
      <c r="BL158" s="17" t="s">
        <v>141</v>
      </c>
      <c r="BM158" s="170" t="s">
        <v>167</v>
      </c>
    </row>
    <row r="159" spans="1:65" s="13" customFormat="1" x14ac:dyDescent="0.2">
      <c r="B159" s="172"/>
      <c r="D159" s="173" t="s">
        <v>143</v>
      </c>
      <c r="E159" s="174" t="s">
        <v>1</v>
      </c>
      <c r="F159" s="175" t="s">
        <v>168</v>
      </c>
      <c r="H159" s="176">
        <v>13.5</v>
      </c>
      <c r="I159" s="177"/>
      <c r="L159" s="172"/>
      <c r="M159" s="178"/>
      <c r="N159" s="179"/>
      <c r="O159" s="179"/>
      <c r="P159" s="179"/>
      <c r="Q159" s="179"/>
      <c r="R159" s="179"/>
      <c r="S159" s="179"/>
      <c r="T159" s="180"/>
      <c r="AT159" s="174" t="s">
        <v>143</v>
      </c>
      <c r="AU159" s="174" t="s">
        <v>81</v>
      </c>
      <c r="AV159" s="13" t="s">
        <v>81</v>
      </c>
      <c r="AW159" s="13" t="s">
        <v>33</v>
      </c>
      <c r="AX159" s="13" t="s">
        <v>84</v>
      </c>
      <c r="AY159" s="174" t="s">
        <v>134</v>
      </c>
    </row>
    <row r="160" spans="1:65" s="2" customFormat="1" ht="21.75" customHeight="1" x14ac:dyDescent="0.2">
      <c r="A160" s="32"/>
      <c r="B160" s="157"/>
      <c r="C160" s="158">
        <v>6</v>
      </c>
      <c r="D160" s="158" t="s">
        <v>137</v>
      </c>
      <c r="E160" s="159" t="s">
        <v>169</v>
      </c>
      <c r="F160" s="160" t="s">
        <v>170</v>
      </c>
      <c r="G160" s="161" t="s">
        <v>140</v>
      </c>
      <c r="H160" s="162">
        <v>50</v>
      </c>
      <c r="I160" s="163"/>
      <c r="J160" s="164">
        <f>ROUND(I160*H160,2)</f>
        <v>0</v>
      </c>
      <c r="K160" s="165"/>
      <c r="L160" s="33"/>
      <c r="M160" s="166" t="s">
        <v>1</v>
      </c>
      <c r="N160" s="167" t="s">
        <v>42</v>
      </c>
      <c r="O160" s="58"/>
      <c r="P160" s="168">
        <f>O160*H160</f>
        <v>0</v>
      </c>
      <c r="Q160" s="168">
        <v>0</v>
      </c>
      <c r="R160" s="168">
        <f>Q160*H160</f>
        <v>0</v>
      </c>
      <c r="S160" s="168">
        <v>0</v>
      </c>
      <c r="T160" s="169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70" t="s">
        <v>141</v>
      </c>
      <c r="AT160" s="170" t="s">
        <v>137</v>
      </c>
      <c r="AU160" s="170" t="s">
        <v>81</v>
      </c>
      <c r="AY160" s="17" t="s">
        <v>134</v>
      </c>
      <c r="BE160" s="171">
        <f>IF(N160="základní",J160,0)</f>
        <v>0</v>
      </c>
      <c r="BF160" s="171">
        <f>IF(N160="snížená",J160,0)</f>
        <v>0</v>
      </c>
      <c r="BG160" s="171">
        <f>IF(N160="zákl. přenesená",J160,0)</f>
        <v>0</v>
      </c>
      <c r="BH160" s="171">
        <f>IF(N160="sníž. přenesená",J160,0)</f>
        <v>0</v>
      </c>
      <c r="BI160" s="171">
        <f>IF(N160="nulová",J160,0)</f>
        <v>0</v>
      </c>
      <c r="BJ160" s="17" t="s">
        <v>81</v>
      </c>
      <c r="BK160" s="171">
        <f>ROUND(I160*H160,2)</f>
        <v>0</v>
      </c>
      <c r="BL160" s="17" t="s">
        <v>141</v>
      </c>
      <c r="BM160" s="170" t="s">
        <v>171</v>
      </c>
    </row>
    <row r="161" spans="1:65" s="15" customFormat="1" x14ac:dyDescent="0.2">
      <c r="B161" s="189"/>
      <c r="D161" s="173" t="s">
        <v>143</v>
      </c>
      <c r="E161" s="190" t="s">
        <v>1</v>
      </c>
      <c r="F161" s="191" t="s">
        <v>172</v>
      </c>
      <c r="H161" s="190" t="s">
        <v>1</v>
      </c>
      <c r="I161" s="192"/>
      <c r="L161" s="189"/>
      <c r="M161" s="193"/>
      <c r="N161" s="194"/>
      <c r="O161" s="194"/>
      <c r="P161" s="194"/>
      <c r="Q161" s="194"/>
      <c r="R161" s="194"/>
      <c r="S161" s="194"/>
      <c r="T161" s="195"/>
      <c r="AT161" s="190" t="s">
        <v>143</v>
      </c>
      <c r="AU161" s="190" t="s">
        <v>81</v>
      </c>
      <c r="AV161" s="15" t="s">
        <v>84</v>
      </c>
      <c r="AW161" s="15" t="s">
        <v>33</v>
      </c>
      <c r="AX161" s="15" t="s">
        <v>76</v>
      </c>
      <c r="AY161" s="190" t="s">
        <v>134</v>
      </c>
    </row>
    <row r="162" spans="1:65" s="13" customFormat="1" x14ac:dyDescent="0.2">
      <c r="B162" s="172"/>
      <c r="D162" s="173" t="s">
        <v>143</v>
      </c>
      <c r="E162" s="174" t="s">
        <v>1</v>
      </c>
      <c r="F162" s="175" t="s">
        <v>173</v>
      </c>
      <c r="H162" s="176">
        <v>50</v>
      </c>
      <c r="I162" s="177"/>
      <c r="L162" s="172"/>
      <c r="M162" s="178"/>
      <c r="N162" s="179"/>
      <c r="O162" s="179"/>
      <c r="P162" s="179"/>
      <c r="Q162" s="179"/>
      <c r="R162" s="179"/>
      <c r="S162" s="179"/>
      <c r="T162" s="180"/>
      <c r="AT162" s="174" t="s">
        <v>143</v>
      </c>
      <c r="AU162" s="174" t="s">
        <v>81</v>
      </c>
      <c r="AV162" s="13" t="s">
        <v>81</v>
      </c>
      <c r="AW162" s="13" t="s">
        <v>33</v>
      </c>
      <c r="AX162" s="13" t="s">
        <v>84</v>
      </c>
      <c r="AY162" s="174" t="s">
        <v>134</v>
      </c>
    </row>
    <row r="163" spans="1:65" s="2" customFormat="1" ht="21.75" customHeight="1" x14ac:dyDescent="0.2">
      <c r="A163" s="32"/>
      <c r="B163" s="157"/>
      <c r="C163" s="158">
        <v>7</v>
      </c>
      <c r="D163" s="158" t="s">
        <v>137</v>
      </c>
      <c r="E163" s="159" t="s">
        <v>174</v>
      </c>
      <c r="F163" s="160" t="s">
        <v>638</v>
      </c>
      <c r="G163" s="161" t="s">
        <v>140</v>
      </c>
      <c r="H163" s="162">
        <v>3.863</v>
      </c>
      <c r="I163" s="163"/>
      <c r="J163" s="164">
        <f>ROUND(I163*H163,2)</f>
        <v>0</v>
      </c>
      <c r="K163" s="165"/>
      <c r="L163" s="33"/>
      <c r="M163" s="166" t="s">
        <v>1</v>
      </c>
      <c r="N163" s="167" t="s">
        <v>42</v>
      </c>
      <c r="O163" s="58"/>
      <c r="P163" s="168">
        <f>O163*H163</f>
        <v>0</v>
      </c>
      <c r="Q163" s="168">
        <v>5.67E-2</v>
      </c>
      <c r="R163" s="168">
        <f>Q163*H163</f>
        <v>0.21903210000000001</v>
      </c>
      <c r="S163" s="168">
        <v>0</v>
      </c>
      <c r="T163" s="169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70" t="s">
        <v>141</v>
      </c>
      <c r="AT163" s="170" t="s">
        <v>137</v>
      </c>
      <c r="AU163" s="170" t="s">
        <v>81</v>
      </c>
      <c r="AY163" s="17" t="s">
        <v>134</v>
      </c>
      <c r="BE163" s="171">
        <f>IF(N163="základní",J163,0)</f>
        <v>0</v>
      </c>
      <c r="BF163" s="171">
        <f>IF(N163="snížená",J163,0)</f>
        <v>0</v>
      </c>
      <c r="BG163" s="171">
        <f>IF(N163="zákl. přenesená",J163,0)</f>
        <v>0</v>
      </c>
      <c r="BH163" s="171">
        <f>IF(N163="sníž. přenesená",J163,0)</f>
        <v>0</v>
      </c>
      <c r="BI163" s="171">
        <f>IF(N163="nulová",J163,0)</f>
        <v>0</v>
      </c>
      <c r="BJ163" s="17" t="s">
        <v>81</v>
      </c>
      <c r="BK163" s="171">
        <f>ROUND(I163*H163,2)</f>
        <v>0</v>
      </c>
      <c r="BL163" s="17" t="s">
        <v>141</v>
      </c>
      <c r="BM163" s="170" t="s">
        <v>175</v>
      </c>
    </row>
    <row r="164" spans="1:65" s="13" customFormat="1" x14ac:dyDescent="0.2">
      <c r="B164" s="172"/>
      <c r="D164" s="173" t="s">
        <v>143</v>
      </c>
      <c r="E164" s="174" t="s">
        <v>1</v>
      </c>
      <c r="F164" s="175" t="s">
        <v>176</v>
      </c>
      <c r="H164" s="176">
        <v>2.87</v>
      </c>
      <c r="I164" s="177"/>
      <c r="L164" s="172"/>
      <c r="M164" s="178"/>
      <c r="N164" s="179"/>
      <c r="O164" s="179"/>
      <c r="P164" s="179"/>
      <c r="Q164" s="179"/>
      <c r="R164" s="179"/>
      <c r="S164" s="179"/>
      <c r="T164" s="180"/>
      <c r="AT164" s="174" t="s">
        <v>143</v>
      </c>
      <c r="AU164" s="174" t="s">
        <v>81</v>
      </c>
      <c r="AV164" s="13" t="s">
        <v>81</v>
      </c>
      <c r="AW164" s="13" t="s">
        <v>33</v>
      </c>
      <c r="AX164" s="13" t="s">
        <v>76</v>
      </c>
      <c r="AY164" s="174" t="s">
        <v>134</v>
      </c>
    </row>
    <row r="165" spans="1:65" s="13" customFormat="1" x14ac:dyDescent="0.2">
      <c r="B165" s="172"/>
      <c r="D165" s="173" t="s">
        <v>143</v>
      </c>
      <c r="E165" s="174" t="s">
        <v>1</v>
      </c>
      <c r="F165" s="175" t="s">
        <v>177</v>
      </c>
      <c r="H165" s="176">
        <v>0.99299999999999999</v>
      </c>
      <c r="I165" s="177"/>
      <c r="L165" s="172"/>
      <c r="M165" s="178"/>
      <c r="N165" s="179"/>
      <c r="O165" s="179"/>
      <c r="P165" s="179"/>
      <c r="Q165" s="179"/>
      <c r="R165" s="179"/>
      <c r="S165" s="179"/>
      <c r="T165" s="180"/>
      <c r="AT165" s="174" t="s">
        <v>143</v>
      </c>
      <c r="AU165" s="174" t="s">
        <v>81</v>
      </c>
      <c r="AV165" s="13" t="s">
        <v>81</v>
      </c>
      <c r="AW165" s="13" t="s">
        <v>33</v>
      </c>
      <c r="AX165" s="13" t="s">
        <v>76</v>
      </c>
      <c r="AY165" s="174" t="s">
        <v>134</v>
      </c>
    </row>
    <row r="166" spans="1:65" s="14" customFormat="1" x14ac:dyDescent="0.2">
      <c r="B166" s="181"/>
      <c r="D166" s="173" t="s">
        <v>143</v>
      </c>
      <c r="E166" s="182" t="s">
        <v>1</v>
      </c>
      <c r="F166" s="183" t="s">
        <v>152</v>
      </c>
      <c r="H166" s="184">
        <v>3.863</v>
      </c>
      <c r="I166" s="185"/>
      <c r="L166" s="181"/>
      <c r="M166" s="186"/>
      <c r="N166" s="187"/>
      <c r="O166" s="187"/>
      <c r="P166" s="187"/>
      <c r="Q166" s="187"/>
      <c r="R166" s="187"/>
      <c r="S166" s="187"/>
      <c r="T166" s="188"/>
      <c r="AT166" s="182" t="s">
        <v>143</v>
      </c>
      <c r="AU166" s="182" t="s">
        <v>81</v>
      </c>
      <c r="AV166" s="14" t="s">
        <v>141</v>
      </c>
      <c r="AW166" s="14" t="s">
        <v>33</v>
      </c>
      <c r="AX166" s="14" t="s">
        <v>84</v>
      </c>
      <c r="AY166" s="182" t="s">
        <v>134</v>
      </c>
    </row>
    <row r="167" spans="1:65" s="2" customFormat="1" ht="16.5" customHeight="1" x14ac:dyDescent="0.2">
      <c r="A167" s="32"/>
      <c r="B167" s="157"/>
      <c r="C167" s="158">
        <v>8</v>
      </c>
      <c r="D167" s="158" t="s">
        <v>137</v>
      </c>
      <c r="E167" s="159" t="s">
        <v>178</v>
      </c>
      <c r="F167" s="160" t="s">
        <v>179</v>
      </c>
      <c r="G167" s="161" t="s">
        <v>180</v>
      </c>
      <c r="H167" s="162">
        <v>2</v>
      </c>
      <c r="I167" s="163"/>
      <c r="J167" s="164">
        <f>ROUND(I167*H167,2)</f>
        <v>0</v>
      </c>
      <c r="K167" s="165"/>
      <c r="L167" s="33"/>
      <c r="M167" s="166" t="s">
        <v>1</v>
      </c>
      <c r="N167" s="167" t="s">
        <v>42</v>
      </c>
      <c r="O167" s="58"/>
      <c r="P167" s="168">
        <f>O167*H167</f>
        <v>0</v>
      </c>
      <c r="Q167" s="168">
        <v>4.684E-2</v>
      </c>
      <c r="R167" s="168">
        <f>Q167*H167</f>
        <v>9.3679999999999999E-2</v>
      </c>
      <c r="S167" s="168">
        <v>0</v>
      </c>
      <c r="T167" s="169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70" t="s">
        <v>141</v>
      </c>
      <c r="AT167" s="170" t="s">
        <v>137</v>
      </c>
      <c r="AU167" s="170" t="s">
        <v>81</v>
      </c>
      <c r="AY167" s="17" t="s">
        <v>134</v>
      </c>
      <c r="BE167" s="171">
        <f>IF(N167="základní",J167,0)</f>
        <v>0</v>
      </c>
      <c r="BF167" s="171">
        <f>IF(N167="snížená",J167,0)</f>
        <v>0</v>
      </c>
      <c r="BG167" s="171">
        <f>IF(N167="zákl. přenesená",J167,0)</f>
        <v>0</v>
      </c>
      <c r="BH167" s="171">
        <f>IF(N167="sníž. přenesená",J167,0)</f>
        <v>0</v>
      </c>
      <c r="BI167" s="171">
        <f>IF(N167="nulová",J167,0)</f>
        <v>0</v>
      </c>
      <c r="BJ167" s="17" t="s">
        <v>81</v>
      </c>
      <c r="BK167" s="171">
        <f>ROUND(I167*H167,2)</f>
        <v>0</v>
      </c>
      <c r="BL167" s="17" t="s">
        <v>141</v>
      </c>
      <c r="BM167" s="170" t="s">
        <v>181</v>
      </c>
    </row>
    <row r="168" spans="1:65" s="2" customFormat="1" ht="16.5" customHeight="1" x14ac:dyDescent="0.2">
      <c r="A168" s="32"/>
      <c r="B168" s="157"/>
      <c r="C168" s="196">
        <v>9</v>
      </c>
      <c r="D168" s="196" t="s">
        <v>182</v>
      </c>
      <c r="E168" s="197" t="s">
        <v>183</v>
      </c>
      <c r="F168" s="198" t="s">
        <v>184</v>
      </c>
      <c r="G168" s="199" t="s">
        <v>180</v>
      </c>
      <c r="H168" s="200">
        <v>2</v>
      </c>
      <c r="I168" s="201"/>
      <c r="J168" s="202">
        <f>ROUND(I168*H168,2)</f>
        <v>0</v>
      </c>
      <c r="K168" s="203"/>
      <c r="L168" s="204"/>
      <c r="M168" s="205" t="s">
        <v>1</v>
      </c>
      <c r="N168" s="206" t="s">
        <v>42</v>
      </c>
      <c r="O168" s="58"/>
      <c r="P168" s="168">
        <f>O168*H168</f>
        <v>0</v>
      </c>
      <c r="Q168" s="168">
        <v>2.3470000000000001E-2</v>
      </c>
      <c r="R168" s="168">
        <f>Q168*H168</f>
        <v>4.6940000000000003E-2</v>
      </c>
      <c r="S168" s="168">
        <v>0</v>
      </c>
      <c r="T168" s="169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70" t="s">
        <v>157</v>
      </c>
      <c r="AT168" s="170" t="s">
        <v>182</v>
      </c>
      <c r="AU168" s="170" t="s">
        <v>81</v>
      </c>
      <c r="AY168" s="17" t="s">
        <v>134</v>
      </c>
      <c r="BE168" s="171">
        <f>IF(N168="základní",J168,0)</f>
        <v>0</v>
      </c>
      <c r="BF168" s="171">
        <f>IF(N168="snížená",J168,0)</f>
        <v>0</v>
      </c>
      <c r="BG168" s="171">
        <f>IF(N168="zákl. přenesená",J168,0)</f>
        <v>0</v>
      </c>
      <c r="BH168" s="171">
        <f>IF(N168="sníž. přenesená",J168,0)</f>
        <v>0</v>
      </c>
      <c r="BI168" s="171">
        <f>IF(N168="nulová",J168,0)</f>
        <v>0</v>
      </c>
      <c r="BJ168" s="17" t="s">
        <v>81</v>
      </c>
      <c r="BK168" s="171">
        <f>ROUND(I168*H168,2)</f>
        <v>0</v>
      </c>
      <c r="BL168" s="17" t="s">
        <v>141</v>
      </c>
      <c r="BM168" s="170" t="s">
        <v>185</v>
      </c>
    </row>
    <row r="169" spans="1:65" s="12" customFormat="1" ht="22.9" customHeight="1" x14ac:dyDescent="0.2">
      <c r="B169" s="144"/>
      <c r="D169" s="145" t="s">
        <v>75</v>
      </c>
      <c r="E169" s="155" t="s">
        <v>160</v>
      </c>
      <c r="F169" s="155" t="s">
        <v>186</v>
      </c>
      <c r="I169" s="147"/>
      <c r="J169" s="156">
        <f>BK169</f>
        <v>0</v>
      </c>
      <c r="L169" s="144"/>
      <c r="M169" s="149"/>
      <c r="N169" s="150"/>
      <c r="O169" s="150"/>
      <c r="P169" s="151">
        <f>SUM(P170:P192)</f>
        <v>0</v>
      </c>
      <c r="Q169" s="150"/>
      <c r="R169" s="151">
        <f>SUM(R170:R192)</f>
        <v>2.4200000000000003E-3</v>
      </c>
      <c r="S169" s="150"/>
      <c r="T169" s="152">
        <f>SUM(T170:T192)</f>
        <v>3.3338861500000005</v>
      </c>
      <c r="AR169" s="145" t="s">
        <v>84</v>
      </c>
      <c r="AT169" s="153" t="s">
        <v>75</v>
      </c>
      <c r="AU169" s="153" t="s">
        <v>84</v>
      </c>
      <c r="AY169" s="145" t="s">
        <v>134</v>
      </c>
      <c r="BK169" s="154">
        <f>SUM(BK170:BK192)</f>
        <v>0</v>
      </c>
    </row>
    <row r="170" spans="1:65" s="2" customFormat="1" ht="21.75" customHeight="1" x14ac:dyDescent="0.2">
      <c r="A170" s="32"/>
      <c r="B170" s="157"/>
      <c r="C170" s="158">
        <v>10</v>
      </c>
      <c r="D170" s="158" t="s">
        <v>137</v>
      </c>
      <c r="E170" s="159" t="s">
        <v>187</v>
      </c>
      <c r="F170" s="160" t="s">
        <v>188</v>
      </c>
      <c r="G170" s="161" t="s">
        <v>140</v>
      </c>
      <c r="H170" s="162">
        <v>15.606999999999999</v>
      </c>
      <c r="I170" s="163"/>
      <c r="J170" s="164">
        <f>ROUND(I170*H170,2)</f>
        <v>0</v>
      </c>
      <c r="K170" s="165"/>
      <c r="L170" s="33"/>
      <c r="M170" s="166" t="s">
        <v>1</v>
      </c>
      <c r="N170" s="167" t="s">
        <v>42</v>
      </c>
      <c r="O170" s="58"/>
      <c r="P170" s="168">
        <f>O170*H170</f>
        <v>0</v>
      </c>
      <c r="Q170" s="168">
        <v>0</v>
      </c>
      <c r="R170" s="168">
        <f>Q170*H170</f>
        <v>0</v>
      </c>
      <c r="S170" s="168">
        <v>0</v>
      </c>
      <c r="T170" s="169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70" t="s">
        <v>189</v>
      </c>
      <c r="AT170" s="170" t="s">
        <v>137</v>
      </c>
      <c r="AU170" s="170" t="s">
        <v>81</v>
      </c>
      <c r="AY170" s="17" t="s">
        <v>134</v>
      </c>
      <c r="BE170" s="171">
        <f>IF(N170="základní",J170,0)</f>
        <v>0</v>
      </c>
      <c r="BF170" s="171">
        <f>IF(N170="snížená",J170,0)</f>
        <v>0</v>
      </c>
      <c r="BG170" s="171">
        <f>IF(N170="zákl. přenesená",J170,0)</f>
        <v>0</v>
      </c>
      <c r="BH170" s="171">
        <f>IF(N170="sníž. přenesená",J170,0)</f>
        <v>0</v>
      </c>
      <c r="BI170" s="171">
        <f>IF(N170="nulová",J170,0)</f>
        <v>0</v>
      </c>
      <c r="BJ170" s="17" t="s">
        <v>81</v>
      </c>
      <c r="BK170" s="171">
        <f>ROUND(I170*H170,2)</f>
        <v>0</v>
      </c>
      <c r="BL170" s="17" t="s">
        <v>189</v>
      </c>
      <c r="BM170" s="170" t="s">
        <v>190</v>
      </c>
    </row>
    <row r="171" spans="1:65" s="15" customFormat="1" x14ac:dyDescent="0.2">
      <c r="B171" s="189"/>
      <c r="D171" s="173" t="s">
        <v>143</v>
      </c>
      <c r="E171" s="190" t="s">
        <v>1</v>
      </c>
      <c r="F171" s="191" t="s">
        <v>191</v>
      </c>
      <c r="H171" s="190" t="s">
        <v>1</v>
      </c>
      <c r="I171" s="192"/>
      <c r="L171" s="189"/>
      <c r="M171" s="193"/>
      <c r="N171" s="194"/>
      <c r="O171" s="194"/>
      <c r="P171" s="194"/>
      <c r="Q171" s="194"/>
      <c r="R171" s="194"/>
      <c r="S171" s="194"/>
      <c r="T171" s="195"/>
      <c r="AT171" s="190" t="s">
        <v>143</v>
      </c>
      <c r="AU171" s="190" t="s">
        <v>81</v>
      </c>
      <c r="AV171" s="15" t="s">
        <v>84</v>
      </c>
      <c r="AW171" s="15" t="s">
        <v>33</v>
      </c>
      <c r="AX171" s="15" t="s">
        <v>76</v>
      </c>
      <c r="AY171" s="190" t="s">
        <v>134</v>
      </c>
    </row>
    <row r="172" spans="1:65" s="13" customFormat="1" x14ac:dyDescent="0.2">
      <c r="B172" s="172"/>
      <c r="D172" s="173" t="s">
        <v>143</v>
      </c>
      <c r="E172" s="174" t="s">
        <v>1</v>
      </c>
      <c r="F172" s="175" t="s">
        <v>192</v>
      </c>
      <c r="H172" s="176">
        <v>10.555999999999999</v>
      </c>
      <c r="I172" s="177"/>
      <c r="L172" s="172"/>
      <c r="M172" s="178"/>
      <c r="N172" s="179"/>
      <c r="O172" s="179"/>
      <c r="P172" s="179"/>
      <c r="Q172" s="179"/>
      <c r="R172" s="179"/>
      <c r="S172" s="179"/>
      <c r="T172" s="180"/>
      <c r="AT172" s="174" t="s">
        <v>143</v>
      </c>
      <c r="AU172" s="174" t="s">
        <v>81</v>
      </c>
      <c r="AV172" s="13" t="s">
        <v>81</v>
      </c>
      <c r="AW172" s="13" t="s">
        <v>33</v>
      </c>
      <c r="AX172" s="13" t="s">
        <v>76</v>
      </c>
      <c r="AY172" s="174" t="s">
        <v>134</v>
      </c>
    </row>
    <row r="173" spans="1:65" s="15" customFormat="1" x14ac:dyDescent="0.2">
      <c r="B173" s="189"/>
      <c r="D173" s="173" t="s">
        <v>143</v>
      </c>
      <c r="E173" s="190" t="s">
        <v>1</v>
      </c>
      <c r="F173" s="191" t="s">
        <v>193</v>
      </c>
      <c r="H173" s="190" t="s">
        <v>1</v>
      </c>
      <c r="I173" s="192"/>
      <c r="L173" s="189"/>
      <c r="M173" s="193"/>
      <c r="N173" s="194"/>
      <c r="O173" s="194"/>
      <c r="P173" s="194"/>
      <c r="Q173" s="194"/>
      <c r="R173" s="194"/>
      <c r="S173" s="194"/>
      <c r="T173" s="195"/>
      <c r="AT173" s="190" t="s">
        <v>143</v>
      </c>
      <c r="AU173" s="190" t="s">
        <v>81</v>
      </c>
      <c r="AV173" s="15" t="s">
        <v>84</v>
      </c>
      <c r="AW173" s="15" t="s">
        <v>33</v>
      </c>
      <c r="AX173" s="15" t="s">
        <v>76</v>
      </c>
      <c r="AY173" s="190" t="s">
        <v>134</v>
      </c>
    </row>
    <row r="174" spans="1:65" s="13" customFormat="1" x14ac:dyDescent="0.2">
      <c r="B174" s="172"/>
      <c r="D174" s="173" t="s">
        <v>143</v>
      </c>
      <c r="E174" s="174" t="s">
        <v>1</v>
      </c>
      <c r="F174" s="175" t="s">
        <v>150</v>
      </c>
      <c r="H174" s="176">
        <v>5.0510000000000002</v>
      </c>
      <c r="I174" s="177"/>
      <c r="L174" s="172"/>
      <c r="M174" s="178"/>
      <c r="N174" s="179"/>
      <c r="O174" s="179"/>
      <c r="P174" s="179"/>
      <c r="Q174" s="179"/>
      <c r="R174" s="179"/>
      <c r="S174" s="179"/>
      <c r="T174" s="180"/>
      <c r="AT174" s="174" t="s">
        <v>143</v>
      </c>
      <c r="AU174" s="174" t="s">
        <v>81</v>
      </c>
      <c r="AV174" s="13" t="s">
        <v>81</v>
      </c>
      <c r="AW174" s="13" t="s">
        <v>33</v>
      </c>
      <c r="AX174" s="13" t="s">
        <v>76</v>
      </c>
      <c r="AY174" s="174" t="s">
        <v>134</v>
      </c>
    </row>
    <row r="175" spans="1:65" s="14" customFormat="1" x14ac:dyDescent="0.2">
      <c r="B175" s="181"/>
      <c r="D175" s="173" t="s">
        <v>143</v>
      </c>
      <c r="E175" s="182" t="s">
        <v>1</v>
      </c>
      <c r="F175" s="183" t="s">
        <v>152</v>
      </c>
      <c r="H175" s="184">
        <v>15.606999999999999</v>
      </c>
      <c r="I175" s="185"/>
      <c r="L175" s="181"/>
      <c r="M175" s="186"/>
      <c r="N175" s="187"/>
      <c r="O175" s="187"/>
      <c r="P175" s="187"/>
      <c r="Q175" s="187"/>
      <c r="R175" s="187"/>
      <c r="S175" s="187"/>
      <c r="T175" s="188"/>
      <c r="AT175" s="182" t="s">
        <v>143</v>
      </c>
      <c r="AU175" s="182" t="s">
        <v>81</v>
      </c>
      <c r="AV175" s="14" t="s">
        <v>141</v>
      </c>
      <c r="AW175" s="14" t="s">
        <v>33</v>
      </c>
      <c r="AX175" s="14" t="s">
        <v>84</v>
      </c>
      <c r="AY175" s="182" t="s">
        <v>134</v>
      </c>
    </row>
    <row r="176" spans="1:65" s="2" customFormat="1" ht="21.75" customHeight="1" x14ac:dyDescent="0.2">
      <c r="A176" s="32"/>
      <c r="B176" s="157"/>
      <c r="C176" s="158">
        <v>11</v>
      </c>
      <c r="D176" s="158" t="s">
        <v>137</v>
      </c>
      <c r="E176" s="159" t="s">
        <v>194</v>
      </c>
      <c r="F176" s="160" t="s">
        <v>195</v>
      </c>
      <c r="G176" s="161" t="s">
        <v>140</v>
      </c>
      <c r="H176" s="162">
        <v>13.241</v>
      </c>
      <c r="I176" s="163"/>
      <c r="J176" s="164">
        <f>ROUND(I176*H176,2)</f>
        <v>0</v>
      </c>
      <c r="K176" s="165"/>
      <c r="L176" s="33"/>
      <c r="M176" s="166" t="s">
        <v>1</v>
      </c>
      <c r="N176" s="167" t="s">
        <v>42</v>
      </c>
      <c r="O176" s="58"/>
      <c r="P176" s="168">
        <f>O176*H176</f>
        <v>0</v>
      </c>
      <c r="Q176" s="168">
        <v>0</v>
      </c>
      <c r="R176" s="168">
        <f>Q176*H176</f>
        <v>0</v>
      </c>
      <c r="S176" s="168">
        <v>1.4999999999999999E-4</v>
      </c>
      <c r="T176" s="169">
        <f>S176*H176</f>
        <v>1.9861499999999999E-3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70" t="s">
        <v>189</v>
      </c>
      <c r="AT176" s="170" t="s">
        <v>137</v>
      </c>
      <c r="AU176" s="170" t="s">
        <v>81</v>
      </c>
      <c r="AY176" s="17" t="s">
        <v>134</v>
      </c>
      <c r="BE176" s="171">
        <f>IF(N176="základní",J176,0)</f>
        <v>0</v>
      </c>
      <c r="BF176" s="171">
        <f>IF(N176="snížená",J176,0)</f>
        <v>0</v>
      </c>
      <c r="BG176" s="171">
        <f>IF(N176="zákl. přenesená",J176,0)</f>
        <v>0</v>
      </c>
      <c r="BH176" s="171">
        <f>IF(N176="sníž. přenesená",J176,0)</f>
        <v>0</v>
      </c>
      <c r="BI176" s="171">
        <f>IF(N176="nulová",J176,0)</f>
        <v>0</v>
      </c>
      <c r="BJ176" s="17" t="s">
        <v>81</v>
      </c>
      <c r="BK176" s="171">
        <f>ROUND(I176*H176,2)</f>
        <v>0</v>
      </c>
      <c r="BL176" s="17" t="s">
        <v>189</v>
      </c>
      <c r="BM176" s="170" t="s">
        <v>196</v>
      </c>
    </row>
    <row r="177" spans="1:65" s="15" customFormat="1" ht="22.5" x14ac:dyDescent="0.2">
      <c r="B177" s="189"/>
      <c r="D177" s="173" t="s">
        <v>143</v>
      </c>
      <c r="E177" s="190" t="s">
        <v>1</v>
      </c>
      <c r="F177" s="191" t="s">
        <v>197</v>
      </c>
      <c r="H177" s="190" t="s">
        <v>1</v>
      </c>
      <c r="I177" s="192"/>
      <c r="L177" s="189"/>
      <c r="M177" s="193"/>
      <c r="N177" s="194"/>
      <c r="O177" s="194"/>
      <c r="P177" s="194"/>
      <c r="Q177" s="194"/>
      <c r="R177" s="194"/>
      <c r="S177" s="194"/>
      <c r="T177" s="195"/>
      <c r="AT177" s="190" t="s">
        <v>143</v>
      </c>
      <c r="AU177" s="190" t="s">
        <v>81</v>
      </c>
      <c r="AV177" s="15" t="s">
        <v>84</v>
      </c>
      <c r="AW177" s="15" t="s">
        <v>33</v>
      </c>
      <c r="AX177" s="15" t="s">
        <v>76</v>
      </c>
      <c r="AY177" s="190" t="s">
        <v>134</v>
      </c>
    </row>
    <row r="178" spans="1:65" s="13" customFormat="1" x14ac:dyDescent="0.2">
      <c r="B178" s="172"/>
      <c r="D178" s="173" t="s">
        <v>143</v>
      </c>
      <c r="E178" s="174" t="s">
        <v>1</v>
      </c>
      <c r="F178" s="175" t="s">
        <v>198</v>
      </c>
      <c r="H178" s="176">
        <v>3.8220000000000001</v>
      </c>
      <c r="I178" s="177"/>
      <c r="L178" s="172"/>
      <c r="M178" s="178"/>
      <c r="N178" s="179"/>
      <c r="O178" s="179"/>
      <c r="P178" s="179"/>
      <c r="Q178" s="179"/>
      <c r="R178" s="179"/>
      <c r="S178" s="179"/>
      <c r="T178" s="180"/>
      <c r="AT178" s="174" t="s">
        <v>143</v>
      </c>
      <c r="AU178" s="174" t="s">
        <v>81</v>
      </c>
      <c r="AV178" s="13" t="s">
        <v>81</v>
      </c>
      <c r="AW178" s="13" t="s">
        <v>33</v>
      </c>
      <c r="AX178" s="13" t="s">
        <v>76</v>
      </c>
      <c r="AY178" s="174" t="s">
        <v>134</v>
      </c>
    </row>
    <row r="179" spans="1:65" s="13" customFormat="1" x14ac:dyDescent="0.2">
      <c r="B179" s="172"/>
      <c r="D179" s="173" t="s">
        <v>143</v>
      </c>
      <c r="E179" s="174" t="s">
        <v>1</v>
      </c>
      <c r="F179" s="175" t="s">
        <v>199</v>
      </c>
      <c r="H179" s="176">
        <v>4.3680000000000003</v>
      </c>
      <c r="I179" s="177"/>
      <c r="L179" s="172"/>
      <c r="M179" s="178"/>
      <c r="N179" s="179"/>
      <c r="O179" s="179"/>
      <c r="P179" s="179"/>
      <c r="Q179" s="179"/>
      <c r="R179" s="179"/>
      <c r="S179" s="179"/>
      <c r="T179" s="180"/>
      <c r="AT179" s="174" t="s">
        <v>143</v>
      </c>
      <c r="AU179" s="174" t="s">
        <v>81</v>
      </c>
      <c r="AV179" s="13" t="s">
        <v>81</v>
      </c>
      <c r="AW179" s="13" t="s">
        <v>33</v>
      </c>
      <c r="AX179" s="13" t="s">
        <v>76</v>
      </c>
      <c r="AY179" s="174" t="s">
        <v>134</v>
      </c>
    </row>
    <row r="180" spans="1:65" s="13" customFormat="1" x14ac:dyDescent="0.2">
      <c r="B180" s="172"/>
      <c r="D180" s="173" t="s">
        <v>143</v>
      </c>
      <c r="E180" s="174" t="s">
        <v>1</v>
      </c>
      <c r="F180" s="175" t="s">
        <v>150</v>
      </c>
      <c r="H180" s="176">
        <v>5.0510000000000002</v>
      </c>
      <c r="I180" s="177"/>
      <c r="L180" s="172"/>
      <c r="M180" s="178"/>
      <c r="N180" s="179"/>
      <c r="O180" s="179"/>
      <c r="P180" s="179"/>
      <c r="Q180" s="179"/>
      <c r="R180" s="179"/>
      <c r="S180" s="179"/>
      <c r="T180" s="180"/>
      <c r="AT180" s="174" t="s">
        <v>143</v>
      </c>
      <c r="AU180" s="174" t="s">
        <v>81</v>
      </c>
      <c r="AV180" s="13" t="s">
        <v>81</v>
      </c>
      <c r="AW180" s="13" t="s">
        <v>33</v>
      </c>
      <c r="AX180" s="13" t="s">
        <v>76</v>
      </c>
      <c r="AY180" s="174" t="s">
        <v>134</v>
      </c>
    </row>
    <row r="181" spans="1:65" s="14" customFormat="1" x14ac:dyDescent="0.2">
      <c r="B181" s="181"/>
      <c r="D181" s="173" t="s">
        <v>143</v>
      </c>
      <c r="E181" s="182" t="s">
        <v>1</v>
      </c>
      <c r="F181" s="183" t="s">
        <v>152</v>
      </c>
      <c r="H181" s="184">
        <v>13.241</v>
      </c>
      <c r="I181" s="185"/>
      <c r="L181" s="181"/>
      <c r="M181" s="186"/>
      <c r="N181" s="187"/>
      <c r="O181" s="187"/>
      <c r="P181" s="187"/>
      <c r="Q181" s="187"/>
      <c r="R181" s="187"/>
      <c r="S181" s="187"/>
      <c r="T181" s="188"/>
      <c r="AT181" s="182" t="s">
        <v>143</v>
      </c>
      <c r="AU181" s="182" t="s">
        <v>81</v>
      </c>
      <c r="AV181" s="14" t="s">
        <v>141</v>
      </c>
      <c r="AW181" s="14" t="s">
        <v>33</v>
      </c>
      <c r="AX181" s="14" t="s">
        <v>84</v>
      </c>
      <c r="AY181" s="182" t="s">
        <v>134</v>
      </c>
    </row>
    <row r="182" spans="1:65" s="2" customFormat="1" ht="21.75" customHeight="1" x14ac:dyDescent="0.2">
      <c r="A182" s="32"/>
      <c r="B182" s="157"/>
      <c r="C182" s="158">
        <v>12</v>
      </c>
      <c r="D182" s="158" t="s">
        <v>137</v>
      </c>
      <c r="E182" s="159" t="s">
        <v>200</v>
      </c>
      <c r="F182" s="160" t="s">
        <v>201</v>
      </c>
      <c r="G182" s="161" t="s">
        <v>140</v>
      </c>
      <c r="H182" s="162">
        <v>60.5</v>
      </c>
      <c r="I182" s="163"/>
      <c r="J182" s="164">
        <f>ROUND(I182*H182,2)</f>
        <v>0</v>
      </c>
      <c r="K182" s="165"/>
      <c r="L182" s="33"/>
      <c r="M182" s="166" t="s">
        <v>1</v>
      </c>
      <c r="N182" s="167" t="s">
        <v>42</v>
      </c>
      <c r="O182" s="58"/>
      <c r="P182" s="168">
        <f>O182*H182</f>
        <v>0</v>
      </c>
      <c r="Q182" s="168">
        <v>4.0000000000000003E-5</v>
      </c>
      <c r="R182" s="168">
        <f>Q182*H182</f>
        <v>2.4200000000000003E-3</v>
      </c>
      <c r="S182" s="168">
        <v>0</v>
      </c>
      <c r="T182" s="169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70" t="s">
        <v>141</v>
      </c>
      <c r="AT182" s="170" t="s">
        <v>137</v>
      </c>
      <c r="AU182" s="170" t="s">
        <v>81</v>
      </c>
      <c r="AY182" s="17" t="s">
        <v>134</v>
      </c>
      <c r="BE182" s="171">
        <f>IF(N182="základní",J182,0)</f>
        <v>0</v>
      </c>
      <c r="BF182" s="171">
        <f>IF(N182="snížená",J182,0)</f>
        <v>0</v>
      </c>
      <c r="BG182" s="171">
        <f>IF(N182="zákl. přenesená",J182,0)</f>
        <v>0</v>
      </c>
      <c r="BH182" s="171">
        <f>IF(N182="sníž. přenesená",J182,0)</f>
        <v>0</v>
      </c>
      <c r="BI182" s="171">
        <f>IF(N182="nulová",J182,0)</f>
        <v>0</v>
      </c>
      <c r="BJ182" s="17" t="s">
        <v>81</v>
      </c>
      <c r="BK182" s="171">
        <f>ROUND(I182*H182,2)</f>
        <v>0</v>
      </c>
      <c r="BL182" s="17" t="s">
        <v>141</v>
      </c>
      <c r="BM182" s="170" t="s">
        <v>202</v>
      </c>
    </row>
    <row r="183" spans="1:65" s="13" customFormat="1" x14ac:dyDescent="0.2">
      <c r="B183" s="172"/>
      <c r="D183" s="173" t="s">
        <v>143</v>
      </c>
      <c r="E183" s="174" t="s">
        <v>1</v>
      </c>
      <c r="F183" s="175" t="s">
        <v>203</v>
      </c>
      <c r="H183" s="176">
        <v>10.5</v>
      </c>
      <c r="I183" s="177"/>
      <c r="L183" s="172"/>
      <c r="M183" s="178"/>
      <c r="N183" s="179"/>
      <c r="O183" s="179"/>
      <c r="P183" s="179"/>
      <c r="Q183" s="179"/>
      <c r="R183" s="179"/>
      <c r="S183" s="179"/>
      <c r="T183" s="180"/>
      <c r="AT183" s="174" t="s">
        <v>143</v>
      </c>
      <c r="AU183" s="174" t="s">
        <v>81</v>
      </c>
      <c r="AV183" s="13" t="s">
        <v>81</v>
      </c>
      <c r="AW183" s="13" t="s">
        <v>33</v>
      </c>
      <c r="AX183" s="13" t="s">
        <v>76</v>
      </c>
      <c r="AY183" s="174" t="s">
        <v>134</v>
      </c>
    </row>
    <row r="184" spans="1:65" s="15" customFormat="1" x14ac:dyDescent="0.2">
      <c r="B184" s="189"/>
      <c r="D184" s="173" t="s">
        <v>143</v>
      </c>
      <c r="E184" s="190" t="s">
        <v>1</v>
      </c>
      <c r="F184" s="191" t="s">
        <v>204</v>
      </c>
      <c r="H184" s="190" t="s">
        <v>1</v>
      </c>
      <c r="I184" s="192"/>
      <c r="L184" s="189"/>
      <c r="M184" s="193"/>
      <c r="N184" s="194"/>
      <c r="O184" s="194"/>
      <c r="P184" s="194"/>
      <c r="Q184" s="194"/>
      <c r="R184" s="194"/>
      <c r="S184" s="194"/>
      <c r="T184" s="195"/>
      <c r="AT184" s="190" t="s">
        <v>143</v>
      </c>
      <c r="AU184" s="190" t="s">
        <v>81</v>
      </c>
      <c r="AV184" s="15" t="s">
        <v>84</v>
      </c>
      <c r="AW184" s="15" t="s">
        <v>33</v>
      </c>
      <c r="AX184" s="15" t="s">
        <v>76</v>
      </c>
      <c r="AY184" s="190" t="s">
        <v>134</v>
      </c>
    </row>
    <row r="185" spans="1:65" s="13" customFormat="1" x14ac:dyDescent="0.2">
      <c r="B185" s="172"/>
      <c r="D185" s="173" t="s">
        <v>143</v>
      </c>
      <c r="E185" s="174" t="s">
        <v>1</v>
      </c>
      <c r="F185" s="175" t="s">
        <v>173</v>
      </c>
      <c r="H185" s="176">
        <v>50</v>
      </c>
      <c r="I185" s="177"/>
      <c r="L185" s="172"/>
      <c r="M185" s="178"/>
      <c r="N185" s="179"/>
      <c r="O185" s="179"/>
      <c r="P185" s="179"/>
      <c r="Q185" s="179"/>
      <c r="R185" s="179"/>
      <c r="S185" s="179"/>
      <c r="T185" s="180"/>
      <c r="AT185" s="174" t="s">
        <v>143</v>
      </c>
      <c r="AU185" s="174" t="s">
        <v>81</v>
      </c>
      <c r="AV185" s="13" t="s">
        <v>81</v>
      </c>
      <c r="AW185" s="13" t="s">
        <v>33</v>
      </c>
      <c r="AX185" s="13" t="s">
        <v>76</v>
      </c>
      <c r="AY185" s="174" t="s">
        <v>134</v>
      </c>
    </row>
    <row r="186" spans="1:65" s="14" customFormat="1" x14ac:dyDescent="0.2">
      <c r="B186" s="181"/>
      <c r="D186" s="173" t="s">
        <v>143</v>
      </c>
      <c r="E186" s="182" t="s">
        <v>1</v>
      </c>
      <c r="F186" s="183" t="s">
        <v>152</v>
      </c>
      <c r="H186" s="184">
        <v>60.5</v>
      </c>
      <c r="I186" s="185"/>
      <c r="L186" s="181"/>
      <c r="M186" s="186"/>
      <c r="N186" s="187"/>
      <c r="O186" s="187"/>
      <c r="P186" s="187"/>
      <c r="Q186" s="187"/>
      <c r="R186" s="187"/>
      <c r="S186" s="187"/>
      <c r="T186" s="188"/>
      <c r="AT186" s="182" t="s">
        <v>143</v>
      </c>
      <c r="AU186" s="182" t="s">
        <v>81</v>
      </c>
      <c r="AV186" s="14" t="s">
        <v>141</v>
      </c>
      <c r="AW186" s="14" t="s">
        <v>33</v>
      </c>
      <c r="AX186" s="14" t="s">
        <v>84</v>
      </c>
      <c r="AY186" s="182" t="s">
        <v>134</v>
      </c>
    </row>
    <row r="187" spans="1:65" s="2" customFormat="1" ht="16.5" customHeight="1" x14ac:dyDescent="0.2">
      <c r="A187" s="32"/>
      <c r="B187" s="157"/>
      <c r="C187" s="158">
        <v>13</v>
      </c>
      <c r="D187" s="158" t="s">
        <v>137</v>
      </c>
      <c r="E187" s="159" t="s">
        <v>205</v>
      </c>
      <c r="F187" s="160" t="s">
        <v>206</v>
      </c>
      <c r="G187" s="161" t="s">
        <v>140</v>
      </c>
      <c r="H187" s="162">
        <v>33.319000000000003</v>
      </c>
      <c r="I187" s="163"/>
      <c r="J187" s="164">
        <f>ROUND(I187*H187,2)</f>
        <v>0</v>
      </c>
      <c r="K187" s="165"/>
      <c r="L187" s="33"/>
      <c r="M187" s="166" t="s">
        <v>1</v>
      </c>
      <c r="N187" s="167" t="s">
        <v>42</v>
      </c>
      <c r="O187" s="58"/>
      <c r="P187" s="168">
        <f>O187*H187</f>
        <v>0</v>
      </c>
      <c r="Q187" s="168">
        <v>0</v>
      </c>
      <c r="R187" s="168">
        <f>Q187*H187</f>
        <v>0</v>
      </c>
      <c r="S187" s="168">
        <v>0.1</v>
      </c>
      <c r="T187" s="169">
        <f>S187*H187</f>
        <v>3.3319000000000005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70" t="s">
        <v>141</v>
      </c>
      <c r="AT187" s="170" t="s">
        <v>137</v>
      </c>
      <c r="AU187" s="170" t="s">
        <v>81</v>
      </c>
      <c r="AY187" s="17" t="s">
        <v>134</v>
      </c>
      <c r="BE187" s="171">
        <f>IF(N187="základní",J187,0)</f>
        <v>0</v>
      </c>
      <c r="BF187" s="171">
        <f>IF(N187="snížená",J187,0)</f>
        <v>0</v>
      </c>
      <c r="BG187" s="171">
        <f>IF(N187="zákl. přenesená",J187,0)</f>
        <v>0</v>
      </c>
      <c r="BH187" s="171">
        <f>IF(N187="sníž. přenesená",J187,0)</f>
        <v>0</v>
      </c>
      <c r="BI187" s="171">
        <f>IF(N187="nulová",J187,0)</f>
        <v>0</v>
      </c>
      <c r="BJ187" s="17" t="s">
        <v>81</v>
      </c>
      <c r="BK187" s="171">
        <f>ROUND(I187*H187,2)</f>
        <v>0</v>
      </c>
      <c r="BL187" s="17" t="s">
        <v>141</v>
      </c>
      <c r="BM187" s="170" t="s">
        <v>207</v>
      </c>
    </row>
    <row r="188" spans="1:65" s="13" customFormat="1" x14ac:dyDescent="0.2">
      <c r="B188" s="172"/>
      <c r="D188" s="173" t="s">
        <v>143</v>
      </c>
      <c r="E188" s="174" t="s">
        <v>1</v>
      </c>
      <c r="F188" s="175" t="s">
        <v>208</v>
      </c>
      <c r="H188" s="176">
        <v>33.319000000000003</v>
      </c>
      <c r="I188" s="177"/>
      <c r="L188" s="172"/>
      <c r="M188" s="178"/>
      <c r="N188" s="179"/>
      <c r="O188" s="179"/>
      <c r="P188" s="179"/>
      <c r="Q188" s="179"/>
      <c r="R188" s="179"/>
      <c r="S188" s="179"/>
      <c r="T188" s="180"/>
      <c r="AT188" s="174" t="s">
        <v>143</v>
      </c>
      <c r="AU188" s="174" t="s">
        <v>81</v>
      </c>
      <c r="AV188" s="13" t="s">
        <v>81</v>
      </c>
      <c r="AW188" s="13" t="s">
        <v>33</v>
      </c>
      <c r="AX188" s="13" t="s">
        <v>84</v>
      </c>
      <c r="AY188" s="174" t="s">
        <v>134</v>
      </c>
    </row>
    <row r="189" spans="1:65" s="2" customFormat="1" ht="16.5" customHeight="1" x14ac:dyDescent="0.2">
      <c r="A189" s="32"/>
      <c r="B189" s="157"/>
      <c r="C189" s="158">
        <v>14</v>
      </c>
      <c r="D189" s="158" t="s">
        <v>137</v>
      </c>
      <c r="E189" s="159" t="s">
        <v>209</v>
      </c>
      <c r="F189" s="160" t="s">
        <v>210</v>
      </c>
      <c r="G189" s="161" t="s">
        <v>140</v>
      </c>
      <c r="H189" s="162">
        <v>6.3390000000000004</v>
      </c>
      <c r="I189" s="163"/>
      <c r="J189" s="164">
        <f>ROUND(I189*H189,2)</f>
        <v>0</v>
      </c>
      <c r="K189" s="165"/>
      <c r="L189" s="33"/>
      <c r="M189" s="166" t="s">
        <v>1</v>
      </c>
      <c r="N189" s="167" t="s">
        <v>42</v>
      </c>
      <c r="O189" s="58"/>
      <c r="P189" s="168">
        <f>O189*H189</f>
        <v>0</v>
      </c>
      <c r="Q189" s="168">
        <v>0</v>
      </c>
      <c r="R189" s="168">
        <f>Q189*H189</f>
        <v>0</v>
      </c>
      <c r="S189" s="168">
        <v>0</v>
      </c>
      <c r="T189" s="169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70" t="s">
        <v>141</v>
      </c>
      <c r="AT189" s="170" t="s">
        <v>137</v>
      </c>
      <c r="AU189" s="170" t="s">
        <v>81</v>
      </c>
      <c r="AY189" s="17" t="s">
        <v>134</v>
      </c>
      <c r="BE189" s="171">
        <f>IF(N189="základní",J189,0)</f>
        <v>0</v>
      </c>
      <c r="BF189" s="171">
        <f>IF(N189="snížená",J189,0)</f>
        <v>0</v>
      </c>
      <c r="BG189" s="171">
        <f>IF(N189="zákl. přenesená",J189,0)</f>
        <v>0</v>
      </c>
      <c r="BH189" s="171">
        <f>IF(N189="sníž. přenesená",J189,0)</f>
        <v>0</v>
      </c>
      <c r="BI189" s="171">
        <f>IF(N189="nulová",J189,0)</f>
        <v>0</v>
      </c>
      <c r="BJ189" s="17" t="s">
        <v>81</v>
      </c>
      <c r="BK189" s="171">
        <f>ROUND(I189*H189,2)</f>
        <v>0</v>
      </c>
      <c r="BL189" s="17" t="s">
        <v>141</v>
      </c>
      <c r="BM189" s="170" t="s">
        <v>211</v>
      </c>
    </row>
    <row r="190" spans="1:65" s="13" customFormat="1" x14ac:dyDescent="0.2">
      <c r="B190" s="172"/>
      <c r="D190" s="173" t="s">
        <v>143</v>
      </c>
      <c r="E190" s="174" t="s">
        <v>1</v>
      </c>
      <c r="F190" s="175" t="s">
        <v>212</v>
      </c>
      <c r="H190" s="176">
        <v>4.2389999999999999</v>
      </c>
      <c r="I190" s="177"/>
      <c r="L190" s="172"/>
      <c r="M190" s="178"/>
      <c r="N190" s="179"/>
      <c r="O190" s="179"/>
      <c r="P190" s="179"/>
      <c r="Q190" s="179"/>
      <c r="R190" s="179"/>
      <c r="S190" s="179"/>
      <c r="T190" s="180"/>
      <c r="AT190" s="174" t="s">
        <v>143</v>
      </c>
      <c r="AU190" s="174" t="s">
        <v>81</v>
      </c>
      <c r="AV190" s="13" t="s">
        <v>81</v>
      </c>
      <c r="AW190" s="13" t="s">
        <v>33</v>
      </c>
      <c r="AX190" s="13" t="s">
        <v>76</v>
      </c>
      <c r="AY190" s="174" t="s">
        <v>134</v>
      </c>
    </row>
    <row r="191" spans="1:65" s="13" customFormat="1" x14ac:dyDescent="0.2">
      <c r="B191" s="172"/>
      <c r="D191" s="173" t="s">
        <v>143</v>
      </c>
      <c r="E191" s="174" t="s">
        <v>1</v>
      </c>
      <c r="F191" s="175" t="s">
        <v>213</v>
      </c>
      <c r="H191" s="176">
        <v>2.1</v>
      </c>
      <c r="I191" s="177"/>
      <c r="L191" s="172"/>
      <c r="M191" s="178"/>
      <c r="N191" s="179"/>
      <c r="O191" s="179"/>
      <c r="P191" s="179"/>
      <c r="Q191" s="179"/>
      <c r="R191" s="179"/>
      <c r="S191" s="179"/>
      <c r="T191" s="180"/>
      <c r="AT191" s="174" t="s">
        <v>143</v>
      </c>
      <c r="AU191" s="174" t="s">
        <v>81</v>
      </c>
      <c r="AV191" s="13" t="s">
        <v>81</v>
      </c>
      <c r="AW191" s="13" t="s">
        <v>33</v>
      </c>
      <c r="AX191" s="13" t="s">
        <v>76</v>
      </c>
      <c r="AY191" s="174" t="s">
        <v>134</v>
      </c>
    </row>
    <row r="192" spans="1:65" s="14" customFormat="1" x14ac:dyDescent="0.2">
      <c r="B192" s="181"/>
      <c r="D192" s="173" t="s">
        <v>143</v>
      </c>
      <c r="E192" s="182" t="s">
        <v>1</v>
      </c>
      <c r="F192" s="183" t="s">
        <v>152</v>
      </c>
      <c r="H192" s="184">
        <v>6.3390000000000004</v>
      </c>
      <c r="I192" s="185"/>
      <c r="L192" s="181"/>
      <c r="M192" s="186"/>
      <c r="N192" s="187"/>
      <c r="O192" s="187"/>
      <c r="P192" s="187"/>
      <c r="Q192" s="187"/>
      <c r="R192" s="187"/>
      <c r="S192" s="187"/>
      <c r="T192" s="188"/>
      <c r="AT192" s="182" t="s">
        <v>143</v>
      </c>
      <c r="AU192" s="182" t="s">
        <v>81</v>
      </c>
      <c r="AV192" s="14" t="s">
        <v>141</v>
      </c>
      <c r="AW192" s="14" t="s">
        <v>33</v>
      </c>
      <c r="AX192" s="14" t="s">
        <v>84</v>
      </c>
      <c r="AY192" s="182" t="s">
        <v>134</v>
      </c>
    </row>
    <row r="193" spans="1:65" s="12" customFormat="1" ht="22.9" customHeight="1" x14ac:dyDescent="0.2">
      <c r="B193" s="144"/>
      <c r="D193" s="145" t="s">
        <v>75</v>
      </c>
      <c r="E193" s="155" t="s">
        <v>214</v>
      </c>
      <c r="F193" s="155" t="s">
        <v>215</v>
      </c>
      <c r="I193" s="147"/>
      <c r="J193" s="156">
        <f>BK193</f>
        <v>0</v>
      </c>
      <c r="L193" s="144"/>
      <c r="M193" s="149"/>
      <c r="N193" s="150"/>
      <c r="O193" s="150"/>
      <c r="P193" s="151">
        <f>SUM(P194:P196)</f>
        <v>0</v>
      </c>
      <c r="Q193" s="150"/>
      <c r="R193" s="151">
        <f>SUM(R194:R196)</f>
        <v>0</v>
      </c>
      <c r="S193" s="150"/>
      <c r="T193" s="152">
        <f>SUM(T194:T196)</f>
        <v>0</v>
      </c>
      <c r="AR193" s="145" t="s">
        <v>84</v>
      </c>
      <c r="AT193" s="153" t="s">
        <v>75</v>
      </c>
      <c r="AU193" s="153" t="s">
        <v>84</v>
      </c>
      <c r="AY193" s="145" t="s">
        <v>134</v>
      </c>
      <c r="BK193" s="154">
        <f>SUM(BK194:BK196)</f>
        <v>0</v>
      </c>
    </row>
    <row r="194" spans="1:65" s="2" customFormat="1" ht="21.75" customHeight="1" x14ac:dyDescent="0.2">
      <c r="A194" s="32"/>
      <c r="B194" s="157"/>
      <c r="C194" s="158">
        <v>15</v>
      </c>
      <c r="D194" s="158" t="s">
        <v>137</v>
      </c>
      <c r="E194" s="159" t="s">
        <v>216</v>
      </c>
      <c r="F194" s="160" t="s">
        <v>217</v>
      </c>
      <c r="G194" s="161" t="s">
        <v>218</v>
      </c>
      <c r="H194" s="162">
        <v>3.8159999999999998</v>
      </c>
      <c r="I194" s="163"/>
      <c r="J194" s="164">
        <f>ROUND(I194*H194,2)</f>
        <v>0</v>
      </c>
      <c r="K194" s="165"/>
      <c r="L194" s="33"/>
      <c r="M194" s="166" t="s">
        <v>1</v>
      </c>
      <c r="N194" s="167" t="s">
        <v>42</v>
      </c>
      <c r="O194" s="58"/>
      <c r="P194" s="168">
        <f>O194*H194</f>
        <v>0</v>
      </c>
      <c r="Q194" s="168">
        <v>0</v>
      </c>
      <c r="R194" s="168">
        <f>Q194*H194</f>
        <v>0</v>
      </c>
      <c r="S194" s="168">
        <v>0</v>
      </c>
      <c r="T194" s="169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70" t="s">
        <v>141</v>
      </c>
      <c r="AT194" s="170" t="s">
        <v>137</v>
      </c>
      <c r="AU194" s="170" t="s">
        <v>81</v>
      </c>
      <c r="AY194" s="17" t="s">
        <v>134</v>
      </c>
      <c r="BE194" s="171">
        <f>IF(N194="základní",J194,0)</f>
        <v>0</v>
      </c>
      <c r="BF194" s="171">
        <f>IF(N194="snížená",J194,0)</f>
        <v>0</v>
      </c>
      <c r="BG194" s="171">
        <f>IF(N194="zákl. přenesená",J194,0)</f>
        <v>0</v>
      </c>
      <c r="BH194" s="171">
        <f>IF(N194="sníž. přenesená",J194,0)</f>
        <v>0</v>
      </c>
      <c r="BI194" s="171">
        <f>IF(N194="nulová",J194,0)</f>
        <v>0</v>
      </c>
      <c r="BJ194" s="17" t="s">
        <v>81</v>
      </c>
      <c r="BK194" s="171">
        <f>ROUND(I194*H194,2)</f>
        <v>0</v>
      </c>
      <c r="BL194" s="17" t="s">
        <v>141</v>
      </c>
      <c r="BM194" s="170" t="s">
        <v>219</v>
      </c>
    </row>
    <row r="195" spans="1:65" s="2" customFormat="1" ht="21.75" customHeight="1" x14ac:dyDescent="0.2">
      <c r="A195" s="32"/>
      <c r="B195" s="157"/>
      <c r="C195" s="158">
        <v>17</v>
      </c>
      <c r="D195" s="158" t="s">
        <v>137</v>
      </c>
      <c r="E195" s="159" t="s">
        <v>220</v>
      </c>
      <c r="F195" s="160" t="s">
        <v>221</v>
      </c>
      <c r="G195" s="161" t="s">
        <v>218</v>
      </c>
      <c r="H195" s="162">
        <v>3.8159999999999998</v>
      </c>
      <c r="I195" s="163"/>
      <c r="J195" s="164">
        <f>ROUND(I195*H195,2)</f>
        <v>0</v>
      </c>
      <c r="K195" s="165"/>
      <c r="L195" s="33"/>
      <c r="M195" s="166" t="s">
        <v>1</v>
      </c>
      <c r="N195" s="167" t="s">
        <v>42</v>
      </c>
      <c r="O195" s="58"/>
      <c r="P195" s="168">
        <f>O195*H195</f>
        <v>0</v>
      </c>
      <c r="Q195" s="168">
        <v>0</v>
      </c>
      <c r="R195" s="168">
        <f>Q195*H195</f>
        <v>0</v>
      </c>
      <c r="S195" s="168">
        <v>0</v>
      </c>
      <c r="T195" s="169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70" t="s">
        <v>141</v>
      </c>
      <c r="AT195" s="170" t="s">
        <v>137</v>
      </c>
      <c r="AU195" s="170" t="s">
        <v>81</v>
      </c>
      <c r="AY195" s="17" t="s">
        <v>134</v>
      </c>
      <c r="BE195" s="171">
        <f>IF(N195="základní",J195,0)</f>
        <v>0</v>
      </c>
      <c r="BF195" s="171">
        <f>IF(N195="snížená",J195,0)</f>
        <v>0</v>
      </c>
      <c r="BG195" s="171">
        <f>IF(N195="zákl. přenesená",J195,0)</f>
        <v>0</v>
      </c>
      <c r="BH195" s="171">
        <f>IF(N195="sníž. přenesená",J195,0)</f>
        <v>0</v>
      </c>
      <c r="BI195" s="171">
        <f>IF(N195="nulová",J195,0)</f>
        <v>0</v>
      </c>
      <c r="BJ195" s="17" t="s">
        <v>81</v>
      </c>
      <c r="BK195" s="171">
        <f>ROUND(I195*H195,2)</f>
        <v>0</v>
      </c>
      <c r="BL195" s="17" t="s">
        <v>141</v>
      </c>
      <c r="BM195" s="170" t="s">
        <v>222</v>
      </c>
    </row>
    <row r="196" spans="1:65" s="2" customFormat="1" ht="21.75" customHeight="1" x14ac:dyDescent="0.2">
      <c r="A196" s="32"/>
      <c r="B196" s="157"/>
      <c r="C196" s="158">
        <v>18</v>
      </c>
      <c r="D196" s="158" t="s">
        <v>137</v>
      </c>
      <c r="E196" s="159" t="s">
        <v>223</v>
      </c>
      <c r="F196" s="160" t="s">
        <v>224</v>
      </c>
      <c r="G196" s="161" t="s">
        <v>218</v>
      </c>
      <c r="H196" s="162">
        <v>3.8159999999999998</v>
      </c>
      <c r="I196" s="163"/>
      <c r="J196" s="164">
        <f>ROUND(I196*H196,2)</f>
        <v>0</v>
      </c>
      <c r="K196" s="165"/>
      <c r="L196" s="33"/>
      <c r="M196" s="166" t="s">
        <v>1</v>
      </c>
      <c r="N196" s="167" t="s">
        <v>42</v>
      </c>
      <c r="O196" s="58"/>
      <c r="P196" s="168">
        <f>O196*H196</f>
        <v>0</v>
      </c>
      <c r="Q196" s="168">
        <v>0</v>
      </c>
      <c r="R196" s="168">
        <f>Q196*H196</f>
        <v>0</v>
      </c>
      <c r="S196" s="168">
        <v>0</v>
      </c>
      <c r="T196" s="169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70" t="s">
        <v>141</v>
      </c>
      <c r="AT196" s="170" t="s">
        <v>137</v>
      </c>
      <c r="AU196" s="170" t="s">
        <v>81</v>
      </c>
      <c r="AY196" s="17" t="s">
        <v>134</v>
      </c>
      <c r="BE196" s="171">
        <f>IF(N196="základní",J196,0)</f>
        <v>0</v>
      </c>
      <c r="BF196" s="171">
        <f>IF(N196="snížená",J196,0)</f>
        <v>0</v>
      </c>
      <c r="BG196" s="171">
        <f>IF(N196="zákl. přenesená",J196,0)</f>
        <v>0</v>
      </c>
      <c r="BH196" s="171">
        <f>IF(N196="sníž. přenesená",J196,0)</f>
        <v>0</v>
      </c>
      <c r="BI196" s="171">
        <f>IF(N196="nulová",J196,0)</f>
        <v>0</v>
      </c>
      <c r="BJ196" s="17" t="s">
        <v>81</v>
      </c>
      <c r="BK196" s="171">
        <f>ROUND(I196*H196,2)</f>
        <v>0</v>
      </c>
      <c r="BL196" s="17" t="s">
        <v>141</v>
      </c>
      <c r="BM196" s="170" t="s">
        <v>225</v>
      </c>
    </row>
    <row r="197" spans="1:65" s="12" customFormat="1" ht="22.9" customHeight="1" x14ac:dyDescent="0.2">
      <c r="B197" s="144"/>
      <c r="D197" s="145" t="s">
        <v>75</v>
      </c>
      <c r="E197" s="155" t="s">
        <v>226</v>
      </c>
      <c r="F197" s="155" t="s">
        <v>227</v>
      </c>
      <c r="I197" s="147"/>
      <c r="J197" s="156">
        <f>BK197</f>
        <v>0</v>
      </c>
      <c r="L197" s="144"/>
      <c r="M197" s="149"/>
      <c r="N197" s="150"/>
      <c r="O197" s="150"/>
      <c r="P197" s="151">
        <f>SUM(P198:P199)</f>
        <v>0</v>
      </c>
      <c r="Q197" s="150"/>
      <c r="R197" s="151">
        <f>SUM(R198:R199)</f>
        <v>0</v>
      </c>
      <c r="S197" s="150"/>
      <c r="T197" s="152">
        <f>SUM(T198:T199)</f>
        <v>0</v>
      </c>
      <c r="AR197" s="145" t="s">
        <v>84</v>
      </c>
      <c r="AT197" s="153" t="s">
        <v>75</v>
      </c>
      <c r="AU197" s="153" t="s">
        <v>84</v>
      </c>
      <c r="AY197" s="145" t="s">
        <v>134</v>
      </c>
      <c r="BK197" s="154">
        <f>SUM(BK198:BK199)</f>
        <v>0</v>
      </c>
    </row>
    <row r="198" spans="1:65" s="2" customFormat="1" ht="16.5" customHeight="1" x14ac:dyDescent="0.2">
      <c r="A198" s="32"/>
      <c r="B198" s="157"/>
      <c r="C198" s="158">
        <v>19</v>
      </c>
      <c r="D198" s="158" t="s">
        <v>137</v>
      </c>
      <c r="E198" s="159" t="s">
        <v>228</v>
      </c>
      <c r="F198" s="160" t="s">
        <v>229</v>
      </c>
      <c r="G198" s="161" t="s">
        <v>218</v>
      </c>
      <c r="H198" s="162">
        <v>0.91900000000000004</v>
      </c>
      <c r="I198" s="163"/>
      <c r="J198" s="164">
        <f>ROUND(I198*H198,2)</f>
        <v>0</v>
      </c>
      <c r="K198" s="165"/>
      <c r="L198" s="33"/>
      <c r="M198" s="166" t="s">
        <v>1</v>
      </c>
      <c r="N198" s="167" t="s">
        <v>42</v>
      </c>
      <c r="O198" s="58"/>
      <c r="P198" s="168">
        <f>O198*H198</f>
        <v>0</v>
      </c>
      <c r="Q198" s="168">
        <v>0</v>
      </c>
      <c r="R198" s="168">
        <f>Q198*H198</f>
        <v>0</v>
      </c>
      <c r="S198" s="168">
        <v>0</v>
      </c>
      <c r="T198" s="169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70" t="s">
        <v>141</v>
      </c>
      <c r="AT198" s="170" t="s">
        <v>137</v>
      </c>
      <c r="AU198" s="170" t="s">
        <v>81</v>
      </c>
      <c r="AY198" s="17" t="s">
        <v>134</v>
      </c>
      <c r="BE198" s="171">
        <f>IF(N198="základní",J198,0)</f>
        <v>0</v>
      </c>
      <c r="BF198" s="171">
        <f>IF(N198="snížená",J198,0)</f>
        <v>0</v>
      </c>
      <c r="BG198" s="171">
        <f>IF(N198="zákl. přenesená",J198,0)</f>
        <v>0</v>
      </c>
      <c r="BH198" s="171">
        <f>IF(N198="sníž. přenesená",J198,0)</f>
        <v>0</v>
      </c>
      <c r="BI198" s="171">
        <f>IF(N198="nulová",J198,0)</f>
        <v>0</v>
      </c>
      <c r="BJ198" s="17" t="s">
        <v>81</v>
      </c>
      <c r="BK198" s="171">
        <f>ROUND(I198*H198,2)</f>
        <v>0</v>
      </c>
      <c r="BL198" s="17" t="s">
        <v>141</v>
      </c>
      <c r="BM198" s="170" t="s">
        <v>230</v>
      </c>
    </row>
    <row r="199" spans="1:65" s="2" customFormat="1" ht="21.75" customHeight="1" x14ac:dyDescent="0.2">
      <c r="A199" s="32"/>
      <c r="B199" s="157"/>
      <c r="C199" s="158">
        <v>20</v>
      </c>
      <c r="D199" s="158" t="s">
        <v>137</v>
      </c>
      <c r="E199" s="159" t="s">
        <v>231</v>
      </c>
      <c r="F199" s="160" t="s">
        <v>232</v>
      </c>
      <c r="G199" s="161" t="s">
        <v>218</v>
      </c>
      <c r="H199" s="162">
        <v>0.91900000000000004</v>
      </c>
      <c r="I199" s="163"/>
      <c r="J199" s="164">
        <f>ROUND(I199*H199,2)</f>
        <v>0</v>
      </c>
      <c r="K199" s="165"/>
      <c r="L199" s="33"/>
      <c r="M199" s="166" t="s">
        <v>1</v>
      </c>
      <c r="N199" s="167" t="s">
        <v>42</v>
      </c>
      <c r="O199" s="58"/>
      <c r="P199" s="168">
        <f>O199*H199</f>
        <v>0</v>
      </c>
      <c r="Q199" s="168">
        <v>0</v>
      </c>
      <c r="R199" s="168">
        <f>Q199*H199</f>
        <v>0</v>
      </c>
      <c r="S199" s="168">
        <v>0</v>
      </c>
      <c r="T199" s="16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70" t="s">
        <v>141</v>
      </c>
      <c r="AT199" s="170" t="s">
        <v>137</v>
      </c>
      <c r="AU199" s="170" t="s">
        <v>81</v>
      </c>
      <c r="AY199" s="17" t="s">
        <v>134</v>
      </c>
      <c r="BE199" s="171">
        <f>IF(N199="základní",J199,0)</f>
        <v>0</v>
      </c>
      <c r="BF199" s="171">
        <f>IF(N199="snížená",J199,0)</f>
        <v>0</v>
      </c>
      <c r="BG199" s="171">
        <f>IF(N199="zákl. přenesená",J199,0)</f>
        <v>0</v>
      </c>
      <c r="BH199" s="171">
        <f>IF(N199="sníž. přenesená",J199,0)</f>
        <v>0</v>
      </c>
      <c r="BI199" s="171">
        <f>IF(N199="nulová",J199,0)</f>
        <v>0</v>
      </c>
      <c r="BJ199" s="17" t="s">
        <v>81</v>
      </c>
      <c r="BK199" s="171">
        <f>ROUND(I199*H199,2)</f>
        <v>0</v>
      </c>
      <c r="BL199" s="17" t="s">
        <v>141</v>
      </c>
      <c r="BM199" s="170" t="s">
        <v>233</v>
      </c>
    </row>
    <row r="200" spans="1:65" s="12" customFormat="1" ht="25.9" customHeight="1" x14ac:dyDescent="0.2">
      <c r="B200" s="144"/>
      <c r="D200" s="145" t="s">
        <v>75</v>
      </c>
      <c r="E200" s="146" t="s">
        <v>234</v>
      </c>
      <c r="F200" s="146" t="s">
        <v>235</v>
      </c>
      <c r="I200" s="147"/>
      <c r="J200" s="148">
        <f>BK200</f>
        <v>24.97</v>
      </c>
      <c r="L200" s="144"/>
      <c r="M200" s="149"/>
      <c r="N200" s="150"/>
      <c r="O200" s="150"/>
      <c r="P200" s="151">
        <f>P201+P227+P237+P245+P256+P277+P280+P297+P302+P325+P341+P351+P357+P367+P373</f>
        <v>0</v>
      </c>
      <c r="Q200" s="150"/>
      <c r="R200" s="151">
        <f>R201+R227+R237+R245+R256+R277+R280+R297+R302+R325+R341+R351+R357+R367+R373</f>
        <v>2.7311778999999996</v>
      </c>
      <c r="S200" s="150"/>
      <c r="T200" s="152">
        <f>T201+T227+T237+T245+T256+T277+T280+T297+T302+T325+T341+T351+T357+T367+T373</f>
        <v>0.41066354999999999</v>
      </c>
      <c r="AR200" s="145" t="s">
        <v>81</v>
      </c>
      <c r="AT200" s="153" t="s">
        <v>75</v>
      </c>
      <c r="AU200" s="153" t="s">
        <v>76</v>
      </c>
      <c r="AY200" s="145" t="s">
        <v>134</v>
      </c>
      <c r="BK200" s="154">
        <f>BK201+BK227+BK237+BK245+BK256+BK277+BK280+BK297+BK302+BK325+BK341+BK351+BK357+BK367+BK373</f>
        <v>24.97</v>
      </c>
    </row>
    <row r="201" spans="1:65" s="12" customFormat="1" ht="22.9" customHeight="1" x14ac:dyDescent="0.2">
      <c r="B201" s="144"/>
      <c r="D201" s="145" t="s">
        <v>75</v>
      </c>
      <c r="E201" s="155" t="s">
        <v>236</v>
      </c>
      <c r="F201" s="155" t="s">
        <v>237</v>
      </c>
      <c r="I201" s="147"/>
      <c r="J201" s="156">
        <f>BK201</f>
        <v>0</v>
      </c>
      <c r="L201" s="144"/>
      <c r="M201" s="149"/>
      <c r="N201" s="150"/>
      <c r="O201" s="150"/>
      <c r="P201" s="151">
        <f>SUM(P202:P226)</f>
        <v>0</v>
      </c>
      <c r="Q201" s="150"/>
      <c r="R201" s="151">
        <f>SUM(R202:R226)</f>
        <v>3.8534760000000001E-2</v>
      </c>
      <c r="S201" s="150"/>
      <c r="T201" s="152">
        <f>SUM(T202:T226)</f>
        <v>0</v>
      </c>
      <c r="AR201" s="145" t="s">
        <v>81</v>
      </c>
      <c r="AT201" s="153" t="s">
        <v>75</v>
      </c>
      <c r="AU201" s="153" t="s">
        <v>84</v>
      </c>
      <c r="AY201" s="145" t="s">
        <v>134</v>
      </c>
      <c r="BK201" s="154">
        <f>SUM(BK202:BK226)</f>
        <v>0</v>
      </c>
    </row>
    <row r="202" spans="1:65" s="2" customFormat="1" ht="21.75" customHeight="1" x14ac:dyDescent="0.2">
      <c r="A202" s="32"/>
      <c r="B202" s="157"/>
      <c r="C202" s="158">
        <v>21</v>
      </c>
      <c r="D202" s="158" t="s">
        <v>137</v>
      </c>
      <c r="E202" s="159" t="s">
        <v>238</v>
      </c>
      <c r="F202" s="160" t="s">
        <v>635</v>
      </c>
      <c r="G202" s="161" t="s">
        <v>140</v>
      </c>
      <c r="H202" s="162">
        <v>3.863</v>
      </c>
      <c r="I202" s="163"/>
      <c r="J202" s="164">
        <f>ROUND(I202*H202,2)</f>
        <v>0</v>
      </c>
      <c r="K202" s="165"/>
      <c r="L202" s="33"/>
      <c r="M202" s="166" t="s">
        <v>1</v>
      </c>
      <c r="N202" s="167" t="s">
        <v>42</v>
      </c>
      <c r="O202" s="58"/>
      <c r="P202" s="168">
        <f>O202*H202</f>
        <v>0</v>
      </c>
      <c r="Q202" s="168">
        <v>0</v>
      </c>
      <c r="R202" s="168">
        <f>Q202*H202</f>
        <v>0</v>
      </c>
      <c r="S202" s="168">
        <v>0</v>
      </c>
      <c r="T202" s="169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70" t="s">
        <v>189</v>
      </c>
      <c r="AT202" s="170" t="s">
        <v>137</v>
      </c>
      <c r="AU202" s="170" t="s">
        <v>81</v>
      </c>
      <c r="AY202" s="17" t="s">
        <v>134</v>
      </c>
      <c r="BE202" s="171">
        <f>IF(N202="základní",J202,0)</f>
        <v>0</v>
      </c>
      <c r="BF202" s="171">
        <f>IF(N202="snížená",J202,0)</f>
        <v>0</v>
      </c>
      <c r="BG202" s="171">
        <f>IF(N202="zákl. přenesená",J202,0)</f>
        <v>0</v>
      </c>
      <c r="BH202" s="171">
        <f>IF(N202="sníž. přenesená",J202,0)</f>
        <v>0</v>
      </c>
      <c r="BI202" s="171">
        <f>IF(N202="nulová",J202,0)</f>
        <v>0</v>
      </c>
      <c r="BJ202" s="17" t="s">
        <v>81</v>
      </c>
      <c r="BK202" s="171">
        <f>ROUND(I202*H202,2)</f>
        <v>0</v>
      </c>
      <c r="BL202" s="17" t="s">
        <v>189</v>
      </c>
      <c r="BM202" s="170" t="s">
        <v>239</v>
      </c>
    </row>
    <row r="203" spans="1:65" s="13" customFormat="1" x14ac:dyDescent="0.2">
      <c r="B203" s="172"/>
      <c r="D203" s="173" t="s">
        <v>143</v>
      </c>
      <c r="E203" s="174" t="s">
        <v>1</v>
      </c>
      <c r="F203" s="175" t="s">
        <v>177</v>
      </c>
      <c r="H203" s="176">
        <v>0.99299999999999999</v>
      </c>
      <c r="I203" s="177"/>
      <c r="L203" s="172"/>
      <c r="M203" s="178"/>
      <c r="N203" s="179"/>
      <c r="O203" s="179"/>
      <c r="P203" s="179"/>
      <c r="Q203" s="179"/>
      <c r="R203" s="179"/>
      <c r="S203" s="179"/>
      <c r="T203" s="180"/>
      <c r="AT203" s="174" t="s">
        <v>143</v>
      </c>
      <c r="AU203" s="174" t="s">
        <v>81</v>
      </c>
      <c r="AV203" s="13" t="s">
        <v>81</v>
      </c>
      <c r="AW203" s="13" t="s">
        <v>33</v>
      </c>
      <c r="AX203" s="13" t="s">
        <v>76</v>
      </c>
      <c r="AY203" s="174" t="s">
        <v>134</v>
      </c>
    </row>
    <row r="204" spans="1:65" s="13" customFormat="1" x14ac:dyDescent="0.2">
      <c r="B204" s="172"/>
      <c r="D204" s="173" t="s">
        <v>143</v>
      </c>
      <c r="E204" s="174" t="s">
        <v>1</v>
      </c>
      <c r="F204" s="175" t="s">
        <v>240</v>
      </c>
      <c r="H204" s="176">
        <v>2.87</v>
      </c>
      <c r="I204" s="177"/>
      <c r="L204" s="172"/>
      <c r="M204" s="178"/>
      <c r="N204" s="179"/>
      <c r="O204" s="179"/>
      <c r="P204" s="179"/>
      <c r="Q204" s="179"/>
      <c r="R204" s="179"/>
      <c r="S204" s="179"/>
      <c r="T204" s="180"/>
      <c r="AT204" s="174" t="s">
        <v>143</v>
      </c>
      <c r="AU204" s="174" t="s">
        <v>81</v>
      </c>
      <c r="AV204" s="13" t="s">
        <v>81</v>
      </c>
      <c r="AW204" s="13" t="s">
        <v>33</v>
      </c>
      <c r="AX204" s="13" t="s">
        <v>76</v>
      </c>
      <c r="AY204" s="174" t="s">
        <v>134</v>
      </c>
    </row>
    <row r="205" spans="1:65" s="14" customFormat="1" x14ac:dyDescent="0.2">
      <c r="B205" s="181"/>
      <c r="D205" s="173" t="s">
        <v>143</v>
      </c>
      <c r="E205" s="182" t="s">
        <v>1</v>
      </c>
      <c r="F205" s="183" t="s">
        <v>152</v>
      </c>
      <c r="H205" s="184">
        <v>3.863</v>
      </c>
      <c r="I205" s="185"/>
      <c r="L205" s="181"/>
      <c r="M205" s="186"/>
      <c r="N205" s="187"/>
      <c r="O205" s="187"/>
      <c r="P205" s="187"/>
      <c r="Q205" s="187"/>
      <c r="R205" s="187"/>
      <c r="S205" s="187"/>
      <c r="T205" s="188"/>
      <c r="AT205" s="182" t="s">
        <v>143</v>
      </c>
      <c r="AU205" s="182" t="s">
        <v>81</v>
      </c>
      <c r="AV205" s="14" t="s">
        <v>141</v>
      </c>
      <c r="AW205" s="14" t="s">
        <v>33</v>
      </c>
      <c r="AX205" s="14" t="s">
        <v>84</v>
      </c>
      <c r="AY205" s="182" t="s">
        <v>134</v>
      </c>
    </row>
    <row r="206" spans="1:65" s="2" customFormat="1" ht="21.75" customHeight="1" x14ac:dyDescent="0.2">
      <c r="A206" s="32"/>
      <c r="B206" s="157"/>
      <c r="C206" s="158">
        <v>22</v>
      </c>
      <c r="D206" s="158" t="s">
        <v>137</v>
      </c>
      <c r="E206" s="159" t="s">
        <v>241</v>
      </c>
      <c r="F206" s="160" t="s">
        <v>639</v>
      </c>
      <c r="G206" s="161" t="s">
        <v>140</v>
      </c>
      <c r="H206" s="162">
        <v>8.5890000000000004</v>
      </c>
      <c r="I206" s="163"/>
      <c r="J206" s="164">
        <f>ROUND(I206*H206,2)</f>
        <v>0</v>
      </c>
      <c r="K206" s="165"/>
      <c r="L206" s="33"/>
      <c r="M206" s="166" t="s">
        <v>1</v>
      </c>
      <c r="N206" s="167" t="s">
        <v>42</v>
      </c>
      <c r="O206" s="58"/>
      <c r="P206" s="168">
        <f>O206*H206</f>
        <v>0</v>
      </c>
      <c r="Q206" s="168">
        <v>0</v>
      </c>
      <c r="R206" s="168">
        <f>Q206*H206</f>
        <v>0</v>
      </c>
      <c r="S206" s="168">
        <v>0</v>
      </c>
      <c r="T206" s="169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70" t="s">
        <v>189</v>
      </c>
      <c r="AT206" s="170" t="s">
        <v>137</v>
      </c>
      <c r="AU206" s="170" t="s">
        <v>81</v>
      </c>
      <c r="AY206" s="17" t="s">
        <v>134</v>
      </c>
      <c r="BE206" s="171">
        <f>IF(N206="základní",J206,0)</f>
        <v>0</v>
      </c>
      <c r="BF206" s="171">
        <f>IF(N206="snížená",J206,0)</f>
        <v>0</v>
      </c>
      <c r="BG206" s="171">
        <f>IF(N206="zákl. přenesená",J206,0)</f>
        <v>0</v>
      </c>
      <c r="BH206" s="171">
        <f>IF(N206="sníž. přenesená",J206,0)</f>
        <v>0</v>
      </c>
      <c r="BI206" s="171">
        <f>IF(N206="nulová",J206,0)</f>
        <v>0</v>
      </c>
      <c r="BJ206" s="17" t="s">
        <v>81</v>
      </c>
      <c r="BK206" s="171">
        <f>ROUND(I206*H206,2)</f>
        <v>0</v>
      </c>
      <c r="BL206" s="17" t="s">
        <v>189</v>
      </c>
      <c r="BM206" s="170" t="s">
        <v>242</v>
      </c>
    </row>
    <row r="207" spans="1:65" s="13" customFormat="1" x14ac:dyDescent="0.2">
      <c r="B207" s="172"/>
      <c r="D207" s="173" t="s">
        <v>143</v>
      </c>
      <c r="E207" s="174" t="s">
        <v>1</v>
      </c>
      <c r="F207" s="175" t="s">
        <v>243</v>
      </c>
      <c r="H207" s="176">
        <v>0.80200000000000005</v>
      </c>
      <c r="I207" s="177"/>
      <c r="L207" s="172"/>
      <c r="M207" s="178"/>
      <c r="N207" s="179"/>
      <c r="O207" s="179"/>
      <c r="P207" s="179"/>
      <c r="Q207" s="179"/>
      <c r="R207" s="179"/>
      <c r="S207" s="179"/>
      <c r="T207" s="180"/>
      <c r="AT207" s="174" t="s">
        <v>143</v>
      </c>
      <c r="AU207" s="174" t="s">
        <v>81</v>
      </c>
      <c r="AV207" s="13" t="s">
        <v>81</v>
      </c>
      <c r="AW207" s="13" t="s">
        <v>33</v>
      </c>
      <c r="AX207" s="13" t="s">
        <v>76</v>
      </c>
      <c r="AY207" s="174" t="s">
        <v>134</v>
      </c>
    </row>
    <row r="208" spans="1:65" s="13" customFormat="1" x14ac:dyDescent="0.2">
      <c r="B208" s="172"/>
      <c r="D208" s="173" t="s">
        <v>143</v>
      </c>
      <c r="E208" s="174" t="s">
        <v>1</v>
      </c>
      <c r="F208" s="175" t="s">
        <v>244</v>
      </c>
      <c r="H208" s="176">
        <v>5.8</v>
      </c>
      <c r="I208" s="177"/>
      <c r="L208" s="172"/>
      <c r="M208" s="178"/>
      <c r="N208" s="179"/>
      <c r="O208" s="179"/>
      <c r="P208" s="179"/>
      <c r="Q208" s="179"/>
      <c r="R208" s="179"/>
      <c r="S208" s="179"/>
      <c r="T208" s="180"/>
      <c r="AT208" s="174" t="s">
        <v>143</v>
      </c>
      <c r="AU208" s="174" t="s">
        <v>81</v>
      </c>
      <c r="AV208" s="13" t="s">
        <v>81</v>
      </c>
      <c r="AW208" s="13" t="s">
        <v>33</v>
      </c>
      <c r="AX208" s="13" t="s">
        <v>76</v>
      </c>
      <c r="AY208" s="174" t="s">
        <v>134</v>
      </c>
    </row>
    <row r="209" spans="1:65" s="13" customFormat="1" x14ac:dyDescent="0.2">
      <c r="B209" s="172"/>
      <c r="D209" s="173" t="s">
        <v>143</v>
      </c>
      <c r="E209" s="174" t="s">
        <v>1</v>
      </c>
      <c r="F209" s="175" t="s">
        <v>245</v>
      </c>
      <c r="H209" s="176">
        <v>0.78700000000000003</v>
      </c>
      <c r="I209" s="177"/>
      <c r="L209" s="172"/>
      <c r="M209" s="178"/>
      <c r="N209" s="179"/>
      <c r="O209" s="179"/>
      <c r="P209" s="179"/>
      <c r="Q209" s="179"/>
      <c r="R209" s="179"/>
      <c r="S209" s="179"/>
      <c r="T209" s="180"/>
      <c r="AT209" s="174" t="s">
        <v>143</v>
      </c>
      <c r="AU209" s="174" t="s">
        <v>81</v>
      </c>
      <c r="AV209" s="13" t="s">
        <v>81</v>
      </c>
      <c r="AW209" s="13" t="s">
        <v>33</v>
      </c>
      <c r="AX209" s="13" t="s">
        <v>76</v>
      </c>
      <c r="AY209" s="174" t="s">
        <v>134</v>
      </c>
    </row>
    <row r="210" spans="1:65" s="15" customFormat="1" x14ac:dyDescent="0.2">
      <c r="B210" s="189"/>
      <c r="D210" s="173" t="s">
        <v>143</v>
      </c>
      <c r="E210" s="190" t="s">
        <v>1</v>
      </c>
      <c r="F210" s="191" t="s">
        <v>654</v>
      </c>
      <c r="H210" s="190" t="s">
        <v>1</v>
      </c>
      <c r="I210" s="192"/>
      <c r="L210" s="189"/>
      <c r="M210" s="193"/>
      <c r="N210" s="194"/>
      <c r="O210" s="194"/>
      <c r="P210" s="194"/>
      <c r="Q210" s="194"/>
      <c r="R210" s="194"/>
      <c r="S210" s="194"/>
      <c r="T210" s="195"/>
      <c r="AT210" s="190" t="s">
        <v>143</v>
      </c>
      <c r="AU210" s="190" t="s">
        <v>81</v>
      </c>
      <c r="AV210" s="15" t="s">
        <v>84</v>
      </c>
      <c r="AW210" s="15" t="s">
        <v>33</v>
      </c>
      <c r="AX210" s="15" t="s">
        <v>76</v>
      </c>
      <c r="AY210" s="190" t="s">
        <v>134</v>
      </c>
    </row>
    <row r="211" spans="1:65" s="13" customFormat="1" x14ac:dyDescent="0.2">
      <c r="B211" s="172"/>
      <c r="D211" s="173" t="s">
        <v>143</v>
      </c>
      <c r="E211" s="174" t="s">
        <v>1</v>
      </c>
      <c r="F211" s="175" t="s">
        <v>246</v>
      </c>
      <c r="H211" s="176">
        <v>1.2</v>
      </c>
      <c r="I211" s="177"/>
      <c r="L211" s="172"/>
      <c r="M211" s="178"/>
      <c r="N211" s="179"/>
      <c r="O211" s="179"/>
      <c r="P211" s="179"/>
      <c r="Q211" s="179"/>
      <c r="R211" s="179"/>
      <c r="S211" s="179"/>
      <c r="T211" s="180"/>
      <c r="AT211" s="174" t="s">
        <v>143</v>
      </c>
      <c r="AU211" s="174" t="s">
        <v>81</v>
      </c>
      <c r="AV211" s="13" t="s">
        <v>81</v>
      </c>
      <c r="AW211" s="13" t="s">
        <v>33</v>
      </c>
      <c r="AX211" s="13" t="s">
        <v>76</v>
      </c>
      <c r="AY211" s="174" t="s">
        <v>134</v>
      </c>
    </row>
    <row r="212" spans="1:65" s="14" customFormat="1" x14ac:dyDescent="0.2">
      <c r="B212" s="181"/>
      <c r="D212" s="173" t="s">
        <v>143</v>
      </c>
      <c r="E212" s="182" t="s">
        <v>1</v>
      </c>
      <c r="F212" s="183" t="s">
        <v>152</v>
      </c>
      <c r="H212" s="184">
        <v>8.5890000000000004</v>
      </c>
      <c r="I212" s="185"/>
      <c r="L212" s="181"/>
      <c r="M212" s="186"/>
      <c r="N212" s="187"/>
      <c r="O212" s="187"/>
      <c r="P212" s="187"/>
      <c r="Q212" s="187"/>
      <c r="R212" s="187"/>
      <c r="S212" s="187"/>
      <c r="T212" s="188"/>
      <c r="AT212" s="182" t="s">
        <v>143</v>
      </c>
      <c r="AU212" s="182" t="s">
        <v>81</v>
      </c>
      <c r="AV212" s="14" t="s">
        <v>141</v>
      </c>
      <c r="AW212" s="14" t="s">
        <v>33</v>
      </c>
      <c r="AX212" s="14" t="s">
        <v>84</v>
      </c>
      <c r="AY212" s="182" t="s">
        <v>134</v>
      </c>
    </row>
    <row r="213" spans="1:65" s="2" customFormat="1" ht="21.75" customHeight="1" x14ac:dyDescent="0.2">
      <c r="A213" s="32"/>
      <c r="B213" s="157"/>
      <c r="C213" s="196">
        <v>23</v>
      </c>
      <c r="D213" s="196" t="s">
        <v>182</v>
      </c>
      <c r="E213" s="197" t="s">
        <v>247</v>
      </c>
      <c r="F213" s="198" t="s">
        <v>248</v>
      </c>
      <c r="G213" s="199" t="s">
        <v>249</v>
      </c>
      <c r="H213" s="200">
        <v>37.356000000000002</v>
      </c>
      <c r="I213" s="201"/>
      <c r="J213" s="202">
        <f>ROUND(I213*H213,2)</f>
        <v>0</v>
      </c>
      <c r="K213" s="203"/>
      <c r="L213" s="204"/>
      <c r="M213" s="205" t="s">
        <v>1</v>
      </c>
      <c r="N213" s="206" t="s">
        <v>42</v>
      </c>
      <c r="O213" s="58"/>
      <c r="P213" s="168">
        <f>O213*H213</f>
        <v>0</v>
      </c>
      <c r="Q213" s="168">
        <v>1E-3</v>
      </c>
      <c r="R213" s="168">
        <f>Q213*H213</f>
        <v>3.7356E-2</v>
      </c>
      <c r="S213" s="168">
        <v>0</v>
      </c>
      <c r="T213" s="169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70" t="s">
        <v>250</v>
      </c>
      <c r="AT213" s="170" t="s">
        <v>182</v>
      </c>
      <c r="AU213" s="170" t="s">
        <v>81</v>
      </c>
      <c r="AY213" s="17" t="s">
        <v>134</v>
      </c>
      <c r="BE213" s="171">
        <f>IF(N213="základní",J213,0)</f>
        <v>0</v>
      </c>
      <c r="BF213" s="171">
        <f>IF(N213="snížená",J213,0)</f>
        <v>0</v>
      </c>
      <c r="BG213" s="171">
        <f>IF(N213="zákl. přenesená",J213,0)</f>
        <v>0</v>
      </c>
      <c r="BH213" s="171">
        <f>IF(N213="sníž. přenesená",J213,0)</f>
        <v>0</v>
      </c>
      <c r="BI213" s="171">
        <f>IF(N213="nulová",J213,0)</f>
        <v>0</v>
      </c>
      <c r="BJ213" s="17" t="s">
        <v>81</v>
      </c>
      <c r="BK213" s="171">
        <f>ROUND(I213*H213,2)</f>
        <v>0</v>
      </c>
      <c r="BL213" s="17" t="s">
        <v>189</v>
      </c>
      <c r="BM213" s="170" t="s">
        <v>251</v>
      </c>
    </row>
    <row r="214" spans="1:65" s="15" customFormat="1" x14ac:dyDescent="0.2">
      <c r="B214" s="189"/>
      <c r="D214" s="173" t="s">
        <v>143</v>
      </c>
      <c r="E214" s="190" t="s">
        <v>1</v>
      </c>
      <c r="F214" s="191" t="s">
        <v>252</v>
      </c>
      <c r="H214" s="190" t="s">
        <v>1</v>
      </c>
      <c r="I214" s="192"/>
      <c r="L214" s="189"/>
      <c r="M214" s="193"/>
      <c r="N214" s="194"/>
      <c r="O214" s="194"/>
      <c r="P214" s="194"/>
      <c r="Q214" s="194"/>
      <c r="R214" s="194"/>
      <c r="S214" s="194"/>
      <c r="T214" s="195"/>
      <c r="AT214" s="190" t="s">
        <v>143</v>
      </c>
      <c r="AU214" s="190" t="s">
        <v>81</v>
      </c>
      <c r="AV214" s="15" t="s">
        <v>84</v>
      </c>
      <c r="AW214" s="15" t="s">
        <v>33</v>
      </c>
      <c r="AX214" s="15" t="s">
        <v>76</v>
      </c>
      <c r="AY214" s="190" t="s">
        <v>134</v>
      </c>
    </row>
    <row r="215" spans="1:65" s="13" customFormat="1" x14ac:dyDescent="0.2">
      <c r="B215" s="172"/>
      <c r="D215" s="173" t="s">
        <v>143</v>
      </c>
      <c r="E215" s="174" t="s">
        <v>1</v>
      </c>
      <c r="F215" s="175" t="s">
        <v>253</v>
      </c>
      <c r="H215" s="176">
        <v>37.356000000000002</v>
      </c>
      <c r="I215" s="177"/>
      <c r="L215" s="172"/>
      <c r="M215" s="178"/>
      <c r="N215" s="179"/>
      <c r="O215" s="179"/>
      <c r="P215" s="179"/>
      <c r="Q215" s="179"/>
      <c r="R215" s="179"/>
      <c r="S215" s="179"/>
      <c r="T215" s="180"/>
      <c r="AT215" s="174" t="s">
        <v>143</v>
      </c>
      <c r="AU215" s="174" t="s">
        <v>81</v>
      </c>
      <c r="AV215" s="13" t="s">
        <v>81</v>
      </c>
      <c r="AW215" s="13" t="s">
        <v>33</v>
      </c>
      <c r="AX215" s="13" t="s">
        <v>84</v>
      </c>
      <c r="AY215" s="174" t="s">
        <v>134</v>
      </c>
    </row>
    <row r="216" spans="1:65" s="2" customFormat="1" ht="21.75" customHeight="1" x14ac:dyDescent="0.2">
      <c r="A216" s="32"/>
      <c r="B216" s="157"/>
      <c r="C216" s="158">
        <v>24</v>
      </c>
      <c r="D216" s="158" t="s">
        <v>137</v>
      </c>
      <c r="E216" s="159" t="s">
        <v>254</v>
      </c>
      <c r="F216" s="160" t="s">
        <v>255</v>
      </c>
      <c r="G216" s="161" t="s">
        <v>256</v>
      </c>
      <c r="H216" s="162">
        <v>17.86</v>
      </c>
      <c r="I216" s="163"/>
      <c r="J216" s="164">
        <f>ROUND(I216*H216,2)</f>
        <v>0</v>
      </c>
      <c r="K216" s="165"/>
      <c r="L216" s="33"/>
      <c r="M216" s="166" t="s">
        <v>1</v>
      </c>
      <c r="N216" s="167" t="s">
        <v>42</v>
      </c>
      <c r="O216" s="58"/>
      <c r="P216" s="168">
        <f>O216*H216</f>
        <v>0</v>
      </c>
      <c r="Q216" s="168">
        <v>0</v>
      </c>
      <c r="R216" s="168">
        <f>Q216*H216</f>
        <v>0</v>
      </c>
      <c r="S216" s="168">
        <v>0</v>
      </c>
      <c r="T216" s="169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70" t="s">
        <v>189</v>
      </c>
      <c r="AT216" s="170" t="s">
        <v>137</v>
      </c>
      <c r="AU216" s="170" t="s">
        <v>81</v>
      </c>
      <c r="AY216" s="17" t="s">
        <v>134</v>
      </c>
      <c r="BE216" s="171">
        <f>IF(N216="základní",J216,0)</f>
        <v>0</v>
      </c>
      <c r="BF216" s="171">
        <f>IF(N216="snížená",J216,0)</f>
        <v>0</v>
      </c>
      <c r="BG216" s="171">
        <f>IF(N216="zákl. přenesená",J216,0)</f>
        <v>0</v>
      </c>
      <c r="BH216" s="171">
        <f>IF(N216="sníž. přenesená",J216,0)</f>
        <v>0</v>
      </c>
      <c r="BI216" s="171">
        <f>IF(N216="nulová",J216,0)</f>
        <v>0</v>
      </c>
      <c r="BJ216" s="17" t="s">
        <v>81</v>
      </c>
      <c r="BK216" s="171">
        <f>ROUND(I216*H216,2)</f>
        <v>0</v>
      </c>
      <c r="BL216" s="17" t="s">
        <v>189</v>
      </c>
      <c r="BM216" s="170" t="s">
        <v>257</v>
      </c>
    </row>
    <row r="217" spans="1:65" s="13" customFormat="1" x14ac:dyDescent="0.2">
      <c r="B217" s="172"/>
      <c r="D217" s="173" t="s">
        <v>143</v>
      </c>
      <c r="E217" s="174" t="s">
        <v>1</v>
      </c>
      <c r="F217" s="175" t="s">
        <v>258</v>
      </c>
      <c r="H217" s="176">
        <v>3.1150000000000002</v>
      </c>
      <c r="I217" s="177"/>
      <c r="L217" s="172"/>
      <c r="M217" s="178"/>
      <c r="N217" s="179"/>
      <c r="O217" s="179"/>
      <c r="P217" s="179"/>
      <c r="Q217" s="179"/>
      <c r="R217" s="179"/>
      <c r="S217" s="179"/>
      <c r="T217" s="180"/>
      <c r="AT217" s="174" t="s">
        <v>143</v>
      </c>
      <c r="AU217" s="174" t="s">
        <v>81</v>
      </c>
      <c r="AV217" s="13" t="s">
        <v>81</v>
      </c>
      <c r="AW217" s="13" t="s">
        <v>33</v>
      </c>
      <c r="AX217" s="13" t="s">
        <v>76</v>
      </c>
      <c r="AY217" s="174" t="s">
        <v>134</v>
      </c>
    </row>
    <row r="218" spans="1:65" s="13" customFormat="1" x14ac:dyDescent="0.2">
      <c r="B218" s="172"/>
      <c r="D218" s="173" t="s">
        <v>143</v>
      </c>
      <c r="E218" s="174" t="s">
        <v>1</v>
      </c>
      <c r="F218" s="175" t="s">
        <v>259</v>
      </c>
      <c r="H218" s="176">
        <v>6.81</v>
      </c>
      <c r="I218" s="177"/>
      <c r="L218" s="172"/>
      <c r="M218" s="178"/>
      <c r="N218" s="179"/>
      <c r="O218" s="179"/>
      <c r="P218" s="179"/>
      <c r="Q218" s="179"/>
      <c r="R218" s="179"/>
      <c r="S218" s="179"/>
      <c r="T218" s="180"/>
      <c r="AT218" s="174" t="s">
        <v>143</v>
      </c>
      <c r="AU218" s="174" t="s">
        <v>81</v>
      </c>
      <c r="AV218" s="13" t="s">
        <v>81</v>
      </c>
      <c r="AW218" s="13" t="s">
        <v>33</v>
      </c>
      <c r="AX218" s="13" t="s">
        <v>76</v>
      </c>
      <c r="AY218" s="174" t="s">
        <v>134</v>
      </c>
    </row>
    <row r="219" spans="1:65" s="13" customFormat="1" x14ac:dyDescent="0.2">
      <c r="B219" s="172"/>
      <c r="D219" s="173" t="s">
        <v>143</v>
      </c>
      <c r="E219" s="174" t="s">
        <v>1</v>
      </c>
      <c r="F219" s="175" t="s">
        <v>260</v>
      </c>
      <c r="H219" s="176">
        <v>1.5349999999999999</v>
      </c>
      <c r="I219" s="177"/>
      <c r="L219" s="172"/>
      <c r="M219" s="178"/>
      <c r="N219" s="179"/>
      <c r="O219" s="179"/>
      <c r="P219" s="179"/>
      <c r="Q219" s="179"/>
      <c r="R219" s="179"/>
      <c r="S219" s="179"/>
      <c r="T219" s="180"/>
      <c r="AT219" s="174" t="s">
        <v>143</v>
      </c>
      <c r="AU219" s="174" t="s">
        <v>81</v>
      </c>
      <c r="AV219" s="13" t="s">
        <v>81</v>
      </c>
      <c r="AW219" s="13" t="s">
        <v>33</v>
      </c>
      <c r="AX219" s="13" t="s">
        <v>76</v>
      </c>
      <c r="AY219" s="174" t="s">
        <v>134</v>
      </c>
    </row>
    <row r="220" spans="1:65" s="13" customFormat="1" x14ac:dyDescent="0.2">
      <c r="B220" s="172"/>
      <c r="D220" s="173" t="s">
        <v>143</v>
      </c>
      <c r="E220" s="174" t="s">
        <v>1</v>
      </c>
      <c r="F220" s="175" t="s">
        <v>261</v>
      </c>
      <c r="H220" s="176">
        <v>5.2</v>
      </c>
      <c r="I220" s="177"/>
      <c r="L220" s="172"/>
      <c r="M220" s="178"/>
      <c r="N220" s="179"/>
      <c r="O220" s="179"/>
      <c r="P220" s="179"/>
      <c r="Q220" s="179"/>
      <c r="R220" s="179"/>
      <c r="S220" s="179"/>
      <c r="T220" s="180"/>
      <c r="AT220" s="174" t="s">
        <v>143</v>
      </c>
      <c r="AU220" s="174" t="s">
        <v>81</v>
      </c>
      <c r="AV220" s="13" t="s">
        <v>81</v>
      </c>
      <c r="AW220" s="13" t="s">
        <v>33</v>
      </c>
      <c r="AX220" s="13" t="s">
        <v>76</v>
      </c>
      <c r="AY220" s="174" t="s">
        <v>134</v>
      </c>
    </row>
    <row r="221" spans="1:65" s="13" customFormat="1" x14ac:dyDescent="0.2">
      <c r="B221" s="172"/>
      <c r="D221" s="173" t="s">
        <v>143</v>
      </c>
      <c r="E221" s="174" t="s">
        <v>1</v>
      </c>
      <c r="F221" s="175" t="s">
        <v>262</v>
      </c>
      <c r="H221" s="176">
        <v>1.2</v>
      </c>
      <c r="I221" s="177"/>
      <c r="L221" s="172"/>
      <c r="M221" s="178"/>
      <c r="N221" s="179"/>
      <c r="O221" s="179"/>
      <c r="P221" s="179"/>
      <c r="Q221" s="179"/>
      <c r="R221" s="179"/>
      <c r="S221" s="179"/>
      <c r="T221" s="180"/>
      <c r="AT221" s="174" t="s">
        <v>143</v>
      </c>
      <c r="AU221" s="174" t="s">
        <v>81</v>
      </c>
      <c r="AV221" s="13" t="s">
        <v>81</v>
      </c>
      <c r="AW221" s="13" t="s">
        <v>33</v>
      </c>
      <c r="AX221" s="13" t="s">
        <v>76</v>
      </c>
      <c r="AY221" s="174" t="s">
        <v>134</v>
      </c>
    </row>
    <row r="222" spans="1:65" s="14" customFormat="1" x14ac:dyDescent="0.2">
      <c r="B222" s="181"/>
      <c r="D222" s="173" t="s">
        <v>143</v>
      </c>
      <c r="E222" s="182" t="s">
        <v>1</v>
      </c>
      <c r="F222" s="183" t="s">
        <v>152</v>
      </c>
      <c r="H222" s="184">
        <v>17.86</v>
      </c>
      <c r="I222" s="185"/>
      <c r="L222" s="181"/>
      <c r="M222" s="186"/>
      <c r="N222" s="187"/>
      <c r="O222" s="187"/>
      <c r="P222" s="187"/>
      <c r="Q222" s="187"/>
      <c r="R222" s="187"/>
      <c r="S222" s="187"/>
      <c r="T222" s="188"/>
      <c r="AT222" s="182" t="s">
        <v>143</v>
      </c>
      <c r="AU222" s="182" t="s">
        <v>81</v>
      </c>
      <c r="AV222" s="14" t="s">
        <v>141</v>
      </c>
      <c r="AW222" s="14" t="s">
        <v>33</v>
      </c>
      <c r="AX222" s="14" t="s">
        <v>84</v>
      </c>
      <c r="AY222" s="182" t="s">
        <v>134</v>
      </c>
    </row>
    <row r="223" spans="1:65" s="2" customFormat="1" ht="21.75" customHeight="1" x14ac:dyDescent="0.2">
      <c r="A223" s="32"/>
      <c r="B223" s="157"/>
      <c r="C223" s="158">
        <v>25</v>
      </c>
      <c r="D223" s="158" t="s">
        <v>137</v>
      </c>
      <c r="E223" s="159" t="s">
        <v>263</v>
      </c>
      <c r="F223" s="160" t="s">
        <v>264</v>
      </c>
      <c r="G223" s="161" t="s">
        <v>180</v>
      </c>
      <c r="H223" s="162">
        <v>8</v>
      </c>
      <c r="I223" s="163"/>
      <c r="J223" s="164">
        <f>ROUND(I223*H223,2)</f>
        <v>0</v>
      </c>
      <c r="K223" s="165"/>
      <c r="L223" s="33"/>
      <c r="M223" s="166" t="s">
        <v>1</v>
      </c>
      <c r="N223" s="167" t="s">
        <v>42</v>
      </c>
      <c r="O223" s="58"/>
      <c r="P223" s="168">
        <f>O223*H223</f>
        <v>0</v>
      </c>
      <c r="Q223" s="168">
        <v>0</v>
      </c>
      <c r="R223" s="168">
        <f>Q223*H223</f>
        <v>0</v>
      </c>
      <c r="S223" s="168">
        <v>0</v>
      </c>
      <c r="T223" s="169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70" t="s">
        <v>189</v>
      </c>
      <c r="AT223" s="170" t="s">
        <v>137</v>
      </c>
      <c r="AU223" s="170" t="s">
        <v>81</v>
      </c>
      <c r="AY223" s="17" t="s">
        <v>134</v>
      </c>
      <c r="BE223" s="171">
        <f>IF(N223="základní",J223,0)</f>
        <v>0</v>
      </c>
      <c r="BF223" s="171">
        <f>IF(N223="snížená",J223,0)</f>
        <v>0</v>
      </c>
      <c r="BG223" s="171">
        <f>IF(N223="zákl. přenesená",J223,0)</f>
        <v>0</v>
      </c>
      <c r="BH223" s="171">
        <f>IF(N223="sníž. přenesená",J223,0)</f>
        <v>0</v>
      </c>
      <c r="BI223" s="171">
        <f>IF(N223="nulová",J223,0)</f>
        <v>0</v>
      </c>
      <c r="BJ223" s="17" t="s">
        <v>81</v>
      </c>
      <c r="BK223" s="171">
        <f>ROUND(I223*H223,2)</f>
        <v>0</v>
      </c>
      <c r="BL223" s="17" t="s">
        <v>189</v>
      </c>
      <c r="BM223" s="170" t="s">
        <v>265</v>
      </c>
    </row>
    <row r="224" spans="1:65" s="2" customFormat="1" ht="16.5" customHeight="1" x14ac:dyDescent="0.2">
      <c r="A224" s="32"/>
      <c r="B224" s="157"/>
      <c r="C224" s="196">
        <v>26</v>
      </c>
      <c r="D224" s="196" t="s">
        <v>182</v>
      </c>
      <c r="E224" s="197" t="s">
        <v>266</v>
      </c>
      <c r="F224" s="198" t="s">
        <v>267</v>
      </c>
      <c r="G224" s="199" t="s">
        <v>256</v>
      </c>
      <c r="H224" s="200">
        <v>19.646000000000001</v>
      </c>
      <c r="I224" s="201"/>
      <c r="J224" s="202">
        <f>ROUND(I224*H224,2)</f>
        <v>0</v>
      </c>
      <c r="K224" s="203"/>
      <c r="L224" s="204"/>
      <c r="M224" s="205" t="s">
        <v>1</v>
      </c>
      <c r="N224" s="206" t="s">
        <v>42</v>
      </c>
      <c r="O224" s="58"/>
      <c r="P224" s="168">
        <f>O224*H224</f>
        <v>0</v>
      </c>
      <c r="Q224" s="168">
        <v>6.0000000000000002E-5</v>
      </c>
      <c r="R224" s="168">
        <f>Q224*H224</f>
        <v>1.1787600000000001E-3</v>
      </c>
      <c r="S224" s="168">
        <v>0</v>
      </c>
      <c r="T224" s="169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70" t="s">
        <v>250</v>
      </c>
      <c r="AT224" s="170" t="s">
        <v>182</v>
      </c>
      <c r="AU224" s="170" t="s">
        <v>81</v>
      </c>
      <c r="AY224" s="17" t="s">
        <v>134</v>
      </c>
      <c r="BE224" s="171">
        <f>IF(N224="základní",J224,0)</f>
        <v>0</v>
      </c>
      <c r="BF224" s="171">
        <f>IF(N224="snížená",J224,0)</f>
        <v>0</v>
      </c>
      <c r="BG224" s="171">
        <f>IF(N224="zákl. přenesená",J224,0)</f>
        <v>0</v>
      </c>
      <c r="BH224" s="171">
        <f>IF(N224="sníž. přenesená",J224,0)</f>
        <v>0</v>
      </c>
      <c r="BI224" s="171">
        <f>IF(N224="nulová",J224,0)</f>
        <v>0</v>
      </c>
      <c r="BJ224" s="17" t="s">
        <v>81</v>
      </c>
      <c r="BK224" s="171">
        <f>ROUND(I224*H224,2)</f>
        <v>0</v>
      </c>
      <c r="BL224" s="17" t="s">
        <v>189</v>
      </c>
      <c r="BM224" s="170" t="s">
        <v>268</v>
      </c>
    </row>
    <row r="225" spans="1:65" s="13" customFormat="1" x14ac:dyDescent="0.2">
      <c r="B225" s="172"/>
      <c r="D225" s="173" t="s">
        <v>143</v>
      </c>
      <c r="E225" s="174" t="s">
        <v>1</v>
      </c>
      <c r="F225" s="175" t="s">
        <v>269</v>
      </c>
      <c r="H225" s="176">
        <v>19.646000000000001</v>
      </c>
      <c r="I225" s="177"/>
      <c r="L225" s="172"/>
      <c r="M225" s="178"/>
      <c r="N225" s="179"/>
      <c r="O225" s="179"/>
      <c r="P225" s="179"/>
      <c r="Q225" s="179"/>
      <c r="R225" s="179"/>
      <c r="S225" s="179"/>
      <c r="T225" s="180"/>
      <c r="AT225" s="174" t="s">
        <v>143</v>
      </c>
      <c r="AU225" s="174" t="s">
        <v>81</v>
      </c>
      <c r="AV225" s="13" t="s">
        <v>81</v>
      </c>
      <c r="AW225" s="13" t="s">
        <v>33</v>
      </c>
      <c r="AX225" s="13" t="s">
        <v>84</v>
      </c>
      <c r="AY225" s="174" t="s">
        <v>134</v>
      </c>
    </row>
    <row r="226" spans="1:65" s="2" customFormat="1" ht="21.75" customHeight="1" x14ac:dyDescent="0.2">
      <c r="A226" s="32"/>
      <c r="B226" s="157"/>
      <c r="C226" s="158">
        <v>27</v>
      </c>
      <c r="D226" s="158" t="s">
        <v>137</v>
      </c>
      <c r="E226" s="159" t="s">
        <v>270</v>
      </c>
      <c r="F226" s="160" t="s">
        <v>271</v>
      </c>
      <c r="G226" s="161" t="s">
        <v>218</v>
      </c>
      <c r="H226" s="162">
        <v>3.9E-2</v>
      </c>
      <c r="I226" s="163"/>
      <c r="J226" s="164">
        <f>ROUND(I226*H226,2)</f>
        <v>0</v>
      </c>
      <c r="K226" s="165"/>
      <c r="L226" s="33"/>
      <c r="M226" s="166" t="s">
        <v>1</v>
      </c>
      <c r="N226" s="167" t="s">
        <v>42</v>
      </c>
      <c r="O226" s="58"/>
      <c r="P226" s="168">
        <f>O226*H226</f>
        <v>0</v>
      </c>
      <c r="Q226" s="168">
        <v>0</v>
      </c>
      <c r="R226" s="168">
        <f>Q226*H226</f>
        <v>0</v>
      </c>
      <c r="S226" s="168">
        <v>0</v>
      </c>
      <c r="T226" s="169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70" t="s">
        <v>189</v>
      </c>
      <c r="AT226" s="170" t="s">
        <v>137</v>
      </c>
      <c r="AU226" s="170" t="s">
        <v>81</v>
      </c>
      <c r="AY226" s="17" t="s">
        <v>134</v>
      </c>
      <c r="BE226" s="171">
        <f>IF(N226="základní",J226,0)</f>
        <v>0</v>
      </c>
      <c r="BF226" s="171">
        <f>IF(N226="snížená",J226,0)</f>
        <v>0</v>
      </c>
      <c r="BG226" s="171">
        <f>IF(N226="zákl. přenesená",J226,0)</f>
        <v>0</v>
      </c>
      <c r="BH226" s="171">
        <f>IF(N226="sníž. přenesená",J226,0)</f>
        <v>0</v>
      </c>
      <c r="BI226" s="171">
        <f>IF(N226="nulová",J226,0)</f>
        <v>0</v>
      </c>
      <c r="BJ226" s="17" t="s">
        <v>81</v>
      </c>
      <c r="BK226" s="171">
        <f>ROUND(I226*H226,2)</f>
        <v>0</v>
      </c>
      <c r="BL226" s="17" t="s">
        <v>189</v>
      </c>
      <c r="BM226" s="170" t="s">
        <v>272</v>
      </c>
    </row>
    <row r="227" spans="1:65" s="12" customFormat="1" ht="22.9" customHeight="1" x14ac:dyDescent="0.2">
      <c r="B227" s="144"/>
      <c r="D227" s="145" t="s">
        <v>75</v>
      </c>
      <c r="E227" s="155" t="s">
        <v>273</v>
      </c>
      <c r="F227" s="155" t="s">
        <v>274</v>
      </c>
      <c r="I227" s="147"/>
      <c r="J227" s="156">
        <f>BK227</f>
        <v>0</v>
      </c>
      <c r="L227" s="144"/>
      <c r="M227" s="149"/>
      <c r="N227" s="150"/>
      <c r="O227" s="150"/>
      <c r="P227" s="151">
        <f>SUM(P228:P236)</f>
        <v>0</v>
      </c>
      <c r="Q227" s="150"/>
      <c r="R227" s="151">
        <f>SUM(R228:R236)</f>
        <v>8.3000000000000001E-3</v>
      </c>
      <c r="S227" s="150"/>
      <c r="T227" s="152">
        <f>SUM(T228:T236)</f>
        <v>2.1179999999999997E-2</v>
      </c>
      <c r="AR227" s="145" t="s">
        <v>81</v>
      </c>
      <c r="AT227" s="153" t="s">
        <v>75</v>
      </c>
      <c r="AU227" s="153" t="s">
        <v>84</v>
      </c>
      <c r="AY227" s="145" t="s">
        <v>134</v>
      </c>
      <c r="BK227" s="154">
        <f>SUM(BK228:BK236)</f>
        <v>0</v>
      </c>
    </row>
    <row r="228" spans="1:65" s="2" customFormat="1" ht="16.5" customHeight="1" x14ac:dyDescent="0.2">
      <c r="A228" s="32"/>
      <c r="B228" s="157"/>
      <c r="C228" s="158">
        <v>28</v>
      </c>
      <c r="D228" s="158" t="s">
        <v>137</v>
      </c>
      <c r="E228" s="159" t="s">
        <v>275</v>
      </c>
      <c r="F228" s="160" t="s">
        <v>276</v>
      </c>
      <c r="G228" s="161" t="s">
        <v>256</v>
      </c>
      <c r="H228" s="162">
        <v>6</v>
      </c>
      <c r="I228" s="163"/>
      <c r="J228" s="164">
        <f>ROUND(I228*H228,2)</f>
        <v>0</v>
      </c>
      <c r="K228" s="165"/>
      <c r="L228" s="33"/>
      <c r="M228" s="166" t="s">
        <v>1</v>
      </c>
      <c r="N228" s="167" t="s">
        <v>42</v>
      </c>
      <c r="O228" s="58"/>
      <c r="P228" s="168">
        <f>O228*H228</f>
        <v>0</v>
      </c>
      <c r="Q228" s="168">
        <v>0</v>
      </c>
      <c r="R228" s="168">
        <f>Q228*H228</f>
        <v>0</v>
      </c>
      <c r="S228" s="168">
        <v>1.98E-3</v>
      </c>
      <c r="T228" s="169">
        <f>S228*H228</f>
        <v>1.188E-2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70" t="s">
        <v>189</v>
      </c>
      <c r="AT228" s="170" t="s">
        <v>137</v>
      </c>
      <c r="AU228" s="170" t="s">
        <v>81</v>
      </c>
      <c r="AY228" s="17" t="s">
        <v>134</v>
      </c>
      <c r="BE228" s="171">
        <f>IF(N228="základní",J228,0)</f>
        <v>0</v>
      </c>
      <c r="BF228" s="171">
        <f>IF(N228="snížená",J228,0)</f>
        <v>0</v>
      </c>
      <c r="BG228" s="171">
        <f>IF(N228="zákl. přenesená",J228,0)</f>
        <v>0</v>
      </c>
      <c r="BH228" s="171">
        <f>IF(N228="sníž. přenesená",J228,0)</f>
        <v>0</v>
      </c>
      <c r="BI228" s="171">
        <f>IF(N228="nulová",J228,0)</f>
        <v>0</v>
      </c>
      <c r="BJ228" s="17" t="s">
        <v>81</v>
      </c>
      <c r="BK228" s="171">
        <f>ROUND(I228*H228,2)</f>
        <v>0</v>
      </c>
      <c r="BL228" s="17" t="s">
        <v>189</v>
      </c>
      <c r="BM228" s="170" t="s">
        <v>277</v>
      </c>
    </row>
    <row r="229" spans="1:65" s="2" customFormat="1" ht="16.5" customHeight="1" x14ac:dyDescent="0.2">
      <c r="A229" s="32"/>
      <c r="B229" s="157"/>
      <c r="C229" s="158">
        <v>29</v>
      </c>
      <c r="D229" s="158" t="s">
        <v>137</v>
      </c>
      <c r="E229" s="159" t="s">
        <v>278</v>
      </c>
      <c r="F229" s="160" t="s">
        <v>279</v>
      </c>
      <c r="G229" s="161" t="s">
        <v>256</v>
      </c>
      <c r="H229" s="162">
        <v>2</v>
      </c>
      <c r="I229" s="163"/>
      <c r="J229" s="164">
        <f>ROUND(I229*H229,2)</f>
        <v>0</v>
      </c>
      <c r="K229" s="165"/>
      <c r="L229" s="33"/>
      <c r="M229" s="166" t="s">
        <v>1</v>
      </c>
      <c r="N229" s="167" t="s">
        <v>42</v>
      </c>
      <c r="O229" s="58"/>
      <c r="P229" s="168">
        <f>O229*H229</f>
        <v>0</v>
      </c>
      <c r="Q229" s="168">
        <v>1.7700000000000001E-3</v>
      </c>
      <c r="R229" s="168">
        <f>Q229*H229</f>
        <v>3.5400000000000002E-3</v>
      </c>
      <c r="S229" s="168">
        <v>0</v>
      </c>
      <c r="T229" s="169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70" t="s">
        <v>189</v>
      </c>
      <c r="AT229" s="170" t="s">
        <v>137</v>
      </c>
      <c r="AU229" s="170" t="s">
        <v>81</v>
      </c>
      <c r="AY229" s="17" t="s">
        <v>134</v>
      </c>
      <c r="BE229" s="171">
        <f>IF(N229="základní",J229,0)</f>
        <v>0</v>
      </c>
      <c r="BF229" s="171">
        <f>IF(N229="snížená",J229,0)</f>
        <v>0</v>
      </c>
      <c r="BG229" s="171">
        <f>IF(N229="zákl. přenesená",J229,0)</f>
        <v>0</v>
      </c>
      <c r="BH229" s="171">
        <f>IF(N229="sníž. přenesená",J229,0)</f>
        <v>0</v>
      </c>
      <c r="BI229" s="171">
        <f>IF(N229="nulová",J229,0)</f>
        <v>0</v>
      </c>
      <c r="BJ229" s="17" t="s">
        <v>81</v>
      </c>
      <c r="BK229" s="171">
        <f>ROUND(I229*H229,2)</f>
        <v>0</v>
      </c>
      <c r="BL229" s="17" t="s">
        <v>189</v>
      </c>
      <c r="BM229" s="170" t="s">
        <v>280</v>
      </c>
    </row>
    <row r="230" spans="1:65" s="2" customFormat="1" ht="16.5" customHeight="1" x14ac:dyDescent="0.2">
      <c r="A230" s="32"/>
      <c r="B230" s="157"/>
      <c r="C230" s="158">
        <v>30</v>
      </c>
      <c r="D230" s="158" t="s">
        <v>137</v>
      </c>
      <c r="E230" s="159" t="s">
        <v>281</v>
      </c>
      <c r="F230" s="160" t="s">
        <v>282</v>
      </c>
      <c r="G230" s="161" t="s">
        <v>256</v>
      </c>
      <c r="H230" s="162">
        <v>7</v>
      </c>
      <c r="I230" s="163"/>
      <c r="J230" s="164">
        <f>ROUND(I230*H230,2)</f>
        <v>0</v>
      </c>
      <c r="K230" s="165"/>
      <c r="L230" s="33"/>
      <c r="M230" s="166" t="s">
        <v>1</v>
      </c>
      <c r="N230" s="167" t="s">
        <v>42</v>
      </c>
      <c r="O230" s="58"/>
      <c r="P230" s="168">
        <f>O230*H230</f>
        <v>0</v>
      </c>
      <c r="Q230" s="168">
        <v>4.6000000000000001E-4</v>
      </c>
      <c r="R230" s="168">
        <f>Q230*H230</f>
        <v>3.2200000000000002E-3</v>
      </c>
      <c r="S230" s="168">
        <v>0</v>
      </c>
      <c r="T230" s="169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70" t="s">
        <v>189</v>
      </c>
      <c r="AT230" s="170" t="s">
        <v>137</v>
      </c>
      <c r="AU230" s="170" t="s">
        <v>81</v>
      </c>
      <c r="AY230" s="17" t="s">
        <v>134</v>
      </c>
      <c r="BE230" s="171">
        <f>IF(N230="základní",J230,0)</f>
        <v>0</v>
      </c>
      <c r="BF230" s="171">
        <f>IF(N230="snížená",J230,0)</f>
        <v>0</v>
      </c>
      <c r="BG230" s="171">
        <f>IF(N230="zákl. přenesená",J230,0)</f>
        <v>0</v>
      </c>
      <c r="BH230" s="171">
        <f>IF(N230="sníž. přenesená",J230,0)</f>
        <v>0</v>
      </c>
      <c r="BI230" s="171">
        <f>IF(N230="nulová",J230,0)</f>
        <v>0</v>
      </c>
      <c r="BJ230" s="17" t="s">
        <v>81</v>
      </c>
      <c r="BK230" s="171">
        <f>ROUND(I230*H230,2)</f>
        <v>0</v>
      </c>
      <c r="BL230" s="17" t="s">
        <v>189</v>
      </c>
      <c r="BM230" s="170" t="s">
        <v>283</v>
      </c>
    </row>
    <row r="231" spans="1:65" s="2" customFormat="1" ht="16.5" customHeight="1" x14ac:dyDescent="0.2">
      <c r="A231" s="32"/>
      <c r="B231" s="157"/>
      <c r="C231" s="158">
        <v>31</v>
      </c>
      <c r="D231" s="158" t="s">
        <v>137</v>
      </c>
      <c r="E231" s="159" t="s">
        <v>284</v>
      </c>
      <c r="F231" s="160" t="s">
        <v>285</v>
      </c>
      <c r="G231" s="161" t="s">
        <v>256</v>
      </c>
      <c r="H231" s="162">
        <v>2</v>
      </c>
      <c r="I231" s="163"/>
      <c r="J231" s="164">
        <f>ROUND(I231*H231,2)</f>
        <v>0</v>
      </c>
      <c r="K231" s="165"/>
      <c r="L231" s="33"/>
      <c r="M231" s="166" t="s">
        <v>1</v>
      </c>
      <c r="N231" s="167" t="s">
        <v>42</v>
      </c>
      <c r="O231" s="58"/>
      <c r="P231" s="168">
        <f>O231*H231</f>
        <v>0</v>
      </c>
      <c r="Q231" s="168">
        <v>7.6999999999999996E-4</v>
      </c>
      <c r="R231" s="168">
        <f>Q231*H231</f>
        <v>1.5399999999999999E-3</v>
      </c>
      <c r="S231" s="168">
        <v>0</v>
      </c>
      <c r="T231" s="169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70" t="s">
        <v>189</v>
      </c>
      <c r="AT231" s="170" t="s">
        <v>137</v>
      </c>
      <c r="AU231" s="170" t="s">
        <v>81</v>
      </c>
      <c r="AY231" s="17" t="s">
        <v>134</v>
      </c>
      <c r="BE231" s="171">
        <f>IF(N231="základní",J231,0)</f>
        <v>0</v>
      </c>
      <c r="BF231" s="171">
        <f>IF(N231="snížená",J231,0)</f>
        <v>0</v>
      </c>
      <c r="BG231" s="171">
        <f>IF(N231="zákl. přenesená",J231,0)</f>
        <v>0</v>
      </c>
      <c r="BH231" s="171">
        <f>IF(N231="sníž. přenesená",J231,0)</f>
        <v>0</v>
      </c>
      <c r="BI231" s="171">
        <f>IF(N231="nulová",J231,0)</f>
        <v>0</v>
      </c>
      <c r="BJ231" s="17" t="s">
        <v>81</v>
      </c>
      <c r="BK231" s="171">
        <f>ROUND(I231*H231,2)</f>
        <v>0</v>
      </c>
      <c r="BL231" s="17" t="s">
        <v>189</v>
      </c>
      <c r="BM231" s="170" t="s">
        <v>286</v>
      </c>
    </row>
    <row r="232" spans="1:65" s="2" customFormat="1" ht="16.5" customHeight="1" x14ac:dyDescent="0.2">
      <c r="A232" s="32"/>
      <c r="B232" s="157"/>
      <c r="C232" s="158">
        <v>32</v>
      </c>
      <c r="D232" s="158" t="s">
        <v>137</v>
      </c>
      <c r="E232" s="159" t="s">
        <v>287</v>
      </c>
      <c r="F232" s="160" t="s">
        <v>288</v>
      </c>
      <c r="G232" s="161" t="s">
        <v>180</v>
      </c>
      <c r="H232" s="162">
        <v>3</v>
      </c>
      <c r="I232" s="163"/>
      <c r="J232" s="164">
        <f>ROUND(I232*H232,2)</f>
        <v>0</v>
      </c>
      <c r="K232" s="165"/>
      <c r="L232" s="33"/>
      <c r="M232" s="166" t="s">
        <v>1</v>
      </c>
      <c r="N232" s="167" t="s">
        <v>42</v>
      </c>
      <c r="O232" s="58"/>
      <c r="P232" s="168">
        <f>O232*H232</f>
        <v>0</v>
      </c>
      <c r="Q232" s="168">
        <v>0</v>
      </c>
      <c r="R232" s="168">
        <f>Q232*H232</f>
        <v>0</v>
      </c>
      <c r="S232" s="168">
        <v>3.0999999999999999E-3</v>
      </c>
      <c r="T232" s="169">
        <f>S232*H232</f>
        <v>9.2999999999999992E-3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70" t="s">
        <v>189</v>
      </c>
      <c r="AT232" s="170" t="s">
        <v>137</v>
      </c>
      <c r="AU232" s="170" t="s">
        <v>81</v>
      </c>
      <c r="AY232" s="17" t="s">
        <v>134</v>
      </c>
      <c r="BE232" s="171">
        <f>IF(N232="základní",J232,0)</f>
        <v>0</v>
      </c>
      <c r="BF232" s="171">
        <f>IF(N232="snížená",J232,0)</f>
        <v>0</v>
      </c>
      <c r="BG232" s="171">
        <f>IF(N232="zákl. přenesená",J232,0)</f>
        <v>0</v>
      </c>
      <c r="BH232" s="171">
        <f>IF(N232="sníž. přenesená",J232,0)</f>
        <v>0</v>
      </c>
      <c r="BI232" s="171">
        <f>IF(N232="nulová",J232,0)</f>
        <v>0</v>
      </c>
      <c r="BJ232" s="17" t="s">
        <v>81</v>
      </c>
      <c r="BK232" s="171">
        <f>ROUND(I232*H232,2)</f>
        <v>0</v>
      </c>
      <c r="BL232" s="17" t="s">
        <v>189</v>
      </c>
      <c r="BM232" s="170" t="s">
        <v>289</v>
      </c>
    </row>
    <row r="233" spans="1:65" s="15" customFormat="1" x14ac:dyDescent="0.2">
      <c r="B233" s="189"/>
      <c r="D233" s="173" t="s">
        <v>143</v>
      </c>
      <c r="E233" s="190" t="s">
        <v>1</v>
      </c>
      <c r="F233" s="191" t="s">
        <v>290</v>
      </c>
      <c r="H233" s="190" t="s">
        <v>1</v>
      </c>
      <c r="I233" s="192"/>
      <c r="L233" s="189"/>
      <c r="M233" s="193"/>
      <c r="N233" s="194"/>
      <c r="O233" s="194"/>
      <c r="P233" s="194"/>
      <c r="Q233" s="194"/>
      <c r="R233" s="194"/>
      <c r="S233" s="194"/>
      <c r="T233" s="195"/>
      <c r="AT233" s="190" t="s">
        <v>143</v>
      </c>
      <c r="AU233" s="190" t="s">
        <v>81</v>
      </c>
      <c r="AV233" s="15" t="s">
        <v>84</v>
      </c>
      <c r="AW233" s="15" t="s">
        <v>33</v>
      </c>
      <c r="AX233" s="15" t="s">
        <v>76</v>
      </c>
      <c r="AY233" s="190" t="s">
        <v>134</v>
      </c>
    </row>
    <row r="234" spans="1:65" s="13" customFormat="1" x14ac:dyDescent="0.2">
      <c r="B234" s="172"/>
      <c r="D234" s="173" t="s">
        <v>143</v>
      </c>
      <c r="E234" s="174" t="s">
        <v>1</v>
      </c>
      <c r="F234" s="175" t="s">
        <v>135</v>
      </c>
      <c r="H234" s="176">
        <v>3</v>
      </c>
      <c r="I234" s="177"/>
      <c r="L234" s="172"/>
      <c r="M234" s="178"/>
      <c r="N234" s="179"/>
      <c r="O234" s="179"/>
      <c r="P234" s="179"/>
      <c r="Q234" s="179"/>
      <c r="R234" s="179"/>
      <c r="S234" s="179"/>
      <c r="T234" s="180"/>
      <c r="AT234" s="174" t="s">
        <v>143</v>
      </c>
      <c r="AU234" s="174" t="s">
        <v>81</v>
      </c>
      <c r="AV234" s="13" t="s">
        <v>81</v>
      </c>
      <c r="AW234" s="13" t="s">
        <v>33</v>
      </c>
      <c r="AX234" s="13" t="s">
        <v>84</v>
      </c>
      <c r="AY234" s="174" t="s">
        <v>134</v>
      </c>
    </row>
    <row r="235" spans="1:65" s="2" customFormat="1" ht="16.5" customHeight="1" x14ac:dyDescent="0.2">
      <c r="A235" s="32"/>
      <c r="B235" s="157"/>
      <c r="C235" s="158">
        <v>33</v>
      </c>
      <c r="D235" s="158" t="s">
        <v>137</v>
      </c>
      <c r="E235" s="159" t="s">
        <v>291</v>
      </c>
      <c r="F235" s="160" t="s">
        <v>292</v>
      </c>
      <c r="G235" s="161" t="s">
        <v>256</v>
      </c>
      <c r="H235" s="162">
        <v>11</v>
      </c>
      <c r="I235" s="163"/>
      <c r="J235" s="164">
        <f>ROUND(I235*H235,2)</f>
        <v>0</v>
      </c>
      <c r="K235" s="165"/>
      <c r="L235" s="33"/>
      <c r="M235" s="166" t="s">
        <v>1</v>
      </c>
      <c r="N235" s="167" t="s">
        <v>42</v>
      </c>
      <c r="O235" s="58"/>
      <c r="P235" s="168">
        <f>O235*H235</f>
        <v>0</v>
      </c>
      <c r="Q235" s="168">
        <v>0</v>
      </c>
      <c r="R235" s="168">
        <f>Q235*H235</f>
        <v>0</v>
      </c>
      <c r="S235" s="168">
        <v>0</v>
      </c>
      <c r="T235" s="169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70" t="s">
        <v>189</v>
      </c>
      <c r="AT235" s="170" t="s">
        <v>137</v>
      </c>
      <c r="AU235" s="170" t="s">
        <v>81</v>
      </c>
      <c r="AY235" s="17" t="s">
        <v>134</v>
      </c>
      <c r="BE235" s="171">
        <f>IF(N235="základní",J235,0)</f>
        <v>0</v>
      </c>
      <c r="BF235" s="171">
        <f>IF(N235="snížená",J235,0)</f>
        <v>0</v>
      </c>
      <c r="BG235" s="171">
        <f>IF(N235="zákl. přenesená",J235,0)</f>
        <v>0</v>
      </c>
      <c r="BH235" s="171">
        <f>IF(N235="sníž. přenesená",J235,0)</f>
        <v>0</v>
      </c>
      <c r="BI235" s="171">
        <f>IF(N235="nulová",J235,0)</f>
        <v>0</v>
      </c>
      <c r="BJ235" s="17" t="s">
        <v>81</v>
      </c>
      <c r="BK235" s="171">
        <f>ROUND(I235*H235,2)</f>
        <v>0</v>
      </c>
      <c r="BL235" s="17" t="s">
        <v>189</v>
      </c>
      <c r="BM235" s="170" t="s">
        <v>293</v>
      </c>
    </row>
    <row r="236" spans="1:65" s="2" customFormat="1" ht="21.75" customHeight="1" x14ac:dyDescent="0.2">
      <c r="A236" s="32"/>
      <c r="B236" s="157"/>
      <c r="C236" s="158">
        <v>34</v>
      </c>
      <c r="D236" s="158" t="s">
        <v>137</v>
      </c>
      <c r="E236" s="159" t="s">
        <v>294</v>
      </c>
      <c r="F236" s="160" t="s">
        <v>295</v>
      </c>
      <c r="G236" s="161" t="s">
        <v>218</v>
      </c>
      <c r="H236" s="162">
        <v>8.0000000000000002E-3</v>
      </c>
      <c r="I236" s="163"/>
      <c r="J236" s="164">
        <f>ROUND(I236*H236,2)</f>
        <v>0</v>
      </c>
      <c r="K236" s="165"/>
      <c r="L236" s="33"/>
      <c r="M236" s="166" t="s">
        <v>1</v>
      </c>
      <c r="N236" s="167" t="s">
        <v>42</v>
      </c>
      <c r="O236" s="58"/>
      <c r="P236" s="168">
        <f>O236*H236</f>
        <v>0</v>
      </c>
      <c r="Q236" s="168">
        <v>0</v>
      </c>
      <c r="R236" s="168">
        <f>Q236*H236</f>
        <v>0</v>
      </c>
      <c r="S236" s="168">
        <v>0</v>
      </c>
      <c r="T236" s="169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70" t="s">
        <v>189</v>
      </c>
      <c r="AT236" s="170" t="s">
        <v>137</v>
      </c>
      <c r="AU236" s="170" t="s">
        <v>81</v>
      </c>
      <c r="AY236" s="17" t="s">
        <v>134</v>
      </c>
      <c r="BE236" s="171">
        <f>IF(N236="základní",J236,0)</f>
        <v>0</v>
      </c>
      <c r="BF236" s="171">
        <f>IF(N236="snížená",J236,0)</f>
        <v>0</v>
      </c>
      <c r="BG236" s="171">
        <f>IF(N236="zákl. přenesená",J236,0)</f>
        <v>0</v>
      </c>
      <c r="BH236" s="171">
        <f>IF(N236="sníž. přenesená",J236,0)</f>
        <v>0</v>
      </c>
      <c r="BI236" s="171">
        <f>IF(N236="nulová",J236,0)</f>
        <v>0</v>
      </c>
      <c r="BJ236" s="17" t="s">
        <v>81</v>
      </c>
      <c r="BK236" s="171">
        <f>ROUND(I236*H236,2)</f>
        <v>0</v>
      </c>
      <c r="BL236" s="17" t="s">
        <v>189</v>
      </c>
      <c r="BM236" s="170" t="s">
        <v>296</v>
      </c>
    </row>
    <row r="237" spans="1:65" s="12" customFormat="1" ht="22.9" customHeight="1" x14ac:dyDescent="0.2">
      <c r="B237" s="144"/>
      <c r="D237" s="145" t="s">
        <v>75</v>
      </c>
      <c r="E237" s="155" t="s">
        <v>297</v>
      </c>
      <c r="F237" s="155" t="s">
        <v>298</v>
      </c>
      <c r="I237" s="147"/>
      <c r="J237" s="156">
        <f>BK237</f>
        <v>0</v>
      </c>
      <c r="L237" s="144"/>
      <c r="M237" s="149"/>
      <c r="N237" s="150"/>
      <c r="O237" s="150"/>
      <c r="P237" s="151">
        <f>SUM(P238:P244)</f>
        <v>0</v>
      </c>
      <c r="Q237" s="150"/>
      <c r="R237" s="151">
        <f>SUM(R238:R244)</f>
        <v>2.018E-2</v>
      </c>
      <c r="S237" s="150"/>
      <c r="T237" s="152">
        <f>SUM(T238:T244)</f>
        <v>2.7999999999999995E-3</v>
      </c>
      <c r="AR237" s="145" t="s">
        <v>81</v>
      </c>
      <c r="AT237" s="153" t="s">
        <v>75</v>
      </c>
      <c r="AU237" s="153" t="s">
        <v>84</v>
      </c>
      <c r="AY237" s="145" t="s">
        <v>134</v>
      </c>
      <c r="BK237" s="154">
        <f>SUM(BK238:BK244)</f>
        <v>0</v>
      </c>
    </row>
    <row r="238" spans="1:65" s="2" customFormat="1" ht="16.5" customHeight="1" x14ac:dyDescent="0.2">
      <c r="A238" s="32"/>
      <c r="B238" s="157"/>
      <c r="C238" s="158">
        <v>35</v>
      </c>
      <c r="D238" s="158" t="s">
        <v>137</v>
      </c>
      <c r="E238" s="159" t="s">
        <v>299</v>
      </c>
      <c r="F238" s="160" t="s">
        <v>300</v>
      </c>
      <c r="G238" s="161" t="s">
        <v>256</v>
      </c>
      <c r="H238" s="162">
        <v>10</v>
      </c>
      <c r="I238" s="163"/>
      <c r="J238" s="164">
        <f t="shared" ref="J238:J244" si="10">ROUND(I238*H238,2)</f>
        <v>0</v>
      </c>
      <c r="K238" s="165"/>
      <c r="L238" s="33"/>
      <c r="M238" s="166" t="s">
        <v>1</v>
      </c>
      <c r="N238" s="167" t="s">
        <v>42</v>
      </c>
      <c r="O238" s="58"/>
      <c r="P238" s="168">
        <f t="shared" ref="P238:P244" si="11">O238*H238</f>
        <v>0</v>
      </c>
      <c r="Q238" s="168">
        <v>0</v>
      </c>
      <c r="R238" s="168">
        <f t="shared" ref="R238:R244" si="12">Q238*H238</f>
        <v>0</v>
      </c>
      <c r="S238" s="168">
        <v>2.7999999999999998E-4</v>
      </c>
      <c r="T238" s="169">
        <f t="shared" ref="T238:T244" si="13">S238*H238</f>
        <v>2.7999999999999995E-3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70" t="s">
        <v>189</v>
      </c>
      <c r="AT238" s="170" t="s">
        <v>137</v>
      </c>
      <c r="AU238" s="170" t="s">
        <v>81</v>
      </c>
      <c r="AY238" s="17" t="s">
        <v>134</v>
      </c>
      <c r="BE238" s="171">
        <f t="shared" ref="BE238:BE244" si="14">IF(N238="základní",J238,0)</f>
        <v>0</v>
      </c>
      <c r="BF238" s="171">
        <f t="shared" ref="BF238:BF244" si="15">IF(N238="snížená",J238,0)</f>
        <v>0</v>
      </c>
      <c r="BG238" s="171">
        <f t="shared" ref="BG238:BG244" si="16">IF(N238="zákl. přenesená",J238,0)</f>
        <v>0</v>
      </c>
      <c r="BH238" s="171">
        <f t="shared" ref="BH238:BH244" si="17">IF(N238="sníž. přenesená",J238,0)</f>
        <v>0</v>
      </c>
      <c r="BI238" s="171">
        <f t="shared" ref="BI238:BI244" si="18">IF(N238="nulová",J238,0)</f>
        <v>0</v>
      </c>
      <c r="BJ238" s="17" t="s">
        <v>81</v>
      </c>
      <c r="BK238" s="171">
        <f t="shared" ref="BK238:BK244" si="19">ROUND(I238*H238,2)</f>
        <v>0</v>
      </c>
      <c r="BL238" s="17" t="s">
        <v>189</v>
      </c>
      <c r="BM238" s="170" t="s">
        <v>301</v>
      </c>
    </row>
    <row r="239" spans="1:65" s="2" customFormat="1" ht="21.75" customHeight="1" x14ac:dyDescent="0.2">
      <c r="A239" s="32"/>
      <c r="B239" s="157"/>
      <c r="C239" s="158">
        <v>36</v>
      </c>
      <c r="D239" s="158" t="s">
        <v>137</v>
      </c>
      <c r="E239" s="159" t="s">
        <v>302</v>
      </c>
      <c r="F239" s="160" t="s">
        <v>303</v>
      </c>
      <c r="G239" s="161" t="s">
        <v>256</v>
      </c>
      <c r="H239" s="162">
        <v>20</v>
      </c>
      <c r="I239" s="163"/>
      <c r="J239" s="164">
        <f t="shared" si="10"/>
        <v>0</v>
      </c>
      <c r="K239" s="165"/>
      <c r="L239" s="33"/>
      <c r="M239" s="166" t="s">
        <v>1</v>
      </c>
      <c r="N239" s="167" t="s">
        <v>42</v>
      </c>
      <c r="O239" s="58"/>
      <c r="P239" s="168">
        <f t="shared" si="11"/>
        <v>0</v>
      </c>
      <c r="Q239" s="168">
        <v>4.2000000000000002E-4</v>
      </c>
      <c r="R239" s="168">
        <f t="shared" si="12"/>
        <v>8.4000000000000012E-3</v>
      </c>
      <c r="S239" s="168">
        <v>0</v>
      </c>
      <c r="T239" s="169">
        <f t="shared" si="13"/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70" t="s">
        <v>189</v>
      </c>
      <c r="AT239" s="170" t="s">
        <v>137</v>
      </c>
      <c r="AU239" s="170" t="s">
        <v>81</v>
      </c>
      <c r="AY239" s="17" t="s">
        <v>134</v>
      </c>
      <c r="BE239" s="171">
        <f t="shared" si="14"/>
        <v>0</v>
      </c>
      <c r="BF239" s="171">
        <f t="shared" si="15"/>
        <v>0</v>
      </c>
      <c r="BG239" s="171">
        <f t="shared" si="16"/>
        <v>0</v>
      </c>
      <c r="BH239" s="171">
        <f t="shared" si="17"/>
        <v>0</v>
      </c>
      <c r="BI239" s="171">
        <f t="shared" si="18"/>
        <v>0</v>
      </c>
      <c r="BJ239" s="17" t="s">
        <v>81</v>
      </c>
      <c r="BK239" s="171">
        <f t="shared" si="19"/>
        <v>0</v>
      </c>
      <c r="BL239" s="17" t="s">
        <v>189</v>
      </c>
      <c r="BM239" s="170" t="s">
        <v>304</v>
      </c>
    </row>
    <row r="240" spans="1:65" s="2" customFormat="1" ht="21.75" customHeight="1" x14ac:dyDescent="0.2">
      <c r="A240" s="32"/>
      <c r="B240" s="157"/>
      <c r="C240" s="158">
        <v>37</v>
      </c>
      <c r="D240" s="196" t="s">
        <v>182</v>
      </c>
      <c r="E240" s="197" t="s">
        <v>305</v>
      </c>
      <c r="F240" s="198" t="s">
        <v>306</v>
      </c>
      <c r="G240" s="199" t="s">
        <v>256</v>
      </c>
      <c r="H240" s="200">
        <v>7</v>
      </c>
      <c r="I240" s="201"/>
      <c r="J240" s="202">
        <f t="shared" si="10"/>
        <v>0</v>
      </c>
      <c r="K240" s="203"/>
      <c r="L240" s="204"/>
      <c r="M240" s="205" t="s">
        <v>1</v>
      </c>
      <c r="N240" s="206" t="s">
        <v>42</v>
      </c>
      <c r="O240" s="58"/>
      <c r="P240" s="168">
        <f t="shared" si="11"/>
        <v>0</v>
      </c>
      <c r="Q240" s="168">
        <v>1.1E-4</v>
      </c>
      <c r="R240" s="168">
        <f t="shared" si="12"/>
        <v>7.7000000000000007E-4</v>
      </c>
      <c r="S240" s="168">
        <v>0</v>
      </c>
      <c r="T240" s="169">
        <f t="shared" si="13"/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70" t="s">
        <v>250</v>
      </c>
      <c r="AT240" s="170" t="s">
        <v>182</v>
      </c>
      <c r="AU240" s="170" t="s">
        <v>81</v>
      </c>
      <c r="AY240" s="17" t="s">
        <v>134</v>
      </c>
      <c r="BE240" s="171">
        <f t="shared" si="14"/>
        <v>0</v>
      </c>
      <c r="BF240" s="171">
        <f t="shared" si="15"/>
        <v>0</v>
      </c>
      <c r="BG240" s="171">
        <f t="shared" si="16"/>
        <v>0</v>
      </c>
      <c r="BH240" s="171">
        <f t="shared" si="17"/>
        <v>0</v>
      </c>
      <c r="BI240" s="171">
        <f t="shared" si="18"/>
        <v>0</v>
      </c>
      <c r="BJ240" s="17" t="s">
        <v>81</v>
      </c>
      <c r="BK240" s="171">
        <f t="shared" si="19"/>
        <v>0</v>
      </c>
      <c r="BL240" s="17" t="s">
        <v>189</v>
      </c>
      <c r="BM240" s="170" t="s">
        <v>307</v>
      </c>
    </row>
    <row r="241" spans="1:65" s="2" customFormat="1" ht="21.75" customHeight="1" x14ac:dyDescent="0.2">
      <c r="A241" s="32"/>
      <c r="B241" s="157"/>
      <c r="C241" s="158">
        <v>38</v>
      </c>
      <c r="D241" s="196" t="s">
        <v>182</v>
      </c>
      <c r="E241" s="197" t="s">
        <v>308</v>
      </c>
      <c r="F241" s="198" t="s">
        <v>309</v>
      </c>
      <c r="G241" s="199" t="s">
        <v>256</v>
      </c>
      <c r="H241" s="200">
        <v>7</v>
      </c>
      <c r="I241" s="201"/>
      <c r="J241" s="202">
        <f t="shared" si="10"/>
        <v>0</v>
      </c>
      <c r="K241" s="203"/>
      <c r="L241" s="204"/>
      <c r="M241" s="205" t="s">
        <v>1</v>
      </c>
      <c r="N241" s="206" t="s">
        <v>42</v>
      </c>
      <c r="O241" s="58"/>
      <c r="P241" s="168">
        <f t="shared" si="11"/>
        <v>0</v>
      </c>
      <c r="Q241" s="168">
        <v>1.7000000000000001E-4</v>
      </c>
      <c r="R241" s="168">
        <f t="shared" si="12"/>
        <v>1.1900000000000001E-3</v>
      </c>
      <c r="S241" s="168">
        <v>0</v>
      </c>
      <c r="T241" s="169">
        <f t="shared" si="13"/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70" t="s">
        <v>250</v>
      </c>
      <c r="AT241" s="170" t="s">
        <v>182</v>
      </c>
      <c r="AU241" s="170" t="s">
        <v>81</v>
      </c>
      <c r="AY241" s="17" t="s">
        <v>134</v>
      </c>
      <c r="BE241" s="171">
        <f t="shared" si="14"/>
        <v>0</v>
      </c>
      <c r="BF241" s="171">
        <f t="shared" si="15"/>
        <v>0</v>
      </c>
      <c r="BG241" s="171">
        <f t="shared" si="16"/>
        <v>0</v>
      </c>
      <c r="BH241" s="171">
        <f t="shared" si="17"/>
        <v>0</v>
      </c>
      <c r="BI241" s="171">
        <f t="shared" si="18"/>
        <v>0</v>
      </c>
      <c r="BJ241" s="17" t="s">
        <v>81</v>
      </c>
      <c r="BK241" s="171">
        <f t="shared" si="19"/>
        <v>0</v>
      </c>
      <c r="BL241" s="17" t="s">
        <v>189</v>
      </c>
      <c r="BM241" s="170" t="s">
        <v>310</v>
      </c>
    </row>
    <row r="242" spans="1:65" s="2" customFormat="1" ht="21.75" customHeight="1" x14ac:dyDescent="0.2">
      <c r="A242" s="32"/>
      <c r="B242" s="157"/>
      <c r="C242" s="158">
        <v>39</v>
      </c>
      <c r="D242" s="196" t="s">
        <v>182</v>
      </c>
      <c r="E242" s="197" t="s">
        <v>311</v>
      </c>
      <c r="F242" s="198" t="s">
        <v>312</v>
      </c>
      <c r="G242" s="199" t="s">
        <v>256</v>
      </c>
      <c r="H242" s="200">
        <v>6</v>
      </c>
      <c r="I242" s="201"/>
      <c r="J242" s="202">
        <f t="shared" si="10"/>
        <v>0</v>
      </c>
      <c r="K242" s="203"/>
      <c r="L242" s="204"/>
      <c r="M242" s="205" t="s">
        <v>1</v>
      </c>
      <c r="N242" s="206" t="s">
        <v>42</v>
      </c>
      <c r="O242" s="58"/>
      <c r="P242" s="168">
        <f t="shared" si="11"/>
        <v>0</v>
      </c>
      <c r="Q242" s="168">
        <v>2.7E-4</v>
      </c>
      <c r="R242" s="168">
        <f t="shared" si="12"/>
        <v>1.6199999999999999E-3</v>
      </c>
      <c r="S242" s="168">
        <v>0</v>
      </c>
      <c r="T242" s="169">
        <f t="shared" si="13"/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70" t="s">
        <v>250</v>
      </c>
      <c r="AT242" s="170" t="s">
        <v>182</v>
      </c>
      <c r="AU242" s="170" t="s">
        <v>81</v>
      </c>
      <c r="AY242" s="17" t="s">
        <v>134</v>
      </c>
      <c r="BE242" s="171">
        <f t="shared" si="14"/>
        <v>0</v>
      </c>
      <c r="BF242" s="171">
        <f t="shared" si="15"/>
        <v>0</v>
      </c>
      <c r="BG242" s="171">
        <f t="shared" si="16"/>
        <v>0</v>
      </c>
      <c r="BH242" s="171">
        <f t="shared" si="17"/>
        <v>0</v>
      </c>
      <c r="BI242" s="171">
        <f t="shared" si="18"/>
        <v>0</v>
      </c>
      <c r="BJ242" s="17" t="s">
        <v>81</v>
      </c>
      <c r="BK242" s="171">
        <f t="shared" si="19"/>
        <v>0</v>
      </c>
      <c r="BL242" s="17" t="s">
        <v>189</v>
      </c>
      <c r="BM242" s="170" t="s">
        <v>313</v>
      </c>
    </row>
    <row r="243" spans="1:65" s="2" customFormat="1" ht="21.75" customHeight="1" x14ac:dyDescent="0.2">
      <c r="A243" s="32"/>
      <c r="B243" s="157"/>
      <c r="C243" s="158">
        <v>40</v>
      </c>
      <c r="D243" s="158" t="s">
        <v>137</v>
      </c>
      <c r="E243" s="159" t="s">
        <v>315</v>
      </c>
      <c r="F243" s="160" t="s">
        <v>316</v>
      </c>
      <c r="G243" s="161" t="s">
        <v>256</v>
      </c>
      <c r="H243" s="162">
        <v>20</v>
      </c>
      <c r="I243" s="163"/>
      <c r="J243" s="164">
        <f t="shared" si="10"/>
        <v>0</v>
      </c>
      <c r="K243" s="165"/>
      <c r="L243" s="33"/>
      <c r="M243" s="166" t="s">
        <v>1</v>
      </c>
      <c r="N243" s="167" t="s">
        <v>42</v>
      </c>
      <c r="O243" s="58"/>
      <c r="P243" s="168">
        <f t="shared" si="11"/>
        <v>0</v>
      </c>
      <c r="Q243" s="168">
        <v>4.0000000000000002E-4</v>
      </c>
      <c r="R243" s="168">
        <f t="shared" si="12"/>
        <v>8.0000000000000002E-3</v>
      </c>
      <c r="S243" s="168">
        <v>0</v>
      </c>
      <c r="T243" s="169">
        <f t="shared" si="13"/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70" t="s">
        <v>189</v>
      </c>
      <c r="AT243" s="170" t="s">
        <v>137</v>
      </c>
      <c r="AU243" s="170" t="s">
        <v>81</v>
      </c>
      <c r="AY243" s="17" t="s">
        <v>134</v>
      </c>
      <c r="BE243" s="171">
        <f t="shared" si="14"/>
        <v>0</v>
      </c>
      <c r="BF243" s="171">
        <f t="shared" si="15"/>
        <v>0</v>
      </c>
      <c r="BG243" s="171">
        <f t="shared" si="16"/>
        <v>0</v>
      </c>
      <c r="BH243" s="171">
        <f t="shared" si="17"/>
        <v>0</v>
      </c>
      <c r="BI243" s="171">
        <f t="shared" si="18"/>
        <v>0</v>
      </c>
      <c r="BJ243" s="17" t="s">
        <v>81</v>
      </c>
      <c r="BK243" s="171">
        <f t="shared" si="19"/>
        <v>0</v>
      </c>
      <c r="BL243" s="17" t="s">
        <v>189</v>
      </c>
      <c r="BM243" s="170" t="s">
        <v>317</v>
      </c>
    </row>
    <row r="244" spans="1:65" s="2" customFormat="1" ht="16.5" customHeight="1" x14ac:dyDescent="0.2">
      <c r="A244" s="32"/>
      <c r="B244" s="157"/>
      <c r="C244" s="158">
        <v>41</v>
      </c>
      <c r="D244" s="158" t="s">
        <v>137</v>
      </c>
      <c r="E244" s="159" t="s">
        <v>318</v>
      </c>
      <c r="F244" s="160" t="s">
        <v>319</v>
      </c>
      <c r="G244" s="161" t="s">
        <v>256</v>
      </c>
      <c r="H244" s="162">
        <v>20</v>
      </c>
      <c r="I244" s="163"/>
      <c r="J244" s="164">
        <f t="shared" si="10"/>
        <v>0</v>
      </c>
      <c r="K244" s="165"/>
      <c r="L244" s="33"/>
      <c r="M244" s="166" t="s">
        <v>1</v>
      </c>
      <c r="N244" s="167" t="s">
        <v>42</v>
      </c>
      <c r="O244" s="58"/>
      <c r="P244" s="168">
        <f t="shared" si="11"/>
        <v>0</v>
      </c>
      <c r="Q244" s="168">
        <v>1.0000000000000001E-5</v>
      </c>
      <c r="R244" s="168">
        <f t="shared" si="12"/>
        <v>2.0000000000000001E-4</v>
      </c>
      <c r="S244" s="168">
        <v>0</v>
      </c>
      <c r="T244" s="169">
        <f t="shared" si="13"/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70" t="s">
        <v>189</v>
      </c>
      <c r="AT244" s="170" t="s">
        <v>137</v>
      </c>
      <c r="AU244" s="170" t="s">
        <v>81</v>
      </c>
      <c r="AY244" s="17" t="s">
        <v>134</v>
      </c>
      <c r="BE244" s="171">
        <f t="shared" si="14"/>
        <v>0</v>
      </c>
      <c r="BF244" s="171">
        <f t="shared" si="15"/>
        <v>0</v>
      </c>
      <c r="BG244" s="171">
        <f t="shared" si="16"/>
        <v>0</v>
      </c>
      <c r="BH244" s="171">
        <f t="shared" si="17"/>
        <v>0</v>
      </c>
      <c r="BI244" s="171">
        <f t="shared" si="18"/>
        <v>0</v>
      </c>
      <c r="BJ244" s="17" t="s">
        <v>81</v>
      </c>
      <c r="BK244" s="171">
        <f t="shared" si="19"/>
        <v>0</v>
      </c>
      <c r="BL244" s="17" t="s">
        <v>189</v>
      </c>
      <c r="BM244" s="170" t="s">
        <v>320</v>
      </c>
    </row>
    <row r="245" spans="1:65" s="12" customFormat="1" ht="22.9" customHeight="1" x14ac:dyDescent="0.2">
      <c r="B245" s="144"/>
      <c r="D245" s="145" t="s">
        <v>75</v>
      </c>
      <c r="E245" s="155" t="s">
        <v>321</v>
      </c>
      <c r="F245" s="155" t="s">
        <v>322</v>
      </c>
      <c r="I245" s="147"/>
      <c r="J245" s="156">
        <f>BK245</f>
        <v>0</v>
      </c>
      <c r="L245" s="144"/>
      <c r="M245" s="149"/>
      <c r="N245" s="150"/>
      <c r="O245" s="150"/>
      <c r="P245" s="151">
        <f>SUM(P246:P255)</f>
        <v>0</v>
      </c>
      <c r="Q245" s="150"/>
      <c r="R245" s="151">
        <f>SUM(R246:R255)</f>
        <v>3.1499999999999996E-3</v>
      </c>
      <c r="S245" s="150"/>
      <c r="T245" s="152">
        <f>SUM(T246:T255)</f>
        <v>6.45E-3</v>
      </c>
      <c r="AR245" s="145" t="s">
        <v>81</v>
      </c>
      <c r="AT245" s="153" t="s">
        <v>75</v>
      </c>
      <c r="AU245" s="153" t="s">
        <v>84</v>
      </c>
      <c r="AY245" s="145" t="s">
        <v>134</v>
      </c>
      <c r="BK245" s="154">
        <f>SUM(BK246:BK255)</f>
        <v>0</v>
      </c>
    </row>
    <row r="246" spans="1:65" s="2" customFormat="1" ht="21.75" customHeight="1" x14ac:dyDescent="0.2">
      <c r="A246" s="32"/>
      <c r="B246" s="157"/>
      <c r="C246" s="158">
        <v>42</v>
      </c>
      <c r="D246" s="158" t="s">
        <v>137</v>
      </c>
      <c r="E246" s="159" t="s">
        <v>323</v>
      </c>
      <c r="F246" s="160" t="s">
        <v>324</v>
      </c>
      <c r="G246" s="161" t="s">
        <v>256</v>
      </c>
      <c r="H246" s="162">
        <v>3</v>
      </c>
      <c r="I246" s="163"/>
      <c r="J246" s="164">
        <f>ROUND(I246*H246,2)</f>
        <v>0</v>
      </c>
      <c r="K246" s="165"/>
      <c r="L246" s="33"/>
      <c r="M246" s="166" t="s">
        <v>1</v>
      </c>
      <c r="N246" s="167" t="s">
        <v>42</v>
      </c>
      <c r="O246" s="58"/>
      <c r="P246" s="168">
        <f>O246*H246</f>
        <v>0</v>
      </c>
      <c r="Q246" s="168">
        <v>1.1E-4</v>
      </c>
      <c r="R246" s="168">
        <f>Q246*H246</f>
        <v>3.3E-4</v>
      </c>
      <c r="S246" s="168">
        <v>2.15E-3</v>
      </c>
      <c r="T246" s="169">
        <f>S246*H246</f>
        <v>6.45E-3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70" t="s">
        <v>189</v>
      </c>
      <c r="AT246" s="170" t="s">
        <v>137</v>
      </c>
      <c r="AU246" s="170" t="s">
        <v>81</v>
      </c>
      <c r="AY246" s="17" t="s">
        <v>134</v>
      </c>
      <c r="BE246" s="171">
        <f>IF(N246="základní",J246,0)</f>
        <v>0</v>
      </c>
      <c r="BF246" s="171">
        <f>IF(N246="snížená",J246,0)</f>
        <v>0</v>
      </c>
      <c r="BG246" s="171">
        <f>IF(N246="zákl. přenesená",J246,0)</f>
        <v>0</v>
      </c>
      <c r="BH246" s="171">
        <f>IF(N246="sníž. přenesená",J246,0)</f>
        <v>0</v>
      </c>
      <c r="BI246" s="171">
        <f>IF(N246="nulová",J246,0)</f>
        <v>0</v>
      </c>
      <c r="BJ246" s="17" t="s">
        <v>81</v>
      </c>
      <c r="BK246" s="171">
        <f>ROUND(I246*H246,2)</f>
        <v>0</v>
      </c>
      <c r="BL246" s="17" t="s">
        <v>189</v>
      </c>
      <c r="BM246" s="170" t="s">
        <v>325</v>
      </c>
    </row>
    <row r="247" spans="1:65" s="2" customFormat="1" ht="21.75" customHeight="1" x14ac:dyDescent="0.2">
      <c r="A247" s="32"/>
      <c r="B247" s="157"/>
      <c r="C247" s="158">
        <v>43</v>
      </c>
      <c r="D247" s="158" t="s">
        <v>137</v>
      </c>
      <c r="E247" s="159" t="s">
        <v>326</v>
      </c>
      <c r="F247" s="160" t="s">
        <v>327</v>
      </c>
      <c r="G247" s="161" t="s">
        <v>256</v>
      </c>
      <c r="H247" s="162">
        <v>1</v>
      </c>
      <c r="I247" s="163"/>
      <c r="J247" s="164">
        <f>ROUND(I247*H247,2)</f>
        <v>0</v>
      </c>
      <c r="K247" s="165"/>
      <c r="L247" s="33"/>
      <c r="M247" s="166" t="s">
        <v>1</v>
      </c>
      <c r="N247" s="167" t="s">
        <v>42</v>
      </c>
      <c r="O247" s="58"/>
      <c r="P247" s="168">
        <f>O247*H247</f>
        <v>0</v>
      </c>
      <c r="Q247" s="168">
        <v>5.9999999999999995E-4</v>
      </c>
      <c r="R247" s="168">
        <f>Q247*H247</f>
        <v>5.9999999999999995E-4</v>
      </c>
      <c r="S247" s="168">
        <v>0</v>
      </c>
      <c r="T247" s="169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70" t="s">
        <v>189</v>
      </c>
      <c r="AT247" s="170" t="s">
        <v>137</v>
      </c>
      <c r="AU247" s="170" t="s">
        <v>81</v>
      </c>
      <c r="AY247" s="17" t="s">
        <v>134</v>
      </c>
      <c r="BE247" s="171">
        <f>IF(N247="základní",J247,0)</f>
        <v>0</v>
      </c>
      <c r="BF247" s="171">
        <f>IF(N247="snížená",J247,0)</f>
        <v>0</v>
      </c>
      <c r="BG247" s="171">
        <f>IF(N247="zákl. přenesená",J247,0)</f>
        <v>0</v>
      </c>
      <c r="BH247" s="171">
        <f>IF(N247="sníž. přenesená",J247,0)</f>
        <v>0</v>
      </c>
      <c r="BI247" s="171">
        <f>IF(N247="nulová",J247,0)</f>
        <v>0</v>
      </c>
      <c r="BJ247" s="17" t="s">
        <v>81</v>
      </c>
      <c r="BK247" s="171">
        <f>ROUND(I247*H247,2)</f>
        <v>0</v>
      </c>
      <c r="BL247" s="17" t="s">
        <v>189</v>
      </c>
      <c r="BM247" s="170" t="s">
        <v>328</v>
      </c>
    </row>
    <row r="248" spans="1:65" s="15" customFormat="1" x14ac:dyDescent="0.2">
      <c r="B248" s="189"/>
      <c r="D248" s="173" t="s">
        <v>143</v>
      </c>
      <c r="E248" s="190" t="s">
        <v>1</v>
      </c>
      <c r="F248" s="191" t="s">
        <v>329</v>
      </c>
      <c r="H248" s="190" t="s">
        <v>1</v>
      </c>
      <c r="I248" s="192"/>
      <c r="L248" s="189"/>
      <c r="M248" s="193"/>
      <c r="N248" s="194"/>
      <c r="O248" s="194"/>
      <c r="P248" s="194"/>
      <c r="Q248" s="194"/>
      <c r="R248" s="194"/>
      <c r="S248" s="194"/>
      <c r="T248" s="195"/>
      <c r="AT248" s="190" t="s">
        <v>143</v>
      </c>
      <c r="AU248" s="190" t="s">
        <v>81</v>
      </c>
      <c r="AV248" s="15" t="s">
        <v>84</v>
      </c>
      <c r="AW248" s="15" t="s">
        <v>33</v>
      </c>
      <c r="AX248" s="15" t="s">
        <v>76</v>
      </c>
      <c r="AY248" s="190" t="s">
        <v>134</v>
      </c>
    </row>
    <row r="249" spans="1:65" s="13" customFormat="1" x14ac:dyDescent="0.2">
      <c r="B249" s="172"/>
      <c r="D249" s="173" t="s">
        <v>143</v>
      </c>
      <c r="E249" s="174" t="s">
        <v>1</v>
      </c>
      <c r="F249" s="175" t="s">
        <v>84</v>
      </c>
      <c r="H249" s="176">
        <v>1</v>
      </c>
      <c r="I249" s="177"/>
      <c r="L249" s="172"/>
      <c r="M249" s="178"/>
      <c r="N249" s="179"/>
      <c r="O249" s="179"/>
      <c r="P249" s="179"/>
      <c r="Q249" s="179"/>
      <c r="R249" s="179"/>
      <c r="S249" s="179"/>
      <c r="T249" s="180"/>
      <c r="AT249" s="174" t="s">
        <v>143</v>
      </c>
      <c r="AU249" s="174" t="s">
        <v>81</v>
      </c>
      <c r="AV249" s="13" t="s">
        <v>81</v>
      </c>
      <c r="AW249" s="13" t="s">
        <v>33</v>
      </c>
      <c r="AX249" s="13" t="s">
        <v>84</v>
      </c>
      <c r="AY249" s="174" t="s">
        <v>134</v>
      </c>
    </row>
    <row r="250" spans="1:65" s="2" customFormat="1" ht="21.75" customHeight="1" x14ac:dyDescent="0.2">
      <c r="A250" s="32"/>
      <c r="B250" s="157"/>
      <c r="C250" s="158">
        <v>44</v>
      </c>
      <c r="D250" s="158" t="s">
        <v>137</v>
      </c>
      <c r="E250" s="159" t="s">
        <v>330</v>
      </c>
      <c r="F250" s="160" t="s">
        <v>331</v>
      </c>
      <c r="G250" s="161" t="s">
        <v>256</v>
      </c>
      <c r="H250" s="162">
        <v>3</v>
      </c>
      <c r="I250" s="163"/>
      <c r="J250" s="164">
        <f t="shared" ref="J250:J255" si="20">ROUND(I250*H250,2)</f>
        <v>0</v>
      </c>
      <c r="K250" s="165"/>
      <c r="L250" s="33"/>
      <c r="M250" s="166" t="s">
        <v>1</v>
      </c>
      <c r="N250" s="167" t="s">
        <v>42</v>
      </c>
      <c r="O250" s="58"/>
      <c r="P250" s="168">
        <f t="shared" ref="P250:P255" si="21">O250*H250</f>
        <v>0</v>
      </c>
      <c r="Q250" s="168">
        <v>5.4000000000000001E-4</v>
      </c>
      <c r="R250" s="168">
        <f t="shared" ref="R250:R255" si="22">Q250*H250</f>
        <v>1.6199999999999999E-3</v>
      </c>
      <c r="S250" s="168">
        <v>0</v>
      </c>
      <c r="T250" s="169">
        <f t="shared" ref="T250:T255" si="23"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0" t="s">
        <v>189</v>
      </c>
      <c r="AT250" s="170" t="s">
        <v>137</v>
      </c>
      <c r="AU250" s="170" t="s">
        <v>81</v>
      </c>
      <c r="AY250" s="17" t="s">
        <v>134</v>
      </c>
      <c r="BE250" s="171">
        <f t="shared" ref="BE250:BE255" si="24">IF(N250="základní",J250,0)</f>
        <v>0</v>
      </c>
      <c r="BF250" s="171">
        <f t="shared" ref="BF250:BF255" si="25">IF(N250="snížená",J250,0)</f>
        <v>0</v>
      </c>
      <c r="BG250" s="171">
        <f t="shared" ref="BG250:BG255" si="26">IF(N250="zákl. přenesená",J250,0)</f>
        <v>0</v>
      </c>
      <c r="BH250" s="171">
        <f t="shared" ref="BH250:BH255" si="27">IF(N250="sníž. přenesená",J250,0)</f>
        <v>0</v>
      </c>
      <c r="BI250" s="171">
        <f t="shared" ref="BI250:BI255" si="28">IF(N250="nulová",J250,0)</f>
        <v>0</v>
      </c>
      <c r="BJ250" s="17" t="s">
        <v>81</v>
      </c>
      <c r="BK250" s="171">
        <f t="shared" ref="BK250:BK255" si="29">ROUND(I250*H250,2)</f>
        <v>0</v>
      </c>
      <c r="BL250" s="17" t="s">
        <v>189</v>
      </c>
      <c r="BM250" s="170" t="s">
        <v>332</v>
      </c>
    </row>
    <row r="251" spans="1:65" s="2" customFormat="1" ht="21.75" customHeight="1" x14ac:dyDescent="0.2">
      <c r="A251" s="32"/>
      <c r="B251" s="157"/>
      <c r="C251" s="158">
        <v>45</v>
      </c>
      <c r="D251" s="158" t="s">
        <v>137</v>
      </c>
      <c r="E251" s="159" t="s">
        <v>333</v>
      </c>
      <c r="F251" s="160" t="s">
        <v>334</v>
      </c>
      <c r="G251" s="161" t="s">
        <v>314</v>
      </c>
      <c r="H251" s="162">
        <v>1</v>
      </c>
      <c r="I251" s="163"/>
      <c r="J251" s="164">
        <f t="shared" si="20"/>
        <v>0</v>
      </c>
      <c r="K251" s="165"/>
      <c r="L251" s="33"/>
      <c r="M251" s="166" t="s">
        <v>1</v>
      </c>
      <c r="N251" s="167" t="s">
        <v>42</v>
      </c>
      <c r="O251" s="58"/>
      <c r="P251" s="168">
        <f t="shared" si="21"/>
        <v>0</v>
      </c>
      <c r="Q251" s="168">
        <v>5.9999999999999995E-4</v>
      </c>
      <c r="R251" s="168">
        <f t="shared" si="22"/>
        <v>5.9999999999999995E-4</v>
      </c>
      <c r="S251" s="168">
        <v>0</v>
      </c>
      <c r="T251" s="169">
        <f t="shared" si="23"/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70" t="s">
        <v>189</v>
      </c>
      <c r="AT251" s="170" t="s">
        <v>137</v>
      </c>
      <c r="AU251" s="170" t="s">
        <v>81</v>
      </c>
      <c r="AY251" s="17" t="s">
        <v>134</v>
      </c>
      <c r="BE251" s="171">
        <f t="shared" si="24"/>
        <v>0</v>
      </c>
      <c r="BF251" s="171">
        <f t="shared" si="25"/>
        <v>0</v>
      </c>
      <c r="BG251" s="171">
        <f t="shared" si="26"/>
        <v>0</v>
      </c>
      <c r="BH251" s="171">
        <f t="shared" si="27"/>
        <v>0</v>
      </c>
      <c r="BI251" s="171">
        <f t="shared" si="28"/>
        <v>0</v>
      </c>
      <c r="BJ251" s="17" t="s">
        <v>81</v>
      </c>
      <c r="BK251" s="171">
        <f t="shared" si="29"/>
        <v>0</v>
      </c>
      <c r="BL251" s="17" t="s">
        <v>189</v>
      </c>
      <c r="BM251" s="170" t="s">
        <v>335</v>
      </c>
    </row>
    <row r="252" spans="1:65" s="2" customFormat="1" ht="16.5" customHeight="1" x14ac:dyDescent="0.2">
      <c r="A252" s="32"/>
      <c r="B252" s="157"/>
      <c r="C252" s="158">
        <v>46</v>
      </c>
      <c r="D252" s="158" t="s">
        <v>137</v>
      </c>
      <c r="E252" s="159" t="s">
        <v>336</v>
      </c>
      <c r="F252" s="160" t="s">
        <v>337</v>
      </c>
      <c r="G252" s="161" t="s">
        <v>180</v>
      </c>
      <c r="H252" s="162">
        <v>2</v>
      </c>
      <c r="I252" s="163"/>
      <c r="J252" s="164">
        <f t="shared" si="20"/>
        <v>0</v>
      </c>
      <c r="K252" s="165"/>
      <c r="L252" s="33"/>
      <c r="M252" s="166" t="s">
        <v>1</v>
      </c>
      <c r="N252" s="167" t="s">
        <v>42</v>
      </c>
      <c r="O252" s="58"/>
      <c r="P252" s="168">
        <f t="shared" si="21"/>
        <v>0</v>
      </c>
      <c r="Q252" s="168">
        <v>0</v>
      </c>
      <c r="R252" s="168">
        <f t="shared" si="22"/>
        <v>0</v>
      </c>
      <c r="S252" s="168">
        <v>0</v>
      </c>
      <c r="T252" s="169">
        <f t="shared" si="23"/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70" t="s">
        <v>189</v>
      </c>
      <c r="AT252" s="170" t="s">
        <v>137</v>
      </c>
      <c r="AU252" s="170" t="s">
        <v>81</v>
      </c>
      <c r="AY252" s="17" t="s">
        <v>134</v>
      </c>
      <c r="BE252" s="171">
        <f t="shared" si="24"/>
        <v>0</v>
      </c>
      <c r="BF252" s="171">
        <f t="shared" si="25"/>
        <v>0</v>
      </c>
      <c r="BG252" s="171">
        <f t="shared" si="26"/>
        <v>0</v>
      </c>
      <c r="BH252" s="171">
        <f t="shared" si="27"/>
        <v>0</v>
      </c>
      <c r="BI252" s="171">
        <f t="shared" si="28"/>
        <v>0</v>
      </c>
      <c r="BJ252" s="17" t="s">
        <v>81</v>
      </c>
      <c r="BK252" s="171">
        <f t="shared" si="29"/>
        <v>0</v>
      </c>
      <c r="BL252" s="17" t="s">
        <v>189</v>
      </c>
      <c r="BM252" s="170" t="s">
        <v>338</v>
      </c>
    </row>
    <row r="253" spans="1:65" s="2" customFormat="1" ht="16.5" customHeight="1" x14ac:dyDescent="0.2">
      <c r="A253" s="32"/>
      <c r="B253" s="157"/>
      <c r="C253" s="158">
        <v>47</v>
      </c>
      <c r="D253" s="158" t="s">
        <v>137</v>
      </c>
      <c r="E253" s="159" t="s">
        <v>339</v>
      </c>
      <c r="F253" s="160" t="s">
        <v>340</v>
      </c>
      <c r="G253" s="161" t="s">
        <v>256</v>
      </c>
      <c r="H253" s="162">
        <v>3</v>
      </c>
      <c r="I253" s="163"/>
      <c r="J253" s="164">
        <f t="shared" si="20"/>
        <v>0</v>
      </c>
      <c r="K253" s="165"/>
      <c r="L253" s="33"/>
      <c r="M253" s="166" t="s">
        <v>1</v>
      </c>
      <c r="N253" s="167" t="s">
        <v>42</v>
      </c>
      <c r="O253" s="58"/>
      <c r="P253" s="168">
        <f t="shared" si="21"/>
        <v>0</v>
      </c>
      <c r="Q253" s="168">
        <v>0</v>
      </c>
      <c r="R253" s="168">
        <f t="shared" si="22"/>
        <v>0</v>
      </c>
      <c r="S253" s="168">
        <v>0</v>
      </c>
      <c r="T253" s="169">
        <f t="shared" si="23"/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0" t="s">
        <v>189</v>
      </c>
      <c r="AT253" s="170" t="s">
        <v>137</v>
      </c>
      <c r="AU253" s="170" t="s">
        <v>81</v>
      </c>
      <c r="AY253" s="17" t="s">
        <v>134</v>
      </c>
      <c r="BE253" s="171">
        <f t="shared" si="24"/>
        <v>0</v>
      </c>
      <c r="BF253" s="171">
        <f t="shared" si="25"/>
        <v>0</v>
      </c>
      <c r="BG253" s="171">
        <f t="shared" si="26"/>
        <v>0</v>
      </c>
      <c r="BH253" s="171">
        <f t="shared" si="27"/>
        <v>0</v>
      </c>
      <c r="BI253" s="171">
        <f t="shared" si="28"/>
        <v>0</v>
      </c>
      <c r="BJ253" s="17" t="s">
        <v>81</v>
      </c>
      <c r="BK253" s="171">
        <f t="shared" si="29"/>
        <v>0</v>
      </c>
      <c r="BL253" s="17" t="s">
        <v>189</v>
      </c>
      <c r="BM253" s="170" t="s">
        <v>341</v>
      </c>
    </row>
    <row r="254" spans="1:65" s="2" customFormat="1" ht="16.5" customHeight="1" x14ac:dyDescent="0.2">
      <c r="A254" s="32"/>
      <c r="B254" s="157"/>
      <c r="C254" s="158">
        <v>48</v>
      </c>
      <c r="D254" s="158" t="s">
        <v>137</v>
      </c>
      <c r="E254" s="159" t="s">
        <v>342</v>
      </c>
      <c r="F254" s="160" t="s">
        <v>343</v>
      </c>
      <c r="G254" s="161" t="s">
        <v>180</v>
      </c>
      <c r="H254" s="162">
        <v>1</v>
      </c>
      <c r="I254" s="163"/>
      <c r="J254" s="164">
        <f t="shared" si="20"/>
        <v>0</v>
      </c>
      <c r="K254" s="165"/>
      <c r="L254" s="33"/>
      <c r="M254" s="166" t="s">
        <v>1</v>
      </c>
      <c r="N254" s="167" t="s">
        <v>42</v>
      </c>
      <c r="O254" s="58"/>
      <c r="P254" s="168">
        <f t="shared" si="21"/>
        <v>0</v>
      </c>
      <c r="Q254" s="168">
        <v>0</v>
      </c>
      <c r="R254" s="168">
        <f t="shared" si="22"/>
        <v>0</v>
      </c>
      <c r="S254" s="168">
        <v>0</v>
      </c>
      <c r="T254" s="169">
        <f t="shared" si="23"/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70" t="s">
        <v>189</v>
      </c>
      <c r="AT254" s="170" t="s">
        <v>137</v>
      </c>
      <c r="AU254" s="170" t="s">
        <v>81</v>
      </c>
      <c r="AY254" s="17" t="s">
        <v>134</v>
      </c>
      <c r="BE254" s="171">
        <f t="shared" si="24"/>
        <v>0</v>
      </c>
      <c r="BF254" s="171">
        <f t="shared" si="25"/>
        <v>0</v>
      </c>
      <c r="BG254" s="171">
        <f t="shared" si="26"/>
        <v>0</v>
      </c>
      <c r="BH254" s="171">
        <f t="shared" si="27"/>
        <v>0</v>
      </c>
      <c r="BI254" s="171">
        <f t="shared" si="28"/>
        <v>0</v>
      </c>
      <c r="BJ254" s="17" t="s">
        <v>81</v>
      </c>
      <c r="BK254" s="171">
        <f t="shared" si="29"/>
        <v>0</v>
      </c>
      <c r="BL254" s="17" t="s">
        <v>189</v>
      </c>
      <c r="BM254" s="170" t="s">
        <v>344</v>
      </c>
    </row>
    <row r="255" spans="1:65" s="2" customFormat="1" ht="21.75" customHeight="1" x14ac:dyDescent="0.2">
      <c r="A255" s="32"/>
      <c r="B255" s="157"/>
      <c r="C255" s="158">
        <v>49</v>
      </c>
      <c r="D255" s="158" t="s">
        <v>137</v>
      </c>
      <c r="E255" s="159" t="s">
        <v>345</v>
      </c>
      <c r="F255" s="160" t="s">
        <v>346</v>
      </c>
      <c r="G255" s="161" t="s">
        <v>218</v>
      </c>
      <c r="H255" s="162">
        <v>3.0000000000000001E-3</v>
      </c>
      <c r="I255" s="163"/>
      <c r="J255" s="164">
        <f t="shared" si="20"/>
        <v>0</v>
      </c>
      <c r="K255" s="165"/>
      <c r="L255" s="33"/>
      <c r="M255" s="166" t="s">
        <v>1</v>
      </c>
      <c r="N255" s="167" t="s">
        <v>42</v>
      </c>
      <c r="O255" s="58"/>
      <c r="P255" s="168">
        <f t="shared" si="21"/>
        <v>0</v>
      </c>
      <c r="Q255" s="168">
        <v>0</v>
      </c>
      <c r="R255" s="168">
        <f t="shared" si="22"/>
        <v>0</v>
      </c>
      <c r="S255" s="168">
        <v>0</v>
      </c>
      <c r="T255" s="169">
        <f t="shared" si="23"/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70" t="s">
        <v>189</v>
      </c>
      <c r="AT255" s="170" t="s">
        <v>137</v>
      </c>
      <c r="AU255" s="170" t="s">
        <v>81</v>
      </c>
      <c r="AY255" s="17" t="s">
        <v>134</v>
      </c>
      <c r="BE255" s="171">
        <f t="shared" si="24"/>
        <v>0</v>
      </c>
      <c r="BF255" s="171">
        <f t="shared" si="25"/>
        <v>0</v>
      </c>
      <c r="BG255" s="171">
        <f t="shared" si="26"/>
        <v>0</v>
      </c>
      <c r="BH255" s="171">
        <f t="shared" si="27"/>
        <v>0</v>
      </c>
      <c r="BI255" s="171">
        <f t="shared" si="28"/>
        <v>0</v>
      </c>
      <c r="BJ255" s="17" t="s">
        <v>81</v>
      </c>
      <c r="BK255" s="171">
        <f t="shared" si="29"/>
        <v>0</v>
      </c>
      <c r="BL255" s="17" t="s">
        <v>189</v>
      </c>
      <c r="BM255" s="170" t="s">
        <v>347</v>
      </c>
    </row>
    <row r="256" spans="1:65" s="12" customFormat="1" ht="22.9" customHeight="1" x14ac:dyDescent="0.2">
      <c r="B256" s="144"/>
      <c r="D256" s="145" t="s">
        <v>75</v>
      </c>
      <c r="E256" s="155" t="s">
        <v>348</v>
      </c>
      <c r="F256" s="155" t="s">
        <v>349</v>
      </c>
      <c r="I256" s="147"/>
      <c r="J256" s="156">
        <f>SUM(J257:J276)</f>
        <v>0</v>
      </c>
      <c r="L256" s="144"/>
      <c r="M256" s="149"/>
      <c r="N256" s="150"/>
      <c r="O256" s="150"/>
      <c r="P256" s="151">
        <f>SUM(P257:P276)</f>
        <v>0</v>
      </c>
      <c r="Q256" s="150"/>
      <c r="R256" s="151">
        <f>SUM(R257:R276)</f>
        <v>6.5110000000000015E-2</v>
      </c>
      <c r="S256" s="150"/>
      <c r="T256" s="152">
        <f>SUM(T257:T276)</f>
        <v>7.775E-2</v>
      </c>
      <c r="AR256" s="145" t="s">
        <v>81</v>
      </c>
      <c r="AT256" s="153" t="s">
        <v>75</v>
      </c>
      <c r="AU256" s="153" t="s">
        <v>84</v>
      </c>
      <c r="AY256" s="145" t="s">
        <v>134</v>
      </c>
      <c r="BK256" s="154">
        <f>SUM(BK257:BK276)</f>
        <v>0</v>
      </c>
    </row>
    <row r="257" spans="1:65" s="2" customFormat="1" ht="16.5" customHeight="1" x14ac:dyDescent="0.2">
      <c r="A257" s="32"/>
      <c r="B257" s="157"/>
      <c r="C257" s="158">
        <v>50</v>
      </c>
      <c r="D257" s="158" t="s">
        <v>137</v>
      </c>
      <c r="E257" s="159" t="s">
        <v>350</v>
      </c>
      <c r="F257" s="160" t="s">
        <v>351</v>
      </c>
      <c r="G257" s="161" t="s">
        <v>314</v>
      </c>
      <c r="H257" s="162">
        <v>1</v>
      </c>
      <c r="I257" s="163"/>
      <c r="J257" s="164">
        <f t="shared" ref="J257:J276" si="30">ROUND(I257*H257,2)</f>
        <v>0</v>
      </c>
      <c r="K257" s="165"/>
      <c r="L257" s="33"/>
      <c r="M257" s="166" t="s">
        <v>1</v>
      </c>
      <c r="N257" s="167" t="s">
        <v>42</v>
      </c>
      <c r="O257" s="58"/>
      <c r="P257" s="168">
        <f t="shared" ref="P257:P276" si="31">O257*H257</f>
        <v>0</v>
      </c>
      <c r="Q257" s="168">
        <v>0</v>
      </c>
      <c r="R257" s="168">
        <f t="shared" ref="R257:R276" si="32">Q257*H257</f>
        <v>0</v>
      </c>
      <c r="S257" s="168">
        <v>1.933E-2</v>
      </c>
      <c r="T257" s="169">
        <f t="shared" ref="T257:T276" si="33">S257*H257</f>
        <v>1.933E-2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0" t="s">
        <v>189</v>
      </c>
      <c r="AT257" s="170" t="s">
        <v>137</v>
      </c>
      <c r="AU257" s="170" t="s">
        <v>81</v>
      </c>
      <c r="AY257" s="17" t="s">
        <v>134</v>
      </c>
      <c r="BE257" s="171">
        <f t="shared" ref="BE257:BE276" si="34">IF(N257="základní",J257,0)</f>
        <v>0</v>
      </c>
      <c r="BF257" s="171">
        <f t="shared" ref="BF257:BF276" si="35">IF(N257="snížená",J257,0)</f>
        <v>0</v>
      </c>
      <c r="BG257" s="171">
        <f t="shared" ref="BG257:BG276" si="36">IF(N257="zákl. přenesená",J257,0)</f>
        <v>0</v>
      </c>
      <c r="BH257" s="171">
        <f t="shared" ref="BH257:BH276" si="37">IF(N257="sníž. přenesená",J257,0)</f>
        <v>0</v>
      </c>
      <c r="BI257" s="171">
        <f t="shared" ref="BI257:BI276" si="38">IF(N257="nulová",J257,0)</f>
        <v>0</v>
      </c>
      <c r="BJ257" s="17" t="s">
        <v>81</v>
      </c>
      <c r="BK257" s="171">
        <f t="shared" ref="BK257:BK276" si="39">ROUND(I257*H257,2)</f>
        <v>0</v>
      </c>
      <c r="BL257" s="17" t="s">
        <v>189</v>
      </c>
      <c r="BM257" s="170" t="s">
        <v>352</v>
      </c>
    </row>
    <row r="258" spans="1:65" s="2" customFormat="1" ht="21.75" customHeight="1" x14ac:dyDescent="0.2">
      <c r="A258" s="32"/>
      <c r="B258" s="157"/>
      <c r="C258" s="158">
        <v>51</v>
      </c>
      <c r="D258" s="158" t="s">
        <v>137</v>
      </c>
      <c r="E258" s="159" t="s">
        <v>353</v>
      </c>
      <c r="F258" s="160" t="s">
        <v>354</v>
      </c>
      <c r="G258" s="161" t="s">
        <v>314</v>
      </c>
      <c r="H258" s="162">
        <v>1</v>
      </c>
      <c r="I258" s="163"/>
      <c r="J258" s="164">
        <f t="shared" si="30"/>
        <v>0</v>
      </c>
      <c r="K258" s="165"/>
      <c r="L258" s="33"/>
      <c r="M258" s="166" t="s">
        <v>1</v>
      </c>
      <c r="N258" s="167" t="s">
        <v>42</v>
      </c>
      <c r="O258" s="58"/>
      <c r="P258" s="168">
        <f t="shared" si="31"/>
        <v>0</v>
      </c>
      <c r="Q258" s="168">
        <v>1.3820000000000001E-2</v>
      </c>
      <c r="R258" s="168">
        <f t="shared" si="32"/>
        <v>1.3820000000000001E-2</v>
      </c>
      <c r="S258" s="168">
        <v>0</v>
      </c>
      <c r="T258" s="169">
        <f t="shared" si="33"/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70" t="s">
        <v>189</v>
      </c>
      <c r="AT258" s="170" t="s">
        <v>137</v>
      </c>
      <c r="AU258" s="170" t="s">
        <v>81</v>
      </c>
      <c r="AY258" s="17" t="s">
        <v>134</v>
      </c>
      <c r="BE258" s="171">
        <f t="shared" si="34"/>
        <v>0</v>
      </c>
      <c r="BF258" s="171">
        <f t="shared" si="35"/>
        <v>0</v>
      </c>
      <c r="BG258" s="171">
        <f t="shared" si="36"/>
        <v>0</v>
      </c>
      <c r="BH258" s="171">
        <f t="shared" si="37"/>
        <v>0</v>
      </c>
      <c r="BI258" s="171">
        <f t="shared" si="38"/>
        <v>0</v>
      </c>
      <c r="BJ258" s="17" t="s">
        <v>81</v>
      </c>
      <c r="BK258" s="171">
        <f t="shared" si="39"/>
        <v>0</v>
      </c>
      <c r="BL258" s="17" t="s">
        <v>189</v>
      </c>
      <c r="BM258" s="170" t="s">
        <v>355</v>
      </c>
    </row>
    <row r="259" spans="1:65" s="2" customFormat="1" ht="16.5" customHeight="1" x14ac:dyDescent="0.2">
      <c r="A259" s="32"/>
      <c r="B259" s="157"/>
      <c r="C259" s="158">
        <v>52</v>
      </c>
      <c r="D259" s="158" t="s">
        <v>137</v>
      </c>
      <c r="E259" s="159" t="s">
        <v>356</v>
      </c>
      <c r="F259" s="160" t="s">
        <v>357</v>
      </c>
      <c r="G259" s="161" t="s">
        <v>314</v>
      </c>
      <c r="H259" s="162">
        <v>1</v>
      </c>
      <c r="I259" s="163"/>
      <c r="J259" s="164">
        <f t="shared" si="30"/>
        <v>0</v>
      </c>
      <c r="K259" s="165"/>
      <c r="L259" s="33"/>
      <c r="M259" s="166" t="s">
        <v>1</v>
      </c>
      <c r="N259" s="167" t="s">
        <v>42</v>
      </c>
      <c r="O259" s="58"/>
      <c r="P259" s="168">
        <f t="shared" si="31"/>
        <v>0</v>
      </c>
      <c r="Q259" s="168">
        <v>0</v>
      </c>
      <c r="R259" s="168">
        <f t="shared" si="32"/>
        <v>0</v>
      </c>
      <c r="S259" s="168">
        <v>1.9460000000000002E-2</v>
      </c>
      <c r="T259" s="169">
        <f t="shared" si="33"/>
        <v>1.9460000000000002E-2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70" t="s">
        <v>189</v>
      </c>
      <c r="AT259" s="170" t="s">
        <v>137</v>
      </c>
      <c r="AU259" s="170" t="s">
        <v>81</v>
      </c>
      <c r="AY259" s="17" t="s">
        <v>134</v>
      </c>
      <c r="BE259" s="171">
        <f t="shared" si="34"/>
        <v>0</v>
      </c>
      <c r="BF259" s="171">
        <f t="shared" si="35"/>
        <v>0</v>
      </c>
      <c r="BG259" s="171">
        <f t="shared" si="36"/>
        <v>0</v>
      </c>
      <c r="BH259" s="171">
        <f t="shared" si="37"/>
        <v>0</v>
      </c>
      <c r="BI259" s="171">
        <f t="shared" si="38"/>
        <v>0</v>
      </c>
      <c r="BJ259" s="17" t="s">
        <v>81</v>
      </c>
      <c r="BK259" s="171">
        <f t="shared" si="39"/>
        <v>0</v>
      </c>
      <c r="BL259" s="17" t="s">
        <v>189</v>
      </c>
      <c r="BM259" s="170" t="s">
        <v>358</v>
      </c>
    </row>
    <row r="260" spans="1:65" s="2" customFormat="1" ht="21.75" customHeight="1" x14ac:dyDescent="0.2">
      <c r="A260" s="32"/>
      <c r="B260" s="157"/>
      <c r="C260" s="158">
        <v>53</v>
      </c>
      <c r="D260" s="158" t="s">
        <v>137</v>
      </c>
      <c r="E260" s="159" t="s">
        <v>359</v>
      </c>
      <c r="F260" s="160" t="s">
        <v>360</v>
      </c>
      <c r="G260" s="161" t="s">
        <v>314</v>
      </c>
      <c r="H260" s="162">
        <v>1</v>
      </c>
      <c r="I260" s="163"/>
      <c r="J260" s="164">
        <f t="shared" si="30"/>
        <v>0</v>
      </c>
      <c r="K260" s="165"/>
      <c r="L260" s="33"/>
      <c r="M260" s="166" t="s">
        <v>1</v>
      </c>
      <c r="N260" s="167" t="s">
        <v>42</v>
      </c>
      <c r="O260" s="58"/>
      <c r="P260" s="168">
        <f t="shared" si="31"/>
        <v>0</v>
      </c>
      <c r="Q260" s="168">
        <v>1.375E-2</v>
      </c>
      <c r="R260" s="168">
        <f t="shared" si="32"/>
        <v>1.375E-2</v>
      </c>
      <c r="S260" s="168">
        <v>0</v>
      </c>
      <c r="T260" s="169">
        <f t="shared" si="33"/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70" t="s">
        <v>189</v>
      </c>
      <c r="AT260" s="170" t="s">
        <v>137</v>
      </c>
      <c r="AU260" s="170" t="s">
        <v>81</v>
      </c>
      <c r="AY260" s="17" t="s">
        <v>134</v>
      </c>
      <c r="BE260" s="171">
        <f t="shared" si="34"/>
        <v>0</v>
      </c>
      <c r="BF260" s="171">
        <f t="shared" si="35"/>
        <v>0</v>
      </c>
      <c r="BG260" s="171">
        <f t="shared" si="36"/>
        <v>0</v>
      </c>
      <c r="BH260" s="171">
        <f t="shared" si="37"/>
        <v>0</v>
      </c>
      <c r="BI260" s="171">
        <f t="shared" si="38"/>
        <v>0</v>
      </c>
      <c r="BJ260" s="17" t="s">
        <v>81</v>
      </c>
      <c r="BK260" s="171">
        <f t="shared" si="39"/>
        <v>0</v>
      </c>
      <c r="BL260" s="17" t="s">
        <v>189</v>
      </c>
      <c r="BM260" s="170" t="s">
        <v>361</v>
      </c>
    </row>
    <row r="261" spans="1:65" s="2" customFormat="1" ht="16.5" customHeight="1" x14ac:dyDescent="0.2">
      <c r="A261" s="32"/>
      <c r="B261" s="157"/>
      <c r="C261" s="158">
        <v>54</v>
      </c>
      <c r="D261" s="158" t="s">
        <v>137</v>
      </c>
      <c r="E261" s="159" t="s">
        <v>362</v>
      </c>
      <c r="F261" s="160" t="s">
        <v>363</v>
      </c>
      <c r="G261" s="161" t="s">
        <v>314</v>
      </c>
      <c r="H261" s="162">
        <v>1</v>
      </c>
      <c r="I261" s="163"/>
      <c r="J261" s="164">
        <f t="shared" si="30"/>
        <v>0</v>
      </c>
      <c r="K261" s="165"/>
      <c r="L261" s="33"/>
      <c r="M261" s="166" t="s">
        <v>1</v>
      </c>
      <c r="N261" s="167" t="s">
        <v>42</v>
      </c>
      <c r="O261" s="58"/>
      <c r="P261" s="168">
        <f t="shared" si="31"/>
        <v>0</v>
      </c>
      <c r="Q261" s="168">
        <v>0</v>
      </c>
      <c r="R261" s="168">
        <f t="shared" si="32"/>
        <v>0</v>
      </c>
      <c r="S261" s="168">
        <v>3.2899999999999999E-2</v>
      </c>
      <c r="T261" s="169">
        <f t="shared" si="33"/>
        <v>3.2899999999999999E-2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70" t="s">
        <v>189</v>
      </c>
      <c r="AT261" s="170" t="s">
        <v>137</v>
      </c>
      <c r="AU261" s="170" t="s">
        <v>81</v>
      </c>
      <c r="AY261" s="17" t="s">
        <v>134</v>
      </c>
      <c r="BE261" s="171">
        <f t="shared" si="34"/>
        <v>0</v>
      </c>
      <c r="BF261" s="171">
        <f t="shared" si="35"/>
        <v>0</v>
      </c>
      <c r="BG261" s="171">
        <f t="shared" si="36"/>
        <v>0</v>
      </c>
      <c r="BH261" s="171">
        <f t="shared" si="37"/>
        <v>0</v>
      </c>
      <c r="BI261" s="171">
        <f t="shared" si="38"/>
        <v>0</v>
      </c>
      <c r="BJ261" s="17" t="s">
        <v>81</v>
      </c>
      <c r="BK261" s="171">
        <f t="shared" si="39"/>
        <v>0</v>
      </c>
      <c r="BL261" s="17" t="s">
        <v>189</v>
      </c>
      <c r="BM261" s="170" t="s">
        <v>364</v>
      </c>
    </row>
    <row r="262" spans="1:65" s="2" customFormat="1" ht="21.75" customHeight="1" x14ac:dyDescent="0.2">
      <c r="A262" s="32"/>
      <c r="B262" s="157"/>
      <c r="C262" s="158">
        <v>55</v>
      </c>
      <c r="D262" s="158" t="s">
        <v>137</v>
      </c>
      <c r="E262" s="159" t="s">
        <v>648</v>
      </c>
      <c r="F262" s="160" t="s">
        <v>653</v>
      </c>
      <c r="G262" s="161" t="s">
        <v>314</v>
      </c>
      <c r="H262" s="162">
        <v>1</v>
      </c>
      <c r="I262" s="163"/>
      <c r="J262" s="164">
        <f t="shared" si="30"/>
        <v>0</v>
      </c>
      <c r="K262" s="165"/>
      <c r="L262" s="33"/>
      <c r="M262" s="166" t="s">
        <v>1</v>
      </c>
      <c r="N262" s="167" t="s">
        <v>42</v>
      </c>
      <c r="O262" s="58"/>
      <c r="P262" s="168">
        <f t="shared" si="31"/>
        <v>0</v>
      </c>
      <c r="Q262" s="168">
        <v>1.9990000000000001E-2</v>
      </c>
      <c r="R262" s="168">
        <f t="shared" si="32"/>
        <v>1.9990000000000001E-2</v>
      </c>
      <c r="S262" s="168">
        <v>0</v>
      </c>
      <c r="T262" s="169">
        <f t="shared" si="33"/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0" t="s">
        <v>189</v>
      </c>
      <c r="AT262" s="170" t="s">
        <v>137</v>
      </c>
      <c r="AU262" s="170" t="s">
        <v>81</v>
      </c>
      <c r="AY262" s="17" t="s">
        <v>134</v>
      </c>
      <c r="BE262" s="171">
        <f t="shared" si="34"/>
        <v>0</v>
      </c>
      <c r="BF262" s="171">
        <f t="shared" si="35"/>
        <v>0</v>
      </c>
      <c r="BG262" s="171">
        <f t="shared" si="36"/>
        <v>0</v>
      </c>
      <c r="BH262" s="171">
        <f t="shared" si="37"/>
        <v>0</v>
      </c>
      <c r="BI262" s="171">
        <f t="shared" si="38"/>
        <v>0</v>
      </c>
      <c r="BJ262" s="17" t="s">
        <v>81</v>
      </c>
      <c r="BK262" s="171">
        <f t="shared" si="39"/>
        <v>0</v>
      </c>
      <c r="BL262" s="17" t="s">
        <v>189</v>
      </c>
      <c r="BM262" s="170" t="s">
        <v>365</v>
      </c>
    </row>
    <row r="263" spans="1:65" s="2" customFormat="1" ht="21.75" customHeight="1" x14ac:dyDescent="0.2">
      <c r="A263" s="213"/>
      <c r="B263" s="157"/>
      <c r="C263" s="158">
        <v>56</v>
      </c>
      <c r="D263" s="196" t="s">
        <v>182</v>
      </c>
      <c r="E263" s="159" t="s">
        <v>649</v>
      </c>
      <c r="F263" s="160" t="s">
        <v>652</v>
      </c>
      <c r="G263" s="199" t="s">
        <v>180</v>
      </c>
      <c r="H263" s="162">
        <v>1</v>
      </c>
      <c r="I263" s="163"/>
      <c r="J263" s="164">
        <f t="shared" si="30"/>
        <v>0</v>
      </c>
      <c r="K263" s="165"/>
      <c r="L263" s="33"/>
      <c r="M263" s="166"/>
      <c r="N263" s="167"/>
      <c r="O263" s="58"/>
      <c r="P263" s="168"/>
      <c r="Q263" s="168"/>
      <c r="R263" s="168"/>
      <c r="S263" s="168"/>
      <c r="T263" s="169"/>
      <c r="U263" s="213"/>
      <c r="V263" s="213"/>
      <c r="W263" s="213"/>
      <c r="X263" s="213"/>
      <c r="Y263" s="213"/>
      <c r="Z263" s="213"/>
      <c r="AA263" s="213"/>
      <c r="AB263" s="213"/>
      <c r="AC263" s="213"/>
      <c r="AD263" s="213"/>
      <c r="AE263" s="213"/>
      <c r="AR263" s="170"/>
      <c r="AT263" s="170"/>
      <c r="AU263" s="170"/>
      <c r="AY263" s="17"/>
      <c r="BE263" s="171"/>
      <c r="BF263" s="171"/>
      <c r="BG263" s="171"/>
      <c r="BH263" s="171"/>
      <c r="BI263" s="171"/>
      <c r="BJ263" s="17"/>
      <c r="BK263" s="171"/>
      <c r="BL263" s="17"/>
      <c r="BM263" s="170"/>
    </row>
    <row r="264" spans="1:65" s="2" customFormat="1" ht="16.5" customHeight="1" x14ac:dyDescent="0.2">
      <c r="A264" s="213"/>
      <c r="B264" s="157"/>
      <c r="C264" s="158">
        <v>57</v>
      </c>
      <c r="D264" s="196" t="s">
        <v>182</v>
      </c>
      <c r="E264" s="159" t="s">
        <v>650</v>
      </c>
      <c r="F264" s="160" t="s">
        <v>651</v>
      </c>
      <c r="G264" s="199" t="s">
        <v>180</v>
      </c>
      <c r="H264" s="162">
        <v>1</v>
      </c>
      <c r="I264" s="163"/>
      <c r="J264" s="164">
        <f t="shared" si="30"/>
        <v>0</v>
      </c>
      <c r="K264" s="165"/>
      <c r="L264" s="33"/>
      <c r="M264" s="166"/>
      <c r="N264" s="167"/>
      <c r="O264" s="58"/>
      <c r="P264" s="168"/>
      <c r="Q264" s="168"/>
      <c r="R264" s="168"/>
      <c r="S264" s="168"/>
      <c r="T264" s="169"/>
      <c r="U264" s="213"/>
      <c r="V264" s="213"/>
      <c r="W264" s="213"/>
      <c r="X264" s="213"/>
      <c r="Y264" s="213"/>
      <c r="Z264" s="213"/>
      <c r="AA264" s="213"/>
      <c r="AB264" s="213"/>
      <c r="AC264" s="213"/>
      <c r="AD264" s="213"/>
      <c r="AE264" s="213"/>
      <c r="AR264" s="170"/>
      <c r="AT264" s="170"/>
      <c r="AU264" s="170"/>
      <c r="AY264" s="17"/>
      <c r="BE264" s="171"/>
      <c r="BF264" s="171"/>
      <c r="BG264" s="171"/>
      <c r="BH264" s="171"/>
      <c r="BI264" s="171"/>
      <c r="BJ264" s="17"/>
      <c r="BK264" s="171"/>
      <c r="BL264" s="17"/>
      <c r="BM264" s="170"/>
    </row>
    <row r="265" spans="1:65" s="2" customFormat="1" ht="16.5" customHeight="1" x14ac:dyDescent="0.2">
      <c r="A265" s="32"/>
      <c r="B265" s="157"/>
      <c r="C265" s="158">
        <v>58</v>
      </c>
      <c r="D265" s="158" t="s">
        <v>137</v>
      </c>
      <c r="E265" s="159" t="s">
        <v>366</v>
      </c>
      <c r="F265" s="160" t="s">
        <v>367</v>
      </c>
      <c r="G265" s="161" t="s">
        <v>180</v>
      </c>
      <c r="H265" s="162">
        <v>6</v>
      </c>
      <c r="I265" s="163"/>
      <c r="J265" s="164">
        <f t="shared" si="30"/>
        <v>0</v>
      </c>
      <c r="K265" s="165"/>
      <c r="L265" s="33"/>
      <c r="M265" s="166" t="s">
        <v>1</v>
      </c>
      <c r="N265" s="167" t="s">
        <v>42</v>
      </c>
      <c r="O265" s="58"/>
      <c r="P265" s="168">
        <f t="shared" si="31"/>
        <v>0</v>
      </c>
      <c r="Q265" s="168">
        <v>0</v>
      </c>
      <c r="R265" s="168">
        <f t="shared" si="32"/>
        <v>0</v>
      </c>
      <c r="S265" s="168">
        <v>4.8999999999999998E-4</v>
      </c>
      <c r="T265" s="169">
        <f t="shared" si="33"/>
        <v>2.9399999999999999E-3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70" t="s">
        <v>189</v>
      </c>
      <c r="AT265" s="170" t="s">
        <v>137</v>
      </c>
      <c r="AU265" s="170" t="s">
        <v>81</v>
      </c>
      <c r="AY265" s="17" t="s">
        <v>134</v>
      </c>
      <c r="BE265" s="171">
        <f t="shared" si="34"/>
        <v>0</v>
      </c>
      <c r="BF265" s="171">
        <f t="shared" si="35"/>
        <v>0</v>
      </c>
      <c r="BG265" s="171">
        <f t="shared" si="36"/>
        <v>0</v>
      </c>
      <c r="BH265" s="171">
        <f t="shared" si="37"/>
        <v>0</v>
      </c>
      <c r="BI265" s="171">
        <f t="shared" si="38"/>
        <v>0</v>
      </c>
      <c r="BJ265" s="17" t="s">
        <v>81</v>
      </c>
      <c r="BK265" s="171">
        <f t="shared" si="39"/>
        <v>0</v>
      </c>
      <c r="BL265" s="17" t="s">
        <v>189</v>
      </c>
      <c r="BM265" s="170" t="s">
        <v>368</v>
      </c>
    </row>
    <row r="266" spans="1:65" s="2" customFormat="1" ht="16.5" customHeight="1" x14ac:dyDescent="0.2">
      <c r="A266" s="32"/>
      <c r="B266" s="157"/>
      <c r="C266" s="158">
        <v>59</v>
      </c>
      <c r="D266" s="158" t="s">
        <v>137</v>
      </c>
      <c r="E266" s="159" t="s">
        <v>369</v>
      </c>
      <c r="F266" s="160" t="s">
        <v>370</v>
      </c>
      <c r="G266" s="161" t="s">
        <v>314</v>
      </c>
      <c r="H266" s="162">
        <v>6</v>
      </c>
      <c r="I266" s="163"/>
      <c r="J266" s="164">
        <f t="shared" si="30"/>
        <v>0</v>
      </c>
      <c r="K266" s="165"/>
      <c r="L266" s="33"/>
      <c r="M266" s="166" t="s">
        <v>1</v>
      </c>
      <c r="N266" s="167" t="s">
        <v>42</v>
      </c>
      <c r="O266" s="58"/>
      <c r="P266" s="168">
        <f t="shared" si="31"/>
        <v>0</v>
      </c>
      <c r="Q266" s="168">
        <v>1.89E-3</v>
      </c>
      <c r="R266" s="168">
        <f t="shared" si="32"/>
        <v>1.1339999999999999E-2</v>
      </c>
      <c r="S266" s="168">
        <v>0</v>
      </c>
      <c r="T266" s="169">
        <f t="shared" si="33"/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70" t="s">
        <v>189</v>
      </c>
      <c r="AT266" s="170" t="s">
        <v>137</v>
      </c>
      <c r="AU266" s="170" t="s">
        <v>81</v>
      </c>
      <c r="AY266" s="17" t="s">
        <v>134</v>
      </c>
      <c r="BE266" s="171">
        <f t="shared" si="34"/>
        <v>0</v>
      </c>
      <c r="BF266" s="171">
        <f t="shared" si="35"/>
        <v>0</v>
      </c>
      <c r="BG266" s="171">
        <f t="shared" si="36"/>
        <v>0</v>
      </c>
      <c r="BH266" s="171">
        <f t="shared" si="37"/>
        <v>0</v>
      </c>
      <c r="BI266" s="171">
        <f t="shared" si="38"/>
        <v>0</v>
      </c>
      <c r="BJ266" s="17" t="s">
        <v>81</v>
      </c>
      <c r="BK266" s="171">
        <f t="shared" si="39"/>
        <v>0</v>
      </c>
      <c r="BL266" s="17" t="s">
        <v>189</v>
      </c>
      <c r="BM266" s="170" t="s">
        <v>371</v>
      </c>
    </row>
    <row r="267" spans="1:65" s="2" customFormat="1" ht="16.5" customHeight="1" x14ac:dyDescent="0.2">
      <c r="A267" s="32"/>
      <c r="B267" s="157"/>
      <c r="C267" s="158">
        <v>60</v>
      </c>
      <c r="D267" s="158" t="s">
        <v>137</v>
      </c>
      <c r="E267" s="159" t="s">
        <v>372</v>
      </c>
      <c r="F267" s="160" t="s">
        <v>373</v>
      </c>
      <c r="G267" s="161" t="s">
        <v>314</v>
      </c>
      <c r="H267" s="162">
        <v>2</v>
      </c>
      <c r="I267" s="163"/>
      <c r="J267" s="164">
        <f t="shared" si="30"/>
        <v>0</v>
      </c>
      <c r="K267" s="165"/>
      <c r="L267" s="33"/>
      <c r="M267" s="166" t="s">
        <v>1</v>
      </c>
      <c r="N267" s="167" t="s">
        <v>42</v>
      </c>
      <c r="O267" s="58"/>
      <c r="P267" s="168">
        <f t="shared" si="31"/>
        <v>0</v>
      </c>
      <c r="Q267" s="168">
        <v>0</v>
      </c>
      <c r="R267" s="168">
        <f t="shared" si="32"/>
        <v>0</v>
      </c>
      <c r="S267" s="168">
        <v>1.56E-3</v>
      </c>
      <c r="T267" s="169">
        <f t="shared" si="33"/>
        <v>3.1199999999999999E-3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70" t="s">
        <v>189</v>
      </c>
      <c r="AT267" s="170" t="s">
        <v>137</v>
      </c>
      <c r="AU267" s="170" t="s">
        <v>81</v>
      </c>
      <c r="AY267" s="17" t="s">
        <v>134</v>
      </c>
      <c r="BE267" s="171">
        <f t="shared" si="34"/>
        <v>0</v>
      </c>
      <c r="BF267" s="171">
        <f t="shared" si="35"/>
        <v>0</v>
      </c>
      <c r="BG267" s="171">
        <f t="shared" si="36"/>
        <v>0</v>
      </c>
      <c r="BH267" s="171">
        <f t="shared" si="37"/>
        <v>0</v>
      </c>
      <c r="BI267" s="171">
        <f t="shared" si="38"/>
        <v>0</v>
      </c>
      <c r="BJ267" s="17" t="s">
        <v>81</v>
      </c>
      <c r="BK267" s="171">
        <f t="shared" si="39"/>
        <v>0</v>
      </c>
      <c r="BL267" s="17" t="s">
        <v>189</v>
      </c>
      <c r="BM267" s="170" t="s">
        <v>374</v>
      </c>
    </row>
    <row r="268" spans="1:65" s="2" customFormat="1" ht="16.5" customHeight="1" x14ac:dyDescent="0.2">
      <c r="A268" s="32"/>
      <c r="B268" s="157"/>
      <c r="C268" s="158">
        <v>61</v>
      </c>
      <c r="D268" s="158" t="s">
        <v>137</v>
      </c>
      <c r="E268" s="159" t="s">
        <v>375</v>
      </c>
      <c r="F268" s="160" t="s">
        <v>376</v>
      </c>
      <c r="G268" s="161" t="s">
        <v>314</v>
      </c>
      <c r="H268" s="162">
        <v>1</v>
      </c>
      <c r="I268" s="163"/>
      <c r="J268" s="164">
        <f t="shared" si="30"/>
        <v>0</v>
      </c>
      <c r="K268" s="165"/>
      <c r="L268" s="33"/>
      <c r="M268" s="166" t="s">
        <v>1</v>
      </c>
      <c r="N268" s="167" t="s">
        <v>42</v>
      </c>
      <c r="O268" s="58"/>
      <c r="P268" s="168">
        <f t="shared" si="31"/>
        <v>0</v>
      </c>
      <c r="Q268" s="168">
        <v>1.8E-3</v>
      </c>
      <c r="R268" s="168">
        <f t="shared" si="32"/>
        <v>1.8E-3</v>
      </c>
      <c r="S268" s="168">
        <v>0</v>
      </c>
      <c r="T268" s="169">
        <f t="shared" si="33"/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0" t="s">
        <v>189</v>
      </c>
      <c r="AT268" s="170" t="s">
        <v>137</v>
      </c>
      <c r="AU268" s="170" t="s">
        <v>81</v>
      </c>
      <c r="AY268" s="17" t="s">
        <v>134</v>
      </c>
      <c r="BE268" s="171">
        <f t="shared" si="34"/>
        <v>0</v>
      </c>
      <c r="BF268" s="171">
        <f t="shared" si="35"/>
        <v>0</v>
      </c>
      <c r="BG268" s="171">
        <f t="shared" si="36"/>
        <v>0</v>
      </c>
      <c r="BH268" s="171">
        <f t="shared" si="37"/>
        <v>0</v>
      </c>
      <c r="BI268" s="171">
        <f t="shared" si="38"/>
        <v>0</v>
      </c>
      <c r="BJ268" s="17" t="s">
        <v>81</v>
      </c>
      <c r="BK268" s="171">
        <f t="shared" si="39"/>
        <v>0</v>
      </c>
      <c r="BL268" s="17" t="s">
        <v>189</v>
      </c>
      <c r="BM268" s="170" t="s">
        <v>377</v>
      </c>
    </row>
    <row r="269" spans="1:65" s="2" customFormat="1" ht="21.75" customHeight="1" x14ac:dyDescent="0.2">
      <c r="A269" s="32"/>
      <c r="B269" s="157"/>
      <c r="C269" s="158">
        <v>62</v>
      </c>
      <c r="D269" s="158" t="s">
        <v>137</v>
      </c>
      <c r="E269" s="159" t="s">
        <v>378</v>
      </c>
      <c r="F269" s="160" t="s">
        <v>379</v>
      </c>
      <c r="G269" s="161" t="s">
        <v>314</v>
      </c>
      <c r="H269" s="162">
        <v>1</v>
      </c>
      <c r="I269" s="163"/>
      <c r="J269" s="164">
        <f t="shared" si="30"/>
        <v>0</v>
      </c>
      <c r="K269" s="165"/>
      <c r="L269" s="33"/>
      <c r="M269" s="166" t="s">
        <v>1</v>
      </c>
      <c r="N269" s="167" t="s">
        <v>42</v>
      </c>
      <c r="O269" s="58"/>
      <c r="P269" s="168">
        <f t="shared" si="31"/>
        <v>0</v>
      </c>
      <c r="Q269" s="168">
        <v>1.9599999999999999E-3</v>
      </c>
      <c r="R269" s="168">
        <f t="shared" si="32"/>
        <v>1.9599999999999999E-3</v>
      </c>
      <c r="S269" s="168">
        <v>0</v>
      </c>
      <c r="T269" s="169">
        <f t="shared" si="33"/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0" t="s">
        <v>189</v>
      </c>
      <c r="AT269" s="170" t="s">
        <v>137</v>
      </c>
      <c r="AU269" s="170" t="s">
        <v>81</v>
      </c>
      <c r="AY269" s="17" t="s">
        <v>134</v>
      </c>
      <c r="BE269" s="171">
        <f t="shared" si="34"/>
        <v>0</v>
      </c>
      <c r="BF269" s="171">
        <f t="shared" si="35"/>
        <v>0</v>
      </c>
      <c r="BG269" s="171">
        <f t="shared" si="36"/>
        <v>0</v>
      </c>
      <c r="BH269" s="171">
        <f t="shared" si="37"/>
        <v>0</v>
      </c>
      <c r="BI269" s="171">
        <f t="shared" si="38"/>
        <v>0</v>
      </c>
      <c r="BJ269" s="17" t="s">
        <v>81</v>
      </c>
      <c r="BK269" s="171">
        <f t="shared" si="39"/>
        <v>0</v>
      </c>
      <c r="BL269" s="17" t="s">
        <v>189</v>
      </c>
      <c r="BM269" s="170" t="s">
        <v>380</v>
      </c>
    </row>
    <row r="270" spans="1:65" s="2" customFormat="1" ht="21.75" customHeight="1" x14ac:dyDescent="0.2">
      <c r="A270" s="32"/>
      <c r="B270" s="157"/>
      <c r="C270" s="158">
        <v>63</v>
      </c>
      <c r="D270" s="158" t="s">
        <v>137</v>
      </c>
      <c r="E270" s="159" t="s">
        <v>381</v>
      </c>
      <c r="F270" s="160" t="s">
        <v>382</v>
      </c>
      <c r="G270" s="161" t="s">
        <v>180</v>
      </c>
      <c r="H270" s="162">
        <v>1</v>
      </c>
      <c r="I270" s="163"/>
      <c r="J270" s="164">
        <f t="shared" si="30"/>
        <v>0</v>
      </c>
      <c r="K270" s="165"/>
      <c r="L270" s="33"/>
      <c r="M270" s="166" t="s">
        <v>1</v>
      </c>
      <c r="N270" s="167" t="s">
        <v>42</v>
      </c>
      <c r="O270" s="58"/>
      <c r="P270" s="168">
        <f t="shared" si="31"/>
        <v>0</v>
      </c>
      <c r="Q270" s="168">
        <v>1.2800000000000001E-3</v>
      </c>
      <c r="R270" s="168">
        <f t="shared" si="32"/>
        <v>1.2800000000000001E-3</v>
      </c>
      <c r="S270" s="168">
        <v>0</v>
      </c>
      <c r="T270" s="169">
        <f t="shared" si="33"/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0" t="s">
        <v>189</v>
      </c>
      <c r="AT270" s="170" t="s">
        <v>137</v>
      </c>
      <c r="AU270" s="170" t="s">
        <v>81</v>
      </c>
      <c r="AY270" s="17" t="s">
        <v>134</v>
      </c>
      <c r="BE270" s="171">
        <f t="shared" si="34"/>
        <v>0</v>
      </c>
      <c r="BF270" s="171">
        <f t="shared" si="35"/>
        <v>0</v>
      </c>
      <c r="BG270" s="171">
        <f t="shared" si="36"/>
        <v>0</v>
      </c>
      <c r="BH270" s="171">
        <f t="shared" si="37"/>
        <v>0</v>
      </c>
      <c r="BI270" s="171">
        <f t="shared" si="38"/>
        <v>0</v>
      </c>
      <c r="BJ270" s="17" t="s">
        <v>81</v>
      </c>
      <c r="BK270" s="171">
        <f t="shared" si="39"/>
        <v>0</v>
      </c>
      <c r="BL270" s="17" t="s">
        <v>189</v>
      </c>
      <c r="BM270" s="170" t="s">
        <v>383</v>
      </c>
    </row>
    <row r="271" spans="1:65" s="2" customFormat="1" ht="16.5" customHeight="1" x14ac:dyDescent="0.2">
      <c r="A271" s="32"/>
      <c r="B271" s="157"/>
      <c r="C271" s="158">
        <v>64</v>
      </c>
      <c r="D271" s="158" t="s">
        <v>137</v>
      </c>
      <c r="E271" s="159" t="s">
        <v>384</v>
      </c>
      <c r="F271" s="160" t="s">
        <v>385</v>
      </c>
      <c r="G271" s="161" t="s">
        <v>180</v>
      </c>
      <c r="H271" s="162">
        <v>3</v>
      </c>
      <c r="I271" s="163"/>
      <c r="J271" s="164">
        <f t="shared" si="30"/>
        <v>0</v>
      </c>
      <c r="K271" s="165"/>
      <c r="L271" s="33"/>
      <c r="M271" s="166" t="s">
        <v>1</v>
      </c>
      <c r="N271" s="167" t="s">
        <v>42</v>
      </c>
      <c r="O271" s="58"/>
      <c r="P271" s="168">
        <f t="shared" si="31"/>
        <v>0</v>
      </c>
      <c r="Q271" s="168">
        <v>1.3999999999999999E-4</v>
      </c>
      <c r="R271" s="168">
        <f t="shared" si="32"/>
        <v>4.1999999999999996E-4</v>
      </c>
      <c r="S271" s="168">
        <v>0</v>
      </c>
      <c r="T271" s="169">
        <f t="shared" si="33"/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0" t="s">
        <v>189</v>
      </c>
      <c r="AT271" s="170" t="s">
        <v>137</v>
      </c>
      <c r="AU271" s="170" t="s">
        <v>81</v>
      </c>
      <c r="AY271" s="17" t="s">
        <v>134</v>
      </c>
      <c r="BE271" s="171">
        <f t="shared" si="34"/>
        <v>0</v>
      </c>
      <c r="BF271" s="171">
        <f t="shared" si="35"/>
        <v>0</v>
      </c>
      <c r="BG271" s="171">
        <f t="shared" si="36"/>
        <v>0</v>
      </c>
      <c r="BH271" s="171">
        <f t="shared" si="37"/>
        <v>0</v>
      </c>
      <c r="BI271" s="171">
        <f t="shared" si="38"/>
        <v>0</v>
      </c>
      <c r="BJ271" s="17" t="s">
        <v>81</v>
      </c>
      <c r="BK271" s="171">
        <f t="shared" si="39"/>
        <v>0</v>
      </c>
      <c r="BL271" s="17" t="s">
        <v>189</v>
      </c>
      <c r="BM271" s="170" t="s">
        <v>386</v>
      </c>
    </row>
    <row r="272" spans="1:65" s="2" customFormat="1" ht="21.75" customHeight="1" x14ac:dyDescent="0.2">
      <c r="A272" s="32"/>
      <c r="B272" s="157"/>
      <c r="C272" s="158">
        <v>65</v>
      </c>
      <c r="D272" s="196" t="s">
        <v>182</v>
      </c>
      <c r="E272" s="197" t="s">
        <v>387</v>
      </c>
      <c r="F272" s="198" t="s">
        <v>388</v>
      </c>
      <c r="G272" s="199" t="s">
        <v>180</v>
      </c>
      <c r="H272" s="200">
        <v>1</v>
      </c>
      <c r="I272" s="201"/>
      <c r="J272" s="202">
        <f t="shared" si="30"/>
        <v>0</v>
      </c>
      <c r="K272" s="203"/>
      <c r="L272" s="204"/>
      <c r="M272" s="205" t="s">
        <v>1</v>
      </c>
      <c r="N272" s="206" t="s">
        <v>42</v>
      </c>
      <c r="O272" s="58"/>
      <c r="P272" s="168">
        <f t="shared" si="31"/>
        <v>0</v>
      </c>
      <c r="Q272" s="168">
        <v>4.4000000000000002E-4</v>
      </c>
      <c r="R272" s="168">
        <f t="shared" si="32"/>
        <v>4.4000000000000002E-4</v>
      </c>
      <c r="S272" s="168">
        <v>0</v>
      </c>
      <c r="T272" s="169">
        <f t="shared" si="33"/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0" t="s">
        <v>250</v>
      </c>
      <c r="AT272" s="170" t="s">
        <v>182</v>
      </c>
      <c r="AU272" s="170" t="s">
        <v>81</v>
      </c>
      <c r="AY272" s="17" t="s">
        <v>134</v>
      </c>
      <c r="BE272" s="171">
        <f t="shared" si="34"/>
        <v>0</v>
      </c>
      <c r="BF272" s="171">
        <f t="shared" si="35"/>
        <v>0</v>
      </c>
      <c r="BG272" s="171">
        <f t="shared" si="36"/>
        <v>0</v>
      </c>
      <c r="BH272" s="171">
        <f t="shared" si="37"/>
        <v>0</v>
      </c>
      <c r="BI272" s="171">
        <f t="shared" si="38"/>
        <v>0</v>
      </c>
      <c r="BJ272" s="17" t="s">
        <v>81</v>
      </c>
      <c r="BK272" s="171">
        <f t="shared" si="39"/>
        <v>0</v>
      </c>
      <c r="BL272" s="17" t="s">
        <v>189</v>
      </c>
      <c r="BM272" s="170" t="s">
        <v>389</v>
      </c>
    </row>
    <row r="273" spans="1:65" s="2" customFormat="1" ht="21.75" customHeight="1" x14ac:dyDescent="0.2">
      <c r="A273" s="32"/>
      <c r="B273" s="157"/>
      <c r="C273" s="158">
        <v>66</v>
      </c>
      <c r="D273" s="196" t="s">
        <v>182</v>
      </c>
      <c r="E273" s="197" t="s">
        <v>390</v>
      </c>
      <c r="F273" s="198" t="s">
        <v>391</v>
      </c>
      <c r="G273" s="199" t="s">
        <v>180</v>
      </c>
      <c r="H273" s="200">
        <v>1</v>
      </c>
      <c r="I273" s="201"/>
      <c r="J273" s="202">
        <f t="shared" si="30"/>
        <v>0</v>
      </c>
      <c r="K273" s="203"/>
      <c r="L273" s="204"/>
      <c r="M273" s="205" t="s">
        <v>1</v>
      </c>
      <c r="N273" s="206" t="s">
        <v>42</v>
      </c>
      <c r="O273" s="58"/>
      <c r="P273" s="168">
        <f t="shared" si="31"/>
        <v>0</v>
      </c>
      <c r="Q273" s="168">
        <v>0</v>
      </c>
      <c r="R273" s="168">
        <f t="shared" si="32"/>
        <v>0</v>
      </c>
      <c r="S273" s="168">
        <v>0</v>
      </c>
      <c r="T273" s="169">
        <f t="shared" si="33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0" t="s">
        <v>250</v>
      </c>
      <c r="AT273" s="170" t="s">
        <v>182</v>
      </c>
      <c r="AU273" s="170" t="s">
        <v>81</v>
      </c>
      <c r="AY273" s="17" t="s">
        <v>134</v>
      </c>
      <c r="BE273" s="171">
        <f t="shared" si="34"/>
        <v>0</v>
      </c>
      <c r="BF273" s="171">
        <f t="shared" si="35"/>
        <v>0</v>
      </c>
      <c r="BG273" s="171">
        <f t="shared" si="36"/>
        <v>0</v>
      </c>
      <c r="BH273" s="171">
        <f t="shared" si="37"/>
        <v>0</v>
      </c>
      <c r="BI273" s="171">
        <f t="shared" si="38"/>
        <v>0</v>
      </c>
      <c r="BJ273" s="17" t="s">
        <v>81</v>
      </c>
      <c r="BK273" s="171">
        <f t="shared" si="39"/>
        <v>0</v>
      </c>
      <c r="BL273" s="17" t="s">
        <v>189</v>
      </c>
      <c r="BM273" s="170" t="s">
        <v>392</v>
      </c>
    </row>
    <row r="274" spans="1:65" s="2" customFormat="1" ht="25.5" customHeight="1" x14ac:dyDescent="0.2">
      <c r="A274" s="32"/>
      <c r="B274" s="157"/>
      <c r="C274" s="158">
        <v>67</v>
      </c>
      <c r="D274" s="158" t="s">
        <v>137</v>
      </c>
      <c r="E274" s="159" t="s">
        <v>393</v>
      </c>
      <c r="F274" s="160" t="s">
        <v>641</v>
      </c>
      <c r="G274" s="161" t="s">
        <v>180</v>
      </c>
      <c r="H274" s="162">
        <v>1</v>
      </c>
      <c r="I274" s="163"/>
      <c r="J274" s="164">
        <f t="shared" si="30"/>
        <v>0</v>
      </c>
      <c r="K274" s="165"/>
      <c r="L274" s="33"/>
      <c r="M274" s="166" t="s">
        <v>1</v>
      </c>
      <c r="N274" s="167" t="s">
        <v>42</v>
      </c>
      <c r="O274" s="58"/>
      <c r="P274" s="168">
        <f t="shared" si="31"/>
        <v>0</v>
      </c>
      <c r="Q274" s="168">
        <v>3.1E-4</v>
      </c>
      <c r="R274" s="168">
        <f t="shared" si="32"/>
        <v>3.1E-4</v>
      </c>
      <c r="S274" s="168">
        <v>0</v>
      </c>
      <c r="T274" s="169">
        <f t="shared" si="33"/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70" t="s">
        <v>189</v>
      </c>
      <c r="AT274" s="170" t="s">
        <v>137</v>
      </c>
      <c r="AU274" s="170" t="s">
        <v>81</v>
      </c>
      <c r="AY274" s="17" t="s">
        <v>134</v>
      </c>
      <c r="BE274" s="171">
        <f t="shared" si="34"/>
        <v>0</v>
      </c>
      <c r="BF274" s="171">
        <f t="shared" si="35"/>
        <v>0</v>
      </c>
      <c r="BG274" s="171">
        <f t="shared" si="36"/>
        <v>0</v>
      </c>
      <c r="BH274" s="171">
        <f t="shared" si="37"/>
        <v>0</v>
      </c>
      <c r="BI274" s="171">
        <f t="shared" si="38"/>
        <v>0</v>
      </c>
      <c r="BJ274" s="17" t="s">
        <v>81</v>
      </c>
      <c r="BK274" s="171">
        <f t="shared" si="39"/>
        <v>0</v>
      </c>
      <c r="BL274" s="17" t="s">
        <v>189</v>
      </c>
      <c r="BM274" s="170" t="s">
        <v>394</v>
      </c>
    </row>
    <row r="275" spans="1:65" s="2" customFormat="1" ht="21.75" customHeight="1" x14ac:dyDescent="0.2">
      <c r="A275" s="32"/>
      <c r="B275" s="157"/>
      <c r="C275" s="158">
        <v>68</v>
      </c>
      <c r="D275" s="158" t="s">
        <v>137</v>
      </c>
      <c r="E275" s="159" t="s">
        <v>395</v>
      </c>
      <c r="F275" s="160" t="s">
        <v>396</v>
      </c>
      <c r="G275" s="161" t="s">
        <v>218</v>
      </c>
      <c r="H275" s="162">
        <v>6.5000000000000002E-2</v>
      </c>
      <c r="I275" s="163"/>
      <c r="J275" s="164">
        <f t="shared" si="30"/>
        <v>0</v>
      </c>
      <c r="K275" s="165"/>
      <c r="L275" s="33"/>
      <c r="M275" s="166" t="s">
        <v>1</v>
      </c>
      <c r="N275" s="167" t="s">
        <v>42</v>
      </c>
      <c r="O275" s="58"/>
      <c r="P275" s="168">
        <f t="shared" si="31"/>
        <v>0</v>
      </c>
      <c r="Q275" s="168">
        <v>0</v>
      </c>
      <c r="R275" s="168">
        <f t="shared" si="32"/>
        <v>0</v>
      </c>
      <c r="S275" s="168">
        <v>0</v>
      </c>
      <c r="T275" s="169">
        <f t="shared" si="33"/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0" t="s">
        <v>189</v>
      </c>
      <c r="AT275" s="170" t="s">
        <v>137</v>
      </c>
      <c r="AU275" s="170" t="s">
        <v>81</v>
      </c>
      <c r="AY275" s="17" t="s">
        <v>134</v>
      </c>
      <c r="BE275" s="171">
        <f t="shared" si="34"/>
        <v>0</v>
      </c>
      <c r="BF275" s="171">
        <f t="shared" si="35"/>
        <v>0</v>
      </c>
      <c r="BG275" s="171">
        <f t="shared" si="36"/>
        <v>0</v>
      </c>
      <c r="BH275" s="171">
        <f t="shared" si="37"/>
        <v>0</v>
      </c>
      <c r="BI275" s="171">
        <f t="shared" si="38"/>
        <v>0</v>
      </c>
      <c r="BJ275" s="17" t="s">
        <v>81</v>
      </c>
      <c r="BK275" s="171">
        <f t="shared" si="39"/>
        <v>0</v>
      </c>
      <c r="BL275" s="17" t="s">
        <v>189</v>
      </c>
      <c r="BM275" s="170" t="s">
        <v>397</v>
      </c>
    </row>
    <row r="276" spans="1:65" s="2" customFormat="1" ht="33" customHeight="1" x14ac:dyDescent="0.2">
      <c r="A276" s="32"/>
      <c r="B276" s="157"/>
      <c r="C276" s="158">
        <v>69</v>
      </c>
      <c r="D276" s="158" t="s">
        <v>137</v>
      </c>
      <c r="E276" s="159" t="s">
        <v>398</v>
      </c>
      <c r="F276" s="160" t="s">
        <v>399</v>
      </c>
      <c r="G276" s="161" t="s">
        <v>400</v>
      </c>
      <c r="H276" s="162">
        <v>1</v>
      </c>
      <c r="I276" s="163"/>
      <c r="J276" s="164">
        <f t="shared" si="30"/>
        <v>0</v>
      </c>
      <c r="K276" s="165"/>
      <c r="L276" s="33"/>
      <c r="M276" s="166" t="s">
        <v>1</v>
      </c>
      <c r="N276" s="167" t="s">
        <v>42</v>
      </c>
      <c r="O276" s="58"/>
      <c r="P276" s="168">
        <f t="shared" si="31"/>
        <v>0</v>
      </c>
      <c r="Q276" s="168">
        <v>0</v>
      </c>
      <c r="R276" s="168">
        <f t="shared" si="32"/>
        <v>0</v>
      </c>
      <c r="S276" s="168">
        <v>0</v>
      </c>
      <c r="T276" s="169">
        <f t="shared" si="33"/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0" t="s">
        <v>189</v>
      </c>
      <c r="AT276" s="170" t="s">
        <v>137</v>
      </c>
      <c r="AU276" s="170" t="s">
        <v>81</v>
      </c>
      <c r="AY276" s="17" t="s">
        <v>134</v>
      </c>
      <c r="BE276" s="171">
        <f t="shared" si="34"/>
        <v>0</v>
      </c>
      <c r="BF276" s="171">
        <f t="shared" si="35"/>
        <v>0</v>
      </c>
      <c r="BG276" s="171">
        <f t="shared" si="36"/>
        <v>0</v>
      </c>
      <c r="BH276" s="171">
        <f t="shared" si="37"/>
        <v>0</v>
      </c>
      <c r="BI276" s="171">
        <f t="shared" si="38"/>
        <v>0</v>
      </c>
      <c r="BJ276" s="17" t="s">
        <v>81</v>
      </c>
      <c r="BK276" s="171">
        <f t="shared" si="39"/>
        <v>0</v>
      </c>
      <c r="BL276" s="17" t="s">
        <v>189</v>
      </c>
      <c r="BM276" s="170" t="s">
        <v>401</v>
      </c>
    </row>
    <row r="277" spans="1:65" s="12" customFormat="1" ht="22.9" customHeight="1" x14ac:dyDescent="0.2">
      <c r="B277" s="144"/>
      <c r="D277" s="145" t="s">
        <v>75</v>
      </c>
      <c r="E277" s="155" t="s">
        <v>402</v>
      </c>
      <c r="F277" s="155" t="s">
        <v>403</v>
      </c>
      <c r="I277" s="147"/>
      <c r="J277" s="156">
        <f>BK277</f>
        <v>0</v>
      </c>
      <c r="L277" s="144"/>
      <c r="M277" s="149"/>
      <c r="N277" s="150"/>
      <c r="O277" s="150"/>
      <c r="P277" s="151">
        <f>SUM(P278:P279)</f>
        <v>0</v>
      </c>
      <c r="Q277" s="150"/>
      <c r="R277" s="151">
        <f>SUM(R278:R279)</f>
        <v>1.2E-2</v>
      </c>
      <c r="S277" s="150"/>
      <c r="T277" s="152">
        <f>SUM(T278:T279)</f>
        <v>0</v>
      </c>
      <c r="AR277" s="145" t="s">
        <v>81</v>
      </c>
      <c r="AT277" s="153" t="s">
        <v>75</v>
      </c>
      <c r="AU277" s="153" t="s">
        <v>84</v>
      </c>
      <c r="AY277" s="145" t="s">
        <v>134</v>
      </c>
      <c r="BK277" s="154">
        <f>SUM(BK278:BK279)</f>
        <v>0</v>
      </c>
    </row>
    <row r="278" spans="1:65" s="2" customFormat="1" ht="21.75" customHeight="1" x14ac:dyDescent="0.2">
      <c r="A278" s="32"/>
      <c r="B278" s="157"/>
      <c r="C278" s="158">
        <v>70</v>
      </c>
      <c r="D278" s="158" t="s">
        <v>137</v>
      </c>
      <c r="E278" s="159" t="s">
        <v>404</v>
      </c>
      <c r="F278" s="160" t="s">
        <v>405</v>
      </c>
      <c r="G278" s="161" t="s">
        <v>314</v>
      </c>
      <c r="H278" s="162">
        <v>1</v>
      </c>
      <c r="I278" s="163"/>
      <c r="J278" s="164">
        <f>ROUND(I278*H278,2)</f>
        <v>0</v>
      </c>
      <c r="K278" s="165"/>
      <c r="L278" s="33"/>
      <c r="M278" s="166" t="s">
        <v>1</v>
      </c>
      <c r="N278" s="167" t="s">
        <v>42</v>
      </c>
      <c r="O278" s="58"/>
      <c r="P278" s="168">
        <f>O278*H278</f>
        <v>0</v>
      </c>
      <c r="Q278" s="168">
        <v>1.2E-2</v>
      </c>
      <c r="R278" s="168">
        <f>Q278*H278</f>
        <v>1.2E-2</v>
      </c>
      <c r="S278" s="168">
        <v>0</v>
      </c>
      <c r="T278" s="169">
        <f>S278*H278</f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70" t="s">
        <v>189</v>
      </c>
      <c r="AT278" s="170" t="s">
        <v>137</v>
      </c>
      <c r="AU278" s="170" t="s">
        <v>81</v>
      </c>
      <c r="AY278" s="17" t="s">
        <v>134</v>
      </c>
      <c r="BE278" s="171">
        <f>IF(N278="základní",J278,0)</f>
        <v>0</v>
      </c>
      <c r="BF278" s="171">
        <f>IF(N278="snížená",J278,0)</f>
        <v>0</v>
      </c>
      <c r="BG278" s="171">
        <f>IF(N278="zákl. přenesená",J278,0)</f>
        <v>0</v>
      </c>
      <c r="BH278" s="171">
        <f>IF(N278="sníž. přenesená",J278,0)</f>
        <v>0</v>
      </c>
      <c r="BI278" s="171">
        <f>IF(N278="nulová",J278,0)</f>
        <v>0</v>
      </c>
      <c r="BJ278" s="17" t="s">
        <v>81</v>
      </c>
      <c r="BK278" s="171">
        <f>ROUND(I278*H278,2)</f>
        <v>0</v>
      </c>
      <c r="BL278" s="17" t="s">
        <v>189</v>
      </c>
      <c r="BM278" s="170" t="s">
        <v>406</v>
      </c>
    </row>
    <row r="279" spans="1:65" s="2" customFormat="1" ht="21.75" customHeight="1" x14ac:dyDescent="0.2">
      <c r="A279" s="32"/>
      <c r="B279" s="157"/>
      <c r="C279" s="158">
        <v>71</v>
      </c>
      <c r="D279" s="158" t="s">
        <v>137</v>
      </c>
      <c r="E279" s="159" t="s">
        <v>407</v>
      </c>
      <c r="F279" s="160" t="s">
        <v>408</v>
      </c>
      <c r="G279" s="161" t="s">
        <v>218</v>
      </c>
      <c r="H279" s="162">
        <v>1.2E-2</v>
      </c>
      <c r="I279" s="163"/>
      <c r="J279" s="164">
        <f>ROUND(I279*H279,2)</f>
        <v>0</v>
      </c>
      <c r="K279" s="165"/>
      <c r="L279" s="33"/>
      <c r="M279" s="166" t="s">
        <v>1</v>
      </c>
      <c r="N279" s="167" t="s">
        <v>42</v>
      </c>
      <c r="O279" s="58"/>
      <c r="P279" s="168">
        <f>O279*H279</f>
        <v>0</v>
      </c>
      <c r="Q279" s="168">
        <v>0</v>
      </c>
      <c r="R279" s="168">
        <f>Q279*H279</f>
        <v>0</v>
      </c>
      <c r="S279" s="168">
        <v>0</v>
      </c>
      <c r="T279" s="169">
        <f>S279*H279</f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0" t="s">
        <v>189</v>
      </c>
      <c r="AT279" s="170" t="s">
        <v>137</v>
      </c>
      <c r="AU279" s="170" t="s">
        <v>81</v>
      </c>
      <c r="AY279" s="17" t="s">
        <v>134</v>
      </c>
      <c r="BE279" s="171">
        <f>IF(N279="základní",J279,0)</f>
        <v>0</v>
      </c>
      <c r="BF279" s="171">
        <f>IF(N279="snížená",J279,0)</f>
        <v>0</v>
      </c>
      <c r="BG279" s="171">
        <f>IF(N279="zákl. přenesená",J279,0)</f>
        <v>0</v>
      </c>
      <c r="BH279" s="171">
        <f>IF(N279="sníž. přenesená",J279,0)</f>
        <v>0</v>
      </c>
      <c r="BI279" s="171">
        <f>IF(N279="nulová",J279,0)</f>
        <v>0</v>
      </c>
      <c r="BJ279" s="17" t="s">
        <v>81</v>
      </c>
      <c r="BK279" s="171">
        <f>ROUND(I279*H279,2)</f>
        <v>0</v>
      </c>
      <c r="BL279" s="17" t="s">
        <v>189</v>
      </c>
      <c r="BM279" s="170" t="s">
        <v>409</v>
      </c>
    </row>
    <row r="280" spans="1:65" s="12" customFormat="1" ht="22.9" customHeight="1" x14ac:dyDescent="0.2">
      <c r="B280" s="144"/>
      <c r="D280" s="145" t="s">
        <v>75</v>
      </c>
      <c r="E280" s="155" t="s">
        <v>410</v>
      </c>
      <c r="F280" s="155" t="s">
        <v>411</v>
      </c>
      <c r="I280" s="147"/>
      <c r="J280" s="156">
        <f>BK280</f>
        <v>2</v>
      </c>
      <c r="L280" s="144"/>
      <c r="M280" s="149"/>
      <c r="N280" s="150"/>
      <c r="O280" s="150"/>
      <c r="P280" s="151">
        <f>SUM(P281:P296)</f>
        <v>0</v>
      </c>
      <c r="Q280" s="150"/>
      <c r="R280" s="151">
        <f>SUM(R281:R296)</f>
        <v>3.8130000000000004E-2</v>
      </c>
      <c r="S280" s="150"/>
      <c r="T280" s="152">
        <f>SUM(T281:T296)</f>
        <v>0</v>
      </c>
      <c r="AR280" s="145" t="s">
        <v>81</v>
      </c>
      <c r="AT280" s="153" t="s">
        <v>75</v>
      </c>
      <c r="AU280" s="153" t="s">
        <v>84</v>
      </c>
      <c r="AY280" s="145" t="s">
        <v>134</v>
      </c>
      <c r="BK280" s="154">
        <f>SUM(BK281:BK296)</f>
        <v>2</v>
      </c>
    </row>
    <row r="281" spans="1:65" s="2" customFormat="1" ht="16.5" customHeight="1" x14ac:dyDescent="0.2">
      <c r="A281" s="32"/>
      <c r="B281" s="157"/>
      <c r="C281" s="158">
        <v>72</v>
      </c>
      <c r="D281" s="158" t="s">
        <v>137</v>
      </c>
      <c r="E281" s="159" t="s">
        <v>412</v>
      </c>
      <c r="F281" s="160" t="s">
        <v>413</v>
      </c>
      <c r="G281" s="161" t="s">
        <v>180</v>
      </c>
      <c r="H281" s="162">
        <v>2</v>
      </c>
      <c r="I281" s="163"/>
      <c r="J281" s="164">
        <f t="shared" ref="J281:J296" si="40">ROUND(I281*H281,2)</f>
        <v>0</v>
      </c>
      <c r="K281" s="165"/>
      <c r="L281" s="33"/>
      <c r="M281" s="166" t="s">
        <v>1</v>
      </c>
      <c r="N281" s="167" t="s">
        <v>42</v>
      </c>
      <c r="O281" s="58"/>
      <c r="P281" s="168">
        <f t="shared" ref="P281:P296" si="41">O281*H281</f>
        <v>0</v>
      </c>
      <c r="Q281" s="168">
        <v>0</v>
      </c>
      <c r="R281" s="168">
        <f t="shared" ref="R281:R296" si="42">Q281*H281</f>
        <v>0</v>
      </c>
      <c r="S281" s="168">
        <v>0</v>
      </c>
      <c r="T281" s="169">
        <f t="shared" ref="T281:T296" si="43">S281*H281</f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70" t="s">
        <v>189</v>
      </c>
      <c r="AT281" s="170" t="s">
        <v>137</v>
      </c>
      <c r="AU281" s="170" t="s">
        <v>81</v>
      </c>
      <c r="AY281" s="17" t="s">
        <v>134</v>
      </c>
      <c r="BE281" s="171">
        <f t="shared" ref="BE281:BE296" si="44">IF(N281="základní",J281,0)</f>
        <v>0</v>
      </c>
      <c r="BF281" s="171">
        <f t="shared" ref="BF281:BF296" si="45">IF(N281="snížená",J281,0)</f>
        <v>0</v>
      </c>
      <c r="BG281" s="171">
        <f t="shared" ref="BG281:BG296" si="46">IF(N281="zákl. přenesená",J281,0)</f>
        <v>0</v>
      </c>
      <c r="BH281" s="171">
        <f t="shared" ref="BH281:BH296" si="47">IF(N281="sníž. přenesená",J281,0)</f>
        <v>0</v>
      </c>
      <c r="BI281" s="171">
        <f t="shared" ref="BI281:BI296" si="48">IF(N281="nulová",J281,0)</f>
        <v>0</v>
      </c>
      <c r="BJ281" s="17" t="s">
        <v>81</v>
      </c>
      <c r="BK281" s="171">
        <f t="shared" ref="BK281:BK296" si="49">ROUND(I281*H281,2)</f>
        <v>0</v>
      </c>
      <c r="BL281" s="17" t="s">
        <v>189</v>
      </c>
      <c r="BM281" s="170" t="s">
        <v>414</v>
      </c>
    </row>
    <row r="282" spans="1:65" s="2" customFormat="1" ht="21.75" customHeight="1" x14ac:dyDescent="0.2">
      <c r="A282" s="32"/>
      <c r="B282" s="157"/>
      <c r="C282" s="158">
        <v>73</v>
      </c>
      <c r="D282" s="196" t="s">
        <v>182</v>
      </c>
      <c r="E282" s="197" t="s">
        <v>415</v>
      </c>
      <c r="F282" s="198" t="s">
        <v>416</v>
      </c>
      <c r="G282" s="199" t="s">
        <v>180</v>
      </c>
      <c r="H282" s="200">
        <v>2</v>
      </c>
      <c r="I282" s="201"/>
      <c r="J282" s="202">
        <f t="shared" si="40"/>
        <v>0</v>
      </c>
      <c r="K282" s="203"/>
      <c r="L282" s="204"/>
      <c r="M282" s="205" t="s">
        <v>1</v>
      </c>
      <c r="N282" s="206" t="s">
        <v>42</v>
      </c>
      <c r="O282" s="58"/>
      <c r="P282" s="168">
        <f t="shared" si="41"/>
        <v>0</v>
      </c>
      <c r="Q282" s="168">
        <v>2.0000000000000002E-5</v>
      </c>
      <c r="R282" s="168">
        <f t="shared" si="42"/>
        <v>4.0000000000000003E-5</v>
      </c>
      <c r="S282" s="168">
        <v>0</v>
      </c>
      <c r="T282" s="169">
        <f t="shared" si="43"/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70" t="s">
        <v>250</v>
      </c>
      <c r="AT282" s="170" t="s">
        <v>182</v>
      </c>
      <c r="AU282" s="170" t="s">
        <v>81</v>
      </c>
      <c r="AY282" s="17" t="s">
        <v>134</v>
      </c>
      <c r="BE282" s="171">
        <f t="shared" si="44"/>
        <v>0</v>
      </c>
      <c r="BF282" s="171">
        <f t="shared" si="45"/>
        <v>0</v>
      </c>
      <c r="BG282" s="171">
        <f t="shared" si="46"/>
        <v>0</v>
      </c>
      <c r="BH282" s="171">
        <f t="shared" si="47"/>
        <v>0</v>
      </c>
      <c r="BI282" s="171">
        <f t="shared" si="48"/>
        <v>0</v>
      </c>
      <c r="BJ282" s="17" t="s">
        <v>81</v>
      </c>
      <c r="BK282" s="171">
        <f t="shared" si="49"/>
        <v>0</v>
      </c>
      <c r="BL282" s="17" t="s">
        <v>189</v>
      </c>
      <c r="BM282" s="170" t="s">
        <v>417</v>
      </c>
    </row>
    <row r="283" spans="1:65" s="2" customFormat="1" ht="21.75" customHeight="1" x14ac:dyDescent="0.2">
      <c r="A283" s="32"/>
      <c r="B283" s="157"/>
      <c r="C283" s="158">
        <v>74</v>
      </c>
      <c r="D283" s="158" t="s">
        <v>137</v>
      </c>
      <c r="E283" s="159" t="s">
        <v>418</v>
      </c>
      <c r="F283" s="160" t="s">
        <v>419</v>
      </c>
      <c r="G283" s="161" t="s">
        <v>256</v>
      </c>
      <c r="H283" s="162">
        <v>90</v>
      </c>
      <c r="I283" s="163"/>
      <c r="J283" s="164">
        <f t="shared" si="40"/>
        <v>0</v>
      </c>
      <c r="K283" s="165"/>
      <c r="L283" s="33"/>
      <c r="M283" s="166" t="s">
        <v>1</v>
      </c>
      <c r="N283" s="167" t="s">
        <v>42</v>
      </c>
      <c r="O283" s="58"/>
      <c r="P283" s="168">
        <f t="shared" si="41"/>
        <v>0</v>
      </c>
      <c r="Q283" s="168">
        <v>0</v>
      </c>
      <c r="R283" s="168">
        <f t="shared" si="42"/>
        <v>0</v>
      </c>
      <c r="S283" s="168">
        <v>0</v>
      </c>
      <c r="T283" s="169">
        <f t="shared" si="43"/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70" t="s">
        <v>189</v>
      </c>
      <c r="AT283" s="170" t="s">
        <v>137</v>
      </c>
      <c r="AU283" s="170" t="s">
        <v>81</v>
      </c>
      <c r="AY283" s="17" t="s">
        <v>134</v>
      </c>
      <c r="BE283" s="171">
        <f t="shared" si="44"/>
        <v>0</v>
      </c>
      <c r="BF283" s="171">
        <f t="shared" si="45"/>
        <v>0</v>
      </c>
      <c r="BG283" s="171">
        <f t="shared" si="46"/>
        <v>0</v>
      </c>
      <c r="BH283" s="171">
        <f t="shared" si="47"/>
        <v>0</v>
      </c>
      <c r="BI283" s="171">
        <f t="shared" si="48"/>
        <v>0</v>
      </c>
      <c r="BJ283" s="17" t="s">
        <v>81</v>
      </c>
      <c r="BK283" s="171">
        <f t="shared" si="49"/>
        <v>0</v>
      </c>
      <c r="BL283" s="17" t="s">
        <v>189</v>
      </c>
      <c r="BM283" s="170" t="s">
        <v>420</v>
      </c>
    </row>
    <row r="284" spans="1:65" s="2" customFormat="1" ht="16.5" customHeight="1" x14ac:dyDescent="0.2">
      <c r="A284" s="32"/>
      <c r="B284" s="157"/>
      <c r="C284" s="158">
        <v>75</v>
      </c>
      <c r="D284" s="196" t="s">
        <v>182</v>
      </c>
      <c r="E284" s="197" t="s">
        <v>421</v>
      </c>
      <c r="F284" s="198" t="s">
        <v>422</v>
      </c>
      <c r="G284" s="199" t="s">
        <v>256</v>
      </c>
      <c r="H284" s="200">
        <v>50</v>
      </c>
      <c r="I284" s="201"/>
      <c r="J284" s="202">
        <f t="shared" si="40"/>
        <v>0</v>
      </c>
      <c r="K284" s="203"/>
      <c r="L284" s="204"/>
      <c r="M284" s="205" t="s">
        <v>1</v>
      </c>
      <c r="N284" s="206" t="s">
        <v>42</v>
      </c>
      <c r="O284" s="58"/>
      <c r="P284" s="168">
        <f t="shared" si="41"/>
        <v>0</v>
      </c>
      <c r="Q284" s="168">
        <v>1.7000000000000001E-4</v>
      </c>
      <c r="R284" s="168">
        <f t="shared" si="42"/>
        <v>8.5000000000000006E-3</v>
      </c>
      <c r="S284" s="168">
        <v>0</v>
      </c>
      <c r="T284" s="169">
        <f t="shared" si="43"/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0" t="s">
        <v>250</v>
      </c>
      <c r="AT284" s="170" t="s">
        <v>182</v>
      </c>
      <c r="AU284" s="170" t="s">
        <v>81</v>
      </c>
      <c r="AY284" s="17" t="s">
        <v>134</v>
      </c>
      <c r="BE284" s="171">
        <f t="shared" si="44"/>
        <v>0</v>
      </c>
      <c r="BF284" s="171">
        <f t="shared" si="45"/>
        <v>0</v>
      </c>
      <c r="BG284" s="171">
        <f t="shared" si="46"/>
        <v>0</v>
      </c>
      <c r="BH284" s="171">
        <f t="shared" si="47"/>
        <v>0</v>
      </c>
      <c r="BI284" s="171">
        <f t="shared" si="48"/>
        <v>0</v>
      </c>
      <c r="BJ284" s="17" t="s">
        <v>81</v>
      </c>
      <c r="BK284" s="171">
        <f t="shared" si="49"/>
        <v>0</v>
      </c>
      <c r="BL284" s="17" t="s">
        <v>189</v>
      </c>
      <c r="BM284" s="170" t="s">
        <v>423</v>
      </c>
    </row>
    <row r="285" spans="1:65" s="2" customFormat="1" ht="16.5" customHeight="1" x14ac:dyDescent="0.2">
      <c r="A285" s="32"/>
      <c r="B285" s="157"/>
      <c r="C285" s="158">
        <v>76</v>
      </c>
      <c r="D285" s="196" t="s">
        <v>182</v>
      </c>
      <c r="E285" s="197" t="s">
        <v>424</v>
      </c>
      <c r="F285" s="198" t="s">
        <v>425</v>
      </c>
      <c r="G285" s="199" t="s">
        <v>256</v>
      </c>
      <c r="H285" s="200">
        <v>5</v>
      </c>
      <c r="I285" s="201"/>
      <c r="J285" s="202">
        <f t="shared" si="40"/>
        <v>0</v>
      </c>
      <c r="K285" s="203"/>
      <c r="L285" s="204"/>
      <c r="M285" s="205" t="s">
        <v>1</v>
      </c>
      <c r="N285" s="206" t="s">
        <v>42</v>
      </c>
      <c r="O285" s="58"/>
      <c r="P285" s="168">
        <f t="shared" si="41"/>
        <v>0</v>
      </c>
      <c r="Q285" s="168">
        <v>2.7999999999999998E-4</v>
      </c>
      <c r="R285" s="168">
        <f t="shared" si="42"/>
        <v>1.3999999999999998E-3</v>
      </c>
      <c r="S285" s="168">
        <v>0</v>
      </c>
      <c r="T285" s="169">
        <f t="shared" si="43"/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70" t="s">
        <v>250</v>
      </c>
      <c r="AT285" s="170" t="s">
        <v>182</v>
      </c>
      <c r="AU285" s="170" t="s">
        <v>81</v>
      </c>
      <c r="AY285" s="17" t="s">
        <v>134</v>
      </c>
      <c r="BE285" s="171">
        <f t="shared" si="44"/>
        <v>0</v>
      </c>
      <c r="BF285" s="171">
        <f t="shared" si="45"/>
        <v>0</v>
      </c>
      <c r="BG285" s="171">
        <f t="shared" si="46"/>
        <v>0</v>
      </c>
      <c r="BH285" s="171">
        <f t="shared" si="47"/>
        <v>0</v>
      </c>
      <c r="BI285" s="171">
        <f t="shared" si="48"/>
        <v>0</v>
      </c>
      <c r="BJ285" s="17" t="s">
        <v>81</v>
      </c>
      <c r="BK285" s="171">
        <f t="shared" si="49"/>
        <v>0</v>
      </c>
      <c r="BL285" s="17" t="s">
        <v>189</v>
      </c>
      <c r="BM285" s="170" t="s">
        <v>426</v>
      </c>
    </row>
    <row r="286" spans="1:65" s="2" customFormat="1" ht="21.75" customHeight="1" x14ac:dyDescent="0.2">
      <c r="A286" s="32"/>
      <c r="B286" s="157"/>
      <c r="C286" s="158">
        <v>77</v>
      </c>
      <c r="D286" s="158" t="s">
        <v>137</v>
      </c>
      <c r="E286" s="159" t="s">
        <v>427</v>
      </c>
      <c r="F286" s="160" t="s">
        <v>428</v>
      </c>
      <c r="G286" s="161" t="s">
        <v>180</v>
      </c>
      <c r="H286" s="162">
        <v>1</v>
      </c>
      <c r="I286" s="163"/>
      <c r="J286" s="164">
        <f t="shared" si="40"/>
        <v>0</v>
      </c>
      <c r="K286" s="165"/>
      <c r="L286" s="33"/>
      <c r="M286" s="166" t="s">
        <v>1</v>
      </c>
      <c r="N286" s="167" t="s">
        <v>42</v>
      </c>
      <c r="O286" s="58"/>
      <c r="P286" s="168">
        <f t="shared" si="41"/>
        <v>0</v>
      </c>
      <c r="Q286" s="168">
        <v>0</v>
      </c>
      <c r="R286" s="168">
        <f t="shared" si="42"/>
        <v>0</v>
      </c>
      <c r="S286" s="168">
        <v>0</v>
      </c>
      <c r="T286" s="169">
        <f t="shared" si="43"/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70" t="s">
        <v>189</v>
      </c>
      <c r="AT286" s="170" t="s">
        <v>137</v>
      </c>
      <c r="AU286" s="170" t="s">
        <v>81</v>
      </c>
      <c r="AY286" s="17" t="s">
        <v>134</v>
      </c>
      <c r="BE286" s="171">
        <f t="shared" si="44"/>
        <v>0</v>
      </c>
      <c r="BF286" s="171">
        <f t="shared" si="45"/>
        <v>0</v>
      </c>
      <c r="BG286" s="171">
        <f t="shared" si="46"/>
        <v>0</v>
      </c>
      <c r="BH286" s="171">
        <f t="shared" si="47"/>
        <v>0</v>
      </c>
      <c r="BI286" s="171">
        <f t="shared" si="48"/>
        <v>0</v>
      </c>
      <c r="BJ286" s="17" t="s">
        <v>81</v>
      </c>
      <c r="BK286" s="171">
        <f t="shared" si="49"/>
        <v>0</v>
      </c>
      <c r="BL286" s="17" t="s">
        <v>189</v>
      </c>
      <c r="BM286" s="170" t="s">
        <v>429</v>
      </c>
    </row>
    <row r="287" spans="1:65" s="2" customFormat="1" ht="21.75" customHeight="1" x14ac:dyDescent="0.2">
      <c r="A287" s="32"/>
      <c r="B287" s="157"/>
      <c r="C287" s="158">
        <v>78</v>
      </c>
      <c r="D287" s="196" t="s">
        <v>182</v>
      </c>
      <c r="E287" s="197" t="s">
        <v>430</v>
      </c>
      <c r="F287" s="198" t="s">
        <v>431</v>
      </c>
      <c r="G287" s="199" t="s">
        <v>180</v>
      </c>
      <c r="H287" s="200">
        <v>1</v>
      </c>
      <c r="I287" s="201"/>
      <c r="J287" s="202">
        <f t="shared" si="40"/>
        <v>0</v>
      </c>
      <c r="K287" s="203"/>
      <c r="L287" s="204"/>
      <c r="M287" s="205" t="s">
        <v>1</v>
      </c>
      <c r="N287" s="206" t="s">
        <v>42</v>
      </c>
      <c r="O287" s="58"/>
      <c r="P287" s="168">
        <f t="shared" si="41"/>
        <v>0</v>
      </c>
      <c r="Q287" s="168">
        <v>1.6899999999999998E-2</v>
      </c>
      <c r="R287" s="168">
        <f t="shared" si="42"/>
        <v>1.6899999999999998E-2</v>
      </c>
      <c r="S287" s="168">
        <v>0</v>
      </c>
      <c r="T287" s="169">
        <f t="shared" si="43"/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70" t="s">
        <v>250</v>
      </c>
      <c r="AT287" s="170" t="s">
        <v>182</v>
      </c>
      <c r="AU287" s="170" t="s">
        <v>81</v>
      </c>
      <c r="AY287" s="17" t="s">
        <v>134</v>
      </c>
      <c r="BE287" s="171">
        <f t="shared" si="44"/>
        <v>0</v>
      </c>
      <c r="BF287" s="171">
        <f t="shared" si="45"/>
        <v>0</v>
      </c>
      <c r="BG287" s="171">
        <f t="shared" si="46"/>
        <v>0</v>
      </c>
      <c r="BH287" s="171">
        <f t="shared" si="47"/>
        <v>0</v>
      </c>
      <c r="BI287" s="171">
        <f t="shared" si="48"/>
        <v>0</v>
      </c>
      <c r="BJ287" s="17" t="s">
        <v>81</v>
      </c>
      <c r="BK287" s="171">
        <f t="shared" si="49"/>
        <v>0</v>
      </c>
      <c r="BL287" s="17" t="s">
        <v>189</v>
      </c>
      <c r="BM287" s="170" t="s">
        <v>432</v>
      </c>
    </row>
    <row r="288" spans="1:65" s="2" customFormat="1" ht="21.75" customHeight="1" x14ac:dyDescent="0.2">
      <c r="A288" s="32"/>
      <c r="B288" s="157"/>
      <c r="C288" s="158">
        <v>79</v>
      </c>
      <c r="D288" s="158" t="s">
        <v>137</v>
      </c>
      <c r="E288" s="159" t="s">
        <v>433</v>
      </c>
      <c r="F288" s="160" t="s">
        <v>434</v>
      </c>
      <c r="G288" s="161" t="s">
        <v>180</v>
      </c>
      <c r="H288" s="162">
        <v>4</v>
      </c>
      <c r="I288" s="163"/>
      <c r="J288" s="164">
        <f t="shared" si="40"/>
        <v>0</v>
      </c>
      <c r="K288" s="165"/>
      <c r="L288" s="33"/>
      <c r="M288" s="166" t="s">
        <v>1</v>
      </c>
      <c r="N288" s="167" t="s">
        <v>42</v>
      </c>
      <c r="O288" s="58"/>
      <c r="P288" s="168">
        <f t="shared" si="41"/>
        <v>0</v>
      </c>
      <c r="Q288" s="168">
        <v>0</v>
      </c>
      <c r="R288" s="168">
        <f t="shared" si="42"/>
        <v>0</v>
      </c>
      <c r="S288" s="168">
        <v>0</v>
      </c>
      <c r="T288" s="169">
        <f t="shared" si="43"/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0" t="s">
        <v>189</v>
      </c>
      <c r="AT288" s="170" t="s">
        <v>137</v>
      </c>
      <c r="AU288" s="170" t="s">
        <v>81</v>
      </c>
      <c r="AY288" s="17" t="s">
        <v>134</v>
      </c>
      <c r="BE288" s="171">
        <f t="shared" si="44"/>
        <v>0</v>
      </c>
      <c r="BF288" s="171">
        <f t="shared" si="45"/>
        <v>0</v>
      </c>
      <c r="BG288" s="171">
        <f t="shared" si="46"/>
        <v>0</v>
      </c>
      <c r="BH288" s="171">
        <f t="shared" si="47"/>
        <v>0</v>
      </c>
      <c r="BI288" s="171">
        <f t="shared" si="48"/>
        <v>0</v>
      </c>
      <c r="BJ288" s="17" t="s">
        <v>81</v>
      </c>
      <c r="BK288" s="171">
        <f t="shared" si="49"/>
        <v>0</v>
      </c>
      <c r="BL288" s="17" t="s">
        <v>189</v>
      </c>
      <c r="BM288" s="170" t="s">
        <v>435</v>
      </c>
    </row>
    <row r="289" spans="1:65" s="2" customFormat="1" ht="21.75" customHeight="1" x14ac:dyDescent="0.2">
      <c r="A289" s="32"/>
      <c r="B289" s="157"/>
      <c r="C289" s="158">
        <v>80</v>
      </c>
      <c r="D289" s="196" t="s">
        <v>182</v>
      </c>
      <c r="E289" s="197" t="s">
        <v>436</v>
      </c>
      <c r="F289" s="198" t="s">
        <v>437</v>
      </c>
      <c r="G289" s="199" t="s">
        <v>180</v>
      </c>
      <c r="H289" s="200">
        <v>4</v>
      </c>
      <c r="I289" s="201"/>
      <c r="J289" s="202">
        <f t="shared" si="40"/>
        <v>0</v>
      </c>
      <c r="K289" s="203"/>
      <c r="L289" s="204"/>
      <c r="M289" s="205" t="s">
        <v>1</v>
      </c>
      <c r="N289" s="206" t="s">
        <v>42</v>
      </c>
      <c r="O289" s="58"/>
      <c r="P289" s="168">
        <f t="shared" si="41"/>
        <v>0</v>
      </c>
      <c r="Q289" s="168">
        <v>1E-4</v>
      </c>
      <c r="R289" s="168">
        <f t="shared" si="42"/>
        <v>4.0000000000000002E-4</v>
      </c>
      <c r="S289" s="168">
        <v>0</v>
      </c>
      <c r="T289" s="169">
        <f t="shared" si="43"/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0" t="s">
        <v>250</v>
      </c>
      <c r="AT289" s="170" t="s">
        <v>182</v>
      </c>
      <c r="AU289" s="170" t="s">
        <v>81</v>
      </c>
      <c r="AY289" s="17" t="s">
        <v>134</v>
      </c>
      <c r="BE289" s="171">
        <f t="shared" si="44"/>
        <v>0</v>
      </c>
      <c r="BF289" s="171">
        <f t="shared" si="45"/>
        <v>0</v>
      </c>
      <c r="BG289" s="171">
        <f t="shared" si="46"/>
        <v>0</v>
      </c>
      <c r="BH289" s="171">
        <f t="shared" si="47"/>
        <v>0</v>
      </c>
      <c r="BI289" s="171">
        <f t="shared" si="48"/>
        <v>0</v>
      </c>
      <c r="BJ289" s="17" t="s">
        <v>81</v>
      </c>
      <c r="BK289" s="171">
        <f t="shared" si="49"/>
        <v>0</v>
      </c>
      <c r="BL289" s="17" t="s">
        <v>189</v>
      </c>
      <c r="BM289" s="170" t="s">
        <v>438</v>
      </c>
    </row>
    <row r="290" spans="1:65" s="2" customFormat="1" ht="21.75" customHeight="1" x14ac:dyDescent="0.2">
      <c r="A290" s="32"/>
      <c r="B290" s="157"/>
      <c r="C290" s="158">
        <v>81</v>
      </c>
      <c r="D290" s="158" t="s">
        <v>137</v>
      </c>
      <c r="E290" s="159" t="s">
        <v>439</v>
      </c>
      <c r="F290" s="160" t="s">
        <v>440</v>
      </c>
      <c r="G290" s="161" t="s">
        <v>180</v>
      </c>
      <c r="H290" s="162">
        <v>7</v>
      </c>
      <c r="I290" s="163"/>
      <c r="J290" s="164">
        <f t="shared" si="40"/>
        <v>0</v>
      </c>
      <c r="K290" s="165"/>
      <c r="L290" s="33"/>
      <c r="M290" s="166" t="s">
        <v>1</v>
      </c>
      <c r="N290" s="167" t="s">
        <v>42</v>
      </c>
      <c r="O290" s="58"/>
      <c r="P290" s="168">
        <f t="shared" si="41"/>
        <v>0</v>
      </c>
      <c r="Q290" s="168">
        <v>0</v>
      </c>
      <c r="R290" s="168">
        <f t="shared" si="42"/>
        <v>0</v>
      </c>
      <c r="S290" s="168">
        <v>0</v>
      </c>
      <c r="T290" s="169">
        <f t="shared" si="43"/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70" t="s">
        <v>189</v>
      </c>
      <c r="AT290" s="170" t="s">
        <v>137</v>
      </c>
      <c r="AU290" s="170" t="s">
        <v>81</v>
      </c>
      <c r="AY290" s="17" t="s">
        <v>134</v>
      </c>
      <c r="BE290" s="171">
        <f t="shared" si="44"/>
        <v>0</v>
      </c>
      <c r="BF290" s="171">
        <f t="shared" si="45"/>
        <v>0</v>
      </c>
      <c r="BG290" s="171">
        <f t="shared" si="46"/>
        <v>0</v>
      </c>
      <c r="BH290" s="171">
        <f t="shared" si="47"/>
        <v>0</v>
      </c>
      <c r="BI290" s="171">
        <f t="shared" si="48"/>
        <v>0</v>
      </c>
      <c r="BJ290" s="17" t="s">
        <v>81</v>
      </c>
      <c r="BK290" s="171">
        <f t="shared" si="49"/>
        <v>0</v>
      </c>
      <c r="BL290" s="17" t="s">
        <v>189</v>
      </c>
      <c r="BM290" s="170" t="s">
        <v>441</v>
      </c>
    </row>
    <row r="291" spans="1:65" s="2" customFormat="1" ht="16.5" customHeight="1" x14ac:dyDescent="0.2">
      <c r="A291" s="32"/>
      <c r="B291" s="157"/>
      <c r="C291" s="158">
        <v>82</v>
      </c>
      <c r="D291" s="196" t="s">
        <v>182</v>
      </c>
      <c r="E291" s="197" t="s">
        <v>442</v>
      </c>
      <c r="F291" s="198" t="s">
        <v>443</v>
      </c>
      <c r="G291" s="199" t="s">
        <v>180</v>
      </c>
      <c r="H291" s="200">
        <v>7</v>
      </c>
      <c r="I291" s="201"/>
      <c r="J291" s="202">
        <f t="shared" si="40"/>
        <v>0</v>
      </c>
      <c r="K291" s="203"/>
      <c r="L291" s="204"/>
      <c r="M291" s="205" t="s">
        <v>1</v>
      </c>
      <c r="N291" s="206" t="s">
        <v>42</v>
      </c>
      <c r="O291" s="58"/>
      <c r="P291" s="168">
        <f t="shared" si="41"/>
        <v>0</v>
      </c>
      <c r="Q291" s="168">
        <v>2.7E-4</v>
      </c>
      <c r="R291" s="168">
        <f t="shared" si="42"/>
        <v>1.89E-3</v>
      </c>
      <c r="S291" s="168">
        <v>0</v>
      </c>
      <c r="T291" s="169">
        <f t="shared" si="43"/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70" t="s">
        <v>250</v>
      </c>
      <c r="AT291" s="170" t="s">
        <v>182</v>
      </c>
      <c r="AU291" s="170" t="s">
        <v>81</v>
      </c>
      <c r="AY291" s="17" t="s">
        <v>134</v>
      </c>
      <c r="BE291" s="171">
        <f t="shared" si="44"/>
        <v>0</v>
      </c>
      <c r="BF291" s="171">
        <f t="shared" si="45"/>
        <v>0</v>
      </c>
      <c r="BG291" s="171">
        <f t="shared" si="46"/>
        <v>0</v>
      </c>
      <c r="BH291" s="171">
        <f t="shared" si="47"/>
        <v>0</v>
      </c>
      <c r="BI291" s="171">
        <f t="shared" si="48"/>
        <v>0</v>
      </c>
      <c r="BJ291" s="17" t="s">
        <v>81</v>
      </c>
      <c r="BK291" s="171">
        <f t="shared" si="49"/>
        <v>0</v>
      </c>
      <c r="BL291" s="17" t="s">
        <v>189</v>
      </c>
      <c r="BM291" s="170" t="s">
        <v>444</v>
      </c>
    </row>
    <row r="292" spans="1:65" s="2" customFormat="1" ht="21.75" customHeight="1" x14ac:dyDescent="0.2">
      <c r="A292" s="32"/>
      <c r="B292" s="157"/>
      <c r="C292" s="158">
        <v>83</v>
      </c>
      <c r="D292" s="158" t="s">
        <v>137</v>
      </c>
      <c r="E292" s="159" t="s">
        <v>445</v>
      </c>
      <c r="F292" s="160" t="s">
        <v>446</v>
      </c>
      <c r="G292" s="161" t="s">
        <v>180</v>
      </c>
      <c r="H292" s="162">
        <v>4</v>
      </c>
      <c r="I292" s="163"/>
      <c r="J292" s="164">
        <f t="shared" si="40"/>
        <v>0</v>
      </c>
      <c r="K292" s="165"/>
      <c r="L292" s="33"/>
      <c r="M292" s="166" t="s">
        <v>1</v>
      </c>
      <c r="N292" s="167" t="s">
        <v>42</v>
      </c>
      <c r="O292" s="58"/>
      <c r="P292" s="168">
        <f t="shared" si="41"/>
        <v>0</v>
      </c>
      <c r="Q292" s="168">
        <v>0</v>
      </c>
      <c r="R292" s="168">
        <f t="shared" si="42"/>
        <v>0</v>
      </c>
      <c r="S292" s="168">
        <v>0</v>
      </c>
      <c r="T292" s="169">
        <f t="shared" si="43"/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0" t="s">
        <v>189</v>
      </c>
      <c r="AT292" s="170" t="s">
        <v>137</v>
      </c>
      <c r="AU292" s="170" t="s">
        <v>81</v>
      </c>
      <c r="AY292" s="17" t="s">
        <v>134</v>
      </c>
      <c r="BE292" s="171">
        <f t="shared" si="44"/>
        <v>0</v>
      </c>
      <c r="BF292" s="171">
        <f t="shared" si="45"/>
        <v>0</v>
      </c>
      <c r="BG292" s="171">
        <f t="shared" si="46"/>
        <v>0</v>
      </c>
      <c r="BH292" s="171">
        <f t="shared" si="47"/>
        <v>0</v>
      </c>
      <c r="BI292" s="171">
        <f t="shared" si="48"/>
        <v>0</v>
      </c>
      <c r="BJ292" s="17" t="s">
        <v>81</v>
      </c>
      <c r="BK292" s="171">
        <f t="shared" si="49"/>
        <v>0</v>
      </c>
      <c r="BL292" s="17" t="s">
        <v>189</v>
      </c>
      <c r="BM292" s="170" t="s">
        <v>447</v>
      </c>
    </row>
    <row r="293" spans="1:65" s="2" customFormat="1" ht="16.5" customHeight="1" x14ac:dyDescent="0.2">
      <c r="A293" s="32"/>
      <c r="B293" s="157"/>
      <c r="C293" s="158">
        <v>84</v>
      </c>
      <c r="D293" s="196" t="s">
        <v>182</v>
      </c>
      <c r="E293" s="197" t="s">
        <v>448</v>
      </c>
      <c r="F293" s="198" t="s">
        <v>449</v>
      </c>
      <c r="G293" s="199" t="s">
        <v>180</v>
      </c>
      <c r="H293" s="200">
        <v>2</v>
      </c>
      <c r="I293" s="201"/>
      <c r="J293" s="202">
        <f t="shared" si="40"/>
        <v>0</v>
      </c>
      <c r="K293" s="203"/>
      <c r="L293" s="204"/>
      <c r="M293" s="205" t="s">
        <v>1</v>
      </c>
      <c r="N293" s="206" t="s">
        <v>42</v>
      </c>
      <c r="O293" s="58"/>
      <c r="P293" s="168">
        <f t="shared" si="41"/>
        <v>0</v>
      </c>
      <c r="Q293" s="168">
        <v>8.0000000000000004E-4</v>
      </c>
      <c r="R293" s="168">
        <f t="shared" si="42"/>
        <v>1.6000000000000001E-3</v>
      </c>
      <c r="S293" s="168">
        <v>0</v>
      </c>
      <c r="T293" s="169">
        <f t="shared" si="43"/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70" t="s">
        <v>250</v>
      </c>
      <c r="AT293" s="170" t="s">
        <v>182</v>
      </c>
      <c r="AU293" s="170" t="s">
        <v>81</v>
      </c>
      <c r="AY293" s="17" t="s">
        <v>134</v>
      </c>
      <c r="BE293" s="171">
        <f t="shared" si="44"/>
        <v>0</v>
      </c>
      <c r="BF293" s="171">
        <f t="shared" si="45"/>
        <v>0</v>
      </c>
      <c r="BG293" s="171">
        <f t="shared" si="46"/>
        <v>0</v>
      </c>
      <c r="BH293" s="171">
        <f t="shared" si="47"/>
        <v>0</v>
      </c>
      <c r="BI293" s="171">
        <f t="shared" si="48"/>
        <v>0</v>
      </c>
      <c r="BJ293" s="17" t="s">
        <v>81</v>
      </c>
      <c r="BK293" s="171">
        <f t="shared" si="49"/>
        <v>0</v>
      </c>
      <c r="BL293" s="17" t="s">
        <v>189</v>
      </c>
      <c r="BM293" s="170" t="s">
        <v>450</v>
      </c>
    </row>
    <row r="294" spans="1:65" s="2" customFormat="1" ht="16.5" customHeight="1" x14ac:dyDescent="0.2">
      <c r="A294" s="32"/>
      <c r="B294" s="157"/>
      <c r="C294" s="158">
        <v>85</v>
      </c>
      <c r="D294" s="196" t="s">
        <v>182</v>
      </c>
      <c r="E294" s="197" t="s">
        <v>451</v>
      </c>
      <c r="F294" s="198" t="s">
        <v>452</v>
      </c>
      <c r="G294" s="199" t="s">
        <v>256</v>
      </c>
      <c r="H294" s="200">
        <v>35</v>
      </c>
      <c r="I294" s="201"/>
      <c r="J294" s="202">
        <f t="shared" si="40"/>
        <v>0</v>
      </c>
      <c r="K294" s="203"/>
      <c r="L294" s="204"/>
      <c r="M294" s="205" t="s">
        <v>1</v>
      </c>
      <c r="N294" s="206" t="s">
        <v>42</v>
      </c>
      <c r="O294" s="58"/>
      <c r="P294" s="168">
        <f t="shared" si="41"/>
        <v>0</v>
      </c>
      <c r="Q294" s="168">
        <v>1.2E-4</v>
      </c>
      <c r="R294" s="168">
        <f t="shared" si="42"/>
        <v>4.1999999999999997E-3</v>
      </c>
      <c r="S294" s="168">
        <v>0</v>
      </c>
      <c r="T294" s="169">
        <f t="shared" si="43"/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70" t="s">
        <v>250</v>
      </c>
      <c r="AT294" s="170" t="s">
        <v>182</v>
      </c>
      <c r="AU294" s="170" t="s">
        <v>81</v>
      </c>
      <c r="AY294" s="17" t="s">
        <v>134</v>
      </c>
      <c r="BE294" s="171">
        <f t="shared" si="44"/>
        <v>0</v>
      </c>
      <c r="BF294" s="171">
        <f t="shared" si="45"/>
        <v>0</v>
      </c>
      <c r="BG294" s="171">
        <f t="shared" si="46"/>
        <v>0</v>
      </c>
      <c r="BH294" s="171">
        <f t="shared" si="47"/>
        <v>0</v>
      </c>
      <c r="BI294" s="171">
        <f t="shared" si="48"/>
        <v>0</v>
      </c>
      <c r="BJ294" s="17" t="s">
        <v>81</v>
      </c>
      <c r="BK294" s="171">
        <f t="shared" si="49"/>
        <v>0</v>
      </c>
      <c r="BL294" s="17" t="s">
        <v>189</v>
      </c>
      <c r="BM294" s="170" t="s">
        <v>453</v>
      </c>
    </row>
    <row r="295" spans="1:65" s="2" customFormat="1" ht="21.75" customHeight="1" x14ac:dyDescent="0.2">
      <c r="A295" s="32"/>
      <c r="B295" s="157"/>
      <c r="C295" s="158">
        <v>86</v>
      </c>
      <c r="D295" s="158" t="s">
        <v>137</v>
      </c>
      <c r="E295" s="159" t="s">
        <v>454</v>
      </c>
      <c r="F295" s="160" t="s">
        <v>455</v>
      </c>
      <c r="G295" s="161" t="s">
        <v>180</v>
      </c>
      <c r="H295" s="162">
        <v>1</v>
      </c>
      <c r="I295" s="163"/>
      <c r="J295" s="164">
        <f t="shared" si="40"/>
        <v>0</v>
      </c>
      <c r="K295" s="165"/>
      <c r="L295" s="33"/>
      <c r="M295" s="166" t="s">
        <v>1</v>
      </c>
      <c r="N295" s="167" t="s">
        <v>42</v>
      </c>
      <c r="O295" s="58"/>
      <c r="P295" s="168">
        <f t="shared" si="41"/>
        <v>0</v>
      </c>
      <c r="Q295" s="168">
        <v>0</v>
      </c>
      <c r="R295" s="168">
        <f t="shared" si="42"/>
        <v>0</v>
      </c>
      <c r="S295" s="168">
        <v>0</v>
      </c>
      <c r="T295" s="169">
        <f t="shared" si="43"/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70" t="s">
        <v>189</v>
      </c>
      <c r="AT295" s="170" t="s">
        <v>137</v>
      </c>
      <c r="AU295" s="170" t="s">
        <v>81</v>
      </c>
      <c r="AY295" s="17" t="s">
        <v>134</v>
      </c>
      <c r="BE295" s="171">
        <f t="shared" si="44"/>
        <v>0</v>
      </c>
      <c r="BF295" s="171">
        <f t="shared" si="45"/>
        <v>0</v>
      </c>
      <c r="BG295" s="171">
        <f t="shared" si="46"/>
        <v>0</v>
      </c>
      <c r="BH295" s="171">
        <f t="shared" si="47"/>
        <v>0</v>
      </c>
      <c r="BI295" s="171">
        <f t="shared" si="48"/>
        <v>0</v>
      </c>
      <c r="BJ295" s="17" t="s">
        <v>81</v>
      </c>
      <c r="BK295" s="171">
        <f t="shared" si="49"/>
        <v>0</v>
      </c>
      <c r="BL295" s="17" t="s">
        <v>189</v>
      </c>
      <c r="BM295" s="170" t="s">
        <v>456</v>
      </c>
    </row>
    <row r="296" spans="1:65" s="2" customFormat="1" ht="21.75" customHeight="1" x14ac:dyDescent="0.2">
      <c r="A296" s="32"/>
      <c r="B296" s="157"/>
      <c r="C296" s="158">
        <v>87</v>
      </c>
      <c r="D296" s="196" t="s">
        <v>182</v>
      </c>
      <c r="E296" s="197" t="s">
        <v>457</v>
      </c>
      <c r="F296" s="198" t="s">
        <v>458</v>
      </c>
      <c r="G296" s="199" t="s">
        <v>180</v>
      </c>
      <c r="H296" s="200">
        <v>2</v>
      </c>
      <c r="I296" s="201">
        <v>1</v>
      </c>
      <c r="J296" s="202">
        <f t="shared" si="40"/>
        <v>2</v>
      </c>
      <c r="K296" s="203"/>
      <c r="L296" s="204"/>
      <c r="M296" s="205" t="s">
        <v>1</v>
      </c>
      <c r="N296" s="206" t="s">
        <v>42</v>
      </c>
      <c r="O296" s="58"/>
      <c r="P296" s="168">
        <f t="shared" si="41"/>
        <v>0</v>
      </c>
      <c r="Q296" s="168">
        <v>1.6000000000000001E-3</v>
      </c>
      <c r="R296" s="168">
        <f t="shared" si="42"/>
        <v>3.2000000000000002E-3</v>
      </c>
      <c r="S296" s="168">
        <v>0</v>
      </c>
      <c r="T296" s="169">
        <f t="shared" si="43"/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70" t="s">
        <v>250</v>
      </c>
      <c r="AT296" s="170" t="s">
        <v>182</v>
      </c>
      <c r="AU296" s="170" t="s">
        <v>81</v>
      </c>
      <c r="AY296" s="17" t="s">
        <v>134</v>
      </c>
      <c r="BE296" s="171">
        <f t="shared" si="44"/>
        <v>0</v>
      </c>
      <c r="BF296" s="171">
        <f t="shared" si="45"/>
        <v>2</v>
      </c>
      <c r="BG296" s="171">
        <f t="shared" si="46"/>
        <v>0</v>
      </c>
      <c r="BH296" s="171">
        <f t="shared" si="47"/>
        <v>0</v>
      </c>
      <c r="BI296" s="171">
        <f t="shared" si="48"/>
        <v>0</v>
      </c>
      <c r="BJ296" s="17" t="s">
        <v>81</v>
      </c>
      <c r="BK296" s="171">
        <f t="shared" si="49"/>
        <v>2</v>
      </c>
      <c r="BL296" s="17" t="s">
        <v>189</v>
      </c>
      <c r="BM296" s="170" t="s">
        <v>459</v>
      </c>
    </row>
    <row r="297" spans="1:65" s="12" customFormat="1" ht="22.9" customHeight="1" x14ac:dyDescent="0.2">
      <c r="B297" s="144"/>
      <c r="D297" s="145" t="s">
        <v>75</v>
      </c>
      <c r="E297" s="155" t="s">
        <v>460</v>
      </c>
      <c r="F297" s="155" t="s">
        <v>461</v>
      </c>
      <c r="I297" s="147"/>
      <c r="J297" s="156">
        <f>BK297</f>
        <v>0</v>
      </c>
      <c r="L297" s="144"/>
      <c r="M297" s="149"/>
      <c r="N297" s="150"/>
      <c r="O297" s="150"/>
      <c r="P297" s="151">
        <f>SUM(P298:P301)</f>
        <v>0</v>
      </c>
      <c r="Q297" s="150"/>
      <c r="R297" s="151">
        <f>SUM(R298:R301)</f>
        <v>0.01</v>
      </c>
      <c r="S297" s="150"/>
      <c r="T297" s="152">
        <f>SUM(T298:T301)</f>
        <v>4.0000000000000001E-3</v>
      </c>
      <c r="AR297" s="145" t="s">
        <v>81</v>
      </c>
      <c r="AT297" s="153" t="s">
        <v>75</v>
      </c>
      <c r="AU297" s="153" t="s">
        <v>84</v>
      </c>
      <c r="AY297" s="145" t="s">
        <v>134</v>
      </c>
      <c r="BK297" s="154">
        <f>SUM(BK298:BK301)</f>
        <v>0</v>
      </c>
    </row>
    <row r="298" spans="1:65" s="2" customFormat="1" ht="16.5" customHeight="1" x14ac:dyDescent="0.2">
      <c r="A298" s="32"/>
      <c r="B298" s="157"/>
      <c r="C298" s="158">
        <v>88</v>
      </c>
      <c r="D298" s="158" t="s">
        <v>137</v>
      </c>
      <c r="E298" s="159" t="s">
        <v>462</v>
      </c>
      <c r="F298" s="160" t="s">
        <v>463</v>
      </c>
      <c r="G298" s="161" t="s">
        <v>180</v>
      </c>
      <c r="H298" s="162">
        <v>2</v>
      </c>
      <c r="I298" s="163"/>
      <c r="J298" s="164">
        <f>ROUND(I298*H298,2)</f>
        <v>0</v>
      </c>
      <c r="K298" s="165"/>
      <c r="L298" s="33"/>
      <c r="M298" s="166" t="s">
        <v>1</v>
      </c>
      <c r="N298" s="167" t="s">
        <v>42</v>
      </c>
      <c r="O298" s="58"/>
      <c r="P298" s="168">
        <f>O298*H298</f>
        <v>0</v>
      </c>
      <c r="Q298" s="168">
        <v>0</v>
      </c>
      <c r="R298" s="168">
        <f>Q298*H298</f>
        <v>0</v>
      </c>
      <c r="S298" s="168">
        <v>0</v>
      </c>
      <c r="T298" s="169">
        <f>S298*H298</f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70" t="s">
        <v>189</v>
      </c>
      <c r="AT298" s="170" t="s">
        <v>137</v>
      </c>
      <c r="AU298" s="170" t="s">
        <v>81</v>
      </c>
      <c r="AY298" s="17" t="s">
        <v>134</v>
      </c>
      <c r="BE298" s="171">
        <f>IF(N298="základní",J298,0)</f>
        <v>0</v>
      </c>
      <c r="BF298" s="171">
        <f>IF(N298="snížená",J298,0)</f>
        <v>0</v>
      </c>
      <c r="BG298" s="171">
        <f>IF(N298="zákl. přenesená",J298,0)</f>
        <v>0</v>
      </c>
      <c r="BH298" s="171">
        <f>IF(N298="sníž. přenesená",J298,0)</f>
        <v>0</v>
      </c>
      <c r="BI298" s="171">
        <f>IF(N298="nulová",J298,0)</f>
        <v>0</v>
      </c>
      <c r="BJ298" s="17" t="s">
        <v>81</v>
      </c>
      <c r="BK298" s="171">
        <f>ROUND(I298*H298,2)</f>
        <v>0</v>
      </c>
      <c r="BL298" s="17" t="s">
        <v>189</v>
      </c>
      <c r="BM298" s="170" t="s">
        <v>464</v>
      </c>
    </row>
    <row r="299" spans="1:65" s="2" customFormat="1" ht="16.5" customHeight="1" x14ac:dyDescent="0.2">
      <c r="A299" s="32"/>
      <c r="B299" s="157"/>
      <c r="C299" s="158">
        <v>89</v>
      </c>
      <c r="D299" s="196" t="s">
        <v>182</v>
      </c>
      <c r="E299" s="197" t="s">
        <v>465</v>
      </c>
      <c r="F299" s="198" t="s">
        <v>466</v>
      </c>
      <c r="G299" s="199" t="s">
        <v>180</v>
      </c>
      <c r="H299" s="200">
        <v>2</v>
      </c>
      <c r="I299" s="201"/>
      <c r="J299" s="202">
        <f>ROUND(I299*H299,2)</f>
        <v>0</v>
      </c>
      <c r="K299" s="203"/>
      <c r="L299" s="204"/>
      <c r="M299" s="205" t="s">
        <v>1</v>
      </c>
      <c r="N299" s="206" t="s">
        <v>42</v>
      </c>
      <c r="O299" s="58"/>
      <c r="P299" s="168">
        <f>O299*H299</f>
        <v>0</v>
      </c>
      <c r="Q299" s="168">
        <v>5.0000000000000001E-3</v>
      </c>
      <c r="R299" s="168">
        <f>Q299*H299</f>
        <v>0.01</v>
      </c>
      <c r="S299" s="168">
        <v>0</v>
      </c>
      <c r="T299" s="169">
        <f>S299*H299</f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70" t="s">
        <v>250</v>
      </c>
      <c r="AT299" s="170" t="s">
        <v>182</v>
      </c>
      <c r="AU299" s="170" t="s">
        <v>81</v>
      </c>
      <c r="AY299" s="17" t="s">
        <v>134</v>
      </c>
      <c r="BE299" s="171">
        <f>IF(N299="základní",J299,0)</f>
        <v>0</v>
      </c>
      <c r="BF299" s="171">
        <f>IF(N299="snížená",J299,0)</f>
        <v>0</v>
      </c>
      <c r="BG299" s="171">
        <f>IF(N299="zákl. přenesená",J299,0)</f>
        <v>0</v>
      </c>
      <c r="BH299" s="171">
        <f>IF(N299="sníž. přenesená",J299,0)</f>
        <v>0</v>
      </c>
      <c r="BI299" s="171">
        <f>IF(N299="nulová",J299,0)</f>
        <v>0</v>
      </c>
      <c r="BJ299" s="17" t="s">
        <v>81</v>
      </c>
      <c r="BK299" s="171">
        <f>ROUND(I299*H299,2)</f>
        <v>0</v>
      </c>
      <c r="BL299" s="17" t="s">
        <v>189</v>
      </c>
      <c r="BM299" s="170" t="s">
        <v>467</v>
      </c>
    </row>
    <row r="300" spans="1:65" s="2" customFormat="1" ht="21.75" customHeight="1" x14ac:dyDescent="0.2">
      <c r="A300" s="32"/>
      <c r="B300" s="157"/>
      <c r="C300" s="158">
        <v>90</v>
      </c>
      <c r="D300" s="158" t="s">
        <v>137</v>
      </c>
      <c r="E300" s="159" t="s">
        <v>468</v>
      </c>
      <c r="F300" s="160" t="s">
        <v>469</v>
      </c>
      <c r="G300" s="161" t="s">
        <v>180</v>
      </c>
      <c r="H300" s="162">
        <v>2</v>
      </c>
      <c r="I300" s="163"/>
      <c r="J300" s="164">
        <f>ROUND(I300*H300,2)</f>
        <v>0</v>
      </c>
      <c r="K300" s="165"/>
      <c r="L300" s="33"/>
      <c r="M300" s="166" t="s">
        <v>1</v>
      </c>
      <c r="N300" s="167" t="s">
        <v>42</v>
      </c>
      <c r="O300" s="58"/>
      <c r="P300" s="168">
        <f>O300*H300</f>
        <v>0</v>
      </c>
      <c r="Q300" s="168">
        <v>0</v>
      </c>
      <c r="R300" s="168">
        <f>Q300*H300</f>
        <v>0</v>
      </c>
      <c r="S300" s="168">
        <v>2E-3</v>
      </c>
      <c r="T300" s="169">
        <f>S300*H300</f>
        <v>4.0000000000000001E-3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70" t="s">
        <v>189</v>
      </c>
      <c r="AT300" s="170" t="s">
        <v>137</v>
      </c>
      <c r="AU300" s="170" t="s">
        <v>81</v>
      </c>
      <c r="AY300" s="17" t="s">
        <v>134</v>
      </c>
      <c r="BE300" s="171">
        <f>IF(N300="základní",J300,0)</f>
        <v>0</v>
      </c>
      <c r="BF300" s="171">
        <f>IF(N300="snížená",J300,0)</f>
        <v>0</v>
      </c>
      <c r="BG300" s="171">
        <f>IF(N300="zákl. přenesená",J300,0)</f>
        <v>0</v>
      </c>
      <c r="BH300" s="171">
        <f>IF(N300="sníž. přenesená",J300,0)</f>
        <v>0</v>
      </c>
      <c r="BI300" s="171">
        <f>IF(N300="nulová",J300,0)</f>
        <v>0</v>
      </c>
      <c r="BJ300" s="17" t="s">
        <v>81</v>
      </c>
      <c r="BK300" s="171">
        <f>ROUND(I300*H300,2)</f>
        <v>0</v>
      </c>
      <c r="BL300" s="17" t="s">
        <v>189</v>
      </c>
      <c r="BM300" s="170" t="s">
        <v>470</v>
      </c>
    </row>
    <row r="301" spans="1:65" s="2" customFormat="1" ht="21.75" customHeight="1" x14ac:dyDescent="0.2">
      <c r="A301" s="32"/>
      <c r="B301" s="157"/>
      <c r="C301" s="158">
        <v>91</v>
      </c>
      <c r="D301" s="158" t="s">
        <v>137</v>
      </c>
      <c r="E301" s="159" t="s">
        <v>471</v>
      </c>
      <c r="F301" s="160" t="s">
        <v>472</v>
      </c>
      <c r="G301" s="161" t="s">
        <v>218</v>
      </c>
      <c r="H301" s="162">
        <v>0.01</v>
      </c>
      <c r="I301" s="163"/>
      <c r="J301" s="164">
        <f>ROUND(I301*H301,2)</f>
        <v>0</v>
      </c>
      <c r="K301" s="165"/>
      <c r="L301" s="33"/>
      <c r="M301" s="166" t="s">
        <v>1</v>
      </c>
      <c r="N301" s="167" t="s">
        <v>42</v>
      </c>
      <c r="O301" s="58"/>
      <c r="P301" s="168">
        <f>O301*H301</f>
        <v>0</v>
      </c>
      <c r="Q301" s="168">
        <v>0</v>
      </c>
      <c r="R301" s="168">
        <f>Q301*H301</f>
        <v>0</v>
      </c>
      <c r="S301" s="168">
        <v>0</v>
      </c>
      <c r="T301" s="169">
        <f>S301*H301</f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70" t="s">
        <v>189</v>
      </c>
      <c r="AT301" s="170" t="s">
        <v>137</v>
      </c>
      <c r="AU301" s="170" t="s">
        <v>81</v>
      </c>
      <c r="AY301" s="17" t="s">
        <v>134</v>
      </c>
      <c r="BE301" s="171">
        <f>IF(N301="základní",J301,0)</f>
        <v>0</v>
      </c>
      <c r="BF301" s="171">
        <f>IF(N301="snížená",J301,0)</f>
        <v>0</v>
      </c>
      <c r="BG301" s="171">
        <f>IF(N301="zákl. přenesená",J301,0)</f>
        <v>0</v>
      </c>
      <c r="BH301" s="171">
        <f>IF(N301="sníž. přenesená",J301,0)</f>
        <v>0</v>
      </c>
      <c r="BI301" s="171">
        <f>IF(N301="nulová",J301,0)</f>
        <v>0</v>
      </c>
      <c r="BJ301" s="17" t="s">
        <v>81</v>
      </c>
      <c r="BK301" s="171">
        <f>ROUND(I301*H301,2)</f>
        <v>0</v>
      </c>
      <c r="BL301" s="17" t="s">
        <v>189</v>
      </c>
      <c r="BM301" s="170" t="s">
        <v>473</v>
      </c>
    </row>
    <row r="302" spans="1:65" s="12" customFormat="1" ht="22.9" customHeight="1" x14ac:dyDescent="0.2">
      <c r="B302" s="144"/>
      <c r="D302" s="145" t="s">
        <v>75</v>
      </c>
      <c r="E302" s="155" t="s">
        <v>474</v>
      </c>
      <c r="F302" s="155" t="s">
        <v>475</v>
      </c>
      <c r="I302" s="147"/>
      <c r="J302" s="156">
        <f>BK302</f>
        <v>0</v>
      </c>
      <c r="L302" s="144"/>
      <c r="M302" s="149"/>
      <c r="N302" s="150"/>
      <c r="O302" s="150"/>
      <c r="P302" s="151">
        <f>SUM(P303:P324)</f>
        <v>0</v>
      </c>
      <c r="Q302" s="150"/>
      <c r="R302" s="151">
        <f>SUM(R303:R324)</f>
        <v>0.83686229000000001</v>
      </c>
      <c r="S302" s="150"/>
      <c r="T302" s="152">
        <f>SUM(T303:T324)</f>
        <v>0</v>
      </c>
      <c r="AR302" s="145" t="s">
        <v>81</v>
      </c>
      <c r="AT302" s="153" t="s">
        <v>75</v>
      </c>
      <c r="AU302" s="153" t="s">
        <v>84</v>
      </c>
      <c r="AY302" s="145" t="s">
        <v>134</v>
      </c>
      <c r="BK302" s="154">
        <f>SUM(BK303:BK324)</f>
        <v>0</v>
      </c>
    </row>
    <row r="303" spans="1:65" s="2" customFormat="1" ht="21.75" customHeight="1" x14ac:dyDescent="0.2">
      <c r="A303" s="32"/>
      <c r="B303" s="157"/>
      <c r="C303" s="158">
        <v>92</v>
      </c>
      <c r="D303" s="158" t="s">
        <v>137</v>
      </c>
      <c r="E303" s="159" t="s">
        <v>476</v>
      </c>
      <c r="F303" s="160" t="s">
        <v>640</v>
      </c>
      <c r="G303" s="161" t="s">
        <v>140</v>
      </c>
      <c r="H303" s="162">
        <v>32.825000000000003</v>
      </c>
      <c r="I303" s="163"/>
      <c r="J303" s="164">
        <f>ROUND(I303*H303,2)</f>
        <v>0</v>
      </c>
      <c r="K303" s="165"/>
      <c r="L303" s="33"/>
      <c r="M303" s="166" t="s">
        <v>1</v>
      </c>
      <c r="N303" s="167" t="s">
        <v>42</v>
      </c>
      <c r="O303" s="58"/>
      <c r="P303" s="168">
        <f>O303*H303</f>
        <v>0</v>
      </c>
      <c r="Q303" s="168">
        <v>2.5409999999999999E-2</v>
      </c>
      <c r="R303" s="168">
        <f>Q303*H303</f>
        <v>0.83408325000000005</v>
      </c>
      <c r="S303" s="168">
        <v>0</v>
      </c>
      <c r="T303" s="169">
        <f>S303*H303</f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70" t="s">
        <v>189</v>
      </c>
      <c r="AT303" s="170" t="s">
        <v>137</v>
      </c>
      <c r="AU303" s="170" t="s">
        <v>81</v>
      </c>
      <c r="AY303" s="17" t="s">
        <v>134</v>
      </c>
      <c r="BE303" s="171">
        <f>IF(N303="základní",J303,0)</f>
        <v>0</v>
      </c>
      <c r="BF303" s="171">
        <f>IF(N303="snížená",J303,0)</f>
        <v>0</v>
      </c>
      <c r="BG303" s="171">
        <f>IF(N303="zákl. přenesená",J303,0)</f>
        <v>0</v>
      </c>
      <c r="BH303" s="171">
        <f>IF(N303="sníž. přenesená",J303,0)</f>
        <v>0</v>
      </c>
      <c r="BI303" s="171">
        <f>IF(N303="nulová",J303,0)</f>
        <v>0</v>
      </c>
      <c r="BJ303" s="17" t="s">
        <v>81</v>
      </c>
      <c r="BK303" s="171">
        <f>ROUND(I303*H303,2)</f>
        <v>0</v>
      </c>
      <c r="BL303" s="17" t="s">
        <v>189</v>
      </c>
      <c r="BM303" s="170" t="s">
        <v>477</v>
      </c>
    </row>
    <row r="304" spans="1:65" s="13" customFormat="1" x14ac:dyDescent="0.2">
      <c r="B304" s="172"/>
      <c r="D304" s="173" t="s">
        <v>143</v>
      </c>
      <c r="E304" s="174" t="s">
        <v>1</v>
      </c>
      <c r="F304" s="175" t="s">
        <v>657</v>
      </c>
      <c r="H304" s="176">
        <v>10.335000000000001</v>
      </c>
      <c r="I304" s="177"/>
      <c r="L304" s="172"/>
      <c r="M304" s="178"/>
      <c r="N304" s="179"/>
      <c r="O304" s="179"/>
      <c r="P304" s="179"/>
      <c r="Q304" s="179"/>
      <c r="R304" s="179"/>
      <c r="S304" s="179"/>
      <c r="T304" s="180"/>
      <c r="AT304" s="174" t="s">
        <v>143</v>
      </c>
      <c r="AU304" s="174" t="s">
        <v>81</v>
      </c>
      <c r="AV304" s="13" t="s">
        <v>81</v>
      </c>
      <c r="AW304" s="13" t="s">
        <v>33</v>
      </c>
      <c r="AX304" s="13" t="s">
        <v>76</v>
      </c>
      <c r="AY304" s="174" t="s">
        <v>134</v>
      </c>
    </row>
    <row r="305" spans="1:65" s="13" customFormat="1" x14ac:dyDescent="0.2">
      <c r="B305" s="172"/>
      <c r="D305" s="173" t="s">
        <v>143</v>
      </c>
      <c r="E305" s="174"/>
      <c r="F305" s="175" t="s">
        <v>655</v>
      </c>
      <c r="H305" s="176">
        <v>4.7699999999999996</v>
      </c>
      <c r="I305" s="177"/>
      <c r="L305" s="172"/>
      <c r="M305" s="178"/>
      <c r="N305" s="179"/>
      <c r="O305" s="179"/>
      <c r="P305" s="179"/>
      <c r="Q305" s="179"/>
      <c r="R305" s="179"/>
      <c r="S305" s="179"/>
      <c r="T305" s="180"/>
      <c r="AT305" s="174"/>
      <c r="AU305" s="174"/>
      <c r="AY305" s="174"/>
    </row>
    <row r="306" spans="1:65" s="13" customFormat="1" x14ac:dyDescent="0.2">
      <c r="B306" s="172"/>
      <c r="D306" s="173" t="s">
        <v>143</v>
      </c>
      <c r="E306" s="174"/>
      <c r="F306" s="175" t="s">
        <v>656</v>
      </c>
      <c r="H306" s="176">
        <v>13.727</v>
      </c>
      <c r="I306" s="177"/>
      <c r="L306" s="172"/>
      <c r="M306" s="178"/>
      <c r="N306" s="179"/>
      <c r="O306" s="179"/>
      <c r="P306" s="179"/>
      <c r="Q306" s="179"/>
      <c r="R306" s="179"/>
      <c r="S306" s="179"/>
      <c r="T306" s="180"/>
      <c r="AT306" s="174"/>
      <c r="AU306" s="174"/>
      <c r="AY306" s="174"/>
    </row>
    <row r="307" spans="1:65" s="13" customFormat="1" x14ac:dyDescent="0.2">
      <c r="B307" s="172"/>
      <c r="D307" s="173" t="s">
        <v>143</v>
      </c>
      <c r="E307" s="174"/>
      <c r="F307" s="175" t="s">
        <v>658</v>
      </c>
      <c r="H307" s="176">
        <v>2.9929999999999999</v>
      </c>
      <c r="I307" s="177"/>
      <c r="L307" s="172"/>
      <c r="M307" s="178"/>
      <c r="N307" s="179"/>
      <c r="O307" s="179"/>
      <c r="P307" s="179"/>
      <c r="Q307" s="179"/>
      <c r="R307" s="179"/>
      <c r="S307" s="179"/>
      <c r="T307" s="180"/>
      <c r="AT307" s="174"/>
      <c r="AU307" s="174"/>
      <c r="AY307" s="174"/>
    </row>
    <row r="308" spans="1:65" s="13" customFormat="1" x14ac:dyDescent="0.2">
      <c r="B308" s="172"/>
      <c r="D308" s="173" t="s">
        <v>143</v>
      </c>
      <c r="E308" s="174"/>
      <c r="F308" s="175" t="s">
        <v>659</v>
      </c>
      <c r="H308" s="176">
        <v>0.999</v>
      </c>
      <c r="I308" s="177"/>
      <c r="L308" s="172"/>
      <c r="M308" s="178"/>
      <c r="N308" s="179"/>
      <c r="O308" s="179"/>
      <c r="P308" s="179"/>
      <c r="Q308" s="179"/>
      <c r="R308" s="179"/>
      <c r="S308" s="179"/>
      <c r="T308" s="180"/>
      <c r="AT308" s="174"/>
      <c r="AU308" s="174"/>
      <c r="AY308" s="174"/>
    </row>
    <row r="309" spans="1:65" s="14" customFormat="1" x14ac:dyDescent="0.2">
      <c r="B309" s="181"/>
      <c r="D309" s="173" t="s">
        <v>143</v>
      </c>
      <c r="E309" s="182" t="s">
        <v>1</v>
      </c>
      <c r="F309" s="183" t="s">
        <v>152</v>
      </c>
      <c r="H309" s="184">
        <v>32.825000000000003</v>
      </c>
      <c r="I309" s="185"/>
      <c r="L309" s="181"/>
      <c r="M309" s="186"/>
      <c r="N309" s="187"/>
      <c r="O309" s="187"/>
      <c r="P309" s="187"/>
      <c r="Q309" s="187"/>
      <c r="R309" s="187"/>
      <c r="S309" s="187"/>
      <c r="T309" s="188"/>
      <c r="AT309" s="182" t="s">
        <v>143</v>
      </c>
      <c r="AU309" s="182" t="s">
        <v>81</v>
      </c>
      <c r="AV309" s="14" t="s">
        <v>141</v>
      </c>
      <c r="AW309" s="14" t="s">
        <v>33</v>
      </c>
      <c r="AX309" s="14" t="s">
        <v>84</v>
      </c>
      <c r="AY309" s="182" t="s">
        <v>134</v>
      </c>
    </row>
    <row r="310" spans="1:65" s="2" customFormat="1" ht="21.75" customHeight="1" x14ac:dyDescent="0.2">
      <c r="A310" s="32"/>
      <c r="B310" s="157"/>
      <c r="C310" s="158">
        <v>93</v>
      </c>
      <c r="D310" s="158" t="s">
        <v>137</v>
      </c>
      <c r="E310" s="159" t="s">
        <v>476</v>
      </c>
      <c r="F310" s="160" t="s">
        <v>660</v>
      </c>
      <c r="G310" s="161" t="s">
        <v>140</v>
      </c>
      <c r="H310" s="162">
        <v>25.015999999999998</v>
      </c>
      <c r="I310" s="163"/>
      <c r="J310" s="164">
        <f>ROUND(I310*H310,2)</f>
        <v>0</v>
      </c>
      <c r="K310" s="165"/>
      <c r="L310" s="33"/>
      <c r="M310" s="166" t="s">
        <v>1</v>
      </c>
      <c r="N310" s="167" t="s">
        <v>42</v>
      </c>
      <c r="O310" s="58"/>
      <c r="P310" s="168">
        <f>O310*H310</f>
        <v>0</v>
      </c>
      <c r="Q310" s="168">
        <v>4.0000000000000003E-5</v>
      </c>
      <c r="R310" s="168">
        <f>Q310*H310</f>
        <v>1.0006399999999999E-3</v>
      </c>
      <c r="S310" s="168">
        <v>0</v>
      </c>
      <c r="T310" s="169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70" t="s">
        <v>189</v>
      </c>
      <c r="AT310" s="170" t="s">
        <v>137</v>
      </c>
      <c r="AU310" s="170" t="s">
        <v>81</v>
      </c>
      <c r="AY310" s="17" t="s">
        <v>134</v>
      </c>
      <c r="BE310" s="171">
        <f>IF(N310="základní",J310,0)</f>
        <v>0</v>
      </c>
      <c r="BF310" s="171">
        <f>IF(N310="snížená",J310,0)</f>
        <v>0</v>
      </c>
      <c r="BG310" s="171">
        <f>IF(N310="zákl. přenesená",J310,0)</f>
        <v>0</v>
      </c>
      <c r="BH310" s="171">
        <f>IF(N310="sníž. přenesená",J310,0)</f>
        <v>0</v>
      </c>
      <c r="BI310" s="171">
        <f>IF(N310="nulová",J310,0)</f>
        <v>0</v>
      </c>
      <c r="BJ310" s="17" t="s">
        <v>81</v>
      </c>
      <c r="BK310" s="171">
        <f>ROUND(I310*H310,2)</f>
        <v>0</v>
      </c>
      <c r="BL310" s="17" t="s">
        <v>189</v>
      </c>
      <c r="BM310" s="170" t="s">
        <v>480</v>
      </c>
    </row>
    <row r="311" spans="1:65" s="2" customFormat="1" ht="11.25" customHeight="1" x14ac:dyDescent="0.2">
      <c r="A311" s="214"/>
      <c r="B311" s="157"/>
      <c r="C311" s="221"/>
      <c r="D311" s="173" t="s">
        <v>143</v>
      </c>
      <c r="E311" s="222"/>
      <c r="F311" s="231" t="s">
        <v>661</v>
      </c>
      <c r="G311" s="223"/>
      <c r="H311" s="233">
        <v>9.9109999999999996</v>
      </c>
      <c r="I311" s="224"/>
      <c r="J311" s="225"/>
      <c r="K311" s="220"/>
      <c r="L311" s="33"/>
      <c r="M311" s="166"/>
      <c r="N311" s="167"/>
      <c r="O311" s="58"/>
      <c r="P311" s="168"/>
      <c r="Q311" s="168"/>
      <c r="R311" s="168"/>
      <c r="S311" s="168"/>
      <c r="T311" s="169"/>
      <c r="U311" s="214"/>
      <c r="V311" s="214"/>
      <c r="W311" s="214"/>
      <c r="X311" s="214"/>
      <c r="Y311" s="214"/>
      <c r="Z311" s="214"/>
      <c r="AA311" s="214"/>
      <c r="AB311" s="214"/>
      <c r="AC311" s="214"/>
      <c r="AD311" s="214"/>
      <c r="AE311" s="214"/>
      <c r="AR311" s="170"/>
      <c r="AT311" s="170"/>
      <c r="AU311" s="170"/>
      <c r="AY311" s="17"/>
      <c r="BE311" s="171"/>
      <c r="BF311" s="171"/>
      <c r="BG311" s="171"/>
      <c r="BH311" s="171"/>
      <c r="BI311" s="171"/>
      <c r="BJ311" s="17"/>
      <c r="BK311" s="171"/>
      <c r="BL311" s="17"/>
      <c r="BM311" s="170"/>
    </row>
    <row r="312" spans="1:65" s="2" customFormat="1" ht="11.25" customHeight="1" x14ac:dyDescent="0.2">
      <c r="A312" s="214"/>
      <c r="B312" s="157"/>
      <c r="C312" s="215"/>
      <c r="D312" s="173" t="s">
        <v>143</v>
      </c>
      <c r="E312" s="216"/>
      <c r="F312" s="232" t="s">
        <v>662</v>
      </c>
      <c r="G312" s="217"/>
      <c r="H312" s="234">
        <v>15.105</v>
      </c>
      <c r="I312" s="218"/>
      <c r="J312" s="219"/>
      <c r="K312" s="220"/>
      <c r="L312" s="33"/>
      <c r="M312" s="166"/>
      <c r="N312" s="167"/>
      <c r="O312" s="58"/>
      <c r="P312" s="168"/>
      <c r="Q312" s="168"/>
      <c r="R312" s="168"/>
      <c r="S312" s="168"/>
      <c r="T312" s="169"/>
      <c r="U312" s="214"/>
      <c r="V312" s="214"/>
      <c r="W312" s="214"/>
      <c r="X312" s="214"/>
      <c r="Y312" s="214"/>
      <c r="Z312" s="214"/>
      <c r="AA312" s="214"/>
      <c r="AB312" s="214"/>
      <c r="AC312" s="214"/>
      <c r="AD312" s="214"/>
      <c r="AE312" s="214"/>
      <c r="AR312" s="170"/>
      <c r="AT312" s="170"/>
      <c r="AU312" s="170"/>
      <c r="AY312" s="17"/>
      <c r="BE312" s="171"/>
      <c r="BF312" s="171"/>
      <c r="BG312" s="171"/>
      <c r="BH312" s="171"/>
      <c r="BI312" s="171"/>
      <c r="BJ312" s="17"/>
      <c r="BK312" s="171"/>
      <c r="BL312" s="17"/>
      <c r="BM312" s="170"/>
    </row>
    <row r="313" spans="1:65" s="2" customFormat="1" ht="11.25" customHeight="1" x14ac:dyDescent="0.2">
      <c r="A313" s="214"/>
      <c r="B313" s="157"/>
      <c r="C313" s="226"/>
      <c r="D313" s="173" t="s">
        <v>143</v>
      </c>
      <c r="E313" s="227"/>
      <c r="F313" s="183" t="s">
        <v>152</v>
      </c>
      <c r="G313" s="228"/>
      <c r="H313" s="235">
        <v>25.015999999999998</v>
      </c>
      <c r="I313" s="229"/>
      <c r="J313" s="230"/>
      <c r="K313" s="220"/>
      <c r="L313" s="33"/>
      <c r="M313" s="166"/>
      <c r="N313" s="167"/>
      <c r="O313" s="58"/>
      <c r="P313" s="168"/>
      <c r="Q313" s="168"/>
      <c r="R313" s="168"/>
      <c r="S313" s="168"/>
      <c r="T313" s="169"/>
      <c r="U313" s="214"/>
      <c r="V313" s="214"/>
      <c r="W313" s="214"/>
      <c r="X313" s="214"/>
      <c r="Y313" s="214"/>
      <c r="Z313" s="214"/>
      <c r="AA313" s="214"/>
      <c r="AB313" s="214"/>
      <c r="AC313" s="214"/>
      <c r="AD313" s="214"/>
      <c r="AE313" s="214"/>
      <c r="AR313" s="170"/>
      <c r="AT313" s="170"/>
      <c r="AU313" s="170"/>
      <c r="AY313" s="17"/>
      <c r="BE313" s="171"/>
      <c r="BF313" s="171"/>
      <c r="BG313" s="171"/>
      <c r="BH313" s="171"/>
      <c r="BI313" s="171"/>
      <c r="BJ313" s="17"/>
      <c r="BK313" s="171"/>
      <c r="BL313" s="17"/>
      <c r="BM313" s="170"/>
    </row>
    <row r="314" spans="1:65" s="2" customFormat="1" ht="21.75" customHeight="1" x14ac:dyDescent="0.2">
      <c r="A314" s="214"/>
      <c r="B314" s="157"/>
      <c r="C314" s="158">
        <v>94</v>
      </c>
      <c r="D314" s="158" t="s">
        <v>137</v>
      </c>
      <c r="E314" s="159" t="s">
        <v>478</v>
      </c>
      <c r="F314" s="160" t="s">
        <v>479</v>
      </c>
      <c r="G314" s="161" t="s">
        <v>256</v>
      </c>
      <c r="H314" s="162">
        <v>34.71</v>
      </c>
      <c r="I314" s="163"/>
      <c r="J314" s="164">
        <f>ROUND(I314*H314,2)</f>
        <v>0</v>
      </c>
      <c r="K314" s="165"/>
      <c r="L314" s="33"/>
      <c r="M314" s="166" t="s">
        <v>1</v>
      </c>
      <c r="N314" s="167" t="s">
        <v>42</v>
      </c>
      <c r="O314" s="58"/>
      <c r="P314" s="168">
        <f>O314*H314</f>
        <v>0</v>
      </c>
      <c r="Q314" s="168">
        <v>4.0000000000000003E-5</v>
      </c>
      <c r="R314" s="168">
        <f>Q314*H314</f>
        <v>1.3884000000000001E-3</v>
      </c>
      <c r="S314" s="168">
        <v>0</v>
      </c>
      <c r="T314" s="169">
        <f>S314*H314</f>
        <v>0</v>
      </c>
      <c r="U314" s="214"/>
      <c r="V314" s="214"/>
      <c r="W314" s="214"/>
      <c r="X314" s="214"/>
      <c r="Y314" s="214"/>
      <c r="Z314" s="214"/>
      <c r="AA314" s="214"/>
      <c r="AB314" s="214"/>
      <c r="AC314" s="214"/>
      <c r="AD314" s="214"/>
      <c r="AE314" s="214"/>
      <c r="AR314" s="170" t="s">
        <v>189</v>
      </c>
      <c r="AT314" s="170" t="s">
        <v>137</v>
      </c>
      <c r="AU314" s="170" t="s">
        <v>81</v>
      </c>
      <c r="AY314" s="17" t="s">
        <v>134</v>
      </c>
      <c r="BE314" s="171">
        <f>IF(N314="základní",J314,0)</f>
        <v>0</v>
      </c>
      <c r="BF314" s="171">
        <f>IF(N314="snížená",J314,0)</f>
        <v>0</v>
      </c>
      <c r="BG314" s="171">
        <f>IF(N314="zákl. přenesená",J314,0)</f>
        <v>0</v>
      </c>
      <c r="BH314" s="171">
        <f>IF(N314="sníž. přenesená",J314,0)</f>
        <v>0</v>
      </c>
      <c r="BI314" s="171">
        <f>IF(N314="nulová",J314,0)</f>
        <v>0</v>
      </c>
      <c r="BJ314" s="17" t="s">
        <v>81</v>
      </c>
      <c r="BK314" s="171">
        <f>ROUND(I314*H314,2)</f>
        <v>0</v>
      </c>
      <c r="BL314" s="17" t="s">
        <v>189</v>
      </c>
      <c r="BM314" s="170" t="s">
        <v>480</v>
      </c>
    </row>
    <row r="315" spans="1:65" s="13" customFormat="1" x14ac:dyDescent="0.2">
      <c r="B315" s="172"/>
      <c r="D315" s="173" t="s">
        <v>143</v>
      </c>
      <c r="E315" s="174" t="s">
        <v>1</v>
      </c>
      <c r="F315" s="175" t="s">
        <v>481</v>
      </c>
      <c r="H315" s="176">
        <v>2.85</v>
      </c>
      <c r="I315" s="177"/>
      <c r="L315" s="172"/>
      <c r="M315" s="178"/>
      <c r="N315" s="179"/>
      <c r="O315" s="179"/>
      <c r="P315" s="179"/>
      <c r="Q315" s="179"/>
      <c r="R315" s="179"/>
      <c r="S315" s="179"/>
      <c r="T315" s="180"/>
      <c r="AT315" s="174" t="s">
        <v>143</v>
      </c>
      <c r="AU315" s="174" t="s">
        <v>81</v>
      </c>
      <c r="AV315" s="13" t="s">
        <v>81</v>
      </c>
      <c r="AW315" s="13" t="s">
        <v>33</v>
      </c>
      <c r="AX315" s="13" t="s">
        <v>76</v>
      </c>
      <c r="AY315" s="174" t="s">
        <v>134</v>
      </c>
    </row>
    <row r="316" spans="1:65" s="13" customFormat="1" x14ac:dyDescent="0.2">
      <c r="B316" s="172"/>
      <c r="D316" s="173" t="s">
        <v>143</v>
      </c>
      <c r="E316" s="174" t="s">
        <v>1</v>
      </c>
      <c r="F316" s="175" t="s">
        <v>482</v>
      </c>
      <c r="H316" s="176">
        <v>4.01</v>
      </c>
      <c r="I316" s="177"/>
      <c r="L316" s="172"/>
      <c r="M316" s="178"/>
      <c r="N316" s="179"/>
      <c r="O316" s="179"/>
      <c r="P316" s="179"/>
      <c r="Q316" s="179"/>
      <c r="R316" s="179"/>
      <c r="S316" s="179"/>
      <c r="T316" s="180"/>
      <c r="AT316" s="174" t="s">
        <v>143</v>
      </c>
      <c r="AU316" s="174" t="s">
        <v>81</v>
      </c>
      <c r="AV316" s="13" t="s">
        <v>81</v>
      </c>
      <c r="AW316" s="13" t="s">
        <v>33</v>
      </c>
      <c r="AX316" s="13" t="s">
        <v>76</v>
      </c>
      <c r="AY316" s="174" t="s">
        <v>134</v>
      </c>
    </row>
    <row r="317" spans="1:65" s="13" customFormat="1" x14ac:dyDescent="0.2">
      <c r="B317" s="172"/>
      <c r="D317" s="173" t="s">
        <v>143</v>
      </c>
      <c r="E317" s="174" t="s">
        <v>1</v>
      </c>
      <c r="F317" s="175" t="s">
        <v>259</v>
      </c>
      <c r="H317" s="176">
        <v>6.81</v>
      </c>
      <c r="I317" s="177"/>
      <c r="L317" s="172"/>
      <c r="M317" s="178"/>
      <c r="N317" s="179"/>
      <c r="O317" s="179"/>
      <c r="P317" s="179"/>
      <c r="Q317" s="179"/>
      <c r="R317" s="179"/>
      <c r="S317" s="179"/>
      <c r="T317" s="180"/>
      <c r="AT317" s="174" t="s">
        <v>143</v>
      </c>
      <c r="AU317" s="174" t="s">
        <v>81</v>
      </c>
      <c r="AV317" s="13" t="s">
        <v>81</v>
      </c>
      <c r="AW317" s="13" t="s">
        <v>33</v>
      </c>
      <c r="AX317" s="13" t="s">
        <v>76</v>
      </c>
      <c r="AY317" s="174" t="s">
        <v>134</v>
      </c>
    </row>
    <row r="318" spans="1:65" s="13" customFormat="1" x14ac:dyDescent="0.2">
      <c r="B318" s="172"/>
      <c r="D318" s="173" t="s">
        <v>143</v>
      </c>
      <c r="E318" s="174" t="s">
        <v>1</v>
      </c>
      <c r="F318" s="175" t="s">
        <v>483</v>
      </c>
      <c r="H318" s="176">
        <v>5.44</v>
      </c>
      <c r="I318" s="177"/>
      <c r="L318" s="172"/>
      <c r="M318" s="178"/>
      <c r="N318" s="179"/>
      <c r="O318" s="179"/>
      <c r="P318" s="179"/>
      <c r="Q318" s="179"/>
      <c r="R318" s="179"/>
      <c r="S318" s="179"/>
      <c r="T318" s="180"/>
      <c r="AT318" s="174" t="s">
        <v>143</v>
      </c>
      <c r="AU318" s="174" t="s">
        <v>81</v>
      </c>
      <c r="AV318" s="13" t="s">
        <v>81</v>
      </c>
      <c r="AW318" s="13" t="s">
        <v>33</v>
      </c>
      <c r="AX318" s="13" t="s">
        <v>76</v>
      </c>
      <c r="AY318" s="174" t="s">
        <v>134</v>
      </c>
    </row>
    <row r="319" spans="1:65" s="13" customFormat="1" x14ac:dyDescent="0.2">
      <c r="B319" s="172"/>
      <c r="D319" s="173" t="s">
        <v>143</v>
      </c>
      <c r="E319" s="174" t="s">
        <v>1</v>
      </c>
      <c r="F319" s="175" t="s">
        <v>484</v>
      </c>
      <c r="H319" s="176">
        <v>15.6</v>
      </c>
      <c r="I319" s="177"/>
      <c r="L319" s="172"/>
      <c r="M319" s="178"/>
      <c r="N319" s="179"/>
      <c r="O319" s="179"/>
      <c r="P319" s="179"/>
      <c r="Q319" s="179"/>
      <c r="R319" s="179"/>
      <c r="S319" s="179"/>
      <c r="T319" s="180"/>
      <c r="AT319" s="174" t="s">
        <v>143</v>
      </c>
      <c r="AU319" s="174" t="s">
        <v>81</v>
      </c>
      <c r="AV319" s="13" t="s">
        <v>81</v>
      </c>
      <c r="AW319" s="13" t="s">
        <v>33</v>
      </c>
      <c r="AX319" s="13" t="s">
        <v>76</v>
      </c>
      <c r="AY319" s="174" t="s">
        <v>134</v>
      </c>
    </row>
    <row r="320" spans="1:65" s="14" customFormat="1" x14ac:dyDescent="0.2">
      <c r="B320" s="181"/>
      <c r="D320" s="173" t="s">
        <v>143</v>
      </c>
      <c r="E320" s="182" t="s">
        <v>1</v>
      </c>
      <c r="F320" s="183" t="s">
        <v>152</v>
      </c>
      <c r="H320" s="184">
        <v>34.71</v>
      </c>
      <c r="I320" s="185"/>
      <c r="L320" s="181"/>
      <c r="M320" s="186"/>
      <c r="N320" s="187"/>
      <c r="O320" s="187"/>
      <c r="P320" s="187"/>
      <c r="Q320" s="187"/>
      <c r="R320" s="187"/>
      <c r="S320" s="187"/>
      <c r="T320" s="188"/>
      <c r="AT320" s="182" t="s">
        <v>143</v>
      </c>
      <c r="AU320" s="182" t="s">
        <v>81</v>
      </c>
      <c r="AV320" s="14" t="s">
        <v>141</v>
      </c>
      <c r="AW320" s="14" t="s">
        <v>33</v>
      </c>
      <c r="AX320" s="14" t="s">
        <v>84</v>
      </c>
      <c r="AY320" s="182" t="s">
        <v>134</v>
      </c>
    </row>
    <row r="321" spans="1:65" s="2" customFormat="1" ht="16.5" customHeight="1" x14ac:dyDescent="0.2">
      <c r="A321" s="32"/>
      <c r="B321" s="157"/>
      <c r="C321" s="158">
        <v>95</v>
      </c>
      <c r="D321" s="158" t="s">
        <v>137</v>
      </c>
      <c r="E321" s="159" t="s">
        <v>485</v>
      </c>
      <c r="F321" s="160" t="s">
        <v>486</v>
      </c>
      <c r="G321" s="161" t="s">
        <v>256</v>
      </c>
      <c r="H321" s="162">
        <v>2.6</v>
      </c>
      <c r="I321" s="163"/>
      <c r="J321" s="164">
        <f>ROUND(I321*H321,2)</f>
        <v>0</v>
      </c>
      <c r="K321" s="165"/>
      <c r="L321" s="33"/>
      <c r="M321" s="166" t="s">
        <v>1</v>
      </c>
      <c r="N321" s="167" t="s">
        <v>42</v>
      </c>
      <c r="O321" s="58"/>
      <c r="P321" s="168">
        <f>O321*H321</f>
        <v>0</v>
      </c>
      <c r="Q321" s="168">
        <v>1.4999999999999999E-4</v>
      </c>
      <c r="R321" s="168">
        <f>Q321*H321</f>
        <v>3.8999999999999999E-4</v>
      </c>
      <c r="S321" s="168">
        <v>0</v>
      </c>
      <c r="T321" s="169">
        <f>S321*H321</f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170" t="s">
        <v>189</v>
      </c>
      <c r="AT321" s="170" t="s">
        <v>137</v>
      </c>
      <c r="AU321" s="170" t="s">
        <v>81</v>
      </c>
      <c r="AY321" s="17" t="s">
        <v>134</v>
      </c>
      <c r="BE321" s="171">
        <f>IF(N321="základní",J321,0)</f>
        <v>0</v>
      </c>
      <c r="BF321" s="171">
        <f>IF(N321="snížená",J321,0)</f>
        <v>0</v>
      </c>
      <c r="BG321" s="171">
        <f>IF(N321="zákl. přenesená",J321,0)</f>
        <v>0</v>
      </c>
      <c r="BH321" s="171">
        <f>IF(N321="sníž. přenesená",J321,0)</f>
        <v>0</v>
      </c>
      <c r="BI321" s="171">
        <f>IF(N321="nulová",J321,0)</f>
        <v>0</v>
      </c>
      <c r="BJ321" s="17" t="s">
        <v>81</v>
      </c>
      <c r="BK321" s="171">
        <f>ROUND(I321*H321,2)</f>
        <v>0</v>
      </c>
      <c r="BL321" s="17" t="s">
        <v>189</v>
      </c>
      <c r="BM321" s="170" t="s">
        <v>487</v>
      </c>
    </row>
    <row r="322" spans="1:65" s="13" customFormat="1" x14ac:dyDescent="0.2">
      <c r="B322" s="172"/>
      <c r="D322" s="173" t="s">
        <v>143</v>
      </c>
      <c r="E322" s="174" t="s">
        <v>1</v>
      </c>
      <c r="F322" s="175" t="s">
        <v>488</v>
      </c>
      <c r="H322" s="176">
        <v>2.6</v>
      </c>
      <c r="I322" s="177"/>
      <c r="L322" s="172"/>
      <c r="M322" s="178"/>
      <c r="N322" s="179"/>
      <c r="O322" s="179"/>
      <c r="P322" s="179"/>
      <c r="Q322" s="179"/>
      <c r="R322" s="179"/>
      <c r="S322" s="179"/>
      <c r="T322" s="180"/>
      <c r="AT322" s="174" t="s">
        <v>143</v>
      </c>
      <c r="AU322" s="174" t="s">
        <v>81</v>
      </c>
      <c r="AV322" s="13" t="s">
        <v>81</v>
      </c>
      <c r="AW322" s="13" t="s">
        <v>33</v>
      </c>
      <c r="AX322" s="13" t="s">
        <v>76</v>
      </c>
      <c r="AY322" s="174" t="s">
        <v>134</v>
      </c>
    </row>
    <row r="323" spans="1:65" s="14" customFormat="1" x14ac:dyDescent="0.2">
      <c r="B323" s="181"/>
      <c r="D323" s="173" t="s">
        <v>143</v>
      </c>
      <c r="E323" s="182" t="s">
        <v>1</v>
      </c>
      <c r="F323" s="183" t="s">
        <v>152</v>
      </c>
      <c r="H323" s="184">
        <v>2.6</v>
      </c>
      <c r="I323" s="185"/>
      <c r="L323" s="181"/>
      <c r="M323" s="186"/>
      <c r="N323" s="187"/>
      <c r="O323" s="187"/>
      <c r="P323" s="187"/>
      <c r="Q323" s="187"/>
      <c r="R323" s="187"/>
      <c r="S323" s="187"/>
      <c r="T323" s="188"/>
      <c r="AT323" s="182" t="s">
        <v>143</v>
      </c>
      <c r="AU323" s="182" t="s">
        <v>81</v>
      </c>
      <c r="AV323" s="14" t="s">
        <v>141</v>
      </c>
      <c r="AW323" s="14" t="s">
        <v>33</v>
      </c>
      <c r="AX323" s="14" t="s">
        <v>84</v>
      </c>
      <c r="AY323" s="182" t="s">
        <v>134</v>
      </c>
    </row>
    <row r="324" spans="1:65" s="2" customFormat="1" ht="21.75" customHeight="1" x14ac:dyDescent="0.2">
      <c r="A324" s="32"/>
      <c r="B324" s="157"/>
      <c r="C324" s="158">
        <v>96</v>
      </c>
      <c r="D324" s="158" t="s">
        <v>137</v>
      </c>
      <c r="E324" s="159" t="s">
        <v>489</v>
      </c>
      <c r="F324" s="160" t="s">
        <v>490</v>
      </c>
      <c r="G324" s="161" t="s">
        <v>218</v>
      </c>
      <c r="H324" s="162">
        <v>0.70699999999999996</v>
      </c>
      <c r="I324" s="163"/>
      <c r="J324" s="164">
        <f>ROUND(I324*H324,2)</f>
        <v>0</v>
      </c>
      <c r="K324" s="165"/>
      <c r="L324" s="33"/>
      <c r="M324" s="166" t="s">
        <v>1</v>
      </c>
      <c r="N324" s="167" t="s">
        <v>42</v>
      </c>
      <c r="O324" s="58"/>
      <c r="P324" s="168">
        <f>O324*H324</f>
        <v>0</v>
      </c>
      <c r="Q324" s="168">
        <v>0</v>
      </c>
      <c r="R324" s="168">
        <f>Q324*H324</f>
        <v>0</v>
      </c>
      <c r="S324" s="168">
        <v>0</v>
      </c>
      <c r="T324" s="169">
        <f>S324*H324</f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170" t="s">
        <v>189</v>
      </c>
      <c r="AT324" s="170" t="s">
        <v>137</v>
      </c>
      <c r="AU324" s="170" t="s">
        <v>81</v>
      </c>
      <c r="AY324" s="17" t="s">
        <v>134</v>
      </c>
      <c r="BE324" s="171">
        <f>IF(N324="základní",J324,0)</f>
        <v>0</v>
      </c>
      <c r="BF324" s="171">
        <f>IF(N324="snížená",J324,0)</f>
        <v>0</v>
      </c>
      <c r="BG324" s="171">
        <f>IF(N324="zákl. přenesená",J324,0)</f>
        <v>0</v>
      </c>
      <c r="BH324" s="171">
        <f>IF(N324="sníž. přenesená",J324,0)</f>
        <v>0</v>
      </c>
      <c r="BI324" s="171">
        <f>IF(N324="nulová",J324,0)</f>
        <v>0</v>
      </c>
      <c r="BJ324" s="17" t="s">
        <v>81</v>
      </c>
      <c r="BK324" s="171">
        <f>ROUND(I324*H324,2)</f>
        <v>0</v>
      </c>
      <c r="BL324" s="17" t="s">
        <v>189</v>
      </c>
      <c r="BM324" s="170" t="s">
        <v>491</v>
      </c>
    </row>
    <row r="325" spans="1:65" s="12" customFormat="1" ht="22.9" customHeight="1" x14ac:dyDescent="0.2">
      <c r="B325" s="144"/>
      <c r="D325" s="145" t="s">
        <v>75</v>
      </c>
      <c r="E325" s="155" t="s">
        <v>492</v>
      </c>
      <c r="F325" s="155" t="s">
        <v>493</v>
      </c>
      <c r="I325" s="147"/>
      <c r="J325" s="156">
        <f>BK325</f>
        <v>22.97</v>
      </c>
      <c r="L325" s="144"/>
      <c r="M325" s="149"/>
      <c r="N325" s="150"/>
      <c r="O325" s="150"/>
      <c r="P325" s="151">
        <f>SUM(P326:P340)</f>
        <v>0</v>
      </c>
      <c r="Q325" s="150"/>
      <c r="R325" s="151">
        <f>SUM(R326:R340)</f>
        <v>3.6999999999999998E-2</v>
      </c>
      <c r="S325" s="150"/>
      <c r="T325" s="152">
        <f>SUM(T326:T340)</f>
        <v>0.29545054999999998</v>
      </c>
      <c r="AR325" s="145" t="s">
        <v>81</v>
      </c>
      <c r="AT325" s="153" t="s">
        <v>75</v>
      </c>
      <c r="AU325" s="153" t="s">
        <v>84</v>
      </c>
      <c r="AY325" s="145" t="s">
        <v>134</v>
      </c>
      <c r="BK325" s="154">
        <f>SUM(BK326:BK340)</f>
        <v>22.97</v>
      </c>
    </row>
    <row r="326" spans="1:65" s="2" customFormat="1" ht="21.75" customHeight="1" x14ac:dyDescent="0.2">
      <c r="A326" s="32"/>
      <c r="B326" s="157"/>
      <c r="C326" s="158">
        <v>97</v>
      </c>
      <c r="D326" s="158" t="s">
        <v>137</v>
      </c>
      <c r="E326" s="159" t="s">
        <v>494</v>
      </c>
      <c r="F326" s="160" t="s">
        <v>495</v>
      </c>
      <c r="G326" s="161" t="s">
        <v>140</v>
      </c>
      <c r="H326" s="162">
        <v>4.9269999999999996</v>
      </c>
      <c r="I326" s="163">
        <v>1</v>
      </c>
      <c r="J326" s="164">
        <f>ROUND(I326*H326,2)</f>
        <v>4.93</v>
      </c>
      <c r="K326" s="165"/>
      <c r="L326" s="33"/>
      <c r="M326" s="166" t="s">
        <v>1</v>
      </c>
      <c r="N326" s="167" t="s">
        <v>42</v>
      </c>
      <c r="O326" s="58"/>
      <c r="P326" s="168">
        <f>O326*H326</f>
        <v>0</v>
      </c>
      <c r="Q326" s="168">
        <v>0</v>
      </c>
      <c r="R326" s="168">
        <f>Q326*H326</f>
        <v>0</v>
      </c>
      <c r="S326" s="168">
        <v>2.4649999999999998E-2</v>
      </c>
      <c r="T326" s="169">
        <f>S326*H326</f>
        <v>0.12145054999999998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70" t="s">
        <v>189</v>
      </c>
      <c r="AT326" s="170" t="s">
        <v>137</v>
      </c>
      <c r="AU326" s="170" t="s">
        <v>81</v>
      </c>
      <c r="AY326" s="17" t="s">
        <v>134</v>
      </c>
      <c r="BE326" s="171">
        <f>IF(N326="základní",J326,0)</f>
        <v>0</v>
      </c>
      <c r="BF326" s="171">
        <f>IF(N326="snížená",J326,0)</f>
        <v>4.93</v>
      </c>
      <c r="BG326" s="171">
        <f>IF(N326="zákl. přenesená",J326,0)</f>
        <v>0</v>
      </c>
      <c r="BH326" s="171">
        <f>IF(N326="sníž. přenesená",J326,0)</f>
        <v>0</v>
      </c>
      <c r="BI326" s="171">
        <f>IF(N326="nulová",J326,0)</f>
        <v>0</v>
      </c>
      <c r="BJ326" s="17" t="s">
        <v>81</v>
      </c>
      <c r="BK326" s="171">
        <f>ROUND(I326*H326,2)</f>
        <v>4.93</v>
      </c>
      <c r="BL326" s="17" t="s">
        <v>189</v>
      </c>
      <c r="BM326" s="170" t="s">
        <v>496</v>
      </c>
    </row>
    <row r="327" spans="1:65" s="15" customFormat="1" ht="12" x14ac:dyDescent="0.2">
      <c r="B327" s="189"/>
      <c r="D327" s="173" t="s">
        <v>143</v>
      </c>
      <c r="E327" s="190" t="s">
        <v>1</v>
      </c>
      <c r="F327" s="191" t="s">
        <v>497</v>
      </c>
      <c r="H327" s="190" t="s">
        <v>1</v>
      </c>
      <c r="I327" s="163">
        <v>1</v>
      </c>
      <c r="L327" s="189"/>
      <c r="M327" s="193"/>
      <c r="N327" s="194"/>
      <c r="O327" s="194"/>
      <c r="P327" s="194"/>
      <c r="Q327" s="194"/>
      <c r="R327" s="194"/>
      <c r="S327" s="194"/>
      <c r="T327" s="195"/>
      <c r="AT327" s="190" t="s">
        <v>143</v>
      </c>
      <c r="AU327" s="190" t="s">
        <v>81</v>
      </c>
      <c r="AV327" s="15" t="s">
        <v>84</v>
      </c>
      <c r="AW327" s="15" t="s">
        <v>33</v>
      </c>
      <c r="AX327" s="15" t="s">
        <v>76</v>
      </c>
      <c r="AY327" s="190" t="s">
        <v>134</v>
      </c>
    </row>
    <row r="328" spans="1:65" s="13" customFormat="1" ht="12" x14ac:dyDescent="0.2">
      <c r="B328" s="172"/>
      <c r="D328" s="173" t="s">
        <v>143</v>
      </c>
      <c r="E328" s="174" t="s">
        <v>1</v>
      </c>
      <c r="F328" s="175" t="s">
        <v>498</v>
      </c>
      <c r="H328" s="176">
        <v>4.9269999999999996</v>
      </c>
      <c r="I328" s="163">
        <v>1</v>
      </c>
      <c r="L328" s="172"/>
      <c r="M328" s="178"/>
      <c r="N328" s="179"/>
      <c r="O328" s="179"/>
      <c r="P328" s="179"/>
      <c r="Q328" s="179"/>
      <c r="R328" s="179"/>
      <c r="S328" s="179"/>
      <c r="T328" s="180"/>
      <c r="AT328" s="174" t="s">
        <v>143</v>
      </c>
      <c r="AU328" s="174" t="s">
        <v>81</v>
      </c>
      <c r="AV328" s="13" t="s">
        <v>81</v>
      </c>
      <c r="AW328" s="13" t="s">
        <v>33</v>
      </c>
      <c r="AX328" s="13" t="s">
        <v>76</v>
      </c>
      <c r="AY328" s="174" t="s">
        <v>134</v>
      </c>
    </row>
    <row r="329" spans="1:65" s="14" customFormat="1" ht="12" x14ac:dyDescent="0.2">
      <c r="B329" s="181"/>
      <c r="D329" s="173" t="s">
        <v>143</v>
      </c>
      <c r="E329" s="182" t="s">
        <v>1</v>
      </c>
      <c r="F329" s="183" t="s">
        <v>152</v>
      </c>
      <c r="H329" s="184">
        <v>4.9269999999999996</v>
      </c>
      <c r="I329" s="163">
        <v>1</v>
      </c>
      <c r="L329" s="181"/>
      <c r="M329" s="186"/>
      <c r="N329" s="187"/>
      <c r="O329" s="187"/>
      <c r="P329" s="187"/>
      <c r="Q329" s="187"/>
      <c r="R329" s="187"/>
      <c r="S329" s="187"/>
      <c r="T329" s="188"/>
      <c r="AT329" s="182" t="s">
        <v>143</v>
      </c>
      <c r="AU329" s="182" t="s">
        <v>81</v>
      </c>
      <c r="AV329" s="14" t="s">
        <v>141</v>
      </c>
      <c r="AW329" s="14" t="s">
        <v>33</v>
      </c>
      <c r="AX329" s="14" t="s">
        <v>84</v>
      </c>
      <c r="AY329" s="182" t="s">
        <v>134</v>
      </c>
    </row>
    <row r="330" spans="1:65" s="2" customFormat="1" ht="21.75" customHeight="1" x14ac:dyDescent="0.2">
      <c r="A330" s="32"/>
      <c r="B330" s="157"/>
      <c r="C330" s="158">
        <v>98</v>
      </c>
      <c r="D330" s="158" t="s">
        <v>137</v>
      </c>
      <c r="E330" s="159" t="s">
        <v>499</v>
      </c>
      <c r="F330" s="160" t="s">
        <v>500</v>
      </c>
      <c r="G330" s="161" t="s">
        <v>180</v>
      </c>
      <c r="H330" s="162">
        <v>2</v>
      </c>
      <c r="I330" s="163">
        <v>1</v>
      </c>
      <c r="J330" s="164">
        <f t="shared" ref="J330:J340" si="50">ROUND(I330*H330,2)</f>
        <v>2</v>
      </c>
      <c r="K330" s="165"/>
      <c r="L330" s="33"/>
      <c r="M330" s="166" t="s">
        <v>1</v>
      </c>
      <c r="N330" s="167" t="s">
        <v>42</v>
      </c>
      <c r="O330" s="58"/>
      <c r="P330" s="168">
        <f t="shared" ref="P330:P340" si="51">O330*H330</f>
        <v>0</v>
      </c>
      <c r="Q330" s="168">
        <v>0</v>
      </c>
      <c r="R330" s="168">
        <f t="shared" ref="R330:R340" si="52">Q330*H330</f>
        <v>0</v>
      </c>
      <c r="S330" s="168">
        <v>0</v>
      </c>
      <c r="T330" s="169">
        <f t="shared" ref="T330:T340" si="53">S330*H330</f>
        <v>0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170" t="s">
        <v>189</v>
      </c>
      <c r="AT330" s="170" t="s">
        <v>137</v>
      </c>
      <c r="AU330" s="170" t="s">
        <v>81</v>
      </c>
      <c r="AY330" s="17" t="s">
        <v>134</v>
      </c>
      <c r="BE330" s="171">
        <f t="shared" ref="BE330:BE340" si="54">IF(N330="základní",J330,0)</f>
        <v>0</v>
      </c>
      <c r="BF330" s="171">
        <f t="shared" ref="BF330:BF340" si="55">IF(N330="snížená",J330,0)</f>
        <v>2</v>
      </c>
      <c r="BG330" s="171">
        <f t="shared" ref="BG330:BG340" si="56">IF(N330="zákl. přenesená",J330,0)</f>
        <v>0</v>
      </c>
      <c r="BH330" s="171">
        <f t="shared" ref="BH330:BH340" si="57">IF(N330="sníž. přenesená",J330,0)</f>
        <v>0</v>
      </c>
      <c r="BI330" s="171">
        <f t="shared" ref="BI330:BI340" si="58">IF(N330="nulová",J330,0)</f>
        <v>0</v>
      </c>
      <c r="BJ330" s="17" t="s">
        <v>81</v>
      </c>
      <c r="BK330" s="171">
        <f t="shared" ref="BK330:BK340" si="59">ROUND(I330*H330,2)</f>
        <v>2</v>
      </c>
      <c r="BL330" s="17" t="s">
        <v>189</v>
      </c>
      <c r="BM330" s="170" t="s">
        <v>501</v>
      </c>
    </row>
    <row r="331" spans="1:65" s="2" customFormat="1" ht="16.5" customHeight="1" x14ac:dyDescent="0.2">
      <c r="A331" s="32"/>
      <c r="B331" s="157"/>
      <c r="C331" s="158">
        <v>99</v>
      </c>
      <c r="D331" s="196" t="s">
        <v>182</v>
      </c>
      <c r="E331" s="197" t="s">
        <v>502</v>
      </c>
      <c r="F331" s="198" t="s">
        <v>503</v>
      </c>
      <c r="G331" s="199" t="s">
        <v>180</v>
      </c>
      <c r="H331" s="200">
        <v>2</v>
      </c>
      <c r="I331" s="163">
        <v>1</v>
      </c>
      <c r="J331" s="202">
        <f t="shared" si="50"/>
        <v>2</v>
      </c>
      <c r="K331" s="203"/>
      <c r="L331" s="204"/>
      <c r="M331" s="205" t="s">
        <v>1</v>
      </c>
      <c r="N331" s="206" t="s">
        <v>42</v>
      </c>
      <c r="O331" s="58"/>
      <c r="P331" s="168">
        <f t="shared" si="51"/>
        <v>0</v>
      </c>
      <c r="Q331" s="168">
        <v>1.55E-2</v>
      </c>
      <c r="R331" s="168">
        <f t="shared" si="52"/>
        <v>3.1E-2</v>
      </c>
      <c r="S331" s="168">
        <v>0</v>
      </c>
      <c r="T331" s="169">
        <f t="shared" si="53"/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170" t="s">
        <v>250</v>
      </c>
      <c r="AT331" s="170" t="s">
        <v>182</v>
      </c>
      <c r="AU331" s="170" t="s">
        <v>81</v>
      </c>
      <c r="AY331" s="17" t="s">
        <v>134</v>
      </c>
      <c r="BE331" s="171">
        <f t="shared" si="54"/>
        <v>0</v>
      </c>
      <c r="BF331" s="171">
        <f t="shared" si="55"/>
        <v>2</v>
      </c>
      <c r="BG331" s="171">
        <f t="shared" si="56"/>
        <v>0</v>
      </c>
      <c r="BH331" s="171">
        <f t="shared" si="57"/>
        <v>0</v>
      </c>
      <c r="BI331" s="171">
        <f t="shared" si="58"/>
        <v>0</v>
      </c>
      <c r="BJ331" s="17" t="s">
        <v>81</v>
      </c>
      <c r="BK331" s="171">
        <f t="shared" si="59"/>
        <v>2</v>
      </c>
      <c r="BL331" s="17" t="s">
        <v>189</v>
      </c>
      <c r="BM331" s="170" t="s">
        <v>504</v>
      </c>
    </row>
    <row r="332" spans="1:65" s="2" customFormat="1" ht="21.75" customHeight="1" x14ac:dyDescent="0.2">
      <c r="A332" s="32"/>
      <c r="B332" s="157"/>
      <c r="C332" s="158">
        <v>100</v>
      </c>
      <c r="D332" s="196" t="s">
        <v>182</v>
      </c>
      <c r="E332" s="197" t="s">
        <v>505</v>
      </c>
      <c r="F332" s="198" t="s">
        <v>506</v>
      </c>
      <c r="G332" s="199" t="s">
        <v>180</v>
      </c>
      <c r="H332" s="200">
        <v>2</v>
      </c>
      <c r="I332" s="163">
        <v>1</v>
      </c>
      <c r="J332" s="202">
        <f t="shared" si="50"/>
        <v>2</v>
      </c>
      <c r="K332" s="203"/>
      <c r="L332" s="204"/>
      <c r="M332" s="205" t="s">
        <v>1</v>
      </c>
      <c r="N332" s="206" t="s">
        <v>42</v>
      </c>
      <c r="O332" s="58"/>
      <c r="P332" s="168">
        <f t="shared" si="51"/>
        <v>0</v>
      </c>
      <c r="Q332" s="168">
        <v>1.1999999999999999E-3</v>
      </c>
      <c r="R332" s="168">
        <f t="shared" si="52"/>
        <v>2.3999999999999998E-3</v>
      </c>
      <c r="S332" s="168">
        <v>0</v>
      </c>
      <c r="T332" s="169">
        <f t="shared" si="53"/>
        <v>0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170" t="s">
        <v>250</v>
      </c>
      <c r="AT332" s="170" t="s">
        <v>182</v>
      </c>
      <c r="AU332" s="170" t="s">
        <v>81</v>
      </c>
      <c r="AY332" s="17" t="s">
        <v>134</v>
      </c>
      <c r="BE332" s="171">
        <f t="shared" si="54"/>
        <v>0</v>
      </c>
      <c r="BF332" s="171">
        <f t="shared" si="55"/>
        <v>2</v>
      </c>
      <c r="BG332" s="171">
        <f t="shared" si="56"/>
        <v>0</v>
      </c>
      <c r="BH332" s="171">
        <f t="shared" si="57"/>
        <v>0</v>
      </c>
      <c r="BI332" s="171">
        <f t="shared" si="58"/>
        <v>0</v>
      </c>
      <c r="BJ332" s="17" t="s">
        <v>81</v>
      </c>
      <c r="BK332" s="171">
        <f t="shared" si="59"/>
        <v>2</v>
      </c>
      <c r="BL332" s="17" t="s">
        <v>189</v>
      </c>
      <c r="BM332" s="170" t="s">
        <v>507</v>
      </c>
    </row>
    <row r="333" spans="1:65" s="2" customFormat="1" ht="16.5" customHeight="1" x14ac:dyDescent="0.2">
      <c r="A333" s="32"/>
      <c r="B333" s="157"/>
      <c r="C333" s="158">
        <v>101</v>
      </c>
      <c r="D333" s="158" t="s">
        <v>137</v>
      </c>
      <c r="E333" s="159" t="s">
        <v>508</v>
      </c>
      <c r="F333" s="160" t="s">
        <v>509</v>
      </c>
      <c r="G333" s="161" t="s">
        <v>180</v>
      </c>
      <c r="H333" s="162">
        <v>2</v>
      </c>
      <c r="I333" s="163">
        <v>1</v>
      </c>
      <c r="J333" s="164">
        <f t="shared" si="50"/>
        <v>2</v>
      </c>
      <c r="K333" s="165"/>
      <c r="L333" s="33"/>
      <c r="M333" s="166" t="s">
        <v>1</v>
      </c>
      <c r="N333" s="167" t="s">
        <v>42</v>
      </c>
      <c r="O333" s="58"/>
      <c r="P333" s="168">
        <f t="shared" si="51"/>
        <v>0</v>
      </c>
      <c r="Q333" s="168">
        <v>0</v>
      </c>
      <c r="R333" s="168">
        <f t="shared" si="52"/>
        <v>0</v>
      </c>
      <c r="S333" s="168">
        <v>0</v>
      </c>
      <c r="T333" s="169">
        <f t="shared" si="53"/>
        <v>0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R333" s="170" t="s">
        <v>189</v>
      </c>
      <c r="AT333" s="170" t="s">
        <v>137</v>
      </c>
      <c r="AU333" s="170" t="s">
        <v>81</v>
      </c>
      <c r="AY333" s="17" t="s">
        <v>134</v>
      </c>
      <c r="BE333" s="171">
        <f t="shared" si="54"/>
        <v>0</v>
      </c>
      <c r="BF333" s="171">
        <f t="shared" si="55"/>
        <v>2</v>
      </c>
      <c r="BG333" s="171">
        <f t="shared" si="56"/>
        <v>0</v>
      </c>
      <c r="BH333" s="171">
        <f t="shared" si="57"/>
        <v>0</v>
      </c>
      <c r="BI333" s="171">
        <f t="shared" si="58"/>
        <v>0</v>
      </c>
      <c r="BJ333" s="17" t="s">
        <v>81</v>
      </c>
      <c r="BK333" s="171">
        <f t="shared" si="59"/>
        <v>2</v>
      </c>
      <c r="BL333" s="17" t="s">
        <v>189</v>
      </c>
      <c r="BM333" s="170" t="s">
        <v>510</v>
      </c>
    </row>
    <row r="334" spans="1:65" s="2" customFormat="1" ht="16.5" customHeight="1" x14ac:dyDescent="0.2">
      <c r="A334" s="32"/>
      <c r="B334" s="157"/>
      <c r="C334" s="158">
        <v>102</v>
      </c>
      <c r="D334" s="196" t="s">
        <v>182</v>
      </c>
      <c r="E334" s="197" t="s">
        <v>511</v>
      </c>
      <c r="F334" s="198" t="s">
        <v>636</v>
      </c>
      <c r="G334" s="199" t="s">
        <v>180</v>
      </c>
      <c r="H334" s="200">
        <v>2</v>
      </c>
      <c r="I334" s="163">
        <v>1</v>
      </c>
      <c r="J334" s="202">
        <f t="shared" si="50"/>
        <v>2</v>
      </c>
      <c r="K334" s="203"/>
      <c r="L334" s="204"/>
      <c r="M334" s="205" t="s">
        <v>1</v>
      </c>
      <c r="N334" s="206" t="s">
        <v>42</v>
      </c>
      <c r="O334" s="58"/>
      <c r="P334" s="168">
        <f t="shared" si="51"/>
        <v>0</v>
      </c>
      <c r="Q334" s="168">
        <v>4.4999999999999999E-4</v>
      </c>
      <c r="R334" s="168">
        <f t="shared" si="52"/>
        <v>8.9999999999999998E-4</v>
      </c>
      <c r="S334" s="168">
        <v>0</v>
      </c>
      <c r="T334" s="169">
        <f t="shared" si="53"/>
        <v>0</v>
      </c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R334" s="170" t="s">
        <v>250</v>
      </c>
      <c r="AT334" s="170" t="s">
        <v>182</v>
      </c>
      <c r="AU334" s="170" t="s">
        <v>81</v>
      </c>
      <c r="AY334" s="17" t="s">
        <v>134</v>
      </c>
      <c r="BE334" s="171">
        <f t="shared" si="54"/>
        <v>0</v>
      </c>
      <c r="BF334" s="171">
        <f t="shared" si="55"/>
        <v>2</v>
      </c>
      <c r="BG334" s="171">
        <f t="shared" si="56"/>
        <v>0</v>
      </c>
      <c r="BH334" s="171">
        <f t="shared" si="57"/>
        <v>0</v>
      </c>
      <c r="BI334" s="171">
        <f t="shared" si="58"/>
        <v>0</v>
      </c>
      <c r="BJ334" s="17" t="s">
        <v>81</v>
      </c>
      <c r="BK334" s="171">
        <f t="shared" si="59"/>
        <v>2</v>
      </c>
      <c r="BL334" s="17" t="s">
        <v>189</v>
      </c>
      <c r="BM334" s="170" t="s">
        <v>512</v>
      </c>
    </row>
    <row r="335" spans="1:65" s="2" customFormat="1" ht="21.75" customHeight="1" x14ac:dyDescent="0.2">
      <c r="A335" s="32"/>
      <c r="B335" s="157"/>
      <c r="C335" s="158">
        <v>103</v>
      </c>
      <c r="D335" s="158" t="s">
        <v>137</v>
      </c>
      <c r="E335" s="159" t="s">
        <v>513</v>
      </c>
      <c r="F335" s="160" t="s">
        <v>514</v>
      </c>
      <c r="G335" s="161" t="s">
        <v>180</v>
      </c>
      <c r="H335" s="162">
        <v>2</v>
      </c>
      <c r="I335" s="163">
        <v>1</v>
      </c>
      <c r="J335" s="164">
        <f t="shared" si="50"/>
        <v>2</v>
      </c>
      <c r="K335" s="165"/>
      <c r="L335" s="33"/>
      <c r="M335" s="166" t="s">
        <v>1</v>
      </c>
      <c r="N335" s="167" t="s">
        <v>42</v>
      </c>
      <c r="O335" s="58"/>
      <c r="P335" s="168">
        <f t="shared" si="51"/>
        <v>0</v>
      </c>
      <c r="Q335" s="168">
        <v>0</v>
      </c>
      <c r="R335" s="168">
        <f t="shared" si="52"/>
        <v>0</v>
      </c>
      <c r="S335" s="168">
        <v>0</v>
      </c>
      <c r="T335" s="169">
        <f t="shared" si="53"/>
        <v>0</v>
      </c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R335" s="170" t="s">
        <v>189</v>
      </c>
      <c r="AT335" s="170" t="s">
        <v>137</v>
      </c>
      <c r="AU335" s="170" t="s">
        <v>81</v>
      </c>
      <c r="AY335" s="17" t="s">
        <v>134</v>
      </c>
      <c r="BE335" s="171">
        <f t="shared" si="54"/>
        <v>0</v>
      </c>
      <c r="BF335" s="171">
        <f t="shared" si="55"/>
        <v>2</v>
      </c>
      <c r="BG335" s="171">
        <f t="shared" si="56"/>
        <v>0</v>
      </c>
      <c r="BH335" s="171">
        <f t="shared" si="57"/>
        <v>0</v>
      </c>
      <c r="BI335" s="171">
        <f t="shared" si="58"/>
        <v>0</v>
      </c>
      <c r="BJ335" s="17" t="s">
        <v>81</v>
      </c>
      <c r="BK335" s="171">
        <f t="shared" si="59"/>
        <v>2</v>
      </c>
      <c r="BL335" s="17" t="s">
        <v>189</v>
      </c>
      <c r="BM335" s="170" t="s">
        <v>515</v>
      </c>
    </row>
    <row r="336" spans="1:65" s="2" customFormat="1" ht="16.5" customHeight="1" x14ac:dyDescent="0.2">
      <c r="A336" s="32"/>
      <c r="B336" s="157"/>
      <c r="C336" s="158">
        <v>104</v>
      </c>
      <c r="D336" s="196" t="s">
        <v>182</v>
      </c>
      <c r="E336" s="197" t="s">
        <v>516</v>
      </c>
      <c r="F336" s="198" t="s">
        <v>517</v>
      </c>
      <c r="G336" s="199" t="s">
        <v>180</v>
      </c>
      <c r="H336" s="200">
        <v>2</v>
      </c>
      <c r="I336" s="163">
        <v>1</v>
      </c>
      <c r="J336" s="202">
        <f t="shared" si="50"/>
        <v>2</v>
      </c>
      <c r="K336" s="203"/>
      <c r="L336" s="204"/>
      <c r="M336" s="205" t="s">
        <v>1</v>
      </c>
      <c r="N336" s="206" t="s">
        <v>42</v>
      </c>
      <c r="O336" s="58"/>
      <c r="P336" s="168">
        <f t="shared" si="51"/>
        <v>0</v>
      </c>
      <c r="Q336" s="168">
        <v>1.3500000000000001E-3</v>
      </c>
      <c r="R336" s="168">
        <f t="shared" si="52"/>
        <v>2.7000000000000001E-3</v>
      </c>
      <c r="S336" s="168">
        <v>0</v>
      </c>
      <c r="T336" s="169">
        <f t="shared" si="53"/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170" t="s">
        <v>250</v>
      </c>
      <c r="AT336" s="170" t="s">
        <v>182</v>
      </c>
      <c r="AU336" s="170" t="s">
        <v>81</v>
      </c>
      <c r="AY336" s="17" t="s">
        <v>134</v>
      </c>
      <c r="BE336" s="171">
        <f t="shared" si="54"/>
        <v>0</v>
      </c>
      <c r="BF336" s="171">
        <f t="shared" si="55"/>
        <v>2</v>
      </c>
      <c r="BG336" s="171">
        <f t="shared" si="56"/>
        <v>0</v>
      </c>
      <c r="BH336" s="171">
        <f t="shared" si="57"/>
        <v>0</v>
      </c>
      <c r="BI336" s="171">
        <f t="shared" si="58"/>
        <v>0</v>
      </c>
      <c r="BJ336" s="17" t="s">
        <v>81</v>
      </c>
      <c r="BK336" s="171">
        <f t="shared" si="59"/>
        <v>2</v>
      </c>
      <c r="BL336" s="17" t="s">
        <v>189</v>
      </c>
      <c r="BM336" s="170" t="s">
        <v>518</v>
      </c>
    </row>
    <row r="337" spans="1:65" s="2" customFormat="1" ht="21.75" customHeight="1" x14ac:dyDescent="0.2">
      <c r="A337" s="32"/>
      <c r="B337" s="157"/>
      <c r="C337" s="158">
        <v>105</v>
      </c>
      <c r="D337" s="158" t="s">
        <v>137</v>
      </c>
      <c r="E337" s="159" t="s">
        <v>519</v>
      </c>
      <c r="F337" s="160" t="s">
        <v>520</v>
      </c>
      <c r="G337" s="161" t="s">
        <v>180</v>
      </c>
      <c r="H337" s="162">
        <v>1</v>
      </c>
      <c r="I337" s="163">
        <v>1</v>
      </c>
      <c r="J337" s="164">
        <f t="shared" si="50"/>
        <v>1</v>
      </c>
      <c r="K337" s="165"/>
      <c r="L337" s="33"/>
      <c r="M337" s="166" t="s">
        <v>1</v>
      </c>
      <c r="N337" s="167" t="s">
        <v>42</v>
      </c>
      <c r="O337" s="58"/>
      <c r="P337" s="168">
        <f t="shared" si="51"/>
        <v>0</v>
      </c>
      <c r="Q337" s="168">
        <v>0</v>
      </c>
      <c r="R337" s="168">
        <f t="shared" si="52"/>
        <v>0</v>
      </c>
      <c r="S337" s="168">
        <v>0.17399999999999999</v>
      </c>
      <c r="T337" s="169">
        <f t="shared" si="53"/>
        <v>0.17399999999999999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170" t="s">
        <v>189</v>
      </c>
      <c r="AT337" s="170" t="s">
        <v>137</v>
      </c>
      <c r="AU337" s="170" t="s">
        <v>81</v>
      </c>
      <c r="AY337" s="17" t="s">
        <v>134</v>
      </c>
      <c r="BE337" s="171">
        <f t="shared" si="54"/>
        <v>0</v>
      </c>
      <c r="BF337" s="171">
        <f t="shared" si="55"/>
        <v>1</v>
      </c>
      <c r="BG337" s="171">
        <f t="shared" si="56"/>
        <v>0</v>
      </c>
      <c r="BH337" s="171">
        <f t="shared" si="57"/>
        <v>0</v>
      </c>
      <c r="BI337" s="171">
        <f t="shared" si="58"/>
        <v>0</v>
      </c>
      <c r="BJ337" s="17" t="s">
        <v>81</v>
      </c>
      <c r="BK337" s="171">
        <f t="shared" si="59"/>
        <v>1</v>
      </c>
      <c r="BL337" s="17" t="s">
        <v>189</v>
      </c>
      <c r="BM337" s="170" t="s">
        <v>521</v>
      </c>
    </row>
    <row r="338" spans="1:65" s="2" customFormat="1" ht="21.75" customHeight="1" x14ac:dyDescent="0.2">
      <c r="A338" s="32"/>
      <c r="B338" s="157"/>
      <c r="C338" s="158">
        <v>106</v>
      </c>
      <c r="D338" s="158" t="s">
        <v>137</v>
      </c>
      <c r="E338" s="159" t="s">
        <v>522</v>
      </c>
      <c r="F338" s="160" t="s">
        <v>523</v>
      </c>
      <c r="G338" s="161" t="s">
        <v>218</v>
      </c>
      <c r="H338" s="162">
        <v>3.6999999999999998E-2</v>
      </c>
      <c r="I338" s="163">
        <v>1</v>
      </c>
      <c r="J338" s="164">
        <f t="shared" si="50"/>
        <v>0.04</v>
      </c>
      <c r="K338" s="165"/>
      <c r="L338" s="33"/>
      <c r="M338" s="166" t="s">
        <v>1</v>
      </c>
      <c r="N338" s="167" t="s">
        <v>42</v>
      </c>
      <c r="O338" s="58"/>
      <c r="P338" s="168">
        <f t="shared" si="51"/>
        <v>0</v>
      </c>
      <c r="Q338" s="168">
        <v>0</v>
      </c>
      <c r="R338" s="168">
        <f t="shared" si="52"/>
        <v>0</v>
      </c>
      <c r="S338" s="168">
        <v>0</v>
      </c>
      <c r="T338" s="169">
        <f t="shared" si="53"/>
        <v>0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170" t="s">
        <v>189</v>
      </c>
      <c r="AT338" s="170" t="s">
        <v>137</v>
      </c>
      <c r="AU338" s="170" t="s">
        <v>81</v>
      </c>
      <c r="AY338" s="17" t="s">
        <v>134</v>
      </c>
      <c r="BE338" s="171">
        <f t="shared" si="54"/>
        <v>0</v>
      </c>
      <c r="BF338" s="171">
        <f t="shared" si="55"/>
        <v>0.04</v>
      </c>
      <c r="BG338" s="171">
        <f t="shared" si="56"/>
        <v>0</v>
      </c>
      <c r="BH338" s="171">
        <f t="shared" si="57"/>
        <v>0</v>
      </c>
      <c r="BI338" s="171">
        <f t="shared" si="58"/>
        <v>0</v>
      </c>
      <c r="BJ338" s="17" t="s">
        <v>81</v>
      </c>
      <c r="BK338" s="171">
        <f t="shared" si="59"/>
        <v>0.04</v>
      </c>
      <c r="BL338" s="17" t="s">
        <v>189</v>
      </c>
      <c r="BM338" s="170" t="s">
        <v>524</v>
      </c>
    </row>
    <row r="339" spans="1:65" s="2" customFormat="1" ht="21.75" customHeight="1" x14ac:dyDescent="0.2">
      <c r="A339" s="32"/>
      <c r="B339" s="157"/>
      <c r="C339" s="158">
        <v>107</v>
      </c>
      <c r="D339" s="158" t="s">
        <v>137</v>
      </c>
      <c r="E339" s="159" t="s">
        <v>525</v>
      </c>
      <c r="F339" s="160" t="s">
        <v>526</v>
      </c>
      <c r="G339" s="161" t="s">
        <v>400</v>
      </c>
      <c r="H339" s="162">
        <v>1</v>
      </c>
      <c r="I339" s="163">
        <v>1</v>
      </c>
      <c r="J339" s="164">
        <f t="shared" si="50"/>
        <v>1</v>
      </c>
      <c r="K339" s="165"/>
      <c r="L339" s="33"/>
      <c r="M339" s="166" t="s">
        <v>1</v>
      </c>
      <c r="N339" s="167" t="s">
        <v>42</v>
      </c>
      <c r="O339" s="58"/>
      <c r="P339" s="168">
        <f t="shared" si="51"/>
        <v>0</v>
      </c>
      <c r="Q339" s="168">
        <v>0</v>
      </c>
      <c r="R339" s="168">
        <f t="shared" si="52"/>
        <v>0</v>
      </c>
      <c r="S339" s="168">
        <v>0</v>
      </c>
      <c r="T339" s="169">
        <f t="shared" si="53"/>
        <v>0</v>
      </c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R339" s="170" t="s">
        <v>189</v>
      </c>
      <c r="AT339" s="170" t="s">
        <v>137</v>
      </c>
      <c r="AU339" s="170" t="s">
        <v>81</v>
      </c>
      <c r="AY339" s="17" t="s">
        <v>134</v>
      </c>
      <c r="BE339" s="171">
        <f t="shared" si="54"/>
        <v>0</v>
      </c>
      <c r="BF339" s="171">
        <f t="shared" si="55"/>
        <v>1</v>
      </c>
      <c r="BG339" s="171">
        <f t="shared" si="56"/>
        <v>0</v>
      </c>
      <c r="BH339" s="171">
        <f t="shared" si="57"/>
        <v>0</v>
      </c>
      <c r="BI339" s="171">
        <f t="shared" si="58"/>
        <v>0</v>
      </c>
      <c r="BJ339" s="17" t="s">
        <v>81</v>
      </c>
      <c r="BK339" s="171">
        <f t="shared" si="59"/>
        <v>1</v>
      </c>
      <c r="BL339" s="17" t="s">
        <v>189</v>
      </c>
      <c r="BM339" s="170" t="s">
        <v>527</v>
      </c>
    </row>
    <row r="340" spans="1:65" s="2" customFormat="1" ht="21.75" customHeight="1" x14ac:dyDescent="0.2">
      <c r="A340" s="32"/>
      <c r="B340" s="157"/>
      <c r="C340" s="158">
        <v>108</v>
      </c>
      <c r="D340" s="158" t="s">
        <v>137</v>
      </c>
      <c r="E340" s="159" t="s">
        <v>528</v>
      </c>
      <c r="F340" s="160" t="s">
        <v>529</v>
      </c>
      <c r="G340" s="161" t="s">
        <v>400</v>
      </c>
      <c r="H340" s="162">
        <v>2</v>
      </c>
      <c r="I340" s="163">
        <v>1</v>
      </c>
      <c r="J340" s="164">
        <f t="shared" si="50"/>
        <v>2</v>
      </c>
      <c r="K340" s="165"/>
      <c r="L340" s="33"/>
      <c r="M340" s="166" t="s">
        <v>1</v>
      </c>
      <c r="N340" s="167" t="s">
        <v>42</v>
      </c>
      <c r="O340" s="58"/>
      <c r="P340" s="168">
        <f t="shared" si="51"/>
        <v>0</v>
      </c>
      <c r="Q340" s="168">
        <v>0</v>
      </c>
      <c r="R340" s="168">
        <f t="shared" si="52"/>
        <v>0</v>
      </c>
      <c r="S340" s="168">
        <v>0</v>
      </c>
      <c r="T340" s="169">
        <f t="shared" si="53"/>
        <v>0</v>
      </c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R340" s="170" t="s">
        <v>189</v>
      </c>
      <c r="AT340" s="170" t="s">
        <v>137</v>
      </c>
      <c r="AU340" s="170" t="s">
        <v>81</v>
      </c>
      <c r="AY340" s="17" t="s">
        <v>134</v>
      </c>
      <c r="BE340" s="171">
        <f t="shared" si="54"/>
        <v>0</v>
      </c>
      <c r="BF340" s="171">
        <f t="shared" si="55"/>
        <v>2</v>
      </c>
      <c r="BG340" s="171">
        <f t="shared" si="56"/>
        <v>0</v>
      </c>
      <c r="BH340" s="171">
        <f t="shared" si="57"/>
        <v>0</v>
      </c>
      <c r="BI340" s="171">
        <f t="shared" si="58"/>
        <v>0</v>
      </c>
      <c r="BJ340" s="17" t="s">
        <v>81</v>
      </c>
      <c r="BK340" s="171">
        <f t="shared" si="59"/>
        <v>2</v>
      </c>
      <c r="BL340" s="17" t="s">
        <v>189</v>
      </c>
      <c r="BM340" s="170" t="s">
        <v>530</v>
      </c>
    </row>
    <row r="341" spans="1:65" s="12" customFormat="1" ht="22.9" customHeight="1" x14ac:dyDescent="0.2">
      <c r="B341" s="144"/>
      <c r="D341" s="145" t="s">
        <v>75</v>
      </c>
      <c r="E341" s="155" t="s">
        <v>531</v>
      </c>
      <c r="F341" s="155" t="s">
        <v>532</v>
      </c>
      <c r="I341" s="147"/>
      <c r="J341" s="156">
        <f>BK341</f>
        <v>0</v>
      </c>
      <c r="L341" s="144"/>
      <c r="M341" s="149"/>
      <c r="N341" s="150"/>
      <c r="O341" s="150"/>
      <c r="P341" s="151">
        <f>SUM(P342:P350)</f>
        <v>0</v>
      </c>
      <c r="Q341" s="150"/>
      <c r="R341" s="151">
        <f>SUM(R342:R350)</f>
        <v>0.23641890999999998</v>
      </c>
      <c r="S341" s="150"/>
      <c r="T341" s="152">
        <f>SUM(T342:T350)</f>
        <v>0</v>
      </c>
      <c r="AR341" s="145" t="s">
        <v>81</v>
      </c>
      <c r="AT341" s="153" t="s">
        <v>75</v>
      </c>
      <c r="AU341" s="153" t="s">
        <v>84</v>
      </c>
      <c r="AY341" s="145" t="s">
        <v>134</v>
      </c>
      <c r="BK341" s="154">
        <f>SUM(BK342:BK350)</f>
        <v>0</v>
      </c>
    </row>
    <row r="342" spans="1:65" s="2" customFormat="1" ht="21.75" customHeight="1" x14ac:dyDescent="0.2">
      <c r="A342" s="32"/>
      <c r="B342" s="157"/>
      <c r="C342" s="158">
        <v>109</v>
      </c>
      <c r="D342" s="158" t="s">
        <v>137</v>
      </c>
      <c r="E342" s="159" t="s">
        <v>533</v>
      </c>
      <c r="F342" s="160" t="s">
        <v>534</v>
      </c>
      <c r="G342" s="161" t="s">
        <v>140</v>
      </c>
      <c r="H342" s="162">
        <v>3.863</v>
      </c>
      <c r="I342" s="163"/>
      <c r="J342" s="164">
        <f>ROUND(I342*H342,2)</f>
        <v>0</v>
      </c>
      <c r="K342" s="165"/>
      <c r="L342" s="33"/>
      <c r="M342" s="166" t="s">
        <v>1</v>
      </c>
      <c r="N342" s="167" t="s">
        <v>42</v>
      </c>
      <c r="O342" s="58"/>
      <c r="P342" s="168">
        <f>O342*H342</f>
        <v>0</v>
      </c>
      <c r="Q342" s="168">
        <v>3.7670000000000002E-2</v>
      </c>
      <c r="R342" s="168">
        <f>Q342*H342</f>
        <v>0.14551921000000001</v>
      </c>
      <c r="S342" s="168">
        <v>0</v>
      </c>
      <c r="T342" s="169">
        <f>S342*H342</f>
        <v>0</v>
      </c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R342" s="170" t="s">
        <v>189</v>
      </c>
      <c r="AT342" s="170" t="s">
        <v>137</v>
      </c>
      <c r="AU342" s="170" t="s">
        <v>81</v>
      </c>
      <c r="AY342" s="17" t="s">
        <v>134</v>
      </c>
      <c r="BE342" s="171">
        <f>IF(N342="základní",J342,0)</f>
        <v>0</v>
      </c>
      <c r="BF342" s="171">
        <f>IF(N342="snížená",J342,0)</f>
        <v>0</v>
      </c>
      <c r="BG342" s="171">
        <f>IF(N342="zákl. přenesená",J342,0)</f>
        <v>0</v>
      </c>
      <c r="BH342" s="171">
        <f>IF(N342="sníž. přenesená",J342,0)</f>
        <v>0</v>
      </c>
      <c r="BI342" s="171">
        <f>IF(N342="nulová",J342,0)</f>
        <v>0</v>
      </c>
      <c r="BJ342" s="17" t="s">
        <v>81</v>
      </c>
      <c r="BK342" s="171">
        <f>ROUND(I342*H342,2)</f>
        <v>0</v>
      </c>
      <c r="BL342" s="17" t="s">
        <v>189</v>
      </c>
      <c r="BM342" s="170" t="s">
        <v>535</v>
      </c>
    </row>
    <row r="343" spans="1:65" s="13" customFormat="1" x14ac:dyDescent="0.2">
      <c r="B343" s="172"/>
      <c r="D343" s="173" t="s">
        <v>143</v>
      </c>
      <c r="E343" s="174" t="s">
        <v>1</v>
      </c>
      <c r="F343" s="175" t="s">
        <v>240</v>
      </c>
      <c r="H343" s="176">
        <v>2.87</v>
      </c>
      <c r="I343" s="177"/>
      <c r="L343" s="172"/>
      <c r="M343" s="178"/>
      <c r="N343" s="179"/>
      <c r="O343" s="179"/>
      <c r="P343" s="179"/>
      <c r="Q343" s="179"/>
      <c r="R343" s="179"/>
      <c r="S343" s="179"/>
      <c r="T343" s="180"/>
      <c r="AT343" s="174" t="s">
        <v>143</v>
      </c>
      <c r="AU343" s="174" t="s">
        <v>81</v>
      </c>
      <c r="AV343" s="13" t="s">
        <v>81</v>
      </c>
      <c r="AW343" s="13" t="s">
        <v>33</v>
      </c>
      <c r="AX343" s="13" t="s">
        <v>76</v>
      </c>
      <c r="AY343" s="174" t="s">
        <v>134</v>
      </c>
    </row>
    <row r="344" spans="1:65" s="13" customFormat="1" x14ac:dyDescent="0.2">
      <c r="B344" s="172"/>
      <c r="D344" s="173" t="s">
        <v>143</v>
      </c>
      <c r="E344" s="174" t="s">
        <v>1</v>
      </c>
      <c r="F344" s="175" t="s">
        <v>177</v>
      </c>
      <c r="H344" s="176">
        <v>0.99299999999999999</v>
      </c>
      <c r="I344" s="177"/>
      <c r="L344" s="172"/>
      <c r="M344" s="178"/>
      <c r="N344" s="179"/>
      <c r="O344" s="179"/>
      <c r="P344" s="179"/>
      <c r="Q344" s="179"/>
      <c r="R344" s="179"/>
      <c r="S344" s="179"/>
      <c r="T344" s="180"/>
      <c r="AT344" s="174" t="s">
        <v>143</v>
      </c>
      <c r="AU344" s="174" t="s">
        <v>81</v>
      </c>
      <c r="AV344" s="13" t="s">
        <v>81</v>
      </c>
      <c r="AW344" s="13" t="s">
        <v>33</v>
      </c>
      <c r="AX344" s="13" t="s">
        <v>76</v>
      </c>
      <c r="AY344" s="174" t="s">
        <v>134</v>
      </c>
    </row>
    <row r="345" spans="1:65" s="14" customFormat="1" x14ac:dyDescent="0.2">
      <c r="B345" s="181"/>
      <c r="D345" s="173" t="s">
        <v>143</v>
      </c>
      <c r="E345" s="182" t="s">
        <v>1</v>
      </c>
      <c r="F345" s="183" t="s">
        <v>152</v>
      </c>
      <c r="H345" s="184">
        <v>3.863</v>
      </c>
      <c r="I345" s="185"/>
      <c r="L345" s="181"/>
      <c r="M345" s="186"/>
      <c r="N345" s="187"/>
      <c r="O345" s="187"/>
      <c r="P345" s="187"/>
      <c r="Q345" s="187"/>
      <c r="R345" s="187"/>
      <c r="S345" s="187"/>
      <c r="T345" s="188"/>
      <c r="AT345" s="182" t="s">
        <v>143</v>
      </c>
      <c r="AU345" s="182" t="s">
        <v>81</v>
      </c>
      <c r="AV345" s="14" t="s">
        <v>141</v>
      </c>
      <c r="AW345" s="14" t="s">
        <v>33</v>
      </c>
      <c r="AX345" s="14" t="s">
        <v>84</v>
      </c>
      <c r="AY345" s="182" t="s">
        <v>134</v>
      </c>
    </row>
    <row r="346" spans="1:65" s="2" customFormat="1" ht="16.5" customHeight="1" x14ac:dyDescent="0.2">
      <c r="A346" s="32"/>
      <c r="B346" s="157"/>
      <c r="C346" s="158">
        <v>110</v>
      </c>
      <c r="D346" s="158" t="s">
        <v>137</v>
      </c>
      <c r="E346" s="159" t="s">
        <v>536</v>
      </c>
      <c r="F346" s="160" t="s">
        <v>537</v>
      </c>
      <c r="G346" s="161" t="s">
        <v>140</v>
      </c>
      <c r="H346" s="162">
        <v>3.863</v>
      </c>
      <c r="I346" s="163"/>
      <c r="J346" s="164">
        <f>ROUND(I346*H346,2)</f>
        <v>0</v>
      </c>
      <c r="K346" s="165"/>
      <c r="L346" s="33"/>
      <c r="M346" s="166" t="s">
        <v>1</v>
      </c>
      <c r="N346" s="167" t="s">
        <v>42</v>
      </c>
      <c r="O346" s="58"/>
      <c r="P346" s="168">
        <f>O346*H346</f>
        <v>0</v>
      </c>
      <c r="Q346" s="168">
        <v>2.9999999999999997E-4</v>
      </c>
      <c r="R346" s="168">
        <f>Q346*H346</f>
        <v>1.1588999999999998E-3</v>
      </c>
      <c r="S346" s="168">
        <v>0</v>
      </c>
      <c r="T346" s="169">
        <f>S346*H346</f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170" t="s">
        <v>189</v>
      </c>
      <c r="AT346" s="170" t="s">
        <v>137</v>
      </c>
      <c r="AU346" s="170" t="s">
        <v>81</v>
      </c>
      <c r="AY346" s="17" t="s">
        <v>134</v>
      </c>
      <c r="BE346" s="171">
        <f>IF(N346="základní",J346,0)</f>
        <v>0</v>
      </c>
      <c r="BF346" s="171">
        <f>IF(N346="snížená",J346,0)</f>
        <v>0</v>
      </c>
      <c r="BG346" s="171">
        <f>IF(N346="zákl. přenesená",J346,0)</f>
        <v>0</v>
      </c>
      <c r="BH346" s="171">
        <f>IF(N346="sníž. přenesená",J346,0)</f>
        <v>0</v>
      </c>
      <c r="BI346" s="171">
        <f>IF(N346="nulová",J346,0)</f>
        <v>0</v>
      </c>
      <c r="BJ346" s="17" t="s">
        <v>81</v>
      </c>
      <c r="BK346" s="171">
        <f>ROUND(I346*H346,2)</f>
        <v>0</v>
      </c>
      <c r="BL346" s="17" t="s">
        <v>189</v>
      </c>
      <c r="BM346" s="170" t="s">
        <v>538</v>
      </c>
    </row>
    <row r="347" spans="1:65" s="2" customFormat="1" ht="16.5" customHeight="1" x14ac:dyDescent="0.2">
      <c r="A347" s="32"/>
      <c r="B347" s="157"/>
      <c r="C347" s="196">
        <v>111</v>
      </c>
      <c r="D347" s="196" t="s">
        <v>182</v>
      </c>
      <c r="E347" s="197" t="s">
        <v>539</v>
      </c>
      <c r="F347" s="198" t="s">
        <v>540</v>
      </c>
      <c r="G347" s="199" t="s">
        <v>140</v>
      </c>
      <c r="H347" s="200">
        <v>4.6740000000000004</v>
      </c>
      <c r="I347" s="201"/>
      <c r="J347" s="202">
        <f>ROUND(I347*H347,2)</f>
        <v>0</v>
      </c>
      <c r="K347" s="203"/>
      <c r="L347" s="204"/>
      <c r="M347" s="205" t="s">
        <v>1</v>
      </c>
      <c r="N347" s="206" t="s">
        <v>42</v>
      </c>
      <c r="O347" s="58"/>
      <c r="P347" s="168">
        <f>O347*H347</f>
        <v>0</v>
      </c>
      <c r="Q347" s="168">
        <v>1.9199999999999998E-2</v>
      </c>
      <c r="R347" s="168">
        <f>Q347*H347</f>
        <v>8.9740799999999996E-2</v>
      </c>
      <c r="S347" s="168">
        <v>0</v>
      </c>
      <c r="T347" s="169">
        <f>S347*H347</f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170" t="s">
        <v>250</v>
      </c>
      <c r="AT347" s="170" t="s">
        <v>182</v>
      </c>
      <c r="AU347" s="170" t="s">
        <v>81</v>
      </c>
      <c r="AY347" s="17" t="s">
        <v>134</v>
      </c>
      <c r="BE347" s="171">
        <f>IF(N347="základní",J347,0)</f>
        <v>0</v>
      </c>
      <c r="BF347" s="171">
        <f>IF(N347="snížená",J347,0)</f>
        <v>0</v>
      </c>
      <c r="BG347" s="171">
        <f>IF(N347="zákl. přenesená",J347,0)</f>
        <v>0</v>
      </c>
      <c r="BH347" s="171">
        <f>IF(N347="sníž. přenesená",J347,0)</f>
        <v>0</v>
      </c>
      <c r="BI347" s="171">
        <f>IF(N347="nulová",J347,0)</f>
        <v>0</v>
      </c>
      <c r="BJ347" s="17" t="s">
        <v>81</v>
      </c>
      <c r="BK347" s="171">
        <f>ROUND(I347*H347,2)</f>
        <v>0</v>
      </c>
      <c r="BL347" s="17" t="s">
        <v>189</v>
      </c>
      <c r="BM347" s="170" t="s">
        <v>541</v>
      </c>
    </row>
    <row r="348" spans="1:65" s="13" customFormat="1" x14ac:dyDescent="0.2">
      <c r="B348" s="172"/>
      <c r="D348" s="173" t="s">
        <v>143</v>
      </c>
      <c r="E348" s="174" t="s">
        <v>1</v>
      </c>
      <c r="F348" s="175" t="s">
        <v>542</v>
      </c>
      <c r="H348" s="176">
        <v>4.2489999999999997</v>
      </c>
      <c r="I348" s="177"/>
      <c r="L348" s="172"/>
      <c r="M348" s="178"/>
      <c r="N348" s="179"/>
      <c r="O348" s="179"/>
      <c r="P348" s="179"/>
      <c r="Q348" s="179"/>
      <c r="R348" s="179"/>
      <c r="S348" s="179"/>
      <c r="T348" s="180"/>
      <c r="AT348" s="174" t="s">
        <v>143</v>
      </c>
      <c r="AU348" s="174" t="s">
        <v>81</v>
      </c>
      <c r="AV348" s="13" t="s">
        <v>81</v>
      </c>
      <c r="AW348" s="13" t="s">
        <v>33</v>
      </c>
      <c r="AX348" s="13" t="s">
        <v>84</v>
      </c>
      <c r="AY348" s="174" t="s">
        <v>134</v>
      </c>
    </row>
    <row r="349" spans="1:65" s="13" customFormat="1" x14ac:dyDescent="0.2">
      <c r="B349" s="172"/>
      <c r="D349" s="173" t="s">
        <v>143</v>
      </c>
      <c r="F349" s="175" t="s">
        <v>543</v>
      </c>
      <c r="H349" s="176">
        <v>4.6740000000000004</v>
      </c>
      <c r="I349" s="177"/>
      <c r="L349" s="172"/>
      <c r="M349" s="178"/>
      <c r="N349" s="179"/>
      <c r="O349" s="179"/>
      <c r="P349" s="179"/>
      <c r="Q349" s="179"/>
      <c r="R349" s="179"/>
      <c r="S349" s="179"/>
      <c r="T349" s="180"/>
      <c r="AT349" s="174" t="s">
        <v>143</v>
      </c>
      <c r="AU349" s="174" t="s">
        <v>81</v>
      </c>
      <c r="AV349" s="13" t="s">
        <v>81</v>
      </c>
      <c r="AW349" s="13" t="s">
        <v>3</v>
      </c>
      <c r="AX349" s="13" t="s">
        <v>84</v>
      </c>
      <c r="AY349" s="174" t="s">
        <v>134</v>
      </c>
    </row>
    <row r="350" spans="1:65" s="2" customFormat="1" ht="21.75" customHeight="1" x14ac:dyDescent="0.2">
      <c r="A350" s="32"/>
      <c r="B350" s="157"/>
      <c r="C350" s="158">
        <v>112</v>
      </c>
      <c r="D350" s="158" t="s">
        <v>137</v>
      </c>
      <c r="E350" s="159" t="s">
        <v>544</v>
      </c>
      <c r="F350" s="160" t="s">
        <v>545</v>
      </c>
      <c r="G350" s="161" t="s">
        <v>218</v>
      </c>
      <c r="H350" s="162">
        <v>0.23599999999999999</v>
      </c>
      <c r="I350" s="163"/>
      <c r="J350" s="164">
        <f>ROUND(I350*H350,2)</f>
        <v>0</v>
      </c>
      <c r="K350" s="165"/>
      <c r="L350" s="33"/>
      <c r="M350" s="166" t="s">
        <v>1</v>
      </c>
      <c r="N350" s="167" t="s">
        <v>42</v>
      </c>
      <c r="O350" s="58"/>
      <c r="P350" s="168">
        <f>O350*H350</f>
        <v>0</v>
      </c>
      <c r="Q350" s="168">
        <v>0</v>
      </c>
      <c r="R350" s="168">
        <f>Q350*H350</f>
        <v>0</v>
      </c>
      <c r="S350" s="168">
        <v>0</v>
      </c>
      <c r="T350" s="169">
        <f>S350*H350</f>
        <v>0</v>
      </c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R350" s="170" t="s">
        <v>189</v>
      </c>
      <c r="AT350" s="170" t="s">
        <v>137</v>
      </c>
      <c r="AU350" s="170" t="s">
        <v>81</v>
      </c>
      <c r="AY350" s="17" t="s">
        <v>134</v>
      </c>
      <c r="BE350" s="171">
        <f>IF(N350="základní",J350,0)</f>
        <v>0</v>
      </c>
      <c r="BF350" s="171">
        <f>IF(N350="snížená",J350,0)</f>
        <v>0</v>
      </c>
      <c r="BG350" s="171">
        <f>IF(N350="zákl. přenesená",J350,0)</f>
        <v>0</v>
      </c>
      <c r="BH350" s="171">
        <f>IF(N350="sníž. přenesená",J350,0)</f>
        <v>0</v>
      </c>
      <c r="BI350" s="171">
        <f>IF(N350="nulová",J350,0)</f>
        <v>0</v>
      </c>
      <c r="BJ350" s="17" t="s">
        <v>81</v>
      </c>
      <c r="BK350" s="171">
        <f>ROUND(I350*H350,2)</f>
        <v>0</v>
      </c>
      <c r="BL350" s="17" t="s">
        <v>189</v>
      </c>
      <c r="BM350" s="170" t="s">
        <v>546</v>
      </c>
    </row>
    <row r="351" spans="1:65" s="12" customFormat="1" ht="22.9" customHeight="1" x14ac:dyDescent="0.2">
      <c r="B351" s="144"/>
      <c r="D351" s="145" t="s">
        <v>75</v>
      </c>
      <c r="E351" s="155" t="s">
        <v>547</v>
      </c>
      <c r="F351" s="155" t="s">
        <v>548</v>
      </c>
      <c r="I351" s="147"/>
      <c r="J351" s="156">
        <f>BK351</f>
        <v>0</v>
      </c>
      <c r="L351" s="144"/>
      <c r="M351" s="149"/>
      <c r="N351" s="150"/>
      <c r="O351" s="150"/>
      <c r="P351" s="151">
        <f>SUM(P352:P356)</f>
        <v>0</v>
      </c>
      <c r="Q351" s="150"/>
      <c r="R351" s="151">
        <f>SUM(R352:R356)</f>
        <v>0</v>
      </c>
      <c r="S351" s="150"/>
      <c r="T351" s="152">
        <f>SUM(T352:T356)</f>
        <v>3.0329999999999997E-3</v>
      </c>
      <c r="AR351" s="145" t="s">
        <v>81</v>
      </c>
      <c r="AT351" s="153" t="s">
        <v>75</v>
      </c>
      <c r="AU351" s="153" t="s">
        <v>84</v>
      </c>
      <c r="AY351" s="145" t="s">
        <v>134</v>
      </c>
      <c r="BK351" s="154">
        <f>SUM(BK352:BK356)</f>
        <v>0</v>
      </c>
    </row>
    <row r="352" spans="1:65" s="2" customFormat="1" ht="21.75" customHeight="1" x14ac:dyDescent="0.2">
      <c r="A352" s="32"/>
      <c r="B352" s="157"/>
      <c r="C352" s="158">
        <v>113</v>
      </c>
      <c r="D352" s="158" t="s">
        <v>137</v>
      </c>
      <c r="E352" s="159" t="s">
        <v>549</v>
      </c>
      <c r="F352" s="160" t="s">
        <v>550</v>
      </c>
      <c r="G352" s="161" t="s">
        <v>140</v>
      </c>
      <c r="H352" s="162">
        <v>1.0109999999999999</v>
      </c>
      <c r="I352" s="163"/>
      <c r="J352" s="164">
        <f>ROUND(I352*H352,2)</f>
        <v>0</v>
      </c>
      <c r="K352" s="165"/>
      <c r="L352" s="33"/>
      <c r="M352" s="166" t="s">
        <v>1</v>
      </c>
      <c r="N352" s="167" t="s">
        <v>42</v>
      </c>
      <c r="O352" s="58"/>
      <c r="P352" s="168">
        <f>O352*H352</f>
        <v>0</v>
      </c>
      <c r="Q352" s="168">
        <v>0</v>
      </c>
      <c r="R352" s="168">
        <f>Q352*H352</f>
        <v>0</v>
      </c>
      <c r="S352" s="168">
        <v>3.0000000000000001E-3</v>
      </c>
      <c r="T352" s="169">
        <f>S352*H352</f>
        <v>3.0329999999999997E-3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R352" s="170" t="s">
        <v>189</v>
      </c>
      <c r="AT352" s="170" t="s">
        <v>137</v>
      </c>
      <c r="AU352" s="170" t="s">
        <v>81</v>
      </c>
      <c r="AY352" s="17" t="s">
        <v>134</v>
      </c>
      <c r="BE352" s="171">
        <f>IF(N352="základní",J352,0)</f>
        <v>0</v>
      </c>
      <c r="BF352" s="171">
        <f>IF(N352="snížená",J352,0)</f>
        <v>0</v>
      </c>
      <c r="BG352" s="171">
        <f>IF(N352="zákl. přenesená",J352,0)</f>
        <v>0</v>
      </c>
      <c r="BH352" s="171">
        <f>IF(N352="sníž. přenesená",J352,0)</f>
        <v>0</v>
      </c>
      <c r="BI352" s="171">
        <f>IF(N352="nulová",J352,0)</f>
        <v>0</v>
      </c>
      <c r="BJ352" s="17" t="s">
        <v>81</v>
      </c>
      <c r="BK352" s="171">
        <f>ROUND(I352*H352,2)</f>
        <v>0</v>
      </c>
      <c r="BL352" s="17" t="s">
        <v>189</v>
      </c>
      <c r="BM352" s="170" t="s">
        <v>551</v>
      </c>
    </row>
    <row r="353" spans="1:65" s="15" customFormat="1" x14ac:dyDescent="0.2">
      <c r="B353" s="189"/>
      <c r="D353" s="173" t="s">
        <v>143</v>
      </c>
      <c r="E353" s="190" t="s">
        <v>1</v>
      </c>
      <c r="F353" s="191" t="s">
        <v>552</v>
      </c>
      <c r="H353" s="190" t="s">
        <v>1</v>
      </c>
      <c r="I353" s="192"/>
      <c r="L353" s="189"/>
      <c r="M353" s="193"/>
      <c r="N353" s="194"/>
      <c r="O353" s="194"/>
      <c r="P353" s="194"/>
      <c r="Q353" s="194"/>
      <c r="R353" s="194"/>
      <c r="S353" s="194"/>
      <c r="T353" s="195"/>
      <c r="AT353" s="190" t="s">
        <v>143</v>
      </c>
      <c r="AU353" s="190" t="s">
        <v>81</v>
      </c>
      <c r="AV353" s="15" t="s">
        <v>84</v>
      </c>
      <c r="AW353" s="15" t="s">
        <v>33</v>
      </c>
      <c r="AX353" s="15" t="s">
        <v>76</v>
      </c>
      <c r="AY353" s="190" t="s">
        <v>134</v>
      </c>
    </row>
    <row r="354" spans="1:65" s="13" customFormat="1" x14ac:dyDescent="0.2">
      <c r="B354" s="172"/>
      <c r="D354" s="173" t="s">
        <v>143</v>
      </c>
      <c r="E354" s="174" t="s">
        <v>1</v>
      </c>
      <c r="F354" s="175" t="s">
        <v>553</v>
      </c>
      <c r="H354" s="176">
        <v>1.0109999999999999</v>
      </c>
      <c r="I354" s="177"/>
      <c r="L354" s="172"/>
      <c r="M354" s="178"/>
      <c r="N354" s="179"/>
      <c r="O354" s="179"/>
      <c r="P354" s="179"/>
      <c r="Q354" s="179"/>
      <c r="R354" s="179"/>
      <c r="S354" s="179"/>
      <c r="T354" s="180"/>
      <c r="AT354" s="174" t="s">
        <v>143</v>
      </c>
      <c r="AU354" s="174" t="s">
        <v>81</v>
      </c>
      <c r="AV354" s="13" t="s">
        <v>81</v>
      </c>
      <c r="AW354" s="13" t="s">
        <v>33</v>
      </c>
      <c r="AX354" s="13" t="s">
        <v>76</v>
      </c>
      <c r="AY354" s="174" t="s">
        <v>134</v>
      </c>
    </row>
    <row r="355" spans="1:65" s="14" customFormat="1" x14ac:dyDescent="0.2">
      <c r="B355" s="181"/>
      <c r="D355" s="173" t="s">
        <v>143</v>
      </c>
      <c r="E355" s="182" t="s">
        <v>1</v>
      </c>
      <c r="F355" s="183" t="s">
        <v>152</v>
      </c>
      <c r="H355" s="184">
        <v>1.0109999999999999</v>
      </c>
      <c r="I355" s="185"/>
      <c r="L355" s="181"/>
      <c r="M355" s="186"/>
      <c r="N355" s="187"/>
      <c r="O355" s="187"/>
      <c r="P355" s="187"/>
      <c r="Q355" s="187"/>
      <c r="R355" s="187"/>
      <c r="S355" s="187"/>
      <c r="T355" s="188"/>
      <c r="AT355" s="182" t="s">
        <v>143</v>
      </c>
      <c r="AU355" s="182" t="s">
        <v>81</v>
      </c>
      <c r="AV355" s="14" t="s">
        <v>141</v>
      </c>
      <c r="AW355" s="14" t="s">
        <v>33</v>
      </c>
      <c r="AX355" s="14" t="s">
        <v>84</v>
      </c>
      <c r="AY355" s="182" t="s">
        <v>134</v>
      </c>
    </row>
    <row r="356" spans="1:65" s="2" customFormat="1" ht="21.75" customHeight="1" x14ac:dyDescent="0.2">
      <c r="A356" s="32"/>
      <c r="B356" s="157"/>
      <c r="C356" s="158">
        <v>114</v>
      </c>
      <c r="D356" s="158" t="s">
        <v>137</v>
      </c>
      <c r="E356" s="159" t="s">
        <v>554</v>
      </c>
      <c r="F356" s="160" t="s">
        <v>555</v>
      </c>
      <c r="G356" s="161" t="s">
        <v>218</v>
      </c>
      <c r="H356" s="162">
        <v>1E-3</v>
      </c>
      <c r="I356" s="163"/>
      <c r="J356" s="164">
        <f>ROUND(I356*H356,2)</f>
        <v>0</v>
      </c>
      <c r="K356" s="165"/>
      <c r="L356" s="33"/>
      <c r="M356" s="166" t="s">
        <v>1</v>
      </c>
      <c r="N356" s="167" t="s">
        <v>42</v>
      </c>
      <c r="O356" s="58"/>
      <c r="P356" s="168">
        <f>O356*H356</f>
        <v>0</v>
      </c>
      <c r="Q356" s="168">
        <v>0</v>
      </c>
      <c r="R356" s="168">
        <f>Q356*H356</f>
        <v>0</v>
      </c>
      <c r="S356" s="168">
        <v>0</v>
      </c>
      <c r="T356" s="169">
        <f>S356*H356</f>
        <v>0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170" t="s">
        <v>189</v>
      </c>
      <c r="AT356" s="170" t="s">
        <v>137</v>
      </c>
      <c r="AU356" s="170" t="s">
        <v>81</v>
      </c>
      <c r="AY356" s="17" t="s">
        <v>134</v>
      </c>
      <c r="BE356" s="171">
        <f>IF(N356="základní",J356,0)</f>
        <v>0</v>
      </c>
      <c r="BF356" s="171">
        <f>IF(N356="snížená",J356,0)</f>
        <v>0</v>
      </c>
      <c r="BG356" s="171">
        <f>IF(N356="zákl. přenesená",J356,0)</f>
        <v>0</v>
      </c>
      <c r="BH356" s="171">
        <f>IF(N356="sníž. přenesená",J356,0)</f>
        <v>0</v>
      </c>
      <c r="BI356" s="171">
        <f>IF(N356="nulová",J356,0)</f>
        <v>0</v>
      </c>
      <c r="BJ356" s="17" t="s">
        <v>81</v>
      </c>
      <c r="BK356" s="171">
        <f>ROUND(I356*H356,2)</f>
        <v>0</v>
      </c>
      <c r="BL356" s="17" t="s">
        <v>189</v>
      </c>
      <c r="BM356" s="170" t="s">
        <v>556</v>
      </c>
    </row>
    <row r="357" spans="1:65" s="12" customFormat="1" ht="22.9" customHeight="1" x14ac:dyDescent="0.2">
      <c r="B357" s="144"/>
      <c r="D357" s="145" t="s">
        <v>75</v>
      </c>
      <c r="E357" s="155" t="s">
        <v>557</v>
      </c>
      <c r="F357" s="155" t="s">
        <v>558</v>
      </c>
      <c r="I357" s="147"/>
      <c r="J357" s="156">
        <f>BK357</f>
        <v>0</v>
      </c>
      <c r="L357" s="144"/>
      <c r="M357" s="149"/>
      <c r="N357" s="150"/>
      <c r="O357" s="150"/>
      <c r="P357" s="151">
        <f>SUM(P358:P366)</f>
        <v>0</v>
      </c>
      <c r="Q357" s="150"/>
      <c r="R357" s="151">
        <f>SUM(R358:R366)</f>
        <v>1.4042234999999998</v>
      </c>
      <c r="S357" s="150"/>
      <c r="T357" s="152">
        <f>SUM(T358:T366)</f>
        <v>0</v>
      </c>
      <c r="AR357" s="145" t="s">
        <v>81</v>
      </c>
      <c r="AT357" s="153" t="s">
        <v>75</v>
      </c>
      <c r="AU357" s="153" t="s">
        <v>84</v>
      </c>
      <c r="AY357" s="145" t="s">
        <v>134</v>
      </c>
      <c r="BK357" s="154">
        <f>SUM(BK358:BK366)</f>
        <v>0</v>
      </c>
    </row>
    <row r="358" spans="1:65" s="2" customFormat="1" ht="21.75" customHeight="1" x14ac:dyDescent="0.2">
      <c r="A358" s="32"/>
      <c r="B358" s="157"/>
      <c r="C358" s="158">
        <v>115</v>
      </c>
      <c r="D358" s="158" t="s">
        <v>137</v>
      </c>
      <c r="E358" s="159" t="s">
        <v>559</v>
      </c>
      <c r="F358" s="160" t="s">
        <v>560</v>
      </c>
      <c r="G358" s="161" t="s">
        <v>140</v>
      </c>
      <c r="H358" s="162">
        <v>27.55</v>
      </c>
      <c r="I358" s="163"/>
      <c r="J358" s="164">
        <f>ROUND(I358*H358,2)</f>
        <v>0</v>
      </c>
      <c r="K358" s="165"/>
      <c r="L358" s="33"/>
      <c r="M358" s="166" t="s">
        <v>1</v>
      </c>
      <c r="N358" s="167" t="s">
        <v>42</v>
      </c>
      <c r="O358" s="58"/>
      <c r="P358" s="168">
        <f>O358*H358</f>
        <v>0</v>
      </c>
      <c r="Q358" s="168">
        <v>3.3619999999999997E-2</v>
      </c>
      <c r="R358" s="168">
        <f>Q358*H358</f>
        <v>0.92623099999999992</v>
      </c>
      <c r="S358" s="168">
        <v>0</v>
      </c>
      <c r="T358" s="169">
        <f>S358*H358</f>
        <v>0</v>
      </c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R358" s="170" t="s">
        <v>189</v>
      </c>
      <c r="AT358" s="170" t="s">
        <v>137</v>
      </c>
      <c r="AU358" s="170" t="s">
        <v>81</v>
      </c>
      <c r="AY358" s="17" t="s">
        <v>134</v>
      </c>
      <c r="BE358" s="171">
        <f>IF(N358="základní",J358,0)</f>
        <v>0</v>
      </c>
      <c r="BF358" s="171">
        <f>IF(N358="snížená",J358,0)</f>
        <v>0</v>
      </c>
      <c r="BG358" s="171">
        <f>IF(N358="zákl. přenesená",J358,0)</f>
        <v>0</v>
      </c>
      <c r="BH358" s="171">
        <f>IF(N358="sníž. přenesená",J358,0)</f>
        <v>0</v>
      </c>
      <c r="BI358" s="171">
        <f>IF(N358="nulová",J358,0)</f>
        <v>0</v>
      </c>
      <c r="BJ358" s="17" t="s">
        <v>81</v>
      </c>
      <c r="BK358" s="171">
        <f>ROUND(I358*H358,2)</f>
        <v>0</v>
      </c>
      <c r="BL358" s="17" t="s">
        <v>189</v>
      </c>
      <c r="BM358" s="170" t="s">
        <v>561</v>
      </c>
    </row>
    <row r="359" spans="1:65" s="13" customFormat="1" x14ac:dyDescent="0.2">
      <c r="B359" s="172"/>
      <c r="D359" s="173" t="s">
        <v>143</v>
      </c>
      <c r="E359" s="174" t="s">
        <v>1</v>
      </c>
      <c r="F359" s="175" t="s">
        <v>644</v>
      </c>
      <c r="H359" s="176">
        <v>17.524999999999999</v>
      </c>
      <c r="I359" s="177"/>
      <c r="L359" s="172"/>
      <c r="M359" s="178"/>
      <c r="N359" s="179"/>
      <c r="O359" s="179"/>
      <c r="P359" s="179"/>
      <c r="Q359" s="179"/>
      <c r="R359" s="179"/>
      <c r="S359" s="179"/>
      <c r="T359" s="180"/>
      <c r="AT359" s="174" t="s">
        <v>143</v>
      </c>
      <c r="AU359" s="174" t="s">
        <v>81</v>
      </c>
      <c r="AV359" s="13" t="s">
        <v>81</v>
      </c>
      <c r="AW359" s="13" t="s">
        <v>33</v>
      </c>
      <c r="AX359" s="13" t="s">
        <v>76</v>
      </c>
      <c r="AY359" s="174" t="s">
        <v>134</v>
      </c>
    </row>
    <row r="360" spans="1:65" s="13" customFormat="1" x14ac:dyDescent="0.2">
      <c r="B360" s="172"/>
      <c r="D360" s="173" t="s">
        <v>143</v>
      </c>
      <c r="E360" s="174" t="s">
        <v>1</v>
      </c>
      <c r="F360" s="175" t="s">
        <v>637</v>
      </c>
      <c r="H360" s="176">
        <v>10.025</v>
      </c>
      <c r="I360" s="177"/>
      <c r="L360" s="172"/>
      <c r="M360" s="178"/>
      <c r="N360" s="179"/>
      <c r="O360" s="179"/>
      <c r="P360" s="179"/>
      <c r="Q360" s="179"/>
      <c r="R360" s="179"/>
      <c r="S360" s="179"/>
      <c r="T360" s="180"/>
      <c r="AT360" s="174" t="s">
        <v>143</v>
      </c>
      <c r="AU360" s="174" t="s">
        <v>81</v>
      </c>
      <c r="AV360" s="13" t="s">
        <v>81</v>
      </c>
      <c r="AW360" s="13" t="s">
        <v>33</v>
      </c>
      <c r="AX360" s="13" t="s">
        <v>76</v>
      </c>
      <c r="AY360" s="174" t="s">
        <v>134</v>
      </c>
    </row>
    <row r="361" spans="1:65" s="14" customFormat="1" x14ac:dyDescent="0.2">
      <c r="B361" s="181"/>
      <c r="D361" s="173" t="s">
        <v>143</v>
      </c>
      <c r="E361" s="182" t="s">
        <v>1</v>
      </c>
      <c r="F361" s="183" t="s">
        <v>152</v>
      </c>
      <c r="H361" s="184">
        <v>27.55</v>
      </c>
      <c r="I361" s="185"/>
      <c r="L361" s="181"/>
      <c r="M361" s="186"/>
      <c r="N361" s="187"/>
      <c r="O361" s="187"/>
      <c r="P361" s="187"/>
      <c r="Q361" s="187"/>
      <c r="R361" s="187"/>
      <c r="S361" s="187"/>
      <c r="T361" s="188"/>
      <c r="AT361" s="182" t="s">
        <v>143</v>
      </c>
      <c r="AU361" s="182" t="s">
        <v>81</v>
      </c>
      <c r="AV361" s="14" t="s">
        <v>141</v>
      </c>
      <c r="AW361" s="14" t="s">
        <v>33</v>
      </c>
      <c r="AX361" s="14" t="s">
        <v>84</v>
      </c>
      <c r="AY361" s="182" t="s">
        <v>134</v>
      </c>
    </row>
    <row r="362" spans="1:65" s="2" customFormat="1" ht="21.75" customHeight="1" x14ac:dyDescent="0.2">
      <c r="A362" s="32"/>
      <c r="B362" s="157"/>
      <c r="C362" s="196">
        <v>116</v>
      </c>
      <c r="D362" s="196" t="s">
        <v>182</v>
      </c>
      <c r="E362" s="197" t="s">
        <v>562</v>
      </c>
      <c r="F362" s="198" t="s">
        <v>563</v>
      </c>
      <c r="G362" s="199" t="s">
        <v>140</v>
      </c>
      <c r="H362" s="200">
        <v>30.305</v>
      </c>
      <c r="I362" s="201"/>
      <c r="J362" s="202">
        <f>ROUND(I362*H362,2)</f>
        <v>0</v>
      </c>
      <c r="K362" s="203"/>
      <c r="L362" s="204"/>
      <c r="M362" s="205" t="s">
        <v>1</v>
      </c>
      <c r="N362" s="206" t="s">
        <v>42</v>
      </c>
      <c r="O362" s="58"/>
      <c r="P362" s="168">
        <f>O362*H362</f>
        <v>0</v>
      </c>
      <c r="Q362" s="168">
        <v>1.55E-2</v>
      </c>
      <c r="R362" s="168">
        <f>Q362*H362</f>
        <v>0.46972749999999996</v>
      </c>
      <c r="S362" s="168">
        <v>0</v>
      </c>
      <c r="T362" s="169">
        <f>S362*H362</f>
        <v>0</v>
      </c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R362" s="170" t="s">
        <v>250</v>
      </c>
      <c r="AT362" s="170" t="s">
        <v>182</v>
      </c>
      <c r="AU362" s="170" t="s">
        <v>81</v>
      </c>
      <c r="AY362" s="17" t="s">
        <v>134</v>
      </c>
      <c r="BE362" s="171">
        <f>IF(N362="základní",J362,0)</f>
        <v>0</v>
      </c>
      <c r="BF362" s="171">
        <f>IF(N362="snížená",J362,0)</f>
        <v>0</v>
      </c>
      <c r="BG362" s="171">
        <f>IF(N362="zákl. přenesená",J362,0)</f>
        <v>0</v>
      </c>
      <c r="BH362" s="171">
        <f>IF(N362="sníž. přenesená",J362,0)</f>
        <v>0</v>
      </c>
      <c r="BI362" s="171">
        <f>IF(N362="nulová",J362,0)</f>
        <v>0</v>
      </c>
      <c r="BJ362" s="17" t="s">
        <v>81</v>
      </c>
      <c r="BK362" s="171">
        <f>ROUND(I362*H362,2)</f>
        <v>0</v>
      </c>
      <c r="BL362" s="17" t="s">
        <v>189</v>
      </c>
      <c r="BM362" s="170" t="s">
        <v>564</v>
      </c>
    </row>
    <row r="363" spans="1:65" s="13" customFormat="1" x14ac:dyDescent="0.2">
      <c r="B363" s="172"/>
      <c r="D363" s="173" t="s">
        <v>143</v>
      </c>
      <c r="E363" s="174" t="s">
        <v>1</v>
      </c>
      <c r="F363" s="175" t="s">
        <v>645</v>
      </c>
      <c r="H363" s="176">
        <v>30.305</v>
      </c>
      <c r="I363" s="177"/>
      <c r="L363" s="172"/>
      <c r="M363" s="178"/>
      <c r="N363" s="179"/>
      <c r="O363" s="179"/>
      <c r="P363" s="179"/>
      <c r="Q363" s="179"/>
      <c r="R363" s="179"/>
      <c r="S363" s="179"/>
      <c r="T363" s="180"/>
      <c r="AT363" s="174" t="s">
        <v>143</v>
      </c>
      <c r="AU363" s="174" t="s">
        <v>81</v>
      </c>
      <c r="AV363" s="13" t="s">
        <v>81</v>
      </c>
      <c r="AW363" s="13" t="s">
        <v>33</v>
      </c>
      <c r="AX363" s="13" t="s">
        <v>84</v>
      </c>
      <c r="AY363" s="174" t="s">
        <v>134</v>
      </c>
    </row>
    <row r="364" spans="1:65" s="2" customFormat="1" ht="16.5" customHeight="1" x14ac:dyDescent="0.2">
      <c r="A364" s="32"/>
      <c r="B364" s="157"/>
      <c r="C364" s="158">
        <v>117</v>
      </c>
      <c r="D364" s="158" t="s">
        <v>137</v>
      </c>
      <c r="E364" s="159" t="s">
        <v>565</v>
      </c>
      <c r="F364" s="160" t="s">
        <v>566</v>
      </c>
      <c r="G364" s="161" t="s">
        <v>140</v>
      </c>
      <c r="H364" s="212">
        <v>27.55</v>
      </c>
      <c r="I364" s="163"/>
      <c r="J364" s="164">
        <f>ROUND(I364*H364,2)</f>
        <v>0</v>
      </c>
      <c r="K364" s="165"/>
      <c r="L364" s="33"/>
      <c r="M364" s="166" t="s">
        <v>1</v>
      </c>
      <c r="N364" s="167" t="s">
        <v>42</v>
      </c>
      <c r="O364" s="58"/>
      <c r="P364" s="168">
        <f>O364*H364</f>
        <v>0</v>
      </c>
      <c r="Q364" s="168">
        <v>2.9999999999999997E-4</v>
      </c>
      <c r="R364" s="168">
        <f>Q364*H364</f>
        <v>8.2649999999999998E-3</v>
      </c>
      <c r="S364" s="168">
        <v>0</v>
      </c>
      <c r="T364" s="169">
        <f>S364*H364</f>
        <v>0</v>
      </c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R364" s="170" t="s">
        <v>189</v>
      </c>
      <c r="AT364" s="170" t="s">
        <v>137</v>
      </c>
      <c r="AU364" s="170" t="s">
        <v>81</v>
      </c>
      <c r="AY364" s="17" t="s">
        <v>134</v>
      </c>
      <c r="BE364" s="171">
        <f>IF(N364="základní",J364,0)</f>
        <v>0</v>
      </c>
      <c r="BF364" s="171">
        <f>IF(N364="snížená",J364,0)</f>
        <v>0</v>
      </c>
      <c r="BG364" s="171">
        <f>IF(N364="zákl. přenesená",J364,0)</f>
        <v>0</v>
      </c>
      <c r="BH364" s="171">
        <f>IF(N364="sníž. přenesená",J364,0)</f>
        <v>0</v>
      </c>
      <c r="BI364" s="171">
        <f>IF(N364="nulová",J364,0)</f>
        <v>0</v>
      </c>
      <c r="BJ364" s="17" t="s">
        <v>81</v>
      </c>
      <c r="BK364" s="171">
        <f>ROUND(I364*H364,2)</f>
        <v>0</v>
      </c>
      <c r="BL364" s="17" t="s">
        <v>189</v>
      </c>
      <c r="BM364" s="170" t="s">
        <v>567</v>
      </c>
    </row>
    <row r="365" spans="1:65" s="2" customFormat="1" ht="21.75" customHeight="1" x14ac:dyDescent="0.2">
      <c r="A365" s="32"/>
      <c r="B365" s="157"/>
      <c r="C365" s="158">
        <v>118</v>
      </c>
      <c r="D365" s="158" t="s">
        <v>137</v>
      </c>
      <c r="E365" s="159" t="s">
        <v>568</v>
      </c>
      <c r="F365" s="160" t="s">
        <v>569</v>
      </c>
      <c r="G365" s="161" t="s">
        <v>218</v>
      </c>
      <c r="H365" s="162">
        <v>1.2310000000000001</v>
      </c>
      <c r="I365" s="163"/>
      <c r="J365" s="164">
        <f>ROUND(I365*H365,2)</f>
        <v>0</v>
      </c>
      <c r="K365" s="165"/>
      <c r="L365" s="33"/>
      <c r="M365" s="166" t="s">
        <v>1</v>
      </c>
      <c r="N365" s="167" t="s">
        <v>42</v>
      </c>
      <c r="O365" s="58"/>
      <c r="P365" s="168">
        <f>O365*H365</f>
        <v>0</v>
      </c>
      <c r="Q365" s="168">
        <v>0</v>
      </c>
      <c r="R365" s="168">
        <f>Q365*H365</f>
        <v>0</v>
      </c>
      <c r="S365" s="168">
        <v>0</v>
      </c>
      <c r="T365" s="169">
        <f>S365*H365</f>
        <v>0</v>
      </c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R365" s="170" t="s">
        <v>189</v>
      </c>
      <c r="AT365" s="170" t="s">
        <v>137</v>
      </c>
      <c r="AU365" s="170" t="s">
        <v>81</v>
      </c>
      <c r="AY365" s="17" t="s">
        <v>134</v>
      </c>
      <c r="BE365" s="171">
        <f>IF(N365="základní",J365,0)</f>
        <v>0</v>
      </c>
      <c r="BF365" s="171">
        <f>IF(N365="snížená",J365,0)</f>
        <v>0</v>
      </c>
      <c r="BG365" s="171">
        <f>IF(N365="zákl. přenesená",J365,0)</f>
        <v>0</v>
      </c>
      <c r="BH365" s="171">
        <f>IF(N365="sníž. přenesená",J365,0)</f>
        <v>0</v>
      </c>
      <c r="BI365" s="171">
        <f>IF(N365="nulová",J365,0)</f>
        <v>0</v>
      </c>
      <c r="BJ365" s="17" t="s">
        <v>81</v>
      </c>
      <c r="BK365" s="171">
        <f>ROUND(I365*H365,2)</f>
        <v>0</v>
      </c>
      <c r="BL365" s="17" t="s">
        <v>189</v>
      </c>
      <c r="BM365" s="170" t="s">
        <v>570</v>
      </c>
    </row>
    <row r="366" spans="1:65" s="2" customFormat="1" ht="16.5" customHeight="1" x14ac:dyDescent="0.2">
      <c r="A366" s="32"/>
      <c r="B366" s="157"/>
      <c r="C366" s="158">
        <v>119</v>
      </c>
      <c r="D366" s="158" t="s">
        <v>137</v>
      </c>
      <c r="E366" s="159" t="s">
        <v>571</v>
      </c>
      <c r="F366" s="160" t="s">
        <v>572</v>
      </c>
      <c r="G366" s="161" t="s">
        <v>400</v>
      </c>
      <c r="H366" s="162">
        <v>1</v>
      </c>
      <c r="I366" s="163"/>
      <c r="J366" s="164">
        <f>ROUND(I366*H366,2)</f>
        <v>0</v>
      </c>
      <c r="K366" s="165"/>
      <c r="L366" s="33"/>
      <c r="M366" s="166" t="s">
        <v>1</v>
      </c>
      <c r="N366" s="167" t="s">
        <v>42</v>
      </c>
      <c r="O366" s="58"/>
      <c r="P366" s="168">
        <f>O366*H366</f>
        <v>0</v>
      </c>
      <c r="Q366" s="168">
        <v>0</v>
      </c>
      <c r="R366" s="168">
        <f>Q366*H366</f>
        <v>0</v>
      </c>
      <c r="S366" s="168">
        <v>0</v>
      </c>
      <c r="T366" s="169">
        <f>S366*H366</f>
        <v>0</v>
      </c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R366" s="170" t="s">
        <v>189</v>
      </c>
      <c r="AT366" s="170" t="s">
        <v>137</v>
      </c>
      <c r="AU366" s="170" t="s">
        <v>81</v>
      </c>
      <c r="AY366" s="17" t="s">
        <v>134</v>
      </c>
      <c r="BE366" s="171">
        <f>IF(N366="základní",J366,0)</f>
        <v>0</v>
      </c>
      <c r="BF366" s="171">
        <f>IF(N366="snížená",J366,0)</f>
        <v>0</v>
      </c>
      <c r="BG366" s="171">
        <f>IF(N366="zákl. přenesená",J366,0)</f>
        <v>0</v>
      </c>
      <c r="BH366" s="171">
        <f>IF(N366="sníž. přenesená",J366,0)</f>
        <v>0</v>
      </c>
      <c r="BI366" s="171">
        <f>IF(N366="nulová",J366,0)</f>
        <v>0</v>
      </c>
      <c r="BJ366" s="17" t="s">
        <v>81</v>
      </c>
      <c r="BK366" s="171">
        <f>ROUND(I366*H366,2)</f>
        <v>0</v>
      </c>
      <c r="BL366" s="17" t="s">
        <v>189</v>
      </c>
      <c r="BM366" s="170" t="s">
        <v>573</v>
      </c>
    </row>
    <row r="367" spans="1:65" s="12" customFormat="1" ht="22.9" customHeight="1" x14ac:dyDescent="0.2">
      <c r="B367" s="144"/>
      <c r="D367" s="145" t="s">
        <v>75</v>
      </c>
      <c r="E367" s="155" t="s">
        <v>574</v>
      </c>
      <c r="F367" s="155" t="s">
        <v>575</v>
      </c>
      <c r="I367" s="147"/>
      <c r="J367" s="156">
        <f>BK367</f>
        <v>0</v>
      </c>
      <c r="L367" s="144"/>
      <c r="M367" s="149"/>
      <c r="N367" s="150"/>
      <c r="O367" s="150"/>
      <c r="P367" s="151">
        <f>SUM(P368:P372)</f>
        <v>0</v>
      </c>
      <c r="Q367" s="150"/>
      <c r="R367" s="151">
        <f>SUM(R368:R372)</f>
        <v>1.6169999999999999E-3</v>
      </c>
      <c r="S367" s="150"/>
      <c r="T367" s="152">
        <f>SUM(T368:T372)</f>
        <v>0</v>
      </c>
      <c r="AR367" s="145" t="s">
        <v>81</v>
      </c>
      <c r="AT367" s="153" t="s">
        <v>75</v>
      </c>
      <c r="AU367" s="153" t="s">
        <v>84</v>
      </c>
      <c r="AY367" s="145" t="s">
        <v>134</v>
      </c>
      <c r="BK367" s="154">
        <f>SUM(BK368:BK372)</f>
        <v>0</v>
      </c>
    </row>
    <row r="368" spans="1:65" s="2" customFormat="1" ht="21.75" customHeight="1" x14ac:dyDescent="0.2">
      <c r="A368" s="32"/>
      <c r="B368" s="157"/>
      <c r="C368" s="158">
        <v>120</v>
      </c>
      <c r="D368" s="158" t="s">
        <v>137</v>
      </c>
      <c r="E368" s="159" t="s">
        <v>576</v>
      </c>
      <c r="F368" s="160" t="s">
        <v>577</v>
      </c>
      <c r="G368" s="161" t="s">
        <v>140</v>
      </c>
      <c r="H368" s="162">
        <v>4.9000000000000004</v>
      </c>
      <c r="I368" s="163"/>
      <c r="J368" s="164">
        <f>ROUND(I368*H368,2)</f>
        <v>0</v>
      </c>
      <c r="K368" s="165"/>
      <c r="L368" s="33"/>
      <c r="M368" s="166" t="s">
        <v>1</v>
      </c>
      <c r="N368" s="167" t="s">
        <v>42</v>
      </c>
      <c r="O368" s="58"/>
      <c r="P368" s="168">
        <f>O368*H368</f>
        <v>0</v>
      </c>
      <c r="Q368" s="168">
        <v>6.9999999999999994E-5</v>
      </c>
      <c r="R368" s="168">
        <f>Q368*H368</f>
        <v>3.4299999999999999E-4</v>
      </c>
      <c r="S368" s="168">
        <v>0</v>
      </c>
      <c r="T368" s="169">
        <f>S368*H368</f>
        <v>0</v>
      </c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R368" s="170" t="s">
        <v>189</v>
      </c>
      <c r="AT368" s="170" t="s">
        <v>137</v>
      </c>
      <c r="AU368" s="170" t="s">
        <v>81</v>
      </c>
      <c r="AY368" s="17" t="s">
        <v>134</v>
      </c>
      <c r="BE368" s="171">
        <f>IF(N368="základní",J368,0)</f>
        <v>0</v>
      </c>
      <c r="BF368" s="171">
        <f>IF(N368="snížená",J368,0)</f>
        <v>0</v>
      </c>
      <c r="BG368" s="171">
        <f>IF(N368="zákl. přenesená",J368,0)</f>
        <v>0</v>
      </c>
      <c r="BH368" s="171">
        <f>IF(N368="sníž. přenesená",J368,0)</f>
        <v>0</v>
      </c>
      <c r="BI368" s="171">
        <f>IF(N368="nulová",J368,0)</f>
        <v>0</v>
      </c>
      <c r="BJ368" s="17" t="s">
        <v>81</v>
      </c>
      <c r="BK368" s="171">
        <f>ROUND(I368*H368,2)</f>
        <v>0</v>
      </c>
      <c r="BL368" s="17" t="s">
        <v>189</v>
      </c>
      <c r="BM368" s="170" t="s">
        <v>578</v>
      </c>
    </row>
    <row r="369" spans="1:65" s="2" customFormat="1" ht="21.75" customHeight="1" x14ac:dyDescent="0.2">
      <c r="A369" s="32"/>
      <c r="B369" s="157"/>
      <c r="C369" s="158">
        <v>121</v>
      </c>
      <c r="D369" s="158" t="s">
        <v>137</v>
      </c>
      <c r="E369" s="159" t="s">
        <v>579</v>
      </c>
      <c r="F369" s="160" t="s">
        <v>580</v>
      </c>
      <c r="G369" s="161" t="s">
        <v>140</v>
      </c>
      <c r="H369" s="162">
        <v>4.9000000000000004</v>
      </c>
      <c r="I369" s="163"/>
      <c r="J369" s="164">
        <f>ROUND(I369*H369,2)</f>
        <v>0</v>
      </c>
      <c r="K369" s="165"/>
      <c r="L369" s="33"/>
      <c r="M369" s="166" t="s">
        <v>1</v>
      </c>
      <c r="N369" s="167" t="s">
        <v>42</v>
      </c>
      <c r="O369" s="58"/>
      <c r="P369" s="168">
        <f>O369*H369</f>
        <v>0</v>
      </c>
      <c r="Q369" s="168">
        <v>1.3999999999999999E-4</v>
      </c>
      <c r="R369" s="168">
        <f>Q369*H369</f>
        <v>6.8599999999999998E-4</v>
      </c>
      <c r="S369" s="168">
        <v>0</v>
      </c>
      <c r="T369" s="169">
        <f>S369*H369</f>
        <v>0</v>
      </c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R369" s="170" t="s">
        <v>189</v>
      </c>
      <c r="AT369" s="170" t="s">
        <v>137</v>
      </c>
      <c r="AU369" s="170" t="s">
        <v>81</v>
      </c>
      <c r="AY369" s="17" t="s">
        <v>134</v>
      </c>
      <c r="BE369" s="171">
        <f>IF(N369="základní",J369,0)</f>
        <v>0</v>
      </c>
      <c r="BF369" s="171">
        <f>IF(N369="snížená",J369,0)</f>
        <v>0</v>
      </c>
      <c r="BG369" s="171">
        <f>IF(N369="zákl. přenesená",J369,0)</f>
        <v>0</v>
      </c>
      <c r="BH369" s="171">
        <f>IF(N369="sníž. přenesená",J369,0)</f>
        <v>0</v>
      </c>
      <c r="BI369" s="171">
        <f>IF(N369="nulová",J369,0)</f>
        <v>0</v>
      </c>
      <c r="BJ369" s="17" t="s">
        <v>81</v>
      </c>
      <c r="BK369" s="171">
        <f>ROUND(I369*H369,2)</f>
        <v>0</v>
      </c>
      <c r="BL369" s="17" t="s">
        <v>189</v>
      </c>
      <c r="BM369" s="170" t="s">
        <v>581</v>
      </c>
    </row>
    <row r="370" spans="1:65" s="15" customFormat="1" x14ac:dyDescent="0.2">
      <c r="B370" s="189"/>
      <c r="D370" s="173" t="s">
        <v>143</v>
      </c>
      <c r="E370" s="190" t="s">
        <v>1</v>
      </c>
      <c r="F370" s="191" t="s">
        <v>582</v>
      </c>
      <c r="H370" s="190" t="s">
        <v>1</v>
      </c>
      <c r="I370" s="192"/>
      <c r="L370" s="189"/>
      <c r="M370" s="193"/>
      <c r="N370" s="194"/>
      <c r="O370" s="194"/>
      <c r="P370" s="194"/>
      <c r="Q370" s="194"/>
      <c r="R370" s="194"/>
      <c r="S370" s="194"/>
      <c r="T370" s="195"/>
      <c r="AT370" s="190" t="s">
        <v>143</v>
      </c>
      <c r="AU370" s="190" t="s">
        <v>81</v>
      </c>
      <c r="AV370" s="15" t="s">
        <v>84</v>
      </c>
      <c r="AW370" s="15" t="s">
        <v>33</v>
      </c>
      <c r="AX370" s="15" t="s">
        <v>76</v>
      </c>
      <c r="AY370" s="190" t="s">
        <v>134</v>
      </c>
    </row>
    <row r="371" spans="1:65" s="13" customFormat="1" x14ac:dyDescent="0.2">
      <c r="B371" s="172"/>
      <c r="D371" s="173" t="s">
        <v>143</v>
      </c>
      <c r="E371" s="174" t="s">
        <v>1</v>
      </c>
      <c r="F371" s="175" t="s">
        <v>583</v>
      </c>
      <c r="H371" s="176">
        <v>4.9000000000000004</v>
      </c>
      <c r="I371" s="177"/>
      <c r="L371" s="172"/>
      <c r="M371" s="178"/>
      <c r="N371" s="179"/>
      <c r="O371" s="179"/>
      <c r="P371" s="179"/>
      <c r="Q371" s="179"/>
      <c r="R371" s="179"/>
      <c r="S371" s="179"/>
      <c r="T371" s="180"/>
      <c r="AT371" s="174" t="s">
        <v>143</v>
      </c>
      <c r="AU371" s="174" t="s">
        <v>81</v>
      </c>
      <c r="AV371" s="13" t="s">
        <v>81</v>
      </c>
      <c r="AW371" s="13" t="s">
        <v>33</v>
      </c>
      <c r="AX371" s="13" t="s">
        <v>84</v>
      </c>
      <c r="AY371" s="174" t="s">
        <v>134</v>
      </c>
    </row>
    <row r="372" spans="1:65" s="2" customFormat="1" ht="21.75" customHeight="1" x14ac:dyDescent="0.2">
      <c r="A372" s="32"/>
      <c r="B372" s="157"/>
      <c r="C372" s="158">
        <v>122</v>
      </c>
      <c r="D372" s="158" t="s">
        <v>137</v>
      </c>
      <c r="E372" s="159" t="s">
        <v>584</v>
      </c>
      <c r="F372" s="160" t="s">
        <v>585</v>
      </c>
      <c r="G372" s="161" t="s">
        <v>140</v>
      </c>
      <c r="H372" s="162">
        <v>4.9000000000000004</v>
      </c>
      <c r="I372" s="163"/>
      <c r="J372" s="164">
        <f>ROUND(I372*H372,2)</f>
        <v>0</v>
      </c>
      <c r="K372" s="165"/>
      <c r="L372" s="33"/>
      <c r="M372" s="166" t="s">
        <v>1</v>
      </c>
      <c r="N372" s="167" t="s">
        <v>42</v>
      </c>
      <c r="O372" s="58"/>
      <c r="P372" s="168">
        <f>O372*H372</f>
        <v>0</v>
      </c>
      <c r="Q372" s="168">
        <v>1.2E-4</v>
      </c>
      <c r="R372" s="168">
        <f>Q372*H372</f>
        <v>5.8800000000000009E-4</v>
      </c>
      <c r="S372" s="168">
        <v>0</v>
      </c>
      <c r="T372" s="169">
        <f>S372*H372</f>
        <v>0</v>
      </c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R372" s="170" t="s">
        <v>189</v>
      </c>
      <c r="AT372" s="170" t="s">
        <v>137</v>
      </c>
      <c r="AU372" s="170" t="s">
        <v>81</v>
      </c>
      <c r="AY372" s="17" t="s">
        <v>134</v>
      </c>
      <c r="BE372" s="171">
        <f>IF(N372="základní",J372,0)</f>
        <v>0</v>
      </c>
      <c r="BF372" s="171">
        <f>IF(N372="snížená",J372,0)</f>
        <v>0</v>
      </c>
      <c r="BG372" s="171">
        <f>IF(N372="zákl. přenesená",J372,0)</f>
        <v>0</v>
      </c>
      <c r="BH372" s="171">
        <f>IF(N372="sníž. přenesená",J372,0)</f>
        <v>0</v>
      </c>
      <c r="BI372" s="171">
        <f>IF(N372="nulová",J372,0)</f>
        <v>0</v>
      </c>
      <c r="BJ372" s="17" t="s">
        <v>81</v>
      </c>
      <c r="BK372" s="171">
        <f>ROUND(I372*H372,2)</f>
        <v>0</v>
      </c>
      <c r="BL372" s="17" t="s">
        <v>189</v>
      </c>
      <c r="BM372" s="170" t="s">
        <v>586</v>
      </c>
    </row>
    <row r="373" spans="1:65" s="12" customFormat="1" ht="22.9" customHeight="1" x14ac:dyDescent="0.2">
      <c r="B373" s="144"/>
      <c r="D373" s="145" t="s">
        <v>75</v>
      </c>
      <c r="E373" s="155" t="s">
        <v>587</v>
      </c>
      <c r="F373" s="155" t="s">
        <v>588</v>
      </c>
      <c r="I373" s="147"/>
      <c r="J373" s="156">
        <f>BK373</f>
        <v>0</v>
      </c>
      <c r="L373" s="144"/>
      <c r="M373" s="149"/>
      <c r="N373" s="150"/>
      <c r="O373" s="150"/>
      <c r="P373" s="151">
        <f>SUM(P374:P386)</f>
        <v>0</v>
      </c>
      <c r="Q373" s="150"/>
      <c r="R373" s="151">
        <f>SUM(R374:R386)</f>
        <v>1.9651439999999999E-2</v>
      </c>
      <c r="S373" s="150"/>
      <c r="T373" s="152">
        <f>SUM(T374:T386)</f>
        <v>0</v>
      </c>
      <c r="AR373" s="145" t="s">
        <v>81</v>
      </c>
      <c r="AT373" s="153" t="s">
        <v>75</v>
      </c>
      <c r="AU373" s="153" t="s">
        <v>84</v>
      </c>
      <c r="AY373" s="145" t="s">
        <v>134</v>
      </c>
      <c r="BK373" s="154">
        <f>SUM(BK374:BK386)</f>
        <v>0</v>
      </c>
    </row>
    <row r="374" spans="1:65" s="2" customFormat="1" ht="21.75" customHeight="1" x14ac:dyDescent="0.2">
      <c r="A374" s="32"/>
      <c r="B374" s="157"/>
      <c r="C374" s="158">
        <v>123</v>
      </c>
      <c r="D374" s="158" t="s">
        <v>137</v>
      </c>
      <c r="E374" s="159" t="s">
        <v>187</v>
      </c>
      <c r="F374" s="160" t="s">
        <v>188</v>
      </c>
      <c r="G374" s="161" t="s">
        <v>140</v>
      </c>
      <c r="H374" s="162">
        <v>53.112000000000002</v>
      </c>
      <c r="I374" s="163"/>
      <c r="J374" s="164">
        <f>ROUND(I374*H374,2)</f>
        <v>0</v>
      </c>
      <c r="K374" s="165"/>
      <c r="L374" s="33"/>
      <c r="M374" s="166" t="s">
        <v>1</v>
      </c>
      <c r="N374" s="167" t="s">
        <v>42</v>
      </c>
      <c r="O374" s="58"/>
      <c r="P374" s="168">
        <f>O374*H374</f>
        <v>0</v>
      </c>
      <c r="Q374" s="168">
        <v>0</v>
      </c>
      <c r="R374" s="168">
        <f>Q374*H374</f>
        <v>0</v>
      </c>
      <c r="S374" s="168">
        <v>0</v>
      </c>
      <c r="T374" s="169">
        <f>S374*H374</f>
        <v>0</v>
      </c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R374" s="170" t="s">
        <v>189</v>
      </c>
      <c r="AT374" s="170" t="s">
        <v>137</v>
      </c>
      <c r="AU374" s="170" t="s">
        <v>81</v>
      </c>
      <c r="AY374" s="17" t="s">
        <v>134</v>
      </c>
      <c r="BE374" s="171">
        <f>IF(N374="základní",J374,0)</f>
        <v>0</v>
      </c>
      <c r="BF374" s="171">
        <f>IF(N374="snížená",J374,0)</f>
        <v>0</v>
      </c>
      <c r="BG374" s="171">
        <f>IF(N374="zákl. přenesená",J374,0)</f>
        <v>0</v>
      </c>
      <c r="BH374" s="171">
        <f>IF(N374="sníž. přenesená",J374,0)</f>
        <v>0</v>
      </c>
      <c r="BI374" s="171">
        <f>IF(N374="nulová",J374,0)</f>
        <v>0</v>
      </c>
      <c r="BJ374" s="17" t="s">
        <v>81</v>
      </c>
      <c r="BK374" s="171">
        <f>ROUND(I374*H374,2)</f>
        <v>0</v>
      </c>
      <c r="BL374" s="17" t="s">
        <v>189</v>
      </c>
      <c r="BM374" s="170" t="s">
        <v>589</v>
      </c>
    </row>
    <row r="375" spans="1:65" s="15" customFormat="1" x14ac:dyDescent="0.2">
      <c r="B375" s="189"/>
      <c r="D375" s="173" t="s">
        <v>143</v>
      </c>
      <c r="E375" s="190" t="s">
        <v>1</v>
      </c>
      <c r="F375" s="191" t="s">
        <v>193</v>
      </c>
      <c r="H375" s="190" t="s">
        <v>1</v>
      </c>
      <c r="I375" s="192"/>
      <c r="L375" s="189"/>
      <c r="M375" s="193"/>
      <c r="N375" s="194"/>
      <c r="O375" s="194"/>
      <c r="P375" s="194"/>
      <c r="Q375" s="194"/>
      <c r="R375" s="194"/>
      <c r="S375" s="194"/>
      <c r="T375" s="195"/>
      <c r="AT375" s="190" t="s">
        <v>143</v>
      </c>
      <c r="AU375" s="190" t="s">
        <v>81</v>
      </c>
      <c r="AV375" s="15" t="s">
        <v>84</v>
      </c>
      <c r="AW375" s="15" t="s">
        <v>33</v>
      </c>
      <c r="AX375" s="15" t="s">
        <v>76</v>
      </c>
      <c r="AY375" s="190" t="s">
        <v>134</v>
      </c>
    </row>
    <row r="376" spans="1:65" s="13" customFormat="1" x14ac:dyDescent="0.2">
      <c r="B376" s="172"/>
      <c r="D376" s="173" t="s">
        <v>143</v>
      </c>
      <c r="E376" s="174" t="s">
        <v>1</v>
      </c>
      <c r="F376" s="175" t="s">
        <v>177</v>
      </c>
      <c r="H376" s="176">
        <v>0.99299999999999999</v>
      </c>
      <c r="I376" s="177"/>
      <c r="L376" s="172"/>
      <c r="M376" s="178"/>
      <c r="N376" s="179"/>
      <c r="O376" s="179"/>
      <c r="P376" s="179"/>
      <c r="Q376" s="179"/>
      <c r="R376" s="179"/>
      <c r="S376" s="179"/>
      <c r="T376" s="180"/>
      <c r="AT376" s="174" t="s">
        <v>143</v>
      </c>
      <c r="AU376" s="174" t="s">
        <v>81</v>
      </c>
      <c r="AV376" s="13" t="s">
        <v>81</v>
      </c>
      <c r="AW376" s="13" t="s">
        <v>33</v>
      </c>
      <c r="AX376" s="13" t="s">
        <v>76</v>
      </c>
      <c r="AY376" s="174" t="s">
        <v>134</v>
      </c>
    </row>
    <row r="377" spans="1:65" s="13" customFormat="1" x14ac:dyDescent="0.2">
      <c r="B377" s="172"/>
      <c r="D377" s="173" t="s">
        <v>143</v>
      </c>
      <c r="E377" s="174" t="s">
        <v>1</v>
      </c>
      <c r="F377" s="175" t="s">
        <v>642</v>
      </c>
      <c r="H377" s="176">
        <v>3.0630000000000002</v>
      </c>
      <c r="I377" s="177"/>
      <c r="L377" s="172"/>
      <c r="M377" s="178"/>
      <c r="N377" s="179"/>
      <c r="O377" s="179"/>
      <c r="P377" s="179"/>
      <c r="Q377" s="179"/>
      <c r="R377" s="179"/>
      <c r="S377" s="179"/>
      <c r="T377" s="180"/>
      <c r="AT377" s="174" t="s">
        <v>143</v>
      </c>
      <c r="AU377" s="174" t="s">
        <v>81</v>
      </c>
      <c r="AV377" s="13" t="s">
        <v>81</v>
      </c>
      <c r="AW377" s="13" t="s">
        <v>33</v>
      </c>
      <c r="AX377" s="13" t="s">
        <v>76</v>
      </c>
      <c r="AY377" s="174" t="s">
        <v>134</v>
      </c>
    </row>
    <row r="378" spans="1:65" s="15" customFormat="1" x14ac:dyDescent="0.2">
      <c r="B378" s="189"/>
      <c r="D378" s="173" t="s">
        <v>143</v>
      </c>
      <c r="E378" s="190" t="s">
        <v>1</v>
      </c>
      <c r="F378" s="191" t="s">
        <v>590</v>
      </c>
      <c r="H378" s="190" t="s">
        <v>1</v>
      </c>
      <c r="I378" s="192"/>
      <c r="L378" s="189"/>
      <c r="M378" s="193"/>
      <c r="N378" s="194"/>
      <c r="O378" s="194"/>
      <c r="P378" s="194"/>
      <c r="Q378" s="194"/>
      <c r="R378" s="194"/>
      <c r="S378" s="194"/>
      <c r="T378" s="195"/>
      <c r="AT378" s="190" t="s">
        <v>143</v>
      </c>
      <c r="AU378" s="190" t="s">
        <v>81</v>
      </c>
      <c r="AV378" s="15" t="s">
        <v>84</v>
      </c>
      <c r="AW378" s="15" t="s">
        <v>33</v>
      </c>
      <c r="AX378" s="15" t="s">
        <v>76</v>
      </c>
      <c r="AY378" s="190" t="s">
        <v>134</v>
      </c>
    </row>
    <row r="379" spans="1:65" s="13" customFormat="1" x14ac:dyDescent="0.2">
      <c r="B379" s="172"/>
      <c r="D379" s="173" t="s">
        <v>143</v>
      </c>
      <c r="E379" s="174" t="s">
        <v>1</v>
      </c>
      <c r="F379" s="175" t="s">
        <v>643</v>
      </c>
      <c r="H379" s="176">
        <v>4.2060000000000004</v>
      </c>
      <c r="I379" s="177"/>
      <c r="L379" s="172"/>
      <c r="M379" s="178"/>
      <c r="N379" s="179"/>
      <c r="O379" s="179"/>
      <c r="P379" s="179"/>
      <c r="Q379" s="179"/>
      <c r="R379" s="179"/>
      <c r="S379" s="179"/>
      <c r="T379" s="180"/>
      <c r="AT379" s="174" t="s">
        <v>143</v>
      </c>
      <c r="AU379" s="174" t="s">
        <v>81</v>
      </c>
      <c r="AV379" s="13" t="s">
        <v>81</v>
      </c>
      <c r="AW379" s="13" t="s">
        <v>33</v>
      </c>
      <c r="AX379" s="13" t="s">
        <v>76</v>
      </c>
      <c r="AY379" s="174" t="s">
        <v>134</v>
      </c>
    </row>
    <row r="380" spans="1:65" s="13" customFormat="1" x14ac:dyDescent="0.2">
      <c r="B380" s="172"/>
      <c r="D380" s="173" t="s">
        <v>143</v>
      </c>
      <c r="E380" s="174" t="s">
        <v>1</v>
      </c>
      <c r="F380" s="175" t="s">
        <v>591</v>
      </c>
      <c r="H380" s="176">
        <v>2.4060000000000001</v>
      </c>
      <c r="I380" s="177"/>
      <c r="L380" s="172"/>
      <c r="M380" s="178"/>
      <c r="N380" s="179"/>
      <c r="O380" s="179"/>
      <c r="P380" s="179"/>
      <c r="Q380" s="179"/>
      <c r="R380" s="179"/>
      <c r="S380" s="179"/>
      <c r="T380" s="180"/>
      <c r="AT380" s="174" t="s">
        <v>143</v>
      </c>
      <c r="AU380" s="174" t="s">
        <v>81</v>
      </c>
      <c r="AV380" s="13" t="s">
        <v>81</v>
      </c>
      <c r="AW380" s="13" t="s">
        <v>33</v>
      </c>
      <c r="AX380" s="13" t="s">
        <v>76</v>
      </c>
      <c r="AY380" s="174" t="s">
        <v>134</v>
      </c>
    </row>
    <row r="381" spans="1:65" s="13" customFormat="1" x14ac:dyDescent="0.2">
      <c r="B381" s="172"/>
      <c r="D381" s="173" t="s">
        <v>143</v>
      </c>
      <c r="E381" s="174" t="s">
        <v>1</v>
      </c>
      <c r="F381" s="175" t="s">
        <v>592</v>
      </c>
      <c r="H381" s="176">
        <v>8.8000000000000007</v>
      </c>
      <c r="I381" s="177"/>
      <c r="L381" s="172"/>
      <c r="M381" s="178"/>
      <c r="N381" s="179"/>
      <c r="O381" s="179"/>
      <c r="P381" s="179"/>
      <c r="Q381" s="179"/>
      <c r="R381" s="179"/>
      <c r="S381" s="179"/>
      <c r="T381" s="180"/>
      <c r="AT381" s="174" t="s">
        <v>143</v>
      </c>
      <c r="AU381" s="174" t="s">
        <v>81</v>
      </c>
      <c r="AV381" s="13" t="s">
        <v>81</v>
      </c>
      <c r="AW381" s="13" t="s">
        <v>33</v>
      </c>
      <c r="AX381" s="13" t="s">
        <v>76</v>
      </c>
      <c r="AY381" s="174" t="s">
        <v>134</v>
      </c>
    </row>
    <row r="382" spans="1:65" s="15" customFormat="1" x14ac:dyDescent="0.2">
      <c r="B382" s="189"/>
      <c r="D382" s="173" t="s">
        <v>143</v>
      </c>
      <c r="E382" s="190" t="s">
        <v>1</v>
      </c>
      <c r="F382" s="191" t="s">
        <v>593</v>
      </c>
      <c r="H382" s="190" t="s">
        <v>1</v>
      </c>
      <c r="I382" s="192"/>
      <c r="L382" s="189"/>
      <c r="M382" s="193"/>
      <c r="N382" s="194"/>
      <c r="O382" s="194"/>
      <c r="P382" s="194"/>
      <c r="Q382" s="194"/>
      <c r="R382" s="194"/>
      <c r="S382" s="194"/>
      <c r="T382" s="195"/>
      <c r="AT382" s="190" t="s">
        <v>143</v>
      </c>
      <c r="AU382" s="190" t="s">
        <v>81</v>
      </c>
      <c r="AV382" s="15" t="s">
        <v>84</v>
      </c>
      <c r="AW382" s="15" t="s">
        <v>33</v>
      </c>
      <c r="AX382" s="15" t="s">
        <v>76</v>
      </c>
      <c r="AY382" s="190" t="s">
        <v>134</v>
      </c>
    </row>
    <row r="383" spans="1:65" s="13" customFormat="1" x14ac:dyDescent="0.2">
      <c r="B383" s="172"/>
      <c r="D383" s="173" t="s">
        <v>143</v>
      </c>
      <c r="E383" s="174" t="s">
        <v>1</v>
      </c>
      <c r="F383" s="175" t="s">
        <v>594</v>
      </c>
      <c r="H383" s="176">
        <v>33.643999999999998</v>
      </c>
      <c r="I383" s="177"/>
      <c r="L383" s="172"/>
      <c r="M383" s="178"/>
      <c r="N383" s="179"/>
      <c r="O383" s="179"/>
      <c r="P383" s="179"/>
      <c r="Q383" s="179"/>
      <c r="R383" s="179"/>
      <c r="S383" s="179"/>
      <c r="T383" s="180"/>
      <c r="AT383" s="174" t="s">
        <v>143</v>
      </c>
      <c r="AU383" s="174" t="s">
        <v>81</v>
      </c>
      <c r="AV383" s="13" t="s">
        <v>81</v>
      </c>
      <c r="AW383" s="13" t="s">
        <v>33</v>
      </c>
      <c r="AX383" s="13" t="s">
        <v>76</v>
      </c>
      <c r="AY383" s="174" t="s">
        <v>134</v>
      </c>
    </row>
    <row r="384" spans="1:65" s="14" customFormat="1" x14ac:dyDescent="0.2">
      <c r="B384" s="181"/>
      <c r="D384" s="173" t="s">
        <v>143</v>
      </c>
      <c r="E384" s="182" t="s">
        <v>1</v>
      </c>
      <c r="F384" s="183" t="s">
        <v>152</v>
      </c>
      <c r="H384" s="184">
        <v>53.112000000000002</v>
      </c>
      <c r="I384" s="185"/>
      <c r="L384" s="181"/>
      <c r="M384" s="186"/>
      <c r="N384" s="187"/>
      <c r="O384" s="187"/>
      <c r="P384" s="187"/>
      <c r="Q384" s="187"/>
      <c r="R384" s="187"/>
      <c r="S384" s="187"/>
      <c r="T384" s="188"/>
      <c r="AT384" s="182" t="s">
        <v>143</v>
      </c>
      <c r="AU384" s="182" t="s">
        <v>81</v>
      </c>
      <c r="AV384" s="14" t="s">
        <v>141</v>
      </c>
      <c r="AW384" s="14" t="s">
        <v>33</v>
      </c>
      <c r="AX384" s="14" t="s">
        <v>84</v>
      </c>
      <c r="AY384" s="182" t="s">
        <v>134</v>
      </c>
    </row>
    <row r="385" spans="1:65" s="2" customFormat="1" ht="21.75" customHeight="1" x14ac:dyDescent="0.2">
      <c r="A385" s="32"/>
      <c r="B385" s="157"/>
      <c r="C385" s="158">
        <v>124</v>
      </c>
      <c r="D385" s="158" t="s">
        <v>137</v>
      </c>
      <c r="E385" s="159" t="s">
        <v>595</v>
      </c>
      <c r="F385" s="160" t="s">
        <v>596</v>
      </c>
      <c r="G385" s="161" t="s">
        <v>140</v>
      </c>
      <c r="H385" s="162">
        <v>53.112000000000002</v>
      </c>
      <c r="I385" s="163"/>
      <c r="J385" s="164">
        <f>ROUND(I385*H385,2)</f>
        <v>0</v>
      </c>
      <c r="K385" s="165"/>
      <c r="L385" s="33"/>
      <c r="M385" s="166" t="s">
        <v>1</v>
      </c>
      <c r="N385" s="167" t="s">
        <v>42</v>
      </c>
      <c r="O385" s="58"/>
      <c r="P385" s="168">
        <f>O385*H385</f>
        <v>0</v>
      </c>
      <c r="Q385" s="168">
        <v>2.1000000000000001E-4</v>
      </c>
      <c r="R385" s="168">
        <f>Q385*H385</f>
        <v>1.115352E-2</v>
      </c>
      <c r="S385" s="168">
        <v>0</v>
      </c>
      <c r="T385" s="169">
        <f>S385*H385</f>
        <v>0</v>
      </c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R385" s="170" t="s">
        <v>189</v>
      </c>
      <c r="AT385" s="170" t="s">
        <v>137</v>
      </c>
      <c r="AU385" s="170" t="s">
        <v>81</v>
      </c>
      <c r="AY385" s="17" t="s">
        <v>134</v>
      </c>
      <c r="BE385" s="171">
        <f>IF(N385="základní",J385,0)</f>
        <v>0</v>
      </c>
      <c r="BF385" s="171">
        <f>IF(N385="snížená",J385,0)</f>
        <v>0</v>
      </c>
      <c r="BG385" s="171">
        <f>IF(N385="zákl. přenesená",J385,0)</f>
        <v>0</v>
      </c>
      <c r="BH385" s="171">
        <f>IF(N385="sníž. přenesená",J385,0)</f>
        <v>0</v>
      </c>
      <c r="BI385" s="171">
        <f>IF(N385="nulová",J385,0)</f>
        <v>0</v>
      </c>
      <c r="BJ385" s="17" t="s">
        <v>81</v>
      </c>
      <c r="BK385" s="171">
        <f>ROUND(I385*H385,2)</f>
        <v>0</v>
      </c>
      <c r="BL385" s="17" t="s">
        <v>189</v>
      </c>
      <c r="BM385" s="170" t="s">
        <v>597</v>
      </c>
    </row>
    <row r="386" spans="1:65" s="2" customFormat="1" ht="21.75" customHeight="1" x14ac:dyDescent="0.2">
      <c r="A386" s="32"/>
      <c r="B386" s="157"/>
      <c r="C386" s="158">
        <v>125</v>
      </c>
      <c r="D386" s="158" t="s">
        <v>137</v>
      </c>
      <c r="E386" s="159" t="s">
        <v>598</v>
      </c>
      <c r="F386" s="160" t="s">
        <v>599</v>
      </c>
      <c r="G386" s="161" t="s">
        <v>140</v>
      </c>
      <c r="H386" s="162">
        <v>53.112000000000002</v>
      </c>
      <c r="I386" s="163"/>
      <c r="J386" s="164">
        <f>ROUND(I386*H386,2)</f>
        <v>0</v>
      </c>
      <c r="K386" s="165"/>
      <c r="L386" s="33"/>
      <c r="M386" s="166" t="s">
        <v>1</v>
      </c>
      <c r="N386" s="167" t="s">
        <v>42</v>
      </c>
      <c r="O386" s="58"/>
      <c r="P386" s="168">
        <f>O386*H386</f>
        <v>0</v>
      </c>
      <c r="Q386" s="168">
        <v>1.6000000000000001E-4</v>
      </c>
      <c r="R386" s="168">
        <f>Q386*H386</f>
        <v>8.4979200000000008E-3</v>
      </c>
      <c r="S386" s="168">
        <v>0</v>
      </c>
      <c r="T386" s="169">
        <f>S386*H386</f>
        <v>0</v>
      </c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R386" s="170" t="s">
        <v>189</v>
      </c>
      <c r="AT386" s="170" t="s">
        <v>137</v>
      </c>
      <c r="AU386" s="170" t="s">
        <v>81</v>
      </c>
      <c r="AY386" s="17" t="s">
        <v>134</v>
      </c>
      <c r="BE386" s="171">
        <f>IF(N386="základní",J386,0)</f>
        <v>0</v>
      </c>
      <c r="BF386" s="171">
        <f>IF(N386="snížená",J386,0)</f>
        <v>0</v>
      </c>
      <c r="BG386" s="171">
        <f>IF(N386="zákl. přenesená",J386,0)</f>
        <v>0</v>
      </c>
      <c r="BH386" s="171">
        <f>IF(N386="sníž. přenesená",J386,0)</f>
        <v>0</v>
      </c>
      <c r="BI386" s="171">
        <f>IF(N386="nulová",J386,0)</f>
        <v>0</v>
      </c>
      <c r="BJ386" s="17" t="s">
        <v>81</v>
      </c>
      <c r="BK386" s="171">
        <f>ROUND(I386*H386,2)</f>
        <v>0</v>
      </c>
      <c r="BL386" s="17" t="s">
        <v>189</v>
      </c>
      <c r="BM386" s="170" t="s">
        <v>600</v>
      </c>
    </row>
    <row r="387" spans="1:65" s="12" customFormat="1" ht="25.9" customHeight="1" x14ac:dyDescent="0.2">
      <c r="B387" s="144"/>
      <c r="D387" s="145" t="s">
        <v>75</v>
      </c>
      <c r="E387" s="146" t="s">
        <v>601</v>
      </c>
      <c r="F387" s="146" t="s">
        <v>602</v>
      </c>
      <c r="I387" s="147"/>
      <c r="J387" s="148">
        <f>BK387</f>
        <v>0</v>
      </c>
      <c r="L387" s="144"/>
      <c r="M387" s="149"/>
      <c r="N387" s="150"/>
      <c r="O387" s="150"/>
      <c r="P387" s="151">
        <f>SUM(P388:P411)</f>
        <v>0</v>
      </c>
      <c r="Q387" s="150"/>
      <c r="R387" s="151">
        <f>SUM(R388:R411)</f>
        <v>0</v>
      </c>
      <c r="S387" s="150"/>
      <c r="T387" s="152">
        <f>SUM(T388:T411)</f>
        <v>0</v>
      </c>
      <c r="AR387" s="145" t="s">
        <v>141</v>
      </c>
      <c r="AT387" s="153" t="s">
        <v>75</v>
      </c>
      <c r="AU387" s="153" t="s">
        <v>76</v>
      </c>
      <c r="AY387" s="145" t="s">
        <v>134</v>
      </c>
      <c r="BK387" s="154">
        <f>SUM(BK388:BK411)</f>
        <v>0</v>
      </c>
    </row>
    <row r="388" spans="1:65" s="2" customFormat="1" ht="16.5" customHeight="1" x14ac:dyDescent="0.2">
      <c r="A388" s="32"/>
      <c r="B388" s="157"/>
      <c r="C388" s="158">
        <v>126</v>
      </c>
      <c r="D388" s="158" t="s">
        <v>137</v>
      </c>
      <c r="E388" s="159" t="s">
        <v>603</v>
      </c>
      <c r="F388" s="160" t="s">
        <v>604</v>
      </c>
      <c r="G388" s="161" t="s">
        <v>605</v>
      </c>
      <c r="H388" s="162">
        <v>42</v>
      </c>
      <c r="I388" s="163"/>
      <c r="J388" s="164">
        <f>ROUND(I388*H388,2)</f>
        <v>0</v>
      </c>
      <c r="K388" s="165"/>
      <c r="L388" s="33"/>
      <c r="M388" s="166" t="s">
        <v>1</v>
      </c>
      <c r="N388" s="167" t="s">
        <v>42</v>
      </c>
      <c r="O388" s="58"/>
      <c r="P388" s="168">
        <f>O388*H388</f>
        <v>0</v>
      </c>
      <c r="Q388" s="168">
        <v>0</v>
      </c>
      <c r="R388" s="168">
        <f>Q388*H388</f>
        <v>0</v>
      </c>
      <c r="S388" s="168">
        <v>0</v>
      </c>
      <c r="T388" s="169">
        <f>S388*H388</f>
        <v>0</v>
      </c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R388" s="170" t="s">
        <v>606</v>
      </c>
      <c r="AT388" s="170" t="s">
        <v>137</v>
      </c>
      <c r="AU388" s="170" t="s">
        <v>84</v>
      </c>
      <c r="AY388" s="17" t="s">
        <v>134</v>
      </c>
      <c r="BE388" s="171">
        <f>IF(N388="základní",J388,0)</f>
        <v>0</v>
      </c>
      <c r="BF388" s="171">
        <f>IF(N388="snížená",J388,0)</f>
        <v>0</v>
      </c>
      <c r="BG388" s="171">
        <f>IF(N388="zákl. přenesená",J388,0)</f>
        <v>0</v>
      </c>
      <c r="BH388" s="171">
        <f>IF(N388="sníž. přenesená",J388,0)</f>
        <v>0</v>
      </c>
      <c r="BI388" s="171">
        <f>IF(N388="nulová",J388,0)</f>
        <v>0</v>
      </c>
      <c r="BJ388" s="17" t="s">
        <v>81</v>
      </c>
      <c r="BK388" s="171">
        <f>ROUND(I388*H388,2)</f>
        <v>0</v>
      </c>
      <c r="BL388" s="17" t="s">
        <v>606</v>
      </c>
      <c r="BM388" s="170" t="s">
        <v>607</v>
      </c>
    </row>
    <row r="389" spans="1:65" s="15" customFormat="1" ht="22.5" x14ac:dyDescent="0.2">
      <c r="B389" s="189"/>
      <c r="D389" s="173" t="s">
        <v>143</v>
      </c>
      <c r="E389" s="190" t="s">
        <v>1</v>
      </c>
      <c r="F389" s="191" t="s">
        <v>608</v>
      </c>
      <c r="H389" s="190" t="s">
        <v>1</v>
      </c>
      <c r="I389" s="192"/>
      <c r="L389" s="189"/>
      <c r="M389" s="193"/>
      <c r="N389" s="194"/>
      <c r="O389" s="194"/>
      <c r="P389" s="194"/>
      <c r="Q389" s="194"/>
      <c r="R389" s="194"/>
      <c r="S389" s="194"/>
      <c r="T389" s="195"/>
      <c r="AT389" s="190" t="s">
        <v>143</v>
      </c>
      <c r="AU389" s="190" t="s">
        <v>84</v>
      </c>
      <c r="AV389" s="15" t="s">
        <v>84</v>
      </c>
      <c r="AW389" s="15" t="s">
        <v>33</v>
      </c>
      <c r="AX389" s="15" t="s">
        <v>76</v>
      </c>
      <c r="AY389" s="190" t="s">
        <v>134</v>
      </c>
    </row>
    <row r="390" spans="1:65" s="15" customFormat="1" x14ac:dyDescent="0.2">
      <c r="B390" s="189"/>
      <c r="D390" s="173" t="s">
        <v>143</v>
      </c>
      <c r="E390" s="190" t="s">
        <v>1</v>
      </c>
      <c r="F390" s="191" t="s">
        <v>609</v>
      </c>
      <c r="H390" s="190" t="s">
        <v>1</v>
      </c>
      <c r="I390" s="192"/>
      <c r="L390" s="189"/>
      <c r="M390" s="193"/>
      <c r="N390" s="194"/>
      <c r="O390" s="194"/>
      <c r="P390" s="194"/>
      <c r="Q390" s="194"/>
      <c r="R390" s="194"/>
      <c r="S390" s="194"/>
      <c r="T390" s="195"/>
      <c r="AT390" s="190" t="s">
        <v>143</v>
      </c>
      <c r="AU390" s="190" t="s">
        <v>84</v>
      </c>
      <c r="AV390" s="15" t="s">
        <v>84</v>
      </c>
      <c r="AW390" s="15" t="s">
        <v>33</v>
      </c>
      <c r="AX390" s="15" t="s">
        <v>76</v>
      </c>
      <c r="AY390" s="190" t="s">
        <v>134</v>
      </c>
    </row>
    <row r="391" spans="1:65" s="13" customFormat="1" x14ac:dyDescent="0.2">
      <c r="B391" s="172"/>
      <c r="D391" s="173" t="s">
        <v>143</v>
      </c>
      <c r="E391" s="174" t="s">
        <v>1</v>
      </c>
      <c r="F391" s="175">
        <v>8</v>
      </c>
      <c r="H391" s="176">
        <v>8</v>
      </c>
      <c r="I391" s="177"/>
      <c r="L391" s="172"/>
      <c r="M391" s="178"/>
      <c r="N391" s="179"/>
      <c r="O391" s="179"/>
      <c r="P391" s="179"/>
      <c r="Q391" s="179"/>
      <c r="R391" s="179"/>
      <c r="S391" s="179"/>
      <c r="T391" s="180"/>
      <c r="AT391" s="174" t="s">
        <v>143</v>
      </c>
      <c r="AU391" s="174" t="s">
        <v>84</v>
      </c>
      <c r="AV391" s="13" t="s">
        <v>81</v>
      </c>
      <c r="AW391" s="13" t="s">
        <v>33</v>
      </c>
      <c r="AX391" s="13" t="s">
        <v>76</v>
      </c>
      <c r="AY391" s="174" t="s">
        <v>134</v>
      </c>
    </row>
    <row r="392" spans="1:65" s="15" customFormat="1" x14ac:dyDescent="0.2">
      <c r="B392" s="189"/>
      <c r="D392" s="173" t="s">
        <v>143</v>
      </c>
      <c r="E392" s="190" t="s">
        <v>1</v>
      </c>
      <c r="F392" s="191" t="s">
        <v>610</v>
      </c>
      <c r="H392" s="190" t="s">
        <v>1</v>
      </c>
      <c r="I392" s="192"/>
      <c r="L392" s="189"/>
      <c r="M392" s="193"/>
      <c r="N392" s="194"/>
      <c r="O392" s="194"/>
      <c r="P392" s="194"/>
      <c r="Q392" s="194"/>
      <c r="R392" s="194"/>
      <c r="S392" s="194"/>
      <c r="T392" s="195"/>
      <c r="AT392" s="190" t="s">
        <v>143</v>
      </c>
      <c r="AU392" s="190" t="s">
        <v>84</v>
      </c>
      <c r="AV392" s="15" t="s">
        <v>84</v>
      </c>
      <c r="AW392" s="15" t="s">
        <v>33</v>
      </c>
      <c r="AX392" s="15" t="s">
        <v>76</v>
      </c>
      <c r="AY392" s="190" t="s">
        <v>134</v>
      </c>
    </row>
    <row r="393" spans="1:65" s="13" customFormat="1" x14ac:dyDescent="0.2">
      <c r="B393" s="172"/>
      <c r="D393" s="173" t="s">
        <v>143</v>
      </c>
      <c r="E393" s="174" t="s">
        <v>1</v>
      </c>
      <c r="F393" s="175">
        <v>8</v>
      </c>
      <c r="H393" s="176">
        <v>8</v>
      </c>
      <c r="I393" s="177"/>
      <c r="L393" s="172"/>
      <c r="M393" s="178"/>
      <c r="N393" s="179"/>
      <c r="O393" s="179"/>
      <c r="P393" s="179"/>
      <c r="Q393" s="179"/>
      <c r="R393" s="179"/>
      <c r="S393" s="179"/>
      <c r="T393" s="180"/>
      <c r="AT393" s="174" t="s">
        <v>143</v>
      </c>
      <c r="AU393" s="174" t="s">
        <v>84</v>
      </c>
      <c r="AV393" s="13" t="s">
        <v>81</v>
      </c>
      <c r="AW393" s="13" t="s">
        <v>33</v>
      </c>
      <c r="AX393" s="13" t="s">
        <v>76</v>
      </c>
      <c r="AY393" s="174" t="s">
        <v>134</v>
      </c>
    </row>
    <row r="394" spans="1:65" s="15" customFormat="1" ht="22.5" x14ac:dyDescent="0.2">
      <c r="B394" s="189"/>
      <c r="D394" s="173" t="s">
        <v>143</v>
      </c>
      <c r="E394" s="190" t="s">
        <v>1</v>
      </c>
      <c r="F394" s="191" t="s">
        <v>611</v>
      </c>
      <c r="H394" s="190" t="s">
        <v>1</v>
      </c>
      <c r="I394" s="192"/>
      <c r="L394" s="189"/>
      <c r="M394" s="193"/>
      <c r="N394" s="194"/>
      <c r="O394" s="194"/>
      <c r="P394" s="194"/>
      <c r="Q394" s="194"/>
      <c r="R394" s="194"/>
      <c r="S394" s="194"/>
      <c r="T394" s="195"/>
      <c r="AT394" s="190" t="s">
        <v>143</v>
      </c>
      <c r="AU394" s="190" t="s">
        <v>84</v>
      </c>
      <c r="AV394" s="15" t="s">
        <v>84</v>
      </c>
      <c r="AW394" s="15" t="s">
        <v>33</v>
      </c>
      <c r="AX394" s="15" t="s">
        <v>76</v>
      </c>
      <c r="AY394" s="190" t="s">
        <v>134</v>
      </c>
    </row>
    <row r="395" spans="1:65" s="13" customFormat="1" x14ac:dyDescent="0.2">
      <c r="B395" s="172"/>
      <c r="D395" s="173" t="s">
        <v>143</v>
      </c>
      <c r="E395" s="174" t="s">
        <v>1</v>
      </c>
      <c r="F395" s="175" t="s">
        <v>81</v>
      </c>
      <c r="H395" s="176">
        <v>2</v>
      </c>
      <c r="I395" s="177"/>
      <c r="L395" s="172"/>
      <c r="M395" s="178"/>
      <c r="N395" s="179"/>
      <c r="O395" s="179"/>
      <c r="P395" s="179"/>
      <c r="Q395" s="179"/>
      <c r="R395" s="179"/>
      <c r="S395" s="179"/>
      <c r="T395" s="180"/>
      <c r="AT395" s="174" t="s">
        <v>143</v>
      </c>
      <c r="AU395" s="174" t="s">
        <v>84</v>
      </c>
      <c r="AV395" s="13" t="s">
        <v>81</v>
      </c>
      <c r="AW395" s="13" t="s">
        <v>33</v>
      </c>
      <c r="AX395" s="13" t="s">
        <v>76</v>
      </c>
      <c r="AY395" s="174" t="s">
        <v>134</v>
      </c>
    </row>
    <row r="396" spans="1:65" s="15" customFormat="1" x14ac:dyDescent="0.2">
      <c r="B396" s="189"/>
      <c r="D396" s="173" t="s">
        <v>143</v>
      </c>
      <c r="E396" s="190" t="s">
        <v>1</v>
      </c>
      <c r="F396" s="191" t="s">
        <v>612</v>
      </c>
      <c r="H396" s="190" t="s">
        <v>1</v>
      </c>
      <c r="I396" s="192"/>
      <c r="L396" s="189"/>
      <c r="M396" s="193"/>
      <c r="N396" s="194"/>
      <c r="O396" s="194"/>
      <c r="P396" s="194"/>
      <c r="Q396" s="194"/>
      <c r="R396" s="194"/>
      <c r="S396" s="194"/>
      <c r="T396" s="195"/>
      <c r="AT396" s="190" t="s">
        <v>143</v>
      </c>
      <c r="AU396" s="190" t="s">
        <v>84</v>
      </c>
      <c r="AV396" s="15" t="s">
        <v>84</v>
      </c>
      <c r="AW396" s="15" t="s">
        <v>33</v>
      </c>
      <c r="AX396" s="15" t="s">
        <v>76</v>
      </c>
      <c r="AY396" s="190" t="s">
        <v>134</v>
      </c>
    </row>
    <row r="397" spans="1:65" s="13" customFormat="1" x14ac:dyDescent="0.2">
      <c r="B397" s="172"/>
      <c r="D397" s="173" t="s">
        <v>143</v>
      </c>
      <c r="E397" s="174" t="s">
        <v>1</v>
      </c>
      <c r="F397" s="175" t="s">
        <v>157</v>
      </c>
      <c r="H397" s="176">
        <v>8</v>
      </c>
      <c r="I397" s="177"/>
      <c r="L397" s="172"/>
      <c r="M397" s="178"/>
      <c r="N397" s="179"/>
      <c r="O397" s="179"/>
      <c r="P397" s="179"/>
      <c r="Q397" s="179"/>
      <c r="R397" s="179"/>
      <c r="S397" s="179"/>
      <c r="T397" s="180"/>
      <c r="AT397" s="174" t="s">
        <v>143</v>
      </c>
      <c r="AU397" s="174" t="s">
        <v>84</v>
      </c>
      <c r="AV397" s="13" t="s">
        <v>81</v>
      </c>
      <c r="AW397" s="13" t="s">
        <v>33</v>
      </c>
      <c r="AX397" s="13" t="s">
        <v>76</v>
      </c>
      <c r="AY397" s="174" t="s">
        <v>134</v>
      </c>
    </row>
    <row r="398" spans="1:65" s="15" customFormat="1" x14ac:dyDescent="0.2">
      <c r="B398" s="189"/>
      <c r="D398" s="173" t="s">
        <v>143</v>
      </c>
      <c r="E398" s="190" t="s">
        <v>1</v>
      </c>
      <c r="F398" s="191" t="s">
        <v>613</v>
      </c>
      <c r="H398" s="190" t="s">
        <v>1</v>
      </c>
      <c r="I398" s="192"/>
      <c r="L398" s="189"/>
      <c r="M398" s="193"/>
      <c r="N398" s="194"/>
      <c r="O398" s="194"/>
      <c r="P398" s="194"/>
      <c r="Q398" s="194"/>
      <c r="R398" s="194"/>
      <c r="S398" s="194"/>
      <c r="T398" s="195"/>
      <c r="AT398" s="190" t="s">
        <v>143</v>
      </c>
      <c r="AU398" s="190" t="s">
        <v>84</v>
      </c>
      <c r="AV398" s="15" t="s">
        <v>84</v>
      </c>
      <c r="AW398" s="15" t="s">
        <v>33</v>
      </c>
      <c r="AX398" s="15" t="s">
        <v>76</v>
      </c>
      <c r="AY398" s="190" t="s">
        <v>134</v>
      </c>
    </row>
    <row r="399" spans="1:65" s="13" customFormat="1" x14ac:dyDescent="0.2">
      <c r="B399" s="172"/>
      <c r="D399" s="173" t="s">
        <v>143</v>
      </c>
      <c r="E399" s="174" t="s">
        <v>1</v>
      </c>
      <c r="F399" s="175" t="s">
        <v>157</v>
      </c>
      <c r="H399" s="176">
        <v>8</v>
      </c>
      <c r="I399" s="177"/>
      <c r="L399" s="172"/>
      <c r="M399" s="178"/>
      <c r="N399" s="179"/>
      <c r="O399" s="179"/>
      <c r="P399" s="179"/>
      <c r="Q399" s="179"/>
      <c r="R399" s="179"/>
      <c r="S399" s="179"/>
      <c r="T399" s="180"/>
      <c r="AT399" s="174" t="s">
        <v>143</v>
      </c>
      <c r="AU399" s="174" t="s">
        <v>84</v>
      </c>
      <c r="AV399" s="13" t="s">
        <v>81</v>
      </c>
      <c r="AW399" s="13" t="s">
        <v>33</v>
      </c>
      <c r="AX399" s="13" t="s">
        <v>76</v>
      </c>
      <c r="AY399" s="174" t="s">
        <v>134</v>
      </c>
    </row>
    <row r="400" spans="1:65" s="15" customFormat="1" x14ac:dyDescent="0.2">
      <c r="B400" s="189"/>
      <c r="D400" s="173" t="s">
        <v>143</v>
      </c>
      <c r="E400" s="190" t="s">
        <v>1</v>
      </c>
      <c r="F400" s="191" t="s">
        <v>614</v>
      </c>
      <c r="H400" s="190" t="s">
        <v>1</v>
      </c>
      <c r="I400" s="192"/>
      <c r="L400" s="189"/>
      <c r="M400" s="193"/>
      <c r="N400" s="194"/>
      <c r="O400" s="194"/>
      <c r="P400" s="194"/>
      <c r="Q400" s="194"/>
      <c r="R400" s="194"/>
      <c r="S400" s="194"/>
      <c r="T400" s="195"/>
      <c r="AT400" s="190" t="s">
        <v>143</v>
      </c>
      <c r="AU400" s="190" t="s">
        <v>84</v>
      </c>
      <c r="AV400" s="15" t="s">
        <v>84</v>
      </c>
      <c r="AW400" s="15" t="s">
        <v>33</v>
      </c>
      <c r="AX400" s="15" t="s">
        <v>76</v>
      </c>
      <c r="AY400" s="190" t="s">
        <v>134</v>
      </c>
    </row>
    <row r="401" spans="1:65" s="13" customFormat="1" x14ac:dyDescent="0.2">
      <c r="B401" s="172"/>
      <c r="D401" s="173" t="s">
        <v>143</v>
      </c>
      <c r="E401" s="174" t="s">
        <v>1</v>
      </c>
      <c r="F401" s="175" t="s">
        <v>157</v>
      </c>
      <c r="H401" s="176">
        <v>8</v>
      </c>
      <c r="I401" s="177"/>
      <c r="L401" s="172"/>
      <c r="M401" s="178"/>
      <c r="N401" s="179"/>
      <c r="O401" s="179"/>
      <c r="P401" s="179"/>
      <c r="Q401" s="179"/>
      <c r="R401" s="179"/>
      <c r="S401" s="179"/>
      <c r="T401" s="180"/>
      <c r="AT401" s="174" t="s">
        <v>143</v>
      </c>
      <c r="AU401" s="174" t="s">
        <v>84</v>
      </c>
      <c r="AV401" s="13" t="s">
        <v>81</v>
      </c>
      <c r="AW401" s="13" t="s">
        <v>33</v>
      </c>
      <c r="AX401" s="13" t="s">
        <v>76</v>
      </c>
      <c r="AY401" s="174" t="s">
        <v>134</v>
      </c>
    </row>
    <row r="402" spans="1:65" s="14" customFormat="1" x14ac:dyDescent="0.2">
      <c r="B402" s="181"/>
      <c r="D402" s="173" t="s">
        <v>143</v>
      </c>
      <c r="E402" s="182" t="s">
        <v>1</v>
      </c>
      <c r="F402" s="183" t="s">
        <v>152</v>
      </c>
      <c r="H402" s="184">
        <v>42</v>
      </c>
      <c r="I402" s="185"/>
      <c r="L402" s="181"/>
      <c r="M402" s="186"/>
      <c r="N402" s="187"/>
      <c r="O402" s="187"/>
      <c r="P402" s="187"/>
      <c r="Q402" s="187"/>
      <c r="R402" s="187"/>
      <c r="S402" s="187"/>
      <c r="T402" s="188"/>
      <c r="AT402" s="182" t="s">
        <v>143</v>
      </c>
      <c r="AU402" s="182" t="s">
        <v>84</v>
      </c>
      <c r="AV402" s="14" t="s">
        <v>141</v>
      </c>
      <c r="AW402" s="14" t="s">
        <v>33</v>
      </c>
      <c r="AX402" s="14" t="s">
        <v>84</v>
      </c>
      <c r="AY402" s="182" t="s">
        <v>134</v>
      </c>
    </row>
    <row r="403" spans="1:65" s="2" customFormat="1" ht="16.5" customHeight="1" x14ac:dyDescent="0.2">
      <c r="A403" s="32"/>
      <c r="B403" s="157"/>
      <c r="C403" s="158">
        <v>127</v>
      </c>
      <c r="D403" s="158" t="s">
        <v>137</v>
      </c>
      <c r="E403" s="159" t="s">
        <v>615</v>
      </c>
      <c r="F403" s="160" t="s">
        <v>616</v>
      </c>
      <c r="G403" s="161" t="s">
        <v>605</v>
      </c>
      <c r="H403" s="162">
        <v>14</v>
      </c>
      <c r="I403" s="163"/>
      <c r="J403" s="164">
        <f>ROUND(I403*H403,2)</f>
        <v>0</v>
      </c>
      <c r="K403" s="165"/>
      <c r="L403" s="33"/>
      <c r="M403" s="166" t="s">
        <v>1</v>
      </c>
      <c r="N403" s="167" t="s">
        <v>42</v>
      </c>
      <c r="O403" s="58"/>
      <c r="P403" s="168">
        <f>O403*H403</f>
        <v>0</v>
      </c>
      <c r="Q403" s="168">
        <v>0</v>
      </c>
      <c r="R403" s="168">
        <f>Q403*H403</f>
        <v>0</v>
      </c>
      <c r="S403" s="168">
        <v>0</v>
      </c>
      <c r="T403" s="169">
        <f>S403*H403</f>
        <v>0</v>
      </c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R403" s="170" t="s">
        <v>606</v>
      </c>
      <c r="AT403" s="170" t="s">
        <v>137</v>
      </c>
      <c r="AU403" s="170" t="s">
        <v>84</v>
      </c>
      <c r="AY403" s="17" t="s">
        <v>134</v>
      </c>
      <c r="BE403" s="171">
        <f>IF(N403="základní",J403,0)</f>
        <v>0</v>
      </c>
      <c r="BF403" s="171">
        <f>IF(N403="snížená",J403,0)</f>
        <v>0</v>
      </c>
      <c r="BG403" s="171">
        <f>IF(N403="zákl. přenesená",J403,0)</f>
        <v>0</v>
      </c>
      <c r="BH403" s="171">
        <f>IF(N403="sníž. přenesená",J403,0)</f>
        <v>0</v>
      </c>
      <c r="BI403" s="171">
        <f>IF(N403="nulová",J403,0)</f>
        <v>0</v>
      </c>
      <c r="BJ403" s="17" t="s">
        <v>81</v>
      </c>
      <c r="BK403" s="171">
        <f>ROUND(I403*H403,2)</f>
        <v>0</v>
      </c>
      <c r="BL403" s="17" t="s">
        <v>606</v>
      </c>
      <c r="BM403" s="170" t="s">
        <v>617</v>
      </c>
    </row>
    <row r="404" spans="1:65" s="15" customFormat="1" ht="22.5" x14ac:dyDescent="0.2">
      <c r="B404" s="189"/>
      <c r="D404" s="173" t="s">
        <v>143</v>
      </c>
      <c r="E404" s="190" t="s">
        <v>1</v>
      </c>
      <c r="F404" s="191" t="s">
        <v>618</v>
      </c>
      <c r="H404" s="190" t="s">
        <v>1</v>
      </c>
      <c r="I404" s="192"/>
      <c r="L404" s="189"/>
      <c r="M404" s="193"/>
      <c r="N404" s="194"/>
      <c r="O404" s="194"/>
      <c r="P404" s="194"/>
      <c r="Q404" s="194"/>
      <c r="R404" s="194"/>
      <c r="S404" s="194"/>
      <c r="T404" s="195"/>
      <c r="AT404" s="190" t="s">
        <v>143</v>
      </c>
      <c r="AU404" s="190" t="s">
        <v>84</v>
      </c>
      <c r="AV404" s="15" t="s">
        <v>84</v>
      </c>
      <c r="AW404" s="15" t="s">
        <v>33</v>
      </c>
      <c r="AX404" s="15" t="s">
        <v>76</v>
      </c>
      <c r="AY404" s="190" t="s">
        <v>134</v>
      </c>
    </row>
    <row r="405" spans="1:65" s="13" customFormat="1" x14ac:dyDescent="0.2">
      <c r="B405" s="172"/>
      <c r="D405" s="173" t="s">
        <v>143</v>
      </c>
      <c r="E405" s="174" t="s">
        <v>1</v>
      </c>
      <c r="F405" s="175" t="s">
        <v>157</v>
      </c>
      <c r="H405" s="176">
        <v>8</v>
      </c>
      <c r="I405" s="177"/>
      <c r="L405" s="172"/>
      <c r="M405" s="178"/>
      <c r="N405" s="179"/>
      <c r="O405" s="179"/>
      <c r="P405" s="179"/>
      <c r="Q405" s="179"/>
      <c r="R405" s="179"/>
      <c r="S405" s="179"/>
      <c r="T405" s="180"/>
      <c r="AT405" s="174" t="s">
        <v>143</v>
      </c>
      <c r="AU405" s="174" t="s">
        <v>84</v>
      </c>
      <c r="AV405" s="13" t="s">
        <v>81</v>
      </c>
      <c r="AW405" s="13" t="s">
        <v>33</v>
      </c>
      <c r="AX405" s="13" t="s">
        <v>76</v>
      </c>
      <c r="AY405" s="174" t="s">
        <v>134</v>
      </c>
    </row>
    <row r="406" spans="1:65" s="15" customFormat="1" x14ac:dyDescent="0.2">
      <c r="B406" s="189"/>
      <c r="D406" s="173" t="s">
        <v>143</v>
      </c>
      <c r="E406" s="190" t="s">
        <v>1</v>
      </c>
      <c r="F406" s="191" t="s">
        <v>619</v>
      </c>
      <c r="H406" s="190" t="s">
        <v>1</v>
      </c>
      <c r="I406" s="192"/>
      <c r="L406" s="189"/>
      <c r="M406" s="193"/>
      <c r="N406" s="194"/>
      <c r="O406" s="194"/>
      <c r="P406" s="194"/>
      <c r="Q406" s="194"/>
      <c r="R406" s="194"/>
      <c r="S406" s="194"/>
      <c r="T406" s="195"/>
      <c r="AT406" s="190" t="s">
        <v>143</v>
      </c>
      <c r="AU406" s="190" t="s">
        <v>84</v>
      </c>
      <c r="AV406" s="15" t="s">
        <v>84</v>
      </c>
      <c r="AW406" s="15" t="s">
        <v>33</v>
      </c>
      <c r="AX406" s="15" t="s">
        <v>76</v>
      </c>
      <c r="AY406" s="190" t="s">
        <v>134</v>
      </c>
    </row>
    <row r="407" spans="1:65" s="13" customFormat="1" x14ac:dyDescent="0.2">
      <c r="B407" s="172"/>
      <c r="D407" s="173" t="s">
        <v>143</v>
      </c>
      <c r="E407" s="174" t="s">
        <v>1</v>
      </c>
      <c r="F407" s="175">
        <v>6</v>
      </c>
      <c r="H407" s="176">
        <v>6</v>
      </c>
      <c r="I407" s="177"/>
      <c r="L407" s="172"/>
      <c r="M407" s="178"/>
      <c r="N407" s="179"/>
      <c r="O407" s="179"/>
      <c r="P407" s="179"/>
      <c r="Q407" s="179"/>
      <c r="R407" s="179"/>
      <c r="S407" s="179"/>
      <c r="T407" s="180"/>
      <c r="AT407" s="174" t="s">
        <v>143</v>
      </c>
      <c r="AU407" s="174" t="s">
        <v>84</v>
      </c>
      <c r="AV407" s="13" t="s">
        <v>81</v>
      </c>
      <c r="AW407" s="13" t="s">
        <v>33</v>
      </c>
      <c r="AX407" s="13" t="s">
        <v>76</v>
      </c>
      <c r="AY407" s="174" t="s">
        <v>134</v>
      </c>
    </row>
    <row r="408" spans="1:65" s="14" customFormat="1" x14ac:dyDescent="0.2">
      <c r="B408" s="181"/>
      <c r="D408" s="173" t="s">
        <v>143</v>
      </c>
      <c r="E408" s="182" t="s">
        <v>1</v>
      </c>
      <c r="F408" s="183" t="s">
        <v>152</v>
      </c>
      <c r="H408" s="184">
        <v>14</v>
      </c>
      <c r="I408" s="185"/>
      <c r="L408" s="181"/>
      <c r="M408" s="186"/>
      <c r="N408" s="187"/>
      <c r="O408" s="187"/>
      <c r="P408" s="187"/>
      <c r="Q408" s="187"/>
      <c r="R408" s="187"/>
      <c r="S408" s="187"/>
      <c r="T408" s="188"/>
      <c r="AT408" s="182" t="s">
        <v>143</v>
      </c>
      <c r="AU408" s="182" t="s">
        <v>84</v>
      </c>
      <c r="AV408" s="14" t="s">
        <v>141</v>
      </c>
      <c r="AW408" s="14" t="s">
        <v>33</v>
      </c>
      <c r="AX408" s="14" t="s">
        <v>84</v>
      </c>
      <c r="AY408" s="182" t="s">
        <v>134</v>
      </c>
    </row>
    <row r="409" spans="1:65" s="2" customFormat="1" ht="16.5" customHeight="1" x14ac:dyDescent="0.2">
      <c r="A409" s="32"/>
      <c r="B409" s="157"/>
      <c r="C409" s="158">
        <v>128</v>
      </c>
      <c r="D409" s="158" t="s">
        <v>137</v>
      </c>
      <c r="E409" s="159" t="s">
        <v>620</v>
      </c>
      <c r="F409" s="160" t="s">
        <v>621</v>
      </c>
      <c r="G409" s="161" t="s">
        <v>605</v>
      </c>
      <c r="H409" s="162">
        <v>4</v>
      </c>
      <c r="I409" s="163"/>
      <c r="J409" s="164">
        <f>ROUND(I409*H409,2)</f>
        <v>0</v>
      </c>
      <c r="K409" s="165"/>
      <c r="L409" s="33"/>
      <c r="M409" s="166" t="s">
        <v>1</v>
      </c>
      <c r="N409" s="167" t="s">
        <v>42</v>
      </c>
      <c r="O409" s="58"/>
      <c r="P409" s="168">
        <f>O409*H409</f>
        <v>0</v>
      </c>
      <c r="Q409" s="168">
        <v>0</v>
      </c>
      <c r="R409" s="168">
        <f>Q409*H409</f>
        <v>0</v>
      </c>
      <c r="S409" s="168">
        <v>0</v>
      </c>
      <c r="T409" s="169">
        <f>S409*H409</f>
        <v>0</v>
      </c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R409" s="170" t="s">
        <v>606</v>
      </c>
      <c r="AT409" s="170" t="s">
        <v>137</v>
      </c>
      <c r="AU409" s="170" t="s">
        <v>84</v>
      </c>
      <c r="AY409" s="17" t="s">
        <v>134</v>
      </c>
      <c r="BE409" s="171">
        <f>IF(N409="základní",J409,0)</f>
        <v>0</v>
      </c>
      <c r="BF409" s="171">
        <f>IF(N409="snížená",J409,0)</f>
        <v>0</v>
      </c>
      <c r="BG409" s="171">
        <f>IF(N409="zákl. přenesená",J409,0)</f>
        <v>0</v>
      </c>
      <c r="BH409" s="171">
        <f>IF(N409="sníž. přenesená",J409,0)</f>
        <v>0</v>
      </c>
      <c r="BI409" s="171">
        <f>IF(N409="nulová",J409,0)</f>
        <v>0</v>
      </c>
      <c r="BJ409" s="17" t="s">
        <v>81</v>
      </c>
      <c r="BK409" s="171">
        <f>ROUND(I409*H409,2)</f>
        <v>0</v>
      </c>
      <c r="BL409" s="17" t="s">
        <v>606</v>
      </c>
      <c r="BM409" s="170" t="s">
        <v>622</v>
      </c>
    </row>
    <row r="410" spans="1:65" s="15" customFormat="1" x14ac:dyDescent="0.2">
      <c r="B410" s="189"/>
      <c r="D410" s="173" t="s">
        <v>143</v>
      </c>
      <c r="E410" s="190" t="s">
        <v>1</v>
      </c>
      <c r="F410" s="191" t="s">
        <v>623</v>
      </c>
      <c r="H410" s="190" t="s">
        <v>1</v>
      </c>
      <c r="I410" s="192"/>
      <c r="L410" s="189"/>
      <c r="M410" s="193"/>
      <c r="N410" s="194"/>
      <c r="O410" s="194"/>
      <c r="P410" s="194"/>
      <c r="Q410" s="194"/>
      <c r="R410" s="194"/>
      <c r="S410" s="194"/>
      <c r="T410" s="195"/>
      <c r="AT410" s="190" t="s">
        <v>143</v>
      </c>
      <c r="AU410" s="190" t="s">
        <v>84</v>
      </c>
      <c r="AV410" s="15" t="s">
        <v>84</v>
      </c>
      <c r="AW410" s="15" t="s">
        <v>33</v>
      </c>
      <c r="AX410" s="15" t="s">
        <v>76</v>
      </c>
      <c r="AY410" s="190" t="s">
        <v>134</v>
      </c>
    </row>
    <row r="411" spans="1:65" s="13" customFormat="1" x14ac:dyDescent="0.2">
      <c r="B411" s="172"/>
      <c r="D411" s="173" t="s">
        <v>143</v>
      </c>
      <c r="E411" s="174" t="s">
        <v>1</v>
      </c>
      <c r="F411" s="175" t="s">
        <v>141</v>
      </c>
      <c r="H411" s="176">
        <v>4</v>
      </c>
      <c r="I411" s="177"/>
      <c r="L411" s="172"/>
      <c r="M411" s="178"/>
      <c r="N411" s="179"/>
      <c r="O411" s="179"/>
      <c r="P411" s="179"/>
      <c r="Q411" s="179"/>
      <c r="R411" s="179"/>
      <c r="S411" s="179"/>
      <c r="T411" s="180"/>
      <c r="AT411" s="174" t="s">
        <v>143</v>
      </c>
      <c r="AU411" s="174" t="s">
        <v>84</v>
      </c>
      <c r="AV411" s="13" t="s">
        <v>81</v>
      </c>
      <c r="AW411" s="13" t="s">
        <v>33</v>
      </c>
      <c r="AX411" s="13" t="s">
        <v>84</v>
      </c>
      <c r="AY411" s="174" t="s">
        <v>134</v>
      </c>
    </row>
    <row r="412" spans="1:65" s="12" customFormat="1" ht="25.9" customHeight="1" x14ac:dyDescent="0.2">
      <c r="B412" s="144"/>
      <c r="D412" s="145" t="s">
        <v>75</v>
      </c>
      <c r="E412" s="146" t="s">
        <v>624</v>
      </c>
      <c r="F412" s="146" t="s">
        <v>625</v>
      </c>
      <c r="I412" s="147"/>
      <c r="J412" s="148">
        <f>BK412</f>
        <v>0</v>
      </c>
      <c r="L412" s="144"/>
      <c r="M412" s="149"/>
      <c r="N412" s="150"/>
      <c r="O412" s="150"/>
      <c r="P412" s="151">
        <f>P413+P415</f>
        <v>0</v>
      </c>
      <c r="Q412" s="150"/>
      <c r="R412" s="151">
        <f>R413+R415</f>
        <v>0</v>
      </c>
      <c r="S412" s="150"/>
      <c r="T412" s="152">
        <f>T413+T415</f>
        <v>0</v>
      </c>
      <c r="AR412" s="145" t="s">
        <v>153</v>
      </c>
      <c r="AT412" s="153" t="s">
        <v>75</v>
      </c>
      <c r="AU412" s="153" t="s">
        <v>76</v>
      </c>
      <c r="AY412" s="145" t="s">
        <v>134</v>
      </c>
      <c r="BK412" s="154">
        <f>BK413+BK415</f>
        <v>0</v>
      </c>
    </row>
    <row r="413" spans="1:65" s="12" customFormat="1" ht="22.9" customHeight="1" x14ac:dyDescent="0.2">
      <c r="B413" s="144"/>
      <c r="D413" s="145" t="s">
        <v>75</v>
      </c>
      <c r="E413" s="155" t="s">
        <v>626</v>
      </c>
      <c r="F413" s="155" t="s">
        <v>627</v>
      </c>
      <c r="I413" s="147"/>
      <c r="J413" s="156">
        <f>BK413</f>
        <v>0</v>
      </c>
      <c r="L413" s="144"/>
      <c r="M413" s="149"/>
      <c r="N413" s="150"/>
      <c r="O413" s="150"/>
      <c r="P413" s="151">
        <f>P414</f>
        <v>0</v>
      </c>
      <c r="Q413" s="150"/>
      <c r="R413" s="151">
        <f>R414</f>
        <v>0</v>
      </c>
      <c r="S413" s="150"/>
      <c r="T413" s="152">
        <f>T414</f>
        <v>0</v>
      </c>
      <c r="AR413" s="145" t="s">
        <v>153</v>
      </c>
      <c r="AT413" s="153" t="s">
        <v>75</v>
      </c>
      <c r="AU413" s="153" t="s">
        <v>84</v>
      </c>
      <c r="AY413" s="145" t="s">
        <v>134</v>
      </c>
      <c r="BK413" s="154">
        <f>BK414</f>
        <v>0</v>
      </c>
    </row>
    <row r="414" spans="1:65" s="2" customFormat="1" ht="18" customHeight="1" x14ac:dyDescent="0.2">
      <c r="A414" s="32"/>
      <c r="B414" s="157"/>
      <c r="C414" s="158">
        <v>129</v>
      </c>
      <c r="D414" s="158" t="s">
        <v>137</v>
      </c>
      <c r="E414" s="159" t="s">
        <v>628</v>
      </c>
      <c r="F414" s="160" t="s">
        <v>627</v>
      </c>
      <c r="G414" s="161" t="s">
        <v>314</v>
      </c>
      <c r="H414" s="162">
        <v>1</v>
      </c>
      <c r="I414" s="163"/>
      <c r="J414" s="164">
        <f>ROUND(I414*H414,2)</f>
        <v>0</v>
      </c>
      <c r="K414" s="165"/>
      <c r="L414" s="33"/>
      <c r="M414" s="166" t="s">
        <v>1</v>
      </c>
      <c r="N414" s="167" t="s">
        <v>42</v>
      </c>
      <c r="O414" s="58"/>
      <c r="P414" s="168">
        <f>O414*H414</f>
        <v>0</v>
      </c>
      <c r="Q414" s="168">
        <v>0</v>
      </c>
      <c r="R414" s="168">
        <f>Q414*H414</f>
        <v>0</v>
      </c>
      <c r="S414" s="168">
        <v>0</v>
      </c>
      <c r="T414" s="169">
        <f>S414*H414</f>
        <v>0</v>
      </c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R414" s="170" t="s">
        <v>629</v>
      </c>
      <c r="AT414" s="170" t="s">
        <v>137</v>
      </c>
      <c r="AU414" s="170" t="s">
        <v>81</v>
      </c>
      <c r="AY414" s="17" t="s">
        <v>134</v>
      </c>
      <c r="BE414" s="171">
        <f>IF(N414="základní",J414,0)</f>
        <v>0</v>
      </c>
      <c r="BF414" s="171">
        <f>IF(N414="snížená",J414,0)</f>
        <v>0</v>
      </c>
      <c r="BG414" s="171">
        <f>IF(N414="zákl. přenesená",J414,0)</f>
        <v>0</v>
      </c>
      <c r="BH414" s="171">
        <f>IF(N414="sníž. přenesená",J414,0)</f>
        <v>0</v>
      </c>
      <c r="BI414" s="171">
        <f>IF(N414="nulová",J414,0)</f>
        <v>0</v>
      </c>
      <c r="BJ414" s="17" t="s">
        <v>81</v>
      </c>
      <c r="BK414" s="171">
        <f>ROUND(I414*H414,2)</f>
        <v>0</v>
      </c>
      <c r="BL414" s="17" t="s">
        <v>629</v>
      </c>
      <c r="BM414" s="170" t="s">
        <v>630</v>
      </c>
    </row>
    <row r="415" spans="1:65" s="12" customFormat="1" ht="22.9" customHeight="1" x14ac:dyDescent="0.2">
      <c r="B415" s="144"/>
      <c r="D415" s="145" t="s">
        <v>75</v>
      </c>
      <c r="E415" s="155" t="s">
        <v>631</v>
      </c>
      <c r="F415" s="155" t="s">
        <v>632</v>
      </c>
      <c r="I415" s="147"/>
      <c r="J415" s="156">
        <f>BK415</f>
        <v>0</v>
      </c>
      <c r="L415" s="144"/>
      <c r="M415" s="149"/>
      <c r="N415" s="150"/>
      <c r="O415" s="150"/>
      <c r="P415" s="151">
        <f>P416</f>
        <v>0</v>
      </c>
      <c r="Q415" s="150"/>
      <c r="R415" s="151">
        <f>R416</f>
        <v>0</v>
      </c>
      <c r="S415" s="150"/>
      <c r="T415" s="152">
        <f>T416</f>
        <v>0</v>
      </c>
      <c r="AR415" s="145" t="s">
        <v>153</v>
      </c>
      <c r="AT415" s="153" t="s">
        <v>75</v>
      </c>
      <c r="AU415" s="153" t="s">
        <v>84</v>
      </c>
      <c r="AY415" s="145" t="s">
        <v>134</v>
      </c>
      <c r="BK415" s="154">
        <f>BK416</f>
        <v>0</v>
      </c>
    </row>
    <row r="416" spans="1:65" s="2" customFormat="1" ht="16.5" customHeight="1" x14ac:dyDescent="0.2">
      <c r="A416" s="32"/>
      <c r="B416" s="157"/>
      <c r="C416" s="158">
        <v>130</v>
      </c>
      <c r="D416" s="158" t="s">
        <v>137</v>
      </c>
      <c r="E416" s="159" t="s">
        <v>633</v>
      </c>
      <c r="F416" s="160" t="s">
        <v>632</v>
      </c>
      <c r="G416" s="161" t="s">
        <v>314</v>
      </c>
      <c r="H416" s="162">
        <v>1</v>
      </c>
      <c r="I416" s="163"/>
      <c r="J416" s="164">
        <f>ROUND(I416*H416,2)</f>
        <v>0</v>
      </c>
      <c r="K416" s="165"/>
      <c r="L416" s="33"/>
      <c r="M416" s="207" t="s">
        <v>1</v>
      </c>
      <c r="N416" s="208" t="s">
        <v>42</v>
      </c>
      <c r="O416" s="209"/>
      <c r="P416" s="210">
        <f>O416*H416</f>
        <v>0</v>
      </c>
      <c r="Q416" s="210">
        <v>0</v>
      </c>
      <c r="R416" s="210">
        <f>Q416*H416</f>
        <v>0</v>
      </c>
      <c r="S416" s="210">
        <v>0</v>
      </c>
      <c r="T416" s="211">
        <f>S416*H416</f>
        <v>0</v>
      </c>
      <c r="U416" s="32"/>
      <c r="V416" s="32"/>
      <c r="W416" s="32"/>
      <c r="X416" s="32"/>
      <c r="Y416" s="32"/>
      <c r="Z416" s="32"/>
      <c r="AA416" s="32"/>
      <c r="AB416" s="32"/>
      <c r="AC416" s="32"/>
      <c r="AD416" s="32"/>
      <c r="AE416" s="32"/>
      <c r="AR416" s="170" t="s">
        <v>629</v>
      </c>
      <c r="AT416" s="170" t="s">
        <v>137</v>
      </c>
      <c r="AU416" s="170" t="s">
        <v>81</v>
      </c>
      <c r="AY416" s="17" t="s">
        <v>134</v>
      </c>
      <c r="BE416" s="171">
        <f>IF(N416="základní",J416,0)</f>
        <v>0</v>
      </c>
      <c r="BF416" s="171">
        <f>IF(N416="snížená",J416,0)</f>
        <v>0</v>
      </c>
      <c r="BG416" s="171">
        <f>IF(N416="zákl. přenesená",J416,0)</f>
        <v>0</v>
      </c>
      <c r="BH416" s="171">
        <f>IF(N416="sníž. přenesená",J416,0)</f>
        <v>0</v>
      </c>
      <c r="BI416" s="171">
        <f>IF(N416="nulová",J416,0)</f>
        <v>0</v>
      </c>
      <c r="BJ416" s="17" t="s">
        <v>81</v>
      </c>
      <c r="BK416" s="171">
        <f>ROUND(I416*H416,2)</f>
        <v>0</v>
      </c>
      <c r="BL416" s="17" t="s">
        <v>629</v>
      </c>
      <c r="BM416" s="170" t="s">
        <v>634</v>
      </c>
    </row>
    <row r="417" spans="1:31" s="2" customFormat="1" ht="6.95" customHeight="1" x14ac:dyDescent="0.2">
      <c r="A417" s="32"/>
      <c r="B417" s="47"/>
      <c r="C417" s="48"/>
      <c r="D417" s="48"/>
      <c r="E417" s="48"/>
      <c r="F417" s="48"/>
      <c r="G417" s="48"/>
      <c r="H417" s="48"/>
      <c r="I417" s="116"/>
      <c r="J417" s="48"/>
      <c r="K417" s="48"/>
      <c r="L417" s="33"/>
      <c r="M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</row>
  </sheetData>
  <autoFilter ref="C141:K416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2 - Bytová jednotka č.2</vt:lpstr>
      <vt:lpstr>'2 - Bytová jednotka č.2'!Názvy_tisku</vt:lpstr>
      <vt:lpstr>'Rekapitulace stavby'!Názvy_tisku</vt:lpstr>
      <vt:lpstr>'2 - Bytová jednotka č.2'!Oblast_tisku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Rárová Renáta Bc.</cp:lastModifiedBy>
  <cp:lastPrinted>2023-03-02T05:24:38Z</cp:lastPrinted>
  <dcterms:created xsi:type="dcterms:W3CDTF">2020-06-02T05:22:19Z</dcterms:created>
  <dcterms:modified xsi:type="dcterms:W3CDTF">2023-07-26T09:43:44Z</dcterms:modified>
</cp:coreProperties>
</file>