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1-1 - Bytová jednotka č.13..." sheetId="2" r:id="rId2"/>
  </sheets>
  <definedNames>
    <definedName name="_xlnm._FilterDatabase" localSheetId="1" hidden="1">'1-1 - Bytová jednotka č.13...'!$C$141:$K$435</definedName>
    <definedName name="_xlnm.Print_Area" localSheetId="1">'1-1 - Bytová jednotka č.13...'!$C$4:$J$76,'1-1 - Bytová jednotka č.13...'!$C$82:$J$123,'1-1 - Bytová jednotka č.13...'!$C$129:$K$435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'1-1 - Bytová jednotka č.13...'!$141:$141</definedName>
  </definedNames>
  <calcPr calcId="162913"/>
</workbook>
</file>

<file path=xl/sharedStrings.xml><?xml version="1.0" encoding="utf-8"?>
<sst xmlns="http://schemas.openxmlformats.org/spreadsheetml/2006/main" count="3446" uniqueCount="720">
  <si>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</si>
  <si>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</si>
  <si>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</si>
  <si>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</si>
  <si>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</si>
  <si>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</si>
  <si>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</si>
  <si>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</si>
  <si>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</si>
  <si>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</si>
  <si>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</si>
  <si>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</si>
  <si>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</si>
  <si>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</si>
  <si>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</si>
  <si>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</si>
  <si>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</si>
  <si>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</si>
  <si>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</si>
  <si>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</si>
  <si>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</si>
  <si>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</si>
  <si>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</si>
  <si>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</si>
  <si>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</si>
  <si>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</si>
  <si>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</si>
  <si>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</si>
  <si>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</si>
  <si>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</si>
  <si>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</si>
  <si>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</si>
  <si>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</si>
  <si>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</si>
  <si>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</si>
  <si>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</si>
  <si>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</si>
  <si>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</si>
  <si>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</si>
  <si>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</si>
  <si>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</si>
  <si>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</si>
  <si>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</si>
  <si>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</si>
  <si>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</si>
  <si>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</si>
  <si>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</si>
  <si>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</si>
  <si>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</si>
  <si>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</si>
  <si>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</si>
  <si>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</si>
  <si>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</si>
  <si>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</si>
  <si>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</si>
  <si>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</si>
  <si>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</si>
  <si>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</si>
  <si>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</si>
  <si>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</si>
  <si>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</si>
  <si>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</si>
  <si>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</si>
  <si>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</si>
  <si>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</si>
  <si>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</si>
  <si>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</si>
  <si>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</si>
  <si>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</si>
  <si>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</si>
  <si>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</si>
  <si>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</si>
  <si>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</si>
  <si>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</si>
  <si>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</si>
  <si>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</si>
  <si>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</si>
  <si>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</si>
  <si>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</si>
  <si>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</si>
  <si>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</si>
  <si>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1-1</t>
  </si>
  <si>
    <t>Bytová jednotka č.1 - 2.varianta</t>
  </si>
  <si>
    <t>STA</t>
  </si>
  <si>
    <t>1</t>
  </si>
  <si>
    <t>{77e920b4-4f5d-4c45-928b-f6b88f87c177}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</si>
  <si>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</si>
  <si>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</si>
  <si>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</si>
  <si>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</si>
  <si>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</si>
  <si>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</si>
  <si>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</si>
  <si>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</si>
  <si>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</si>
  <si>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</si>
  <si>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</si>
  <si>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</si>
  <si>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</si>
  <si>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</si>
  <si>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</si>
  <si>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</si>
  <si>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</si>
  <si>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</si>
  <si>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</si>
  <si>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</si>
  <si>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</si>
  <si>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</si>
  <si>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</si>
  <si>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</si>
  <si>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</si>
  <si>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</si>
  <si>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</si>
  <si>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</si>
  <si>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</si>
  <si>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</si>
  <si>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</si>
  <si>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</si>
  <si>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</si>
  <si>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</si>
  <si>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</si>
  <si>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</si>
  <si>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</si>
  <si>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</si>
  <si>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</si>
  <si>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</si>
  <si>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</si>
  <si>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</si>
  <si>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</si>
  <si>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</si>
  <si>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</si>
  <si>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</si>
  <si>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</si>
  <si>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</si>
  <si>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</si>
  <si>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</si>
  <si>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</si>
  <si>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</si>
  <si>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</si>
  <si>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</si>
  <si>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</si>
  <si>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</si>
  <si>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</si>
  <si>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824917872</t>
  </si>
  <si>
    <t>VV</t>
  </si>
  <si>
    <t>1,6*0,8</t>
  </si>
  <si>
    <t>6</t>
  </si>
  <si>
    <t>Úpravy povrchů, podlahy a osazování výplní</t>
  </si>
  <si>
    <t>-1168154709</t>
  </si>
  <si>
    <t>277509513</t>
  </si>
  <si>
    <t>5</t>
  </si>
  <si>
    <t>612131121</t>
  </si>
  <si>
    <t>Penetrační disperzní nátěr vnitřních stěn nanášený ručně</t>
  </si>
  <si>
    <t>-859918520</t>
  </si>
  <si>
    <t>612142001</t>
  </si>
  <si>
    <t>Potažení vnitřních stěn sklovláknitým pletivem vtlačeným do tenkovrstvé hmoty</t>
  </si>
  <si>
    <t>282105157</t>
  </si>
  <si>
    <t>8</t>
  </si>
  <si>
    <t>612311131</t>
  </si>
  <si>
    <t>Potažení vnitřních stěn vápenným štukem tloušťky do 3 mm</t>
  </si>
  <si>
    <t>231691481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</si>
  <si>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</si>
  <si>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</si>
  <si>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</si>
  <si>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</si>
  <si>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-2052260497</t>
  </si>
  <si>
    <t>(0,08+1,035+0,065+0,065+2,465+1,77+0,08)*2,6</t>
  </si>
  <si>
    <t>619991011</t>
  </si>
  <si>
    <t>1275908214</t>
  </si>
  <si>
    <t>konstrukce v blízkosti bytového jádra:</t>
  </si>
  <si>
    <t>50</t>
  </si>
  <si>
    <t>632441112</t>
  </si>
  <si>
    <t>Potěr anhydritový samonivelační tl do 30 mm ze suchých směsí</t>
  </si>
  <si>
    <t>1062278748</t>
  </si>
  <si>
    <t>0,9+4,31</t>
  </si>
  <si>
    <t>642944121</t>
  </si>
  <si>
    <t>Osazování ocelových zárubní dodatečné pl do 2,5 m2</t>
  </si>
  <si>
    <t>kus</t>
  </si>
  <si>
    <t>1929989080</t>
  </si>
  <si>
    <t>M</t>
  </si>
  <si>
    <t>55331521</t>
  </si>
  <si>
    <t>zárubeň ocelová pro sádrokarton 100 700 L/P</t>
  </si>
  <si>
    <t>1698186964</t>
  </si>
  <si>
    <t>Ostatní konstrukce a práce, bourání</t>
  </si>
  <si>
    <t>784111001</t>
  </si>
  <si>
    <t>Oprášení (ometení ) podkladu v místnostech výšky do 3,80 m</t>
  </si>
  <si>
    <t>16</t>
  </si>
  <si>
    <t>1862381740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</si>
  <si>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</si>
  <si>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</si>
  <si>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</si>
  <si>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</si>
  <si>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</si>
  <si>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</si>
  <si>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</si>
  <si>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</si>
  <si>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499193183</t>
  </si>
  <si>
    <t>lehké obroušení stávajícího panelu - příprava pro novou omítku:</t>
  </si>
  <si>
    <t>26,094</t>
  </si>
  <si>
    <t>952901111</t>
  </si>
  <si>
    <t>Vyčištění budov bytové a občanské výstavby při výšce podlaží do 4 m</t>
  </si>
  <si>
    <t>-1034359329</t>
  </si>
  <si>
    <t>3,4*5</t>
  </si>
  <si>
    <t>přístupová trasa do bytu-choba:</t>
  </si>
  <si>
    <t>962084121</t>
  </si>
  <si>
    <t>Bourání příček umakartových tl do 50 mm</t>
  </si>
  <si>
    <t>-1995521789</t>
  </si>
  <si>
    <t>(2,62+1,85+1,85+1,71+0,87+1,14+0,78)*2,6</t>
  </si>
  <si>
    <t>965046111</t>
  </si>
  <si>
    <t>Broušení stávajících betonových podlah úběr do 3 mm</t>
  </si>
  <si>
    <t>245955199</t>
  </si>
  <si>
    <t>(0,065+2,465)*(1,77+0,08)</t>
  </si>
  <si>
    <t>(0,87+0,065)*(0,08+1,035+0,065)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</si>
  <si>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</si>
  <si>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</si>
  <si>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</si>
  <si>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</si>
  <si>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</si>
  <si>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1899172302</t>
  </si>
  <si>
    <t>997013219</t>
  </si>
  <si>
    <t>Příplatek k vnitrostaveništní dopravě suti a vybouraných hmot za zvětšenou dopravu suti ZKD 10 m</t>
  </si>
  <si>
    <t>-1985383514</t>
  </si>
  <si>
    <t>3,049*50 'Přepočtené koeficientem množství</t>
  </si>
  <si>
    <t>997013501</t>
  </si>
  <si>
    <t>Odvoz suti a vybouraných hmot na skládku nebo meziskládku do 1 km se složením</t>
  </si>
  <si>
    <t>-218636503</t>
  </si>
  <si>
    <t>997013509</t>
  </si>
  <si>
    <t>Příplatek k odvozu suti a vybouraných hmot na skládku ZKD 1 km přes 1 km</t>
  </si>
  <si>
    <t>552642650</t>
  </si>
  <si>
    <t>3,049*9 'Přepočtené koeficientem množství</t>
  </si>
  <si>
    <t>997013831</t>
  </si>
  <si>
    <t>Poplatek za uložení na skládce (skládkovné) stavebního odpadu směsného kód odpadu 170 904</t>
  </si>
  <si>
    <t>-1470929703</t>
  </si>
  <si>
    <t>998</t>
  </si>
  <si>
    <t>Přesun hmot</t>
  </si>
  <si>
    <t>998011003</t>
  </si>
  <si>
    <t>Přesun hmot pro budovy zděné v do 24 m</t>
  </si>
  <si>
    <t>1640633331</t>
  </si>
  <si>
    <t>998011014</t>
  </si>
  <si>
    <t>Příplatek k přesunu hmot pro budovy zděné za zvětšený přesun do 500 m</t>
  </si>
  <si>
    <t>1640190355</t>
  </si>
  <si>
    <t>998017003</t>
  </si>
  <si>
    <t>Přesun hmot s omezením mechanizace pro budovy v do 24 m</t>
  </si>
  <si>
    <t>-1955727950</t>
  </si>
  <si>
    <t>PSV</t>
  </si>
  <si>
    <t>Práce a dodávky PSV</t>
  </si>
  <si>
    <t>711</t>
  </si>
  <si>
    <t>Izolace proti vodě, vlhkosti a plynům</t>
  </si>
  <si>
    <t>711191201</t>
  </si>
  <si>
    <t>308949056</t>
  </si>
  <si>
    <t>0,855*1,035</t>
  </si>
  <si>
    <t>2,465*1,77</t>
  </si>
  <si>
    <t>711192201</t>
  </si>
  <si>
    <t>1708203349</t>
  </si>
  <si>
    <t>(0,855+1,035*2)*0,2</t>
  </si>
  <si>
    <t>(0,67+1,6+0,7)*2</t>
  </si>
  <si>
    <t>(0,2+0,7+0,47+1,77+2,465-0,7+1,1)*0,2</t>
  </si>
  <si>
    <t>pod vanou:</t>
  </si>
  <si>
    <t>24617150</t>
  </si>
  <si>
    <t>hmota nátěrová hydroizolační elastická na beton nebo omítku</t>
  </si>
  <si>
    <t>kg</t>
  </si>
  <si>
    <t>32</t>
  </si>
  <si>
    <t>1489218685</t>
  </si>
  <si>
    <t>spotřeba 3kg/m2, tl. 2mm</t>
  </si>
  <si>
    <t>(5,248+9,006)*3</t>
  </si>
  <si>
    <t>711199101</t>
  </si>
  <si>
    <t>Provedení těsnícího pásu do spoje dilatační nebo styčné spáry podlaha - stěna</t>
  </si>
  <si>
    <t>m</t>
  </si>
  <si>
    <t>-1582002327</t>
  </si>
  <si>
    <t>1,35+0,855+1,35</t>
  </si>
  <si>
    <t>1,77+2,465+1,77+2,465-0,7</t>
  </si>
  <si>
    <t>1,6+0,5</t>
  </si>
  <si>
    <t>0,2*4</t>
  </si>
  <si>
    <t>711199102</t>
  </si>
  <si>
    <t>Provedení těsnícího koutu pro vnější nebo vnitřní roh spáry podlaha - stěna</t>
  </si>
  <si>
    <t>1135570432</t>
  </si>
  <si>
    <t>28355020</t>
  </si>
  <si>
    <t>páska pružná těsnící š 80mm</t>
  </si>
  <si>
    <t>-795207743</t>
  </si>
  <si>
    <t>15,025*1,1</t>
  </si>
  <si>
    <t>998711103</t>
  </si>
  <si>
    <t>Přesun hmot tonážní pro izolace proti vodě, vlhkosti a plynům v objektech výšky do 60 m</t>
  </si>
  <si>
    <t>1010807443</t>
  </si>
  <si>
    <t>721</t>
  </si>
  <si>
    <t>Zdravotechnika - vnitřní kanalizace</t>
  </si>
  <si>
    <t>721171808</t>
  </si>
  <si>
    <t>Demontáž potrubí z PVC do D 114</t>
  </si>
  <si>
    <t>1912467102</t>
  </si>
  <si>
    <t>721173706</t>
  </si>
  <si>
    <t>Potrubí kanalizační z PE odpadní DN 100</t>
  </si>
  <si>
    <t>1801744904</t>
  </si>
  <si>
    <t>721173722</t>
  </si>
  <si>
    <t>Potrubí kanalizační z PE připojovací DN 40</t>
  </si>
  <si>
    <t>744248452</t>
  </si>
  <si>
    <t>721173724</t>
  </si>
  <si>
    <t>Potrubí kanalizační z PE připojovací DN 70</t>
  </si>
  <si>
    <t>-506948730</t>
  </si>
  <si>
    <t>721220801</t>
  </si>
  <si>
    <t>Demontáž uzávěrek zápachových DN 70</t>
  </si>
  <si>
    <t>-1790895361</t>
  </si>
  <si>
    <t>vana,umyvadlo,pračka:</t>
  </si>
  <si>
    <t>721290111</t>
  </si>
  <si>
    <t>Zkouška těsnosti potrubí kanalizace vodou do DN 125</t>
  </si>
  <si>
    <t>-1195685853</t>
  </si>
  <si>
    <t>998721103</t>
  </si>
  <si>
    <t>Přesun hmot tonážní pro vnitřní kanalizace v objektech v do 24 m</t>
  </si>
  <si>
    <t>-760812494</t>
  </si>
  <si>
    <t>722</t>
  </si>
  <si>
    <t>Zdravotechnika - vnitřní vodovod</t>
  </si>
  <si>
    <t>722170801</t>
  </si>
  <si>
    <t>Demontáž rozvodů vody z plastů do D 25</t>
  </si>
  <si>
    <t>-1742924553</t>
  </si>
  <si>
    <t>722176113</t>
  </si>
  <si>
    <t>Montáž potrubí plastové spojované svary polyfuzně do D 25 mm</t>
  </si>
  <si>
    <t>-1235665955</t>
  </si>
  <si>
    <t>28615150</t>
  </si>
  <si>
    <t>trubka vodovodní tlaková PPR řada PN 20 D 16mm dl 4m</t>
  </si>
  <si>
    <t>513953979</t>
  </si>
  <si>
    <t>28615152</t>
  </si>
  <si>
    <t>trubka vodovodní tlaková PPR řada PN 20 D 20mm dl 4m</t>
  </si>
  <si>
    <t>-1459459076</t>
  </si>
  <si>
    <t>28615153</t>
  </si>
  <si>
    <t>trubka vodovodní tlaková PPR řada PN 20 D 25mm dl 4m</t>
  </si>
  <si>
    <t>290198172</t>
  </si>
  <si>
    <t>722179191</t>
  </si>
  <si>
    <t>Příplatek k rozvodu vody z plastů za malý rozsah prací na zakázce do 20 m</t>
  </si>
  <si>
    <t>soubor</t>
  </si>
  <si>
    <t>-663706382</t>
  </si>
  <si>
    <t>722179192</t>
  </si>
  <si>
    <t>Příplatek k rozvodu vody z plastů za potrubí do D 32 mm do 15 svarů</t>
  </si>
  <si>
    <t>-1219376046</t>
  </si>
  <si>
    <t>722290215</t>
  </si>
  <si>
    <t>Zkouška těsnosti vodovodního potrubí hrdlového nebo přírubového do DN 100</t>
  </si>
  <si>
    <t>-1193198033</t>
  </si>
  <si>
    <t>722290234</t>
  </si>
  <si>
    <t>Proplach a dezinfekce vodovodního potrubí do DN 80</t>
  </si>
  <si>
    <t>776237077</t>
  </si>
  <si>
    <t>998722103</t>
  </si>
  <si>
    <t>Přesun hmot tonážní pro vnitřní vodovod v objektech v do 24 m</t>
  </si>
  <si>
    <t>1369944420</t>
  </si>
  <si>
    <t>723</t>
  </si>
  <si>
    <t>Zdravotechnika - vnitřní plynovod</t>
  </si>
  <si>
    <t>723120804</t>
  </si>
  <si>
    <t>Demontáž potrubí ocelové závitové svařované do DN 25</t>
  </si>
  <si>
    <t>2012369275</t>
  </si>
  <si>
    <t>723150402</t>
  </si>
  <si>
    <t>Potrubí plyn ocelové z ušlechtilé oceli spojované lisováním DN 15</t>
  </si>
  <si>
    <t>-459790851</t>
  </si>
  <si>
    <t>chránička:</t>
  </si>
  <si>
    <t>723181002</t>
  </si>
  <si>
    <t>Potrubí měděné měkké spojované lisováním DN 15 ZTI</t>
  </si>
  <si>
    <t>1341377294</t>
  </si>
  <si>
    <t>723190105</t>
  </si>
  <si>
    <t>462296862</t>
  </si>
  <si>
    <t>723190901</t>
  </si>
  <si>
    <t>Uzavření,otevření plynovodního potrubí při opravě</t>
  </si>
  <si>
    <t>1081915988</t>
  </si>
  <si>
    <t>723190907</t>
  </si>
  <si>
    <t>Odvzdušnění nebo napuštění plynovodního potrubí</t>
  </si>
  <si>
    <t>1804719615</t>
  </si>
  <si>
    <t>723190909</t>
  </si>
  <si>
    <t>Zkouška těsnosti potrubí plynovodního</t>
  </si>
  <si>
    <t>-1762897508</t>
  </si>
  <si>
    <t>998723103</t>
  </si>
  <si>
    <t>Přesun hmot tonážní pro vnitřní plynovod v objektech v do 24 m</t>
  </si>
  <si>
    <t>-614164981</t>
  </si>
  <si>
    <t>725</t>
  </si>
  <si>
    <t>Zdravotechnika - zařizovací předměty</t>
  </si>
  <si>
    <t>725110811</t>
  </si>
  <si>
    <t>Demontáž klozetů splachovací s nádrží</t>
  </si>
  <si>
    <t>84709926</t>
  </si>
  <si>
    <t>725210821</t>
  </si>
  <si>
    <t>Demontáž umyvadel bez výtokových armatur</t>
  </si>
  <si>
    <t>-2115671357</t>
  </si>
  <si>
    <t>725211602</t>
  </si>
  <si>
    <t>Umyvadlo keramické připevněné na stěnu šrouby bílé bez krytu na sifon 550 mm</t>
  </si>
  <si>
    <t>465762730</t>
  </si>
  <si>
    <t>725220841</t>
  </si>
  <si>
    <t>Demontáž van ocelová</t>
  </si>
  <si>
    <t>926674968</t>
  </si>
  <si>
    <t>725222116</t>
  </si>
  <si>
    <t>-1865252808</t>
  </si>
  <si>
    <t>725810811</t>
  </si>
  <si>
    <t>Demontáž ventilů výtokových nástěnných</t>
  </si>
  <si>
    <t>626502085</t>
  </si>
  <si>
    <t>725811115</t>
  </si>
  <si>
    <t>Ventil nástěnný pevný výtok G1/2x80 mm</t>
  </si>
  <si>
    <t>483362177</t>
  </si>
  <si>
    <t>725820801</t>
  </si>
  <si>
    <t>Demontáž baterie nástěnné do G 3 / 4</t>
  </si>
  <si>
    <t>1536103396</t>
  </si>
  <si>
    <t>725822611</t>
  </si>
  <si>
    <t>-61729521</t>
  </si>
  <si>
    <t>725831313</t>
  </si>
  <si>
    <t>Baterie vanová nástěnná páková s příslušenstvím a pohyblivým držákem</t>
  </si>
  <si>
    <t>-875586811</t>
  </si>
  <si>
    <t>725865501</t>
  </si>
  <si>
    <t>Odpadní souprava DN 40/50 se zápachovou uzávěrkou pro vanu, ovládání bovdenem</t>
  </si>
  <si>
    <t>1278297014</t>
  </si>
  <si>
    <t>725869101</t>
  </si>
  <si>
    <t>Montáž zápachových uzávěrek do DN 40</t>
  </si>
  <si>
    <t>-1952638982</t>
  </si>
  <si>
    <t>55161837</t>
  </si>
  <si>
    <t>uzávěrka zápachová pro pračku a myčku nástěnná PP-bílá DN 40</t>
  </si>
  <si>
    <t>1571288594</t>
  </si>
  <si>
    <t>ZUU</t>
  </si>
  <si>
    <t>1817436395</t>
  </si>
  <si>
    <t>725980123</t>
  </si>
  <si>
    <t>1729843059</t>
  </si>
  <si>
    <t>998725103</t>
  </si>
  <si>
    <t>Přesun hmot tonážní pro zařizovací předměty v objektech v do 24 m</t>
  </si>
  <si>
    <t>-2087957749</t>
  </si>
  <si>
    <t>OIM</t>
  </si>
  <si>
    <t>Ostatní instalační materiál nutný pro dopojení zařizovacích předmětů (pancéřové hadičky, těsnění atd...)</t>
  </si>
  <si>
    <t>kpl</t>
  </si>
  <si>
    <t>1564843161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</si>
  <si>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</si>
  <si>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</si>
  <si>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</si>
  <si>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</si>
  <si>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-1766712077</t>
  </si>
  <si>
    <t>998726113</t>
  </si>
  <si>
    <t>Přesun hmot tonážní pro instalační prefabrikáty v objektech v do 24 m</t>
  </si>
  <si>
    <t>-791956646</t>
  </si>
  <si>
    <t>741</t>
  </si>
  <si>
    <t>Elektroinstalace - silnoproud</t>
  </si>
  <si>
    <t>741112001</t>
  </si>
  <si>
    <t>Montáž krabice zapuštěná plastová kruhová</t>
  </si>
  <si>
    <t>-1877302331</t>
  </si>
  <si>
    <t>34571515</t>
  </si>
  <si>
    <t>krabice přístrojová instalační 400 V, 142x71x45mm do dutých stěn</t>
  </si>
  <si>
    <t>-225325461</t>
  </si>
  <si>
    <t>741120001</t>
  </si>
  <si>
    <t>Montáž vodič Cu izolovaný plný a laněný žíla 0,35-6 mm2 pod omítku (CY)</t>
  </si>
  <si>
    <t>-403825995</t>
  </si>
  <si>
    <t>34111036</t>
  </si>
  <si>
    <t>kabel silový s Cu jádrem 1 kV 3x2,5mm2</t>
  </si>
  <si>
    <t>-723553463</t>
  </si>
  <si>
    <t>34111018</t>
  </si>
  <si>
    <t>kabel silový s Cu jádrem 6mm2</t>
  </si>
  <si>
    <t>-1203619159</t>
  </si>
  <si>
    <t>741210001</t>
  </si>
  <si>
    <t>Montáž rozvodnice oceloplechová nebo plastová běžná do 20 kg</t>
  </si>
  <si>
    <t>-1604001167</t>
  </si>
  <si>
    <t>35713850</t>
  </si>
  <si>
    <t>rozvodnice elektroměrové s jedním 1 fázovým místem bez požární úpravy 18 pozic</t>
  </si>
  <si>
    <t>265317131</t>
  </si>
  <si>
    <t>741310001</t>
  </si>
  <si>
    <t>Montáž vypínač nástěnný 1-jednopólový prostředí normální</t>
  </si>
  <si>
    <t>-59082867</t>
  </si>
  <si>
    <t>34535799</t>
  </si>
  <si>
    <t>156966527</t>
  </si>
  <si>
    <t>741313001</t>
  </si>
  <si>
    <t>Montáž zásuvka (polo)zapuštěná bezšroubové připojení 2P+PE se zapojením vodičů</t>
  </si>
  <si>
    <t>-175351887</t>
  </si>
  <si>
    <t>35811077</t>
  </si>
  <si>
    <t>-215730007</t>
  </si>
  <si>
    <t>741370002</t>
  </si>
  <si>
    <t>Montáž svítidlo žárovkové bytové stropní přisazené 1 zdroj se sklem</t>
  </si>
  <si>
    <t>274139262</t>
  </si>
  <si>
    <t>34821275</t>
  </si>
  <si>
    <t>svítidlo bytové žárovkové IP 42, max. 60 W E27</t>
  </si>
  <si>
    <t>32915973</t>
  </si>
  <si>
    <t>34111030</t>
  </si>
  <si>
    <t>kabel silový s Cu jádrem 1 kV 3x1,5mm2</t>
  </si>
  <si>
    <t>978975709</t>
  </si>
  <si>
    <t>741810001</t>
  </si>
  <si>
    <t>Celková prohlídka elektrického rozvodu a zařízení do 100 000,- Kč</t>
  </si>
  <si>
    <t>664313915</t>
  </si>
  <si>
    <t>998741103</t>
  </si>
  <si>
    <t>Přesun hmot tonážní pro silnoproud v objektech v do 24 m</t>
  </si>
  <si>
    <t>1281879716</t>
  </si>
  <si>
    <t>751</t>
  </si>
  <si>
    <t>Vzduchotechnika</t>
  </si>
  <si>
    <t>751111012</t>
  </si>
  <si>
    <t>Mtž vent ax ntl nástěnného základního D do 200 mm</t>
  </si>
  <si>
    <t>436391691</t>
  </si>
  <si>
    <t>V</t>
  </si>
  <si>
    <t>1713147695</t>
  </si>
  <si>
    <t>751111811</t>
  </si>
  <si>
    <t>Demontáž ventilátoru axiálního nízkotlakého kruhové potrubí D do 200 mm</t>
  </si>
  <si>
    <t>-1296532522</t>
  </si>
  <si>
    <t>998751102</t>
  </si>
  <si>
    <t>Přesun hmot tonážní pro vzduchotechniku v objektech v do 24 m</t>
  </si>
  <si>
    <t>-678310980</t>
  </si>
  <si>
    <t>763</t>
  </si>
  <si>
    <t>Konstrukce suché výstavby</t>
  </si>
  <si>
    <t>763111331</t>
  </si>
  <si>
    <t>1230865627</t>
  </si>
  <si>
    <t>1,035*2,6</t>
  </si>
  <si>
    <t>(0,855+0,08)*2,6</t>
  </si>
  <si>
    <t>2,465*2,6</t>
  </si>
  <si>
    <t>763111718</t>
  </si>
  <si>
    <t>SDK příčka úprava styku příčky a stropu/stávající stěny páskou nebo silikonováním</t>
  </si>
  <si>
    <t>-72157114</t>
  </si>
  <si>
    <t>(0,85+1,035)*2</t>
  </si>
  <si>
    <t>(2,465+1,77)*2</t>
  </si>
  <si>
    <t>2,6*8</t>
  </si>
  <si>
    <t>763111724</t>
  </si>
  <si>
    <t>SDK příčka páska k vyztužení různých úhlů</t>
  </si>
  <si>
    <t>873590755</t>
  </si>
  <si>
    <t>2,6*5</t>
  </si>
  <si>
    <t>0,5</t>
  </si>
  <si>
    <t>763111751</t>
  </si>
  <si>
    <t>Příplatek k SDK příčce za plochu do 6 m2 jednotlivě</t>
  </si>
  <si>
    <t>-738088930</t>
  </si>
  <si>
    <t>11,531+5,824</t>
  </si>
  <si>
    <t>763111762</t>
  </si>
  <si>
    <t>Příplatek k SDK příčce s jednoduchou nosnou konstrukcí za zahuštění profilů na vzdálenost 41 mm</t>
  </si>
  <si>
    <t>-2125099204</t>
  </si>
  <si>
    <t>763111771</t>
  </si>
  <si>
    <t>Příplatek k SDK příčce za rovinnost kvality Q3</t>
  </si>
  <si>
    <t>-1254605526</t>
  </si>
  <si>
    <t>11,531*2</t>
  </si>
  <si>
    <t>4,173+4,004</t>
  </si>
  <si>
    <t>5,824</t>
  </si>
  <si>
    <t>763121435</t>
  </si>
  <si>
    <t>SDK stěna předsazená tl 65 mm profil CW+UW 50 deska 1xA 15 bez TI</t>
  </si>
  <si>
    <t>-1749337719</t>
  </si>
  <si>
    <t>předstěna:</t>
  </si>
  <si>
    <t>(1,77+0,47)*2,6</t>
  </si>
  <si>
    <t>763164166</t>
  </si>
  <si>
    <t>SDK obklad kcí tvaru L š přes 0,8 m desky 1xH2 15</t>
  </si>
  <si>
    <t>-2134854604</t>
  </si>
  <si>
    <t>obklad stávající stoupací šachty:</t>
  </si>
  <si>
    <t>(0,87+0,065+0,67)*2,6</t>
  </si>
  <si>
    <t>763164266</t>
  </si>
  <si>
    <t>SDK obklad dřevěných kcí tvaru U š přes 1,2 m desky 1xH2 15</t>
  </si>
  <si>
    <t>-1441086468</t>
  </si>
  <si>
    <t>(0,67+0,67+0,2)*2,6</t>
  </si>
  <si>
    <t>998763303</t>
  </si>
  <si>
    <t>Přesun hmot tonážní pro sádrokartonové konstrukce v objektech v do 24 m</t>
  </si>
  <si>
    <t>646482418</t>
  </si>
  <si>
    <t>766</t>
  </si>
  <si>
    <t>Konstrukce truhlářské</t>
  </si>
  <si>
    <t>766421812</t>
  </si>
  <si>
    <t>Demontáž truhlářského obložení podhledů z panelů plochy přes 1,5 m2</t>
  </si>
  <si>
    <t>-349842077</t>
  </si>
  <si>
    <t>demontáž obložení stropu umakartem:</t>
  </si>
  <si>
    <t>1,14*0,87</t>
  </si>
  <si>
    <t>1,71*1,85</t>
  </si>
  <si>
    <t>766660001</t>
  </si>
  <si>
    <t>Montáž dveřních křídel otvíravých 1křídlových š do 0,8 m do ocelové zárubně</t>
  </si>
  <si>
    <t>1777043022</t>
  </si>
  <si>
    <t>61162854</t>
  </si>
  <si>
    <t>dveře vnitřní foliované plné 1křídlové 70x197 cm</t>
  </si>
  <si>
    <t>203966318</t>
  </si>
  <si>
    <t>54914610</t>
  </si>
  <si>
    <t>-1967387435</t>
  </si>
  <si>
    <t>766660722</t>
  </si>
  <si>
    <t>Montáž dveřního kování - zámku</t>
  </si>
  <si>
    <t>2134896791</t>
  </si>
  <si>
    <t>54925015</t>
  </si>
  <si>
    <t>-481264465</t>
  </si>
  <si>
    <t>1860609167</t>
  </si>
  <si>
    <t>-606793109</t>
  </si>
  <si>
    <t>998766103</t>
  </si>
  <si>
    <t>Přesun hmot tonážní pro konstrukce truhlářské v objektech v do 24 m</t>
  </si>
  <si>
    <t>-47545655</t>
  </si>
  <si>
    <t>998766181</t>
  </si>
  <si>
    <t>Příplatek k přesunu hmot tonážní 766 prováděný bez použití mechanizace</t>
  </si>
  <si>
    <t>-1801224051</t>
  </si>
  <si>
    <t>DV</t>
  </si>
  <si>
    <t>259629823</t>
  </si>
  <si>
    <t>UP</t>
  </si>
  <si>
    <t>Dodatečná úprava dveřních prahů vzhledem k výškovým rozdílům podlah</t>
  </si>
  <si>
    <t>317196393</t>
  </si>
  <si>
    <t>771</t>
  </si>
  <si>
    <t>Podlahy z dlaždic</t>
  </si>
  <si>
    <t>771571113</t>
  </si>
  <si>
    <t>Montáž podlah z keramických dlaždic režných hladkých do malty do 12 ks/m2</t>
  </si>
  <si>
    <t>2112606908</t>
  </si>
  <si>
    <t>2,46*1,77</t>
  </si>
  <si>
    <t>771591111</t>
  </si>
  <si>
    <t>Podlahy penetrace podkladu</t>
  </si>
  <si>
    <t>1221981044</t>
  </si>
  <si>
    <t>59761408</t>
  </si>
  <si>
    <t>-797357461</t>
  </si>
  <si>
    <t>5,239*1,1 'Přepočtené koeficientem množství</t>
  </si>
  <si>
    <t>998771103</t>
  </si>
  <si>
    <t>Přesun hmot tonážní pro podlahy z dlaždic v objektech v do 24 m</t>
  </si>
  <si>
    <t>-225490409</t>
  </si>
  <si>
    <t>776</t>
  </si>
  <si>
    <t>Podlahy povlakové</t>
  </si>
  <si>
    <t>776201812</t>
  </si>
  <si>
    <t>Demontáž lepených povlakových podlah s podložkou ručně</t>
  </si>
  <si>
    <t>709461970</t>
  </si>
  <si>
    <t>demontáž nášlapné vrstvy z pvc:</t>
  </si>
  <si>
    <t>1,85*0,78</t>
  </si>
  <si>
    <t>776421111</t>
  </si>
  <si>
    <t>Montáž obvodových lišt lepením</t>
  </si>
  <si>
    <t>-1075904618</t>
  </si>
  <si>
    <t>28411003</t>
  </si>
  <si>
    <t>-1274357246</t>
  </si>
  <si>
    <t>4*1,02 'Přepočtené koeficientem množství</t>
  </si>
  <si>
    <t>998776103</t>
  </si>
  <si>
    <t>Přesun hmot tonážní pro podlahy povlakové v objektech v do 24 m</t>
  </si>
  <si>
    <t>-1537146341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</si>
  <si>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</si>
  <si>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</si>
  <si>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</si>
  <si>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</si>
  <si>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-1969979197</t>
  </si>
  <si>
    <t>(0,855+1,02)*2</t>
  </si>
  <si>
    <t>0,67+0,13+0,67</t>
  </si>
  <si>
    <t>L</t>
  </si>
  <si>
    <t>Listela - dekorovaný obklad</t>
  </si>
  <si>
    <t>-704376880</t>
  </si>
  <si>
    <t>13,69/0,4*1,1</t>
  </si>
  <si>
    <t>781471113</t>
  </si>
  <si>
    <t>Montáž obkladů vnitřních keramických hladkých do 19 ks/m2 kladených do malty</t>
  </si>
  <si>
    <t>-979516370</t>
  </si>
  <si>
    <t>(2,46+1,77)*2*2</t>
  </si>
  <si>
    <t>0,6*0,3</t>
  </si>
  <si>
    <t>(0,855+1,035)*2*2</t>
  </si>
  <si>
    <t>(0,67+0,67+0,3)*2</t>
  </si>
  <si>
    <t>59761155</t>
  </si>
  <si>
    <t>37442910</t>
  </si>
  <si>
    <t>27,94*1,1</t>
  </si>
  <si>
    <t>781495111</t>
  </si>
  <si>
    <t>Penetrace podkladu vnitřních obkladů</t>
  </si>
  <si>
    <t>-627950194</t>
  </si>
  <si>
    <t>998781103</t>
  </si>
  <si>
    <t>Přesun hmot tonážní pro obklady keramické v objektech v do 24 m</t>
  </si>
  <si>
    <t>692841318</t>
  </si>
  <si>
    <t>783</t>
  </si>
  <si>
    <t>Dokončovací práce - nátěry</t>
  </si>
  <si>
    <t>783301313</t>
  </si>
  <si>
    <t>Odmaštění zámečnických konstrukcí ředidlovým odmašťovačem</t>
  </si>
  <si>
    <t>-1175777200</t>
  </si>
  <si>
    <t>783314101</t>
  </si>
  <si>
    <t>Základní jednonásobný syntetický nátěr zámečnických konstrukcí</t>
  </si>
  <si>
    <t>1175811602</t>
  </si>
  <si>
    <t>zárubně:</t>
  </si>
  <si>
    <t>(2*2+0,9)*2*0,5</t>
  </si>
  <si>
    <t>783317101</t>
  </si>
  <si>
    <t>Krycí jednonásobný syntetický standardní nátěr zámečnických konstrukcí</t>
  </si>
  <si>
    <t>-572154163</t>
  </si>
  <si>
    <t>784</t>
  </si>
  <si>
    <t>Dokončovací práce - malby a tapety</t>
  </si>
  <si>
    <t>-1086517874</t>
  </si>
  <si>
    <t>1,035*0,855</t>
  </si>
  <si>
    <t>stěny:</t>
  </si>
  <si>
    <t>(2,465+1,77)*2*0,6</t>
  </si>
  <si>
    <t>(1,035+0,855)*2*0,6</t>
  </si>
  <si>
    <t>(0,67+0,5+0,67)*0,6</t>
  </si>
  <si>
    <t>chodba:</t>
  </si>
  <si>
    <t>3,4*2,6</t>
  </si>
  <si>
    <t>(2,6*2+3,4)*1</t>
  </si>
  <si>
    <t>784121001</t>
  </si>
  <si>
    <t>Oškrabání malby v mísnostech výšky do 3,80 m</t>
  </si>
  <si>
    <t>1222333641</t>
  </si>
  <si>
    <t>strop komory:</t>
  </si>
  <si>
    <t>0,78*1,85</t>
  </si>
  <si>
    <t>784181111</t>
  </si>
  <si>
    <t>Základní silikátová jednonásobná penetrace podkladu v místnostech výšky do 3,80m</t>
  </si>
  <si>
    <t>1878791923</t>
  </si>
  <si>
    <t>784321001</t>
  </si>
  <si>
    <t>Jednonásobné silikátové bílé malby v místnosti výšky do 3,80 m</t>
  </si>
  <si>
    <t>-1350024760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</si>
  <si>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</si>
  <si>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</si>
  <si>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</si>
  <si>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</si>
  <si>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</si>
  <si>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</si>
  <si>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576789869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</si>
  <si>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</si>
  <si>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</si>
  <si>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</si>
  <si>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</si>
  <si>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</si>
  <si>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</si>
  <si>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</si>
  <si>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Hodinová zúčtovací sazba instalatér odborný</t>
  </si>
  <si>
    <t>-1654838146</t>
  </si>
  <si>
    <t>Ostatní drobné nepecifikované práce související s rozvody vody a kanalizace bytového jádra:</t>
  </si>
  <si>
    <t>HZS3111</t>
  </si>
  <si>
    <t>Hodinová zúčtovací sazba montér potrubí</t>
  </si>
  <si>
    <t>-356324322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</si>
  <si>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</si>
  <si>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</si>
  <si>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</si>
  <si>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</si>
  <si>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</si>
  <si>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</si>
  <si>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</si>
  <si>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146063711</t>
  </si>
  <si>
    <t>VRN7</t>
  </si>
  <si>
    <t>Provozní vlivy</t>
  </si>
  <si>
    <t>070001000</t>
  </si>
  <si>
    <t>-480754487</t>
  </si>
  <si>
    <t>B. Četyny 2/930</t>
  </si>
  <si>
    <t>1-1 - Bytová jednotka č. 13 - 2.varianta</t>
  </si>
  <si>
    <t>342264051RT3</t>
  </si>
  <si>
    <t>Podhled sádrokartónový na závěsnou ocel. konstrukci,  desky standart impreg., tl. 12,5 mm bez izolace</t>
  </si>
  <si>
    <t>713111221RK2</t>
  </si>
  <si>
    <t>Montáž parozábranyzavěšeného podhledu s přelepením spojů, vč. dodávky parozábrany</t>
  </si>
  <si>
    <t>Obalení konstrukcí a prvků fólií přilepenou lepící páskou (4 ks dveří -  vstupních, do KU, OP a DP</t>
  </si>
  <si>
    <t>Provedení izolace  hydroizolační stěrkou vodorovné na betonu, 2 vrstvy</t>
  </si>
  <si>
    <t>Provedení izolace hydroizolační stěrkou svislé na betonu, 2 vrstvy</t>
  </si>
  <si>
    <t>Přípojka plynovodní nerezová hadice G1/2 F x G1/2 F délky 100 cm spojovaná na závit vč. kulového ventilu</t>
  </si>
  <si>
    <t>Zápachová uzávěra - sifon pro umyvadla, provedení chrom s mechanickým uzavíráním zátky tzv. "click-clack"</t>
  </si>
  <si>
    <t>Vana bez armatur výtokových akrylátová se zápachovou uzávěrkou 1700x700 mm s mechanickým ovládáním zátky tzv . "bowden"</t>
  </si>
  <si>
    <t>Baterie umyvadlová stojánková páková bez výpusti s delším ramenem</t>
  </si>
  <si>
    <t>Dvířka na magnet s obkladem 30/30  vč. montáže a začištění k obkladu (jiný rozměr dle zvoleného obkladu se souhlasem technika)</t>
  </si>
  <si>
    <t>ovladač zapínací tlačítkový 10A 3553-80289 velkoplošný např. "Tango"</t>
  </si>
  <si>
    <t>zásuvka nepropustná nástěnná 16A 220 V 3pólová např. "Tango"</t>
  </si>
  <si>
    <t>Axiální ventilátor max. 20x20cm, pr. 125 mm s automatickou žaluzií a časovým doběhem</t>
  </si>
  <si>
    <t>SDK příčka tl 80 mm profil CW+UW 50 desky 1xH2 15 TI 40 mm (dělící příčka mezi WC a koupelnou o tl. 105 mm profil CW+UW 75, desky 1xH2 15 s izolací 80 mm)</t>
  </si>
  <si>
    <t>kování vrchní dveřní klika včetně rozet a montážního materiál nerez PK (masivní kov)</t>
  </si>
  <si>
    <t>zámek stavební zadlabací tzv. "WC zámek"</t>
  </si>
  <si>
    <t>766-001</t>
  </si>
  <si>
    <t>Montáž přechodové lišty</t>
  </si>
  <si>
    <t>766-02</t>
  </si>
  <si>
    <t>přechoová lišta hliníková (dekor odsouhlasit objednatelem)</t>
  </si>
  <si>
    <t>Dodávka a osazení SDK konstrukce dvířek za wc - pro obklad vč. úchytek a začištění (dekor odsouhlasit objednatelem)</t>
  </si>
  <si>
    <t>dlaždice keramická barevná o rozměrech 30x30 cm - dekor odsouhlasit objednatelem</t>
  </si>
  <si>
    <t>lišta soklová - plastová vč. doplňků</t>
  </si>
  <si>
    <t>dlaždice keramické koupelnové (dvoubarevná kombinace) o rozměrech 60x30 cm (jiný rozměr pouze po odsouhlasení technikem)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</si>
</sst>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Horymírova 2975/4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20. 8. 2019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'1-1 - Bytová jednotka č.13...'!J30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'1-1 - Bytová jednotka č.13...'!P142</f>
        <v>0</v>
      </c>
      <c r="AV95" s="85">
        <f>'1-1 - Bytová jednotka č.13...'!J33</f>
        <v>0</v>
      </c>
      <c r="AW95" s="85">
        <f>'1-1 - Bytová jednotka č.13...'!J34</f>
        <v>0</v>
      </c>
      <c r="AX95" s="85">
        <f>'1-1 - Bytová jednotka č.13...'!J35</f>
        <v>0</v>
      </c>
      <c r="AY95" s="85">
        <f>'1-1 - Bytová jednotka č.13...'!J36</f>
        <v>0</v>
      </c>
      <c r="AZ95" s="85">
        <f>'1-1 - Bytová jednotka č.13...'!F33</f>
        <v>0</v>
      </c>
      <c r="BA95" s="85">
        <f>'1-1 - Bytová jednotka č.13...'!F34</f>
        <v>0</v>
      </c>
      <c r="BB95" s="85">
        <f>'1-1 - Bytová jednotka č.13...'!F35</f>
        <v>0</v>
      </c>
      <c r="BC95" s="85">
        <f>'1-1 - Bytová jednotka č.13...'!F36</f>
        <v>0</v>
      </c>
      <c r="BD95" s="87">
        <f>'1-1 - Bytová jednotka č.13...'!F37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1-1 - Bytová jednotka č.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6"/>
  <sheetViews>
    <sheetView showGridLines="0" tabSelected="1" workbookViewId="0" topLeftCell="A122">
      <selection activeCell="C435" sqref="C4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692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693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ROUND((SUM(BE142:BE435)),2)</f>
        <v>0</v>
      </c>
      <c r="G33" s="32"/>
      <c r="H33" s="32"/>
      <c r="I33" s="103">
        <v>0.21</v>
      </c>
      <c r="J33" s="102">
        <f>ROUND(((SUM(BE142:BE435))*I33),2)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ROUND((SUM(BF142:BF435)),2)</f>
        <v>0</v>
      </c>
      <c r="G34" s="32"/>
      <c r="H34" s="32"/>
      <c r="I34" s="103">
        <v>0.15</v>
      </c>
      <c r="J34" s="102">
        <f>ROUND(((SUM(BF142:BF435))*I34),2)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B. Četyny 2/930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1-1 - Bytová jednotka č. 13 - 2.varianta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J163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J185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J193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J197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J198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J224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J234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J245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J256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J274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J277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J294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J299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J332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J349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J358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J369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J387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J393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J411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J431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J432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J434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B. Četyny 2/930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8" t="str">
        <f>E9</f>
        <v>1-1 - Bytová jednotka č. 13 - 2.varianta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P143+P197+P411+P431</f>
        <v>0</v>
      </c>
      <c r="Q142" s="66"/>
      <c r="R142" s="141">
        <f>R143+R197+R411+R431</f>
        <v>3.34514641</v>
      </c>
      <c r="S142" s="66"/>
      <c r="T142" s="142">
        <f>T143+T197+T411+T431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BK143+BK197+BK411+BK431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P144+P147+P163+P185+P193</f>
        <v>0</v>
      </c>
      <c r="Q143" s="150"/>
      <c r="R143" s="151">
        <f>R144+R147+R163+R185+R193</f>
        <v>0.8496312399999999</v>
      </c>
      <c r="S143" s="150"/>
      <c r="T143" s="152">
        <f>T144+T147+T163+T185+T193</f>
        <v>2.8171141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BK144+BK147+BK163+BK185+BK193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0.081984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1.28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0.081984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1.28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SUM(P148:P162)</f>
        <v>0</v>
      </c>
      <c r="Q147" s="150"/>
      <c r="R147" s="151">
        <f>SUM(R148:R162)</f>
        <v>0.7649672399999999</v>
      </c>
      <c r="S147" s="150"/>
      <c r="T147" s="152">
        <f>SUM(T148:T162)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SUM(BK148:BK162)</f>
        <v>0</v>
      </c>
    </row>
    <row r="148" spans="1:65" s="2" customFormat="1" ht="27" customHeight="1">
      <c r="A148" s="32"/>
      <c r="B148" s="157"/>
      <c r="C148" s="158" t="s">
        <v>142</v>
      </c>
      <c r="D148" s="158" t="s">
        <v>137</v>
      </c>
      <c r="E148" s="159" t="s">
        <v>694</v>
      </c>
      <c r="F148" s="160" t="s">
        <v>695</v>
      </c>
      <c r="G148" s="161" t="s">
        <v>140</v>
      </c>
      <c r="H148" s="162">
        <v>5.21</v>
      </c>
      <c r="I148" s="163"/>
      <c r="J148" s="164">
        <f aca="true" t="shared" si="0" ref="J148:J152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2">O148*H148</f>
        <v>0</v>
      </c>
      <c r="Q148" s="168">
        <v>0.00026</v>
      </c>
      <c r="R148" s="168">
        <f aca="true" t="shared" si="2" ref="R148:R152">Q148*H148</f>
        <v>0.0013545999999999999</v>
      </c>
      <c r="S148" s="168">
        <v>0</v>
      </c>
      <c r="T148" s="169">
        <f aca="true" t="shared" si="3" ref="T148:T152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2">IF(N148="základní",J148,0)</f>
        <v>0</v>
      </c>
      <c r="BF148" s="171">
        <f aca="true" t="shared" si="5" ref="BF148:BF152">IF(N148="snížená",J148,0)</f>
        <v>0</v>
      </c>
      <c r="BG148" s="171">
        <f aca="true" t="shared" si="6" ref="BG148:BG152">IF(N148="zákl. přenesená",J148,0)</f>
        <v>0</v>
      </c>
      <c r="BH148" s="171">
        <f aca="true" t="shared" si="7" ref="BH148:BH152">IF(N148="sníž. přenesená",J148,0)</f>
        <v>0</v>
      </c>
      <c r="BI148" s="171">
        <f aca="true" t="shared" si="8" ref="BI148:BI152">IF(N148="nulová",J148,0)</f>
        <v>0</v>
      </c>
      <c r="BJ148" s="17" t="s">
        <v>142</v>
      </c>
      <c r="BK148" s="171">
        <f aca="true" t="shared" si="9" ref="BK148:BK152">ROUND(I148*H148,2)</f>
        <v>0</v>
      </c>
      <c r="BL148" s="17" t="s">
        <v>141</v>
      </c>
      <c r="BM148" s="170" t="s">
        <v>148</v>
      </c>
    </row>
    <row r="149" spans="1:65" s="2" customFormat="1" ht="26.25" customHeight="1">
      <c r="A149" s="32"/>
      <c r="B149" s="157"/>
      <c r="C149" s="158" t="s">
        <v>135</v>
      </c>
      <c r="D149" s="158" t="s">
        <v>137</v>
      </c>
      <c r="E149" s="159" t="s">
        <v>696</v>
      </c>
      <c r="F149" s="160" t="s">
        <v>697</v>
      </c>
      <c r="G149" s="161" t="s">
        <v>140</v>
      </c>
      <c r="H149" s="162">
        <v>5.21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0.0228198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149</v>
      </c>
    </row>
    <row r="150" spans="1:65" s="2" customFormat="1" ht="21.75" customHeight="1">
      <c r="A150" s="32"/>
      <c r="B150" s="157"/>
      <c r="C150" s="158">
        <v>4</v>
      </c>
      <c r="D150" s="158" t="s">
        <v>137</v>
      </c>
      <c r="E150" s="159" t="s">
        <v>151</v>
      </c>
      <c r="F150" s="160" t="s">
        <v>152</v>
      </c>
      <c r="G150" s="161" t="s">
        <v>140</v>
      </c>
      <c r="H150" s="162">
        <v>14.456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0.00026</v>
      </c>
      <c r="R150" s="168">
        <f t="shared" si="2"/>
        <v>0.0037585599999999993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153</v>
      </c>
    </row>
    <row r="151" spans="1:65" s="2" customFormat="1" ht="21.75" customHeight="1">
      <c r="A151" s="32"/>
      <c r="B151" s="157"/>
      <c r="C151" s="158">
        <v>5</v>
      </c>
      <c r="D151" s="158" t="s">
        <v>137</v>
      </c>
      <c r="E151" s="159" t="s">
        <v>154</v>
      </c>
      <c r="F151" s="160" t="s">
        <v>155</v>
      </c>
      <c r="G151" s="161" t="s">
        <v>140</v>
      </c>
      <c r="H151" s="162">
        <v>14.456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0.00438</v>
      </c>
      <c r="R151" s="168">
        <f t="shared" si="2"/>
        <v>0.06331728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142</v>
      </c>
      <c r="BK151" s="171">
        <f t="shared" si="9"/>
        <v>0</v>
      </c>
      <c r="BL151" s="17" t="s">
        <v>141</v>
      </c>
      <c r="BM151" s="170" t="s">
        <v>156</v>
      </c>
    </row>
    <row r="152" spans="1:65" s="2" customFormat="1" ht="21.75" customHeight="1">
      <c r="A152" s="32"/>
      <c r="B152" s="157"/>
      <c r="C152" s="158">
        <v>6</v>
      </c>
      <c r="D152" s="158" t="s">
        <v>137</v>
      </c>
      <c r="E152" s="159" t="s">
        <v>158</v>
      </c>
      <c r="F152" s="160" t="s">
        <v>159</v>
      </c>
      <c r="G152" s="161" t="s">
        <v>140</v>
      </c>
      <c r="H152" s="162">
        <v>3.336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0.003</v>
      </c>
      <c r="R152" s="168">
        <f t="shared" si="2"/>
        <v>0.010008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142</v>
      </c>
      <c r="BK152" s="171">
        <f t="shared" si="9"/>
        <v>0</v>
      </c>
      <c r="BL152" s="17" t="s">
        <v>141</v>
      </c>
      <c r="BM152" s="170" t="s">
        <v>160</v>
      </c>
    </row>
    <row r="153" spans="2:51" s="13" customFormat="1" ht="12">
      <c r="B153" s="172"/>
      <c r="D153" s="173" t="s">
        <v>144</v>
      </c>
      <c r="E153" s="174" t="s">
        <v>1</v>
      </c>
      <c r="F153" s="175" t="s">
        <v>161</v>
      </c>
      <c r="H153" s="176">
        <v>3.336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144</v>
      </c>
      <c r="AU153" s="174" t="s">
        <v>142</v>
      </c>
      <c r="AV153" s="13" t="s">
        <v>142</v>
      </c>
      <c r="AW153" s="13" t="s">
        <v>33</v>
      </c>
      <c r="AX153" s="13" t="s">
        <v>84</v>
      </c>
      <c r="AY153" s="174" t="s">
        <v>134</v>
      </c>
    </row>
    <row r="154" spans="1:65" s="2" customFormat="1" ht="21.75" customHeight="1">
      <c r="A154" s="32"/>
      <c r="B154" s="157"/>
      <c r="C154" s="158">
        <v>7</v>
      </c>
      <c r="D154" s="158" t="s">
        <v>137</v>
      </c>
      <c r="E154" s="159" t="s">
        <v>163</v>
      </c>
      <c r="F154" s="160" t="s">
        <v>164</v>
      </c>
      <c r="G154" s="161" t="s">
        <v>140</v>
      </c>
      <c r="H154" s="162">
        <v>14.456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0.01575</v>
      </c>
      <c r="R154" s="168">
        <f>Q154*H154</f>
        <v>0.227682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142</v>
      </c>
      <c r="BK154" s="171">
        <f>ROUND(I154*H154,2)</f>
        <v>0</v>
      </c>
      <c r="BL154" s="17" t="s">
        <v>141</v>
      </c>
      <c r="BM154" s="170" t="s">
        <v>165</v>
      </c>
    </row>
    <row r="155" spans="2:51" s="13" customFormat="1" ht="12">
      <c r="B155" s="172"/>
      <c r="D155" s="173" t="s">
        <v>144</v>
      </c>
      <c r="E155" s="174" t="s">
        <v>1</v>
      </c>
      <c r="F155" s="175" t="s">
        <v>166</v>
      </c>
      <c r="H155" s="176">
        <v>14.456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>
        <v>8</v>
      </c>
      <c r="D156" s="158" t="s">
        <v>137</v>
      </c>
      <c r="E156" s="159" t="s">
        <v>167</v>
      </c>
      <c r="F156" s="160" t="s">
        <v>698</v>
      </c>
      <c r="G156" s="161" t="s">
        <v>140</v>
      </c>
      <c r="H156" s="162">
        <v>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168</v>
      </c>
    </row>
    <row r="157" spans="2:51" s="14" customFormat="1" ht="12">
      <c r="B157" s="181"/>
      <c r="D157" s="173" t="s">
        <v>144</v>
      </c>
      <c r="E157" s="182" t="s">
        <v>1</v>
      </c>
      <c r="F157" s="183" t="s">
        <v>169</v>
      </c>
      <c r="H157" s="182" t="s">
        <v>1</v>
      </c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144</v>
      </c>
      <c r="AU157" s="182" t="s">
        <v>142</v>
      </c>
      <c r="AV157" s="14" t="s">
        <v>84</v>
      </c>
      <c r="AW157" s="14" t="s">
        <v>33</v>
      </c>
      <c r="AX157" s="14" t="s">
        <v>76</v>
      </c>
      <c r="AY157" s="182" t="s">
        <v>134</v>
      </c>
    </row>
    <row r="158" spans="2:51" s="13" customFormat="1" ht="12">
      <c r="B158" s="172"/>
      <c r="D158" s="173" t="s">
        <v>144</v>
      </c>
      <c r="E158" s="174" t="s">
        <v>1</v>
      </c>
      <c r="F158" s="175">
        <v>7</v>
      </c>
      <c r="H158" s="176">
        <v>7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144</v>
      </c>
      <c r="AU158" s="174" t="s">
        <v>142</v>
      </c>
      <c r="AV158" s="13" t="s">
        <v>142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>
        <v>9</v>
      </c>
      <c r="D159" s="158" t="s">
        <v>137</v>
      </c>
      <c r="E159" s="159" t="s">
        <v>171</v>
      </c>
      <c r="F159" s="160" t="s">
        <v>172</v>
      </c>
      <c r="G159" s="161" t="s">
        <v>140</v>
      </c>
      <c r="H159" s="162">
        <v>5.21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0.0567</v>
      </c>
      <c r="R159" s="168">
        <f>Q159*H159</f>
        <v>0.295407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141</v>
      </c>
      <c r="AT159" s="170" t="s">
        <v>137</v>
      </c>
      <c r="AU159" s="170" t="s">
        <v>142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142</v>
      </c>
      <c r="BK159" s="171">
        <f>ROUND(I159*H159,2)</f>
        <v>0</v>
      </c>
      <c r="BL159" s="17" t="s">
        <v>141</v>
      </c>
      <c r="BM159" s="170" t="s">
        <v>173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174</v>
      </c>
      <c r="H160" s="176">
        <v>5.21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84</v>
      </c>
      <c r="AY160" s="174" t="s">
        <v>134</v>
      </c>
    </row>
    <row r="161" spans="1:65" s="2" customFormat="1" ht="16.5" customHeight="1">
      <c r="A161" s="32"/>
      <c r="B161" s="157"/>
      <c r="C161" s="158">
        <v>10</v>
      </c>
      <c r="D161" s="158" t="s">
        <v>137</v>
      </c>
      <c r="E161" s="159" t="s">
        <v>175</v>
      </c>
      <c r="F161" s="160" t="s">
        <v>176</v>
      </c>
      <c r="G161" s="161" t="s">
        <v>177</v>
      </c>
      <c r="H161" s="162">
        <v>2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0.04684</v>
      </c>
      <c r="R161" s="168">
        <f>Q161*H161</f>
        <v>0.09368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141</v>
      </c>
      <c r="AT161" s="170" t="s">
        <v>137</v>
      </c>
      <c r="AU161" s="170" t="s">
        <v>142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142</v>
      </c>
      <c r="BK161" s="171">
        <f>ROUND(I161*H161,2)</f>
        <v>0</v>
      </c>
      <c r="BL161" s="17" t="s">
        <v>141</v>
      </c>
      <c r="BM161" s="170" t="s">
        <v>178</v>
      </c>
    </row>
    <row r="162" spans="1:65" s="2" customFormat="1" ht="16.5" customHeight="1">
      <c r="A162" s="32"/>
      <c r="B162" s="157"/>
      <c r="C162" s="188">
        <v>11</v>
      </c>
      <c r="D162" s="188" t="s">
        <v>179</v>
      </c>
      <c r="E162" s="189" t="s">
        <v>180</v>
      </c>
      <c r="F162" s="190" t="s">
        <v>181</v>
      </c>
      <c r="G162" s="191" t="s">
        <v>177</v>
      </c>
      <c r="H162" s="192">
        <v>2</v>
      </c>
      <c r="I162" s="193"/>
      <c r="J162" s="194">
        <f>ROUND(I162*H162,2)</f>
        <v>0</v>
      </c>
      <c r="K162" s="195"/>
      <c r="L162" s="196"/>
      <c r="M162" s="197" t="s">
        <v>1</v>
      </c>
      <c r="N162" s="198" t="s">
        <v>42</v>
      </c>
      <c r="O162" s="58"/>
      <c r="P162" s="168">
        <f>O162*H162</f>
        <v>0</v>
      </c>
      <c r="Q162" s="168">
        <v>0.02347</v>
      </c>
      <c r="R162" s="168">
        <f>Q162*H162</f>
        <v>0.04694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157</v>
      </c>
      <c r="AT162" s="170" t="s">
        <v>179</v>
      </c>
      <c r="AU162" s="170" t="s">
        <v>142</v>
      </c>
      <c r="AY162" s="17" t="s">
        <v>134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142</v>
      </c>
      <c r="BK162" s="171">
        <f>ROUND(I162*H162,2)</f>
        <v>0</v>
      </c>
      <c r="BL162" s="17" t="s">
        <v>141</v>
      </c>
      <c r="BM162" s="170" t="s">
        <v>182</v>
      </c>
    </row>
    <row r="163" spans="2:63" s="12" customFormat="1" ht="22.9" customHeight="1">
      <c r="B163" s="144"/>
      <c r="D163" s="145" t="s">
        <v>75</v>
      </c>
      <c r="E163" s="155" t="s">
        <v>162</v>
      </c>
      <c r="F163" s="155" t="s">
        <v>183</v>
      </c>
      <c r="I163" s="147"/>
      <c r="J163" s="156">
        <f>BK163</f>
        <v>0</v>
      </c>
      <c r="L163" s="144"/>
      <c r="M163" s="149"/>
      <c r="N163" s="150"/>
      <c r="O163" s="150"/>
      <c r="P163" s="151">
        <f>SUM(P164:P184)</f>
        <v>0</v>
      </c>
      <c r="Q163" s="150"/>
      <c r="R163" s="151">
        <f>SUM(R164:R184)</f>
        <v>0.00268</v>
      </c>
      <c r="S163" s="150"/>
      <c r="T163" s="152">
        <f>SUM(T164:T184)</f>
        <v>2.8171141</v>
      </c>
      <c r="AR163" s="145" t="s">
        <v>84</v>
      </c>
      <c r="AT163" s="153" t="s">
        <v>75</v>
      </c>
      <c r="AU163" s="153" t="s">
        <v>84</v>
      </c>
      <c r="AY163" s="145" t="s">
        <v>134</v>
      </c>
      <c r="BK163" s="154">
        <f>SUM(BK164:BK184)</f>
        <v>0</v>
      </c>
    </row>
    <row r="164" spans="1:65" s="2" customFormat="1" ht="21.75" customHeight="1">
      <c r="A164" s="32"/>
      <c r="B164" s="157"/>
      <c r="C164" s="158">
        <v>12</v>
      </c>
      <c r="D164" s="158" t="s">
        <v>137</v>
      </c>
      <c r="E164" s="159" t="s">
        <v>184</v>
      </c>
      <c r="F164" s="160" t="s">
        <v>185</v>
      </c>
      <c r="G164" s="161" t="s">
        <v>140</v>
      </c>
      <c r="H164" s="162">
        <v>20.094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186</v>
      </c>
      <c r="AT164" s="170" t="s">
        <v>137</v>
      </c>
      <c r="AU164" s="170" t="s">
        <v>142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142</v>
      </c>
      <c r="BK164" s="171">
        <f>ROUND(I164*H164,2)</f>
        <v>0</v>
      </c>
      <c r="BL164" s="17" t="s">
        <v>186</v>
      </c>
      <c r="BM164" s="170" t="s">
        <v>187</v>
      </c>
    </row>
    <row r="165" spans="2:51" s="14" customFormat="1" ht="12">
      <c r="B165" s="181"/>
      <c r="D165" s="173" t="s">
        <v>144</v>
      </c>
      <c r="E165" s="182" t="s">
        <v>1</v>
      </c>
      <c r="F165" s="183" t="s">
        <v>188</v>
      </c>
      <c r="H165" s="182" t="s">
        <v>1</v>
      </c>
      <c r="I165" s="184"/>
      <c r="L165" s="181"/>
      <c r="M165" s="185"/>
      <c r="N165" s="186"/>
      <c r="O165" s="186"/>
      <c r="P165" s="186"/>
      <c r="Q165" s="186"/>
      <c r="R165" s="186"/>
      <c r="S165" s="186"/>
      <c r="T165" s="187"/>
      <c r="AT165" s="182" t="s">
        <v>144</v>
      </c>
      <c r="AU165" s="182" t="s">
        <v>142</v>
      </c>
      <c r="AV165" s="14" t="s">
        <v>84</v>
      </c>
      <c r="AW165" s="14" t="s">
        <v>33</v>
      </c>
      <c r="AX165" s="14" t="s">
        <v>76</v>
      </c>
      <c r="AY165" s="182" t="s">
        <v>134</v>
      </c>
    </row>
    <row r="166" spans="2:51" s="13" customFormat="1" ht="12">
      <c r="B166" s="172"/>
      <c r="D166" s="173" t="s">
        <v>144</v>
      </c>
      <c r="E166" s="174" t="s">
        <v>1</v>
      </c>
      <c r="F166" s="175" t="s">
        <v>189</v>
      </c>
      <c r="H166" s="176">
        <v>14.404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144</v>
      </c>
      <c r="AU166" s="174" t="s">
        <v>142</v>
      </c>
      <c r="AV166" s="13" t="s">
        <v>142</v>
      </c>
      <c r="AW166" s="13" t="s">
        <v>33</v>
      </c>
      <c r="AX166" s="13" t="s">
        <v>76</v>
      </c>
      <c r="AY166" s="174" t="s">
        <v>134</v>
      </c>
    </row>
    <row r="167" spans="2:51" s="14" customFormat="1" ht="12">
      <c r="B167" s="181"/>
      <c r="D167" s="173" t="s">
        <v>144</v>
      </c>
      <c r="E167" s="182" t="s">
        <v>1</v>
      </c>
      <c r="F167" s="183" t="s">
        <v>190</v>
      </c>
      <c r="H167" s="182" t="s">
        <v>1</v>
      </c>
      <c r="I167" s="184"/>
      <c r="L167" s="181"/>
      <c r="M167" s="185"/>
      <c r="N167" s="186"/>
      <c r="O167" s="186"/>
      <c r="P167" s="186"/>
      <c r="Q167" s="186"/>
      <c r="R167" s="186"/>
      <c r="S167" s="186"/>
      <c r="T167" s="187"/>
      <c r="AT167" s="182" t="s">
        <v>144</v>
      </c>
      <c r="AU167" s="182" t="s">
        <v>142</v>
      </c>
      <c r="AV167" s="14" t="s">
        <v>84</v>
      </c>
      <c r="AW167" s="14" t="s">
        <v>33</v>
      </c>
      <c r="AX167" s="14" t="s">
        <v>76</v>
      </c>
      <c r="AY167" s="182" t="s">
        <v>134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191</v>
      </c>
      <c r="H168" s="176">
        <v>1.009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192</v>
      </c>
      <c r="H169" s="176">
        <v>4.681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5" customFormat="1" ht="12">
      <c r="B170" s="199"/>
      <c r="D170" s="173" t="s">
        <v>144</v>
      </c>
      <c r="E170" s="200" t="s">
        <v>1</v>
      </c>
      <c r="F170" s="201" t="s">
        <v>193</v>
      </c>
      <c r="H170" s="202">
        <v>20.094</v>
      </c>
      <c r="I170" s="203"/>
      <c r="L170" s="199"/>
      <c r="M170" s="204"/>
      <c r="N170" s="205"/>
      <c r="O170" s="205"/>
      <c r="P170" s="205"/>
      <c r="Q170" s="205"/>
      <c r="R170" s="205"/>
      <c r="S170" s="205"/>
      <c r="T170" s="206"/>
      <c r="AT170" s="200" t="s">
        <v>144</v>
      </c>
      <c r="AU170" s="200" t="s">
        <v>142</v>
      </c>
      <c r="AV170" s="15" t="s">
        <v>141</v>
      </c>
      <c r="AW170" s="15" t="s">
        <v>33</v>
      </c>
      <c r="AX170" s="15" t="s">
        <v>84</v>
      </c>
      <c r="AY170" s="200" t="s">
        <v>134</v>
      </c>
    </row>
    <row r="171" spans="1:65" s="2" customFormat="1" ht="21.75" customHeight="1">
      <c r="A171" s="32"/>
      <c r="B171" s="157"/>
      <c r="C171" s="158">
        <v>13</v>
      </c>
      <c r="D171" s="158" t="s">
        <v>137</v>
      </c>
      <c r="E171" s="159" t="s">
        <v>194</v>
      </c>
      <c r="F171" s="160" t="s">
        <v>195</v>
      </c>
      <c r="G171" s="161" t="s">
        <v>140</v>
      </c>
      <c r="H171" s="162">
        <v>26.094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0.00015</v>
      </c>
      <c r="T171" s="169">
        <f>S171*H171</f>
        <v>0.0039141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186</v>
      </c>
      <c r="AT171" s="170" t="s">
        <v>137</v>
      </c>
      <c r="AU171" s="170" t="s">
        <v>142</v>
      </c>
      <c r="AY171" s="17" t="s">
        <v>134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186</v>
      </c>
      <c r="BM171" s="170" t="s">
        <v>196</v>
      </c>
    </row>
    <row r="172" spans="2:51" s="14" customFormat="1" ht="22.5">
      <c r="B172" s="181"/>
      <c r="D172" s="173" t="s">
        <v>144</v>
      </c>
      <c r="E172" s="182" t="s">
        <v>1</v>
      </c>
      <c r="F172" s="183" t="s">
        <v>197</v>
      </c>
      <c r="H172" s="182" t="s">
        <v>1</v>
      </c>
      <c r="I172" s="184"/>
      <c r="L172" s="181"/>
      <c r="M172" s="185"/>
      <c r="N172" s="186"/>
      <c r="O172" s="186"/>
      <c r="P172" s="186"/>
      <c r="Q172" s="186"/>
      <c r="R172" s="186"/>
      <c r="S172" s="186"/>
      <c r="T172" s="187"/>
      <c r="AT172" s="182" t="s">
        <v>144</v>
      </c>
      <c r="AU172" s="182" t="s">
        <v>142</v>
      </c>
      <c r="AV172" s="14" t="s">
        <v>84</v>
      </c>
      <c r="AW172" s="14" t="s">
        <v>33</v>
      </c>
      <c r="AX172" s="14" t="s">
        <v>76</v>
      </c>
      <c r="AY172" s="182" t="s">
        <v>134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198</v>
      </c>
      <c r="H173" s="176">
        <v>26.094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134</v>
      </c>
    </row>
    <row r="174" spans="1:65" s="2" customFormat="1" ht="21.75" customHeight="1">
      <c r="A174" s="32"/>
      <c r="B174" s="157"/>
      <c r="C174" s="158">
        <v>14</v>
      </c>
      <c r="D174" s="158" t="s">
        <v>137</v>
      </c>
      <c r="E174" s="159" t="s">
        <v>199</v>
      </c>
      <c r="F174" s="160" t="s">
        <v>200</v>
      </c>
      <c r="G174" s="161" t="s">
        <v>140</v>
      </c>
      <c r="H174" s="162">
        <v>67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4E-05</v>
      </c>
      <c r="R174" s="168">
        <f>Q174*H174</f>
        <v>0.00268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201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202</v>
      </c>
      <c r="H175" s="176">
        <v>17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4" customFormat="1" ht="12">
      <c r="B176" s="181"/>
      <c r="D176" s="173" t="s">
        <v>144</v>
      </c>
      <c r="E176" s="182" t="s">
        <v>1</v>
      </c>
      <c r="F176" s="183" t="s">
        <v>203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144</v>
      </c>
      <c r="AU176" s="182" t="s">
        <v>142</v>
      </c>
      <c r="AV176" s="14" t="s">
        <v>84</v>
      </c>
      <c r="AW176" s="14" t="s">
        <v>33</v>
      </c>
      <c r="AX176" s="14" t="s">
        <v>76</v>
      </c>
      <c r="AY176" s="182" t="s">
        <v>134</v>
      </c>
    </row>
    <row r="177" spans="2:51" s="13" customFormat="1" ht="12">
      <c r="B177" s="172"/>
      <c r="D177" s="173" t="s">
        <v>144</v>
      </c>
      <c r="E177" s="174" t="s">
        <v>1</v>
      </c>
      <c r="F177" s="175" t="s">
        <v>170</v>
      </c>
      <c r="H177" s="176">
        <v>50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142</v>
      </c>
      <c r="AV177" s="13" t="s">
        <v>142</v>
      </c>
      <c r="AW177" s="13" t="s">
        <v>33</v>
      </c>
      <c r="AX177" s="13" t="s">
        <v>76</v>
      </c>
      <c r="AY177" s="174" t="s">
        <v>134</v>
      </c>
    </row>
    <row r="178" spans="2:51" s="15" customFormat="1" ht="12">
      <c r="B178" s="199"/>
      <c r="D178" s="173" t="s">
        <v>144</v>
      </c>
      <c r="E178" s="200" t="s">
        <v>1</v>
      </c>
      <c r="F178" s="201" t="s">
        <v>193</v>
      </c>
      <c r="H178" s="202">
        <v>67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142</v>
      </c>
      <c r="AV178" s="15" t="s">
        <v>141</v>
      </c>
      <c r="AW178" s="15" t="s">
        <v>33</v>
      </c>
      <c r="AX178" s="15" t="s">
        <v>84</v>
      </c>
      <c r="AY178" s="200" t="s">
        <v>134</v>
      </c>
    </row>
    <row r="179" spans="1:65" s="2" customFormat="1" ht="16.5" customHeight="1">
      <c r="A179" s="32"/>
      <c r="B179" s="157"/>
      <c r="C179" s="158">
        <v>15</v>
      </c>
      <c r="D179" s="158" t="s">
        <v>137</v>
      </c>
      <c r="E179" s="159" t="s">
        <v>204</v>
      </c>
      <c r="F179" s="160" t="s">
        <v>205</v>
      </c>
      <c r="G179" s="161" t="s">
        <v>140</v>
      </c>
      <c r="H179" s="162">
        <v>28.132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0.1</v>
      </c>
      <c r="T179" s="169">
        <f>S179*H179</f>
        <v>2.8132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141</v>
      </c>
      <c r="AT179" s="170" t="s">
        <v>137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206</v>
      </c>
    </row>
    <row r="180" spans="2:51" s="13" customFormat="1" ht="12">
      <c r="B180" s="172"/>
      <c r="D180" s="173" t="s">
        <v>144</v>
      </c>
      <c r="E180" s="174" t="s">
        <v>1</v>
      </c>
      <c r="F180" s="175" t="s">
        <v>207</v>
      </c>
      <c r="H180" s="176">
        <v>28.132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142</v>
      </c>
      <c r="AV180" s="13" t="s">
        <v>142</v>
      </c>
      <c r="AW180" s="13" t="s">
        <v>33</v>
      </c>
      <c r="AX180" s="13" t="s">
        <v>84</v>
      </c>
      <c r="AY180" s="174" t="s">
        <v>134</v>
      </c>
    </row>
    <row r="181" spans="1:65" s="2" customFormat="1" ht="16.5" customHeight="1">
      <c r="A181" s="32"/>
      <c r="B181" s="157"/>
      <c r="C181" s="158">
        <v>16</v>
      </c>
      <c r="D181" s="158" t="s">
        <v>137</v>
      </c>
      <c r="E181" s="159" t="s">
        <v>208</v>
      </c>
      <c r="F181" s="160" t="s">
        <v>209</v>
      </c>
      <c r="G181" s="161" t="s">
        <v>140</v>
      </c>
      <c r="H181" s="162">
        <v>5.784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141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141</v>
      </c>
      <c r="BM181" s="170" t="s">
        <v>210</v>
      </c>
    </row>
    <row r="182" spans="2:51" s="13" customFormat="1" ht="12">
      <c r="B182" s="172"/>
      <c r="D182" s="173" t="s">
        <v>144</v>
      </c>
      <c r="E182" s="174" t="s">
        <v>1</v>
      </c>
      <c r="F182" s="175" t="s">
        <v>211</v>
      </c>
      <c r="H182" s="176">
        <v>4.681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144</v>
      </c>
      <c r="AU182" s="174" t="s">
        <v>142</v>
      </c>
      <c r="AV182" s="13" t="s">
        <v>142</v>
      </c>
      <c r="AW182" s="13" t="s">
        <v>33</v>
      </c>
      <c r="AX182" s="13" t="s">
        <v>76</v>
      </c>
      <c r="AY182" s="174" t="s">
        <v>134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212</v>
      </c>
      <c r="H183" s="176">
        <v>1.103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5" customFormat="1" ht="12">
      <c r="B184" s="199"/>
      <c r="D184" s="173" t="s">
        <v>144</v>
      </c>
      <c r="E184" s="200" t="s">
        <v>1</v>
      </c>
      <c r="F184" s="201" t="s">
        <v>193</v>
      </c>
      <c r="H184" s="202">
        <v>5.784</v>
      </c>
      <c r="I184" s="203"/>
      <c r="L184" s="199"/>
      <c r="M184" s="204"/>
      <c r="N184" s="205"/>
      <c r="O184" s="205"/>
      <c r="P184" s="205"/>
      <c r="Q184" s="205"/>
      <c r="R184" s="205"/>
      <c r="S184" s="205"/>
      <c r="T184" s="206"/>
      <c r="AT184" s="200" t="s">
        <v>144</v>
      </c>
      <c r="AU184" s="200" t="s">
        <v>142</v>
      </c>
      <c r="AV184" s="15" t="s">
        <v>141</v>
      </c>
      <c r="AW184" s="15" t="s">
        <v>33</v>
      </c>
      <c r="AX184" s="15" t="s">
        <v>84</v>
      </c>
      <c r="AY184" s="200" t="s">
        <v>134</v>
      </c>
    </row>
    <row r="185" spans="2:63" s="12" customFormat="1" ht="22.9" customHeight="1">
      <c r="B185" s="144"/>
      <c r="D185" s="145" t="s">
        <v>75</v>
      </c>
      <c r="E185" s="155" t="s">
        <v>213</v>
      </c>
      <c r="F185" s="155" t="s">
        <v>214</v>
      </c>
      <c r="I185" s="147"/>
      <c r="J185" s="156">
        <f>BK185</f>
        <v>0</v>
      </c>
      <c r="L185" s="144"/>
      <c r="M185" s="149"/>
      <c r="N185" s="150"/>
      <c r="O185" s="150"/>
      <c r="P185" s="151">
        <f>SUM(P186:P192)</f>
        <v>0</v>
      </c>
      <c r="Q185" s="150"/>
      <c r="R185" s="151">
        <f>SUM(R186:R192)</f>
        <v>0</v>
      </c>
      <c r="S185" s="150"/>
      <c r="T185" s="152">
        <f>SUM(T186:T192)</f>
        <v>0</v>
      </c>
      <c r="AR185" s="145" t="s">
        <v>84</v>
      </c>
      <c r="AT185" s="153" t="s">
        <v>75</v>
      </c>
      <c r="AU185" s="153" t="s">
        <v>84</v>
      </c>
      <c r="AY185" s="145" t="s">
        <v>134</v>
      </c>
      <c r="BK185" s="154">
        <f>SUM(BK186:BK192)</f>
        <v>0</v>
      </c>
    </row>
    <row r="186" spans="1:65" s="2" customFormat="1" ht="21.75" customHeight="1">
      <c r="A186" s="32"/>
      <c r="B186" s="157"/>
      <c r="C186" s="158">
        <v>17</v>
      </c>
      <c r="D186" s="158" t="s">
        <v>137</v>
      </c>
      <c r="E186" s="159" t="s">
        <v>215</v>
      </c>
      <c r="F186" s="160" t="s">
        <v>216</v>
      </c>
      <c r="G186" s="161" t="s">
        <v>217</v>
      </c>
      <c r="H186" s="162">
        <v>3.049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141</v>
      </c>
      <c r="AT186" s="170" t="s">
        <v>137</v>
      </c>
      <c r="AU186" s="170" t="s">
        <v>142</v>
      </c>
      <c r="AY186" s="17" t="s">
        <v>134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142</v>
      </c>
      <c r="BK186" s="171">
        <f>ROUND(I186*H186,2)</f>
        <v>0</v>
      </c>
      <c r="BL186" s="17" t="s">
        <v>141</v>
      </c>
      <c r="BM186" s="170" t="s">
        <v>218</v>
      </c>
    </row>
    <row r="187" spans="1:65" s="2" customFormat="1" ht="21.75" customHeight="1">
      <c r="A187" s="32"/>
      <c r="B187" s="157"/>
      <c r="C187" s="158">
        <v>18</v>
      </c>
      <c r="D187" s="158" t="s">
        <v>137</v>
      </c>
      <c r="E187" s="159" t="s">
        <v>219</v>
      </c>
      <c r="F187" s="160" t="s">
        <v>220</v>
      </c>
      <c r="G187" s="161" t="s">
        <v>217</v>
      </c>
      <c r="H187" s="162">
        <v>152.45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142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142</v>
      </c>
      <c r="BK187" s="171">
        <f>ROUND(I187*H187,2)</f>
        <v>0</v>
      </c>
      <c r="BL187" s="17" t="s">
        <v>141</v>
      </c>
      <c r="BM187" s="170" t="s">
        <v>221</v>
      </c>
    </row>
    <row r="188" spans="2:51" s="13" customFormat="1" ht="12">
      <c r="B188" s="172"/>
      <c r="D188" s="173" t="s">
        <v>144</v>
      </c>
      <c r="F188" s="175" t="s">
        <v>222</v>
      </c>
      <c r="H188" s="176">
        <v>152.45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144</v>
      </c>
      <c r="AU188" s="174" t="s">
        <v>142</v>
      </c>
      <c r="AV188" s="13" t="s">
        <v>142</v>
      </c>
      <c r="AW188" s="13" t="s">
        <v>3</v>
      </c>
      <c r="AX188" s="13" t="s">
        <v>84</v>
      </c>
      <c r="AY188" s="174" t="s">
        <v>134</v>
      </c>
    </row>
    <row r="189" spans="1:65" s="2" customFormat="1" ht="21.75" customHeight="1">
      <c r="A189" s="32"/>
      <c r="B189" s="157"/>
      <c r="C189" s="158">
        <v>19</v>
      </c>
      <c r="D189" s="158" t="s">
        <v>137</v>
      </c>
      <c r="E189" s="159" t="s">
        <v>223</v>
      </c>
      <c r="F189" s="160" t="s">
        <v>224</v>
      </c>
      <c r="G189" s="161" t="s">
        <v>217</v>
      </c>
      <c r="H189" s="162">
        <v>3.049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141</v>
      </c>
      <c r="AT189" s="170" t="s">
        <v>137</v>
      </c>
      <c r="AU189" s="170" t="s">
        <v>142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141</v>
      </c>
      <c r="BM189" s="170" t="s">
        <v>225</v>
      </c>
    </row>
    <row r="190" spans="1:65" s="2" customFormat="1" ht="21.75" customHeight="1">
      <c r="A190" s="32"/>
      <c r="B190" s="157"/>
      <c r="C190" s="158">
        <v>20</v>
      </c>
      <c r="D190" s="158" t="s">
        <v>137</v>
      </c>
      <c r="E190" s="159" t="s">
        <v>226</v>
      </c>
      <c r="F190" s="160" t="s">
        <v>227</v>
      </c>
      <c r="G190" s="161" t="s">
        <v>217</v>
      </c>
      <c r="H190" s="162">
        <v>27.441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228</v>
      </c>
    </row>
    <row r="191" spans="2:51" s="13" customFormat="1" ht="12">
      <c r="B191" s="172"/>
      <c r="D191" s="173" t="s">
        <v>144</v>
      </c>
      <c r="F191" s="175" t="s">
        <v>229</v>
      </c>
      <c r="H191" s="176">
        <v>27.441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</v>
      </c>
      <c r="AX191" s="13" t="s">
        <v>84</v>
      </c>
      <c r="AY191" s="174" t="s">
        <v>134</v>
      </c>
    </row>
    <row r="192" spans="1:65" s="2" customFormat="1" ht="21.75" customHeight="1">
      <c r="A192" s="32"/>
      <c r="B192" s="157"/>
      <c r="C192" s="158">
        <v>21</v>
      </c>
      <c r="D192" s="158" t="s">
        <v>137</v>
      </c>
      <c r="E192" s="159" t="s">
        <v>230</v>
      </c>
      <c r="F192" s="160" t="s">
        <v>231</v>
      </c>
      <c r="G192" s="161" t="s">
        <v>217</v>
      </c>
      <c r="H192" s="162">
        <v>3.049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141</v>
      </c>
      <c r="AT192" s="170" t="s">
        <v>137</v>
      </c>
      <c r="AU192" s="170" t="s">
        <v>142</v>
      </c>
      <c r="AY192" s="17" t="s">
        <v>134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142</v>
      </c>
      <c r="BK192" s="171">
        <f>ROUND(I192*H192,2)</f>
        <v>0</v>
      </c>
      <c r="BL192" s="17" t="s">
        <v>141</v>
      </c>
      <c r="BM192" s="170" t="s">
        <v>232</v>
      </c>
    </row>
    <row r="193" spans="2:63" s="12" customFormat="1" ht="22.9" customHeight="1">
      <c r="B193" s="144"/>
      <c r="D193" s="145" t="s">
        <v>75</v>
      </c>
      <c r="E193" s="155" t="s">
        <v>233</v>
      </c>
      <c r="F193" s="155" t="s">
        <v>234</v>
      </c>
      <c r="I193" s="147"/>
      <c r="J193" s="156">
        <f>BK193</f>
        <v>0</v>
      </c>
      <c r="L193" s="144"/>
      <c r="M193" s="149"/>
      <c r="N193" s="150"/>
      <c r="O193" s="150"/>
      <c r="P193" s="151">
        <f>SUM(P194:P196)</f>
        <v>0</v>
      </c>
      <c r="Q193" s="150"/>
      <c r="R193" s="151">
        <f>SUM(R194:R196)</f>
        <v>0</v>
      </c>
      <c r="S193" s="150"/>
      <c r="T193" s="152">
        <f>SUM(T194:T196)</f>
        <v>0</v>
      </c>
      <c r="AR193" s="145" t="s">
        <v>84</v>
      </c>
      <c r="AT193" s="153" t="s">
        <v>75</v>
      </c>
      <c r="AU193" s="153" t="s">
        <v>84</v>
      </c>
      <c r="AY193" s="145" t="s">
        <v>134</v>
      </c>
      <c r="BK193" s="154">
        <f>SUM(BK194:BK196)</f>
        <v>0</v>
      </c>
    </row>
    <row r="194" spans="1:65" s="2" customFormat="1" ht="16.5" customHeight="1">
      <c r="A194" s="32"/>
      <c r="B194" s="157"/>
      <c r="C194" s="158">
        <v>22</v>
      </c>
      <c r="D194" s="158" t="s">
        <v>137</v>
      </c>
      <c r="E194" s="159" t="s">
        <v>235</v>
      </c>
      <c r="F194" s="160" t="s">
        <v>236</v>
      </c>
      <c r="G194" s="161" t="s">
        <v>217</v>
      </c>
      <c r="H194" s="162">
        <v>0.947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237</v>
      </c>
    </row>
    <row r="195" spans="1:65" s="2" customFormat="1" ht="21.75" customHeight="1">
      <c r="A195" s="32"/>
      <c r="B195" s="157"/>
      <c r="C195" s="158">
        <v>23</v>
      </c>
      <c r="D195" s="158" t="s">
        <v>137</v>
      </c>
      <c r="E195" s="159" t="s">
        <v>238</v>
      </c>
      <c r="F195" s="160" t="s">
        <v>239</v>
      </c>
      <c r="G195" s="161" t="s">
        <v>217</v>
      </c>
      <c r="H195" s="162">
        <v>0.947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240</v>
      </c>
    </row>
    <row r="196" spans="1:65" s="2" customFormat="1" ht="21.75" customHeight="1">
      <c r="A196" s="32"/>
      <c r="B196" s="157"/>
      <c r="C196" s="158">
        <v>24</v>
      </c>
      <c r="D196" s="158" t="s">
        <v>137</v>
      </c>
      <c r="E196" s="159" t="s">
        <v>241</v>
      </c>
      <c r="F196" s="160" t="s">
        <v>242</v>
      </c>
      <c r="G196" s="161" t="s">
        <v>217</v>
      </c>
      <c r="H196" s="162">
        <v>0.947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243</v>
      </c>
    </row>
    <row r="197" spans="2:63" s="12" customFormat="1" ht="25.9" customHeight="1">
      <c r="B197" s="144"/>
      <c r="D197" s="145" t="s">
        <v>75</v>
      </c>
      <c r="E197" s="146" t="s">
        <v>244</v>
      </c>
      <c r="F197" s="146" t="s">
        <v>245</v>
      </c>
      <c r="I197" s="147"/>
      <c r="J197" s="148">
        <f>BK197</f>
        <v>0</v>
      </c>
      <c r="L197" s="144"/>
      <c r="M197" s="149"/>
      <c r="N197" s="150"/>
      <c r="O197" s="150"/>
      <c r="P197" s="151">
        <f>P198+P224+P234+P245+P256+P274+P277+P294+P299+P332+P349+P358+P369+P387+P393</f>
        <v>0</v>
      </c>
      <c r="Q197" s="150"/>
      <c r="R197" s="151">
        <f>R198+R224+R234+R245+R256+R274+R277+R294+R299+R332+R349+R358+R369+R387+R393</f>
        <v>2.49551517</v>
      </c>
      <c r="S197" s="150"/>
      <c r="T197" s="152">
        <f>T198+T224+T234+T245+T256+T274+T277+T294+T299+T332+T349+T358+T369+T387+T393</f>
        <v>0.23186973</v>
      </c>
      <c r="AR197" s="145" t="s">
        <v>142</v>
      </c>
      <c r="AT197" s="153" t="s">
        <v>75</v>
      </c>
      <c r="AU197" s="153" t="s">
        <v>76</v>
      </c>
      <c r="AY197" s="145" t="s">
        <v>134</v>
      </c>
      <c r="BK197" s="154">
        <f>BK198+BK224+BK234+BK245+BK256+BK274+BK277+BK294+BK299+BK332+BK349+BK358+BK369+BK387+BK393</f>
        <v>0</v>
      </c>
    </row>
    <row r="198" spans="2:63" s="12" customFormat="1" ht="22.9" customHeight="1">
      <c r="B198" s="144"/>
      <c r="D198" s="145" t="s">
        <v>75</v>
      </c>
      <c r="E198" s="155" t="s">
        <v>246</v>
      </c>
      <c r="F198" s="155" t="s">
        <v>247</v>
      </c>
      <c r="I198" s="147"/>
      <c r="J198" s="156">
        <f>BK198</f>
        <v>0</v>
      </c>
      <c r="L198" s="144"/>
      <c r="M198" s="149"/>
      <c r="N198" s="150"/>
      <c r="O198" s="150"/>
      <c r="P198" s="151">
        <f>SUM(P199:P223)</f>
        <v>0</v>
      </c>
      <c r="Q198" s="150"/>
      <c r="R198" s="151">
        <f>SUM(R199:R223)</f>
        <v>0.04375368</v>
      </c>
      <c r="S198" s="150"/>
      <c r="T198" s="152">
        <f>SUM(T199:T223)</f>
        <v>0</v>
      </c>
      <c r="AR198" s="145" t="s">
        <v>142</v>
      </c>
      <c r="AT198" s="153" t="s">
        <v>75</v>
      </c>
      <c r="AU198" s="153" t="s">
        <v>84</v>
      </c>
      <c r="AY198" s="145" t="s">
        <v>134</v>
      </c>
      <c r="BK198" s="154">
        <f>SUM(BK199:BK223)</f>
        <v>0</v>
      </c>
    </row>
    <row r="199" spans="1:65" s="2" customFormat="1" ht="21.75" customHeight="1">
      <c r="A199" s="32"/>
      <c r="B199" s="157"/>
      <c r="C199" s="158">
        <v>25</v>
      </c>
      <c r="D199" s="158" t="s">
        <v>137</v>
      </c>
      <c r="E199" s="159" t="s">
        <v>248</v>
      </c>
      <c r="F199" s="160" t="s">
        <v>699</v>
      </c>
      <c r="G199" s="161" t="s">
        <v>140</v>
      </c>
      <c r="H199" s="162">
        <v>5.248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186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186</v>
      </c>
      <c r="BM199" s="170" t="s">
        <v>249</v>
      </c>
    </row>
    <row r="200" spans="2:51" s="13" customFormat="1" ht="12">
      <c r="B200" s="172"/>
      <c r="D200" s="173" t="s">
        <v>144</v>
      </c>
      <c r="E200" s="174" t="s">
        <v>1</v>
      </c>
      <c r="F200" s="175" t="s">
        <v>250</v>
      </c>
      <c r="H200" s="176">
        <v>0.885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76</v>
      </c>
      <c r="AY200" s="174" t="s">
        <v>134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251</v>
      </c>
      <c r="H201" s="176">
        <v>4.363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76</v>
      </c>
      <c r="AY201" s="174" t="s">
        <v>134</v>
      </c>
    </row>
    <row r="202" spans="2:51" s="15" customFormat="1" ht="12">
      <c r="B202" s="199"/>
      <c r="D202" s="173" t="s">
        <v>144</v>
      </c>
      <c r="E202" s="200" t="s">
        <v>1</v>
      </c>
      <c r="F202" s="201" t="s">
        <v>193</v>
      </c>
      <c r="H202" s="202">
        <v>5.248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144</v>
      </c>
      <c r="AU202" s="200" t="s">
        <v>142</v>
      </c>
      <c r="AV202" s="15" t="s">
        <v>141</v>
      </c>
      <c r="AW202" s="15" t="s">
        <v>33</v>
      </c>
      <c r="AX202" s="15" t="s">
        <v>84</v>
      </c>
      <c r="AY202" s="200" t="s">
        <v>134</v>
      </c>
    </row>
    <row r="203" spans="1:65" s="2" customFormat="1" ht="21.75" customHeight="1">
      <c r="A203" s="32"/>
      <c r="B203" s="157"/>
      <c r="C203" s="158">
        <v>26</v>
      </c>
      <c r="D203" s="158" t="s">
        <v>137</v>
      </c>
      <c r="E203" s="159" t="s">
        <v>252</v>
      </c>
      <c r="F203" s="160" t="s">
        <v>700</v>
      </c>
      <c r="G203" s="161" t="s">
        <v>140</v>
      </c>
      <c r="H203" s="162">
        <v>9.006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186</v>
      </c>
      <c r="AT203" s="170" t="s">
        <v>137</v>
      </c>
      <c r="AU203" s="170" t="s">
        <v>142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142</v>
      </c>
      <c r="BK203" s="171">
        <f>ROUND(I203*H203,2)</f>
        <v>0</v>
      </c>
      <c r="BL203" s="17" t="s">
        <v>186</v>
      </c>
      <c r="BM203" s="170" t="s">
        <v>253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254</v>
      </c>
      <c r="H204" s="176">
        <v>0.585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3" customFormat="1" ht="12">
      <c r="B205" s="172"/>
      <c r="D205" s="173" t="s">
        <v>144</v>
      </c>
      <c r="E205" s="174" t="s">
        <v>1</v>
      </c>
      <c r="F205" s="175" t="s">
        <v>255</v>
      </c>
      <c r="H205" s="176">
        <v>5.94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134</v>
      </c>
    </row>
    <row r="206" spans="2:51" s="13" customFormat="1" ht="12">
      <c r="B206" s="172"/>
      <c r="D206" s="173" t="s">
        <v>144</v>
      </c>
      <c r="E206" s="174" t="s">
        <v>1</v>
      </c>
      <c r="F206" s="175" t="s">
        <v>256</v>
      </c>
      <c r="H206" s="176">
        <v>1.201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134</v>
      </c>
    </row>
    <row r="207" spans="2:51" s="14" customFormat="1" ht="12">
      <c r="B207" s="181"/>
      <c r="D207" s="173" t="s">
        <v>144</v>
      </c>
      <c r="E207" s="182" t="s">
        <v>1</v>
      </c>
      <c r="F207" s="183" t="s">
        <v>257</v>
      </c>
      <c r="H207" s="182" t="s">
        <v>1</v>
      </c>
      <c r="I207" s="184"/>
      <c r="L207" s="181"/>
      <c r="M207" s="185"/>
      <c r="N207" s="186"/>
      <c r="O207" s="186"/>
      <c r="P207" s="186"/>
      <c r="Q207" s="186"/>
      <c r="R207" s="186"/>
      <c r="S207" s="186"/>
      <c r="T207" s="187"/>
      <c r="AT207" s="182" t="s">
        <v>144</v>
      </c>
      <c r="AU207" s="182" t="s">
        <v>142</v>
      </c>
      <c r="AV207" s="14" t="s">
        <v>84</v>
      </c>
      <c r="AW207" s="14" t="s">
        <v>33</v>
      </c>
      <c r="AX207" s="14" t="s">
        <v>76</v>
      </c>
      <c r="AY207" s="182" t="s">
        <v>134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145</v>
      </c>
      <c r="H208" s="176">
        <v>1.28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5" customFormat="1" ht="12">
      <c r="B209" s="199"/>
      <c r="D209" s="173" t="s">
        <v>144</v>
      </c>
      <c r="E209" s="200" t="s">
        <v>1</v>
      </c>
      <c r="F209" s="201" t="s">
        <v>193</v>
      </c>
      <c r="H209" s="202">
        <v>9.006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144</v>
      </c>
      <c r="AU209" s="200" t="s">
        <v>142</v>
      </c>
      <c r="AV209" s="15" t="s">
        <v>141</v>
      </c>
      <c r="AW209" s="15" t="s">
        <v>33</v>
      </c>
      <c r="AX209" s="15" t="s">
        <v>84</v>
      </c>
      <c r="AY209" s="200" t="s">
        <v>134</v>
      </c>
    </row>
    <row r="210" spans="1:65" s="2" customFormat="1" ht="21.75" customHeight="1">
      <c r="A210" s="32"/>
      <c r="B210" s="157"/>
      <c r="C210" s="188">
        <v>27</v>
      </c>
      <c r="D210" s="188" t="s">
        <v>179</v>
      </c>
      <c r="E210" s="189" t="s">
        <v>258</v>
      </c>
      <c r="F210" s="190" t="s">
        <v>259</v>
      </c>
      <c r="G210" s="191" t="s">
        <v>260</v>
      </c>
      <c r="H210" s="192">
        <v>42.762</v>
      </c>
      <c r="I210" s="193"/>
      <c r="J210" s="194">
        <f>ROUND(I210*H210,2)</f>
        <v>0</v>
      </c>
      <c r="K210" s="195"/>
      <c r="L210" s="196"/>
      <c r="M210" s="197" t="s">
        <v>1</v>
      </c>
      <c r="N210" s="198" t="s">
        <v>42</v>
      </c>
      <c r="O210" s="58"/>
      <c r="P210" s="168">
        <f>O210*H210</f>
        <v>0</v>
      </c>
      <c r="Q210" s="168">
        <v>0.001</v>
      </c>
      <c r="R210" s="168">
        <f>Q210*H210</f>
        <v>0.042762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261</v>
      </c>
      <c r="AT210" s="170" t="s">
        <v>179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186</v>
      </c>
      <c r="BM210" s="170" t="s">
        <v>262</v>
      </c>
    </row>
    <row r="211" spans="2:51" s="14" customFormat="1" ht="12">
      <c r="B211" s="181"/>
      <c r="D211" s="173" t="s">
        <v>144</v>
      </c>
      <c r="E211" s="182" t="s">
        <v>1</v>
      </c>
      <c r="F211" s="183" t="s">
        <v>263</v>
      </c>
      <c r="H211" s="182" t="s">
        <v>1</v>
      </c>
      <c r="I211" s="184"/>
      <c r="L211" s="181"/>
      <c r="M211" s="185"/>
      <c r="N211" s="186"/>
      <c r="O211" s="186"/>
      <c r="P211" s="186"/>
      <c r="Q211" s="186"/>
      <c r="R211" s="186"/>
      <c r="S211" s="186"/>
      <c r="T211" s="187"/>
      <c r="AT211" s="182" t="s">
        <v>144</v>
      </c>
      <c r="AU211" s="182" t="s">
        <v>142</v>
      </c>
      <c r="AV211" s="14" t="s">
        <v>84</v>
      </c>
      <c r="AW211" s="14" t="s">
        <v>33</v>
      </c>
      <c r="AX211" s="14" t="s">
        <v>76</v>
      </c>
      <c r="AY211" s="182" t="s">
        <v>134</v>
      </c>
    </row>
    <row r="212" spans="2:51" s="13" customFormat="1" ht="12">
      <c r="B212" s="172"/>
      <c r="D212" s="173" t="s">
        <v>144</v>
      </c>
      <c r="E212" s="174" t="s">
        <v>1</v>
      </c>
      <c r="F212" s="175" t="s">
        <v>264</v>
      </c>
      <c r="H212" s="176">
        <v>42.762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84</v>
      </c>
      <c r="AY212" s="174" t="s">
        <v>134</v>
      </c>
    </row>
    <row r="213" spans="1:65" s="2" customFormat="1" ht="21.75" customHeight="1">
      <c r="A213" s="32"/>
      <c r="B213" s="157"/>
      <c r="C213" s="158">
        <v>28</v>
      </c>
      <c r="D213" s="158" t="s">
        <v>137</v>
      </c>
      <c r="E213" s="159" t="s">
        <v>265</v>
      </c>
      <c r="F213" s="160" t="s">
        <v>266</v>
      </c>
      <c r="G213" s="161" t="s">
        <v>267</v>
      </c>
      <c r="H213" s="162">
        <v>15.025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186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186</v>
      </c>
      <c r="BM213" s="170" t="s">
        <v>268</v>
      </c>
    </row>
    <row r="214" spans="2:51" s="13" customFormat="1" ht="12">
      <c r="B214" s="172"/>
      <c r="D214" s="173" t="s">
        <v>144</v>
      </c>
      <c r="E214" s="174" t="s">
        <v>1</v>
      </c>
      <c r="F214" s="175" t="s">
        <v>269</v>
      </c>
      <c r="H214" s="176">
        <v>3.555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76</v>
      </c>
      <c r="AY214" s="174" t="s">
        <v>134</v>
      </c>
    </row>
    <row r="215" spans="2:51" s="13" customFormat="1" ht="12">
      <c r="B215" s="172"/>
      <c r="D215" s="173" t="s">
        <v>144</v>
      </c>
      <c r="E215" s="174" t="s">
        <v>1</v>
      </c>
      <c r="F215" s="175" t="s">
        <v>270</v>
      </c>
      <c r="H215" s="176">
        <v>7.77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33</v>
      </c>
      <c r="AX215" s="13" t="s">
        <v>76</v>
      </c>
      <c r="AY215" s="174" t="s">
        <v>134</v>
      </c>
    </row>
    <row r="216" spans="2:51" s="13" customFormat="1" ht="12">
      <c r="B216" s="172"/>
      <c r="D216" s="173" t="s">
        <v>144</v>
      </c>
      <c r="E216" s="174" t="s">
        <v>1</v>
      </c>
      <c r="F216" s="175" t="s">
        <v>271</v>
      </c>
      <c r="H216" s="176">
        <v>2.1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76</v>
      </c>
      <c r="AY216" s="174" t="s">
        <v>134</v>
      </c>
    </row>
    <row r="217" spans="2:51" s="13" customFormat="1" ht="12">
      <c r="B217" s="172"/>
      <c r="D217" s="173" t="s">
        <v>144</v>
      </c>
      <c r="E217" s="174" t="s">
        <v>1</v>
      </c>
      <c r="F217" s="175" t="s">
        <v>272</v>
      </c>
      <c r="H217" s="176">
        <v>0.8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142</v>
      </c>
      <c r="AV217" s="13" t="s">
        <v>142</v>
      </c>
      <c r="AW217" s="13" t="s">
        <v>33</v>
      </c>
      <c r="AX217" s="13" t="s">
        <v>76</v>
      </c>
      <c r="AY217" s="174" t="s">
        <v>134</v>
      </c>
    </row>
    <row r="218" spans="2:51" s="13" customFormat="1" ht="12">
      <c r="B218" s="172"/>
      <c r="D218" s="173" t="s">
        <v>144</v>
      </c>
      <c r="E218" s="174" t="s">
        <v>1</v>
      </c>
      <c r="F218" s="175" t="s">
        <v>272</v>
      </c>
      <c r="H218" s="176">
        <v>0.8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76</v>
      </c>
      <c r="AY218" s="174" t="s">
        <v>134</v>
      </c>
    </row>
    <row r="219" spans="2:51" s="15" customFormat="1" ht="12">
      <c r="B219" s="199"/>
      <c r="D219" s="173" t="s">
        <v>144</v>
      </c>
      <c r="E219" s="200" t="s">
        <v>1</v>
      </c>
      <c r="F219" s="201" t="s">
        <v>193</v>
      </c>
      <c r="H219" s="202">
        <v>15.025</v>
      </c>
      <c r="I219" s="203"/>
      <c r="L219" s="199"/>
      <c r="M219" s="204"/>
      <c r="N219" s="205"/>
      <c r="O219" s="205"/>
      <c r="P219" s="205"/>
      <c r="Q219" s="205"/>
      <c r="R219" s="205"/>
      <c r="S219" s="205"/>
      <c r="T219" s="206"/>
      <c r="AT219" s="200" t="s">
        <v>144</v>
      </c>
      <c r="AU219" s="200" t="s">
        <v>142</v>
      </c>
      <c r="AV219" s="15" t="s">
        <v>141</v>
      </c>
      <c r="AW219" s="15" t="s">
        <v>33</v>
      </c>
      <c r="AX219" s="15" t="s">
        <v>84</v>
      </c>
      <c r="AY219" s="200" t="s">
        <v>134</v>
      </c>
    </row>
    <row r="220" spans="1:65" s="2" customFormat="1" ht="21.75" customHeight="1">
      <c r="A220" s="32"/>
      <c r="B220" s="157"/>
      <c r="C220" s="158">
        <v>29</v>
      </c>
      <c r="D220" s="158" t="s">
        <v>137</v>
      </c>
      <c r="E220" s="159" t="s">
        <v>273</v>
      </c>
      <c r="F220" s="160" t="s">
        <v>274</v>
      </c>
      <c r="G220" s="161" t="s">
        <v>177</v>
      </c>
      <c r="H220" s="162">
        <v>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186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186</v>
      </c>
      <c r="BM220" s="170" t="s">
        <v>275</v>
      </c>
    </row>
    <row r="221" spans="1:65" s="2" customFormat="1" ht="16.5" customHeight="1">
      <c r="A221" s="32"/>
      <c r="B221" s="157"/>
      <c r="C221" s="188">
        <v>30</v>
      </c>
      <c r="D221" s="188" t="s">
        <v>179</v>
      </c>
      <c r="E221" s="189" t="s">
        <v>276</v>
      </c>
      <c r="F221" s="190" t="s">
        <v>277</v>
      </c>
      <c r="G221" s="191" t="s">
        <v>267</v>
      </c>
      <c r="H221" s="192">
        <v>16.528</v>
      </c>
      <c r="I221" s="193"/>
      <c r="J221" s="194">
        <f>ROUND(I221*H221,2)</f>
        <v>0</v>
      </c>
      <c r="K221" s="195"/>
      <c r="L221" s="196"/>
      <c r="M221" s="197" t="s">
        <v>1</v>
      </c>
      <c r="N221" s="198" t="s">
        <v>42</v>
      </c>
      <c r="O221" s="58"/>
      <c r="P221" s="168">
        <f>O221*H221</f>
        <v>0</v>
      </c>
      <c r="Q221" s="168">
        <v>6E-05</v>
      </c>
      <c r="R221" s="168">
        <f>Q221*H221</f>
        <v>0.00099168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261</v>
      </c>
      <c r="AT221" s="170" t="s">
        <v>179</v>
      </c>
      <c r="AU221" s="170" t="s">
        <v>142</v>
      </c>
      <c r="AY221" s="17" t="s">
        <v>134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142</v>
      </c>
      <c r="BK221" s="171">
        <f>ROUND(I221*H221,2)</f>
        <v>0</v>
      </c>
      <c r="BL221" s="17" t="s">
        <v>186</v>
      </c>
      <c r="BM221" s="170" t="s">
        <v>278</v>
      </c>
    </row>
    <row r="222" spans="2:51" s="13" customFormat="1" ht="12">
      <c r="B222" s="172"/>
      <c r="D222" s="173" t="s">
        <v>144</v>
      </c>
      <c r="E222" s="174" t="s">
        <v>1</v>
      </c>
      <c r="F222" s="175" t="s">
        <v>279</v>
      </c>
      <c r="H222" s="176">
        <v>16.528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142</v>
      </c>
      <c r="AV222" s="13" t="s">
        <v>142</v>
      </c>
      <c r="AW222" s="13" t="s">
        <v>33</v>
      </c>
      <c r="AX222" s="13" t="s">
        <v>84</v>
      </c>
      <c r="AY222" s="174" t="s">
        <v>134</v>
      </c>
    </row>
    <row r="223" spans="1:65" s="2" customFormat="1" ht="21.75" customHeight="1">
      <c r="A223" s="32"/>
      <c r="B223" s="157"/>
      <c r="C223" s="158">
        <v>31</v>
      </c>
      <c r="D223" s="158" t="s">
        <v>137</v>
      </c>
      <c r="E223" s="159" t="s">
        <v>280</v>
      </c>
      <c r="F223" s="160" t="s">
        <v>281</v>
      </c>
      <c r="G223" s="161" t="s">
        <v>217</v>
      </c>
      <c r="H223" s="162">
        <v>0.044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186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186</v>
      </c>
      <c r="BM223" s="170" t="s">
        <v>282</v>
      </c>
    </row>
    <row r="224" spans="2:63" s="12" customFormat="1" ht="22.9" customHeight="1">
      <c r="B224" s="144"/>
      <c r="D224" s="145" t="s">
        <v>75</v>
      </c>
      <c r="E224" s="155" t="s">
        <v>283</v>
      </c>
      <c r="F224" s="155" t="s">
        <v>284</v>
      </c>
      <c r="I224" s="147"/>
      <c r="J224" s="156">
        <f>BK224</f>
        <v>0</v>
      </c>
      <c r="L224" s="144"/>
      <c r="M224" s="149"/>
      <c r="N224" s="150"/>
      <c r="O224" s="150"/>
      <c r="P224" s="151">
        <f>SUM(P225:P233)</f>
        <v>0</v>
      </c>
      <c r="Q224" s="150"/>
      <c r="R224" s="151">
        <f>SUM(R225:R233)</f>
        <v>0.0083</v>
      </c>
      <c r="S224" s="150"/>
      <c r="T224" s="152">
        <f>SUM(T225:T233)</f>
        <v>0.021179999999999997</v>
      </c>
      <c r="AR224" s="145" t="s">
        <v>142</v>
      </c>
      <c r="AT224" s="153" t="s">
        <v>75</v>
      </c>
      <c r="AU224" s="153" t="s">
        <v>84</v>
      </c>
      <c r="AY224" s="145" t="s">
        <v>134</v>
      </c>
      <c r="BK224" s="154">
        <f>SUM(BK225:BK233)</f>
        <v>0</v>
      </c>
    </row>
    <row r="225" spans="1:65" s="2" customFormat="1" ht="16.5" customHeight="1">
      <c r="A225" s="32"/>
      <c r="B225" s="157"/>
      <c r="C225" s="158">
        <v>32</v>
      </c>
      <c r="D225" s="158" t="s">
        <v>137</v>
      </c>
      <c r="E225" s="159" t="s">
        <v>285</v>
      </c>
      <c r="F225" s="160" t="s">
        <v>286</v>
      </c>
      <c r="G225" s="161" t="s">
        <v>267</v>
      </c>
      <c r="H225" s="162">
        <v>6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0.00198</v>
      </c>
      <c r="T225" s="169">
        <f>S225*H225</f>
        <v>0.01188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186</v>
      </c>
      <c r="AT225" s="170" t="s">
        <v>137</v>
      </c>
      <c r="AU225" s="170" t="s">
        <v>142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142</v>
      </c>
      <c r="BK225" s="171">
        <f>ROUND(I225*H225,2)</f>
        <v>0</v>
      </c>
      <c r="BL225" s="17" t="s">
        <v>186</v>
      </c>
      <c r="BM225" s="170" t="s">
        <v>287</v>
      </c>
    </row>
    <row r="226" spans="1:65" s="2" customFormat="1" ht="16.5" customHeight="1">
      <c r="A226" s="32"/>
      <c r="B226" s="157"/>
      <c r="C226" s="158">
        <v>33</v>
      </c>
      <c r="D226" s="158" t="s">
        <v>137</v>
      </c>
      <c r="E226" s="159" t="s">
        <v>288</v>
      </c>
      <c r="F226" s="160" t="s">
        <v>289</v>
      </c>
      <c r="G226" s="161" t="s">
        <v>267</v>
      </c>
      <c r="H226" s="162">
        <v>2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0.00177</v>
      </c>
      <c r="R226" s="168">
        <f>Q226*H226</f>
        <v>0.00354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186</v>
      </c>
      <c r="AT226" s="170" t="s">
        <v>137</v>
      </c>
      <c r="AU226" s="170" t="s">
        <v>142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142</v>
      </c>
      <c r="BK226" s="171">
        <f>ROUND(I226*H226,2)</f>
        <v>0</v>
      </c>
      <c r="BL226" s="17" t="s">
        <v>186</v>
      </c>
      <c r="BM226" s="170" t="s">
        <v>290</v>
      </c>
    </row>
    <row r="227" spans="1:65" s="2" customFormat="1" ht="16.5" customHeight="1">
      <c r="A227" s="32"/>
      <c r="B227" s="157"/>
      <c r="C227" s="158">
        <v>34</v>
      </c>
      <c r="D227" s="158" t="s">
        <v>137</v>
      </c>
      <c r="E227" s="159" t="s">
        <v>291</v>
      </c>
      <c r="F227" s="160" t="s">
        <v>292</v>
      </c>
      <c r="G227" s="161" t="s">
        <v>267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0.00046</v>
      </c>
      <c r="R227" s="168">
        <f>Q227*H227</f>
        <v>0.00322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186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186</v>
      </c>
      <c r="BM227" s="170" t="s">
        <v>293</v>
      </c>
    </row>
    <row r="228" spans="1:65" s="2" customFormat="1" ht="16.5" customHeight="1">
      <c r="A228" s="32"/>
      <c r="B228" s="157"/>
      <c r="C228" s="158">
        <v>35</v>
      </c>
      <c r="D228" s="158" t="s">
        <v>137</v>
      </c>
      <c r="E228" s="159" t="s">
        <v>294</v>
      </c>
      <c r="F228" s="160" t="s">
        <v>295</v>
      </c>
      <c r="G228" s="161" t="s">
        <v>267</v>
      </c>
      <c r="H228" s="162">
        <v>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0.00077</v>
      </c>
      <c r="R228" s="168">
        <f>Q228*H228</f>
        <v>0.00154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186</v>
      </c>
      <c r="AT228" s="170" t="s">
        <v>137</v>
      </c>
      <c r="AU228" s="170" t="s">
        <v>142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186</v>
      </c>
      <c r="BM228" s="170" t="s">
        <v>296</v>
      </c>
    </row>
    <row r="229" spans="1:65" s="2" customFormat="1" ht="16.5" customHeight="1">
      <c r="A229" s="32"/>
      <c r="B229" s="157"/>
      <c r="C229" s="158">
        <v>36</v>
      </c>
      <c r="D229" s="158" t="s">
        <v>137</v>
      </c>
      <c r="E229" s="159" t="s">
        <v>297</v>
      </c>
      <c r="F229" s="160" t="s">
        <v>298</v>
      </c>
      <c r="G229" s="161" t="s">
        <v>177</v>
      </c>
      <c r="H229" s="162">
        <v>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0.0031</v>
      </c>
      <c r="T229" s="169">
        <f>S229*H229</f>
        <v>0.0093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186</v>
      </c>
      <c r="AT229" s="170" t="s">
        <v>137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186</v>
      </c>
      <c r="BM229" s="170" t="s">
        <v>299</v>
      </c>
    </row>
    <row r="230" spans="2:51" s="14" customFormat="1" ht="12">
      <c r="B230" s="181"/>
      <c r="D230" s="173" t="s">
        <v>144</v>
      </c>
      <c r="E230" s="182" t="s">
        <v>1</v>
      </c>
      <c r="F230" s="183" t="s">
        <v>300</v>
      </c>
      <c r="H230" s="182" t="s">
        <v>1</v>
      </c>
      <c r="I230" s="184"/>
      <c r="L230" s="181"/>
      <c r="M230" s="185"/>
      <c r="N230" s="186"/>
      <c r="O230" s="186"/>
      <c r="P230" s="186"/>
      <c r="Q230" s="186"/>
      <c r="R230" s="186"/>
      <c r="S230" s="186"/>
      <c r="T230" s="187"/>
      <c r="AT230" s="182" t="s">
        <v>144</v>
      </c>
      <c r="AU230" s="182" t="s">
        <v>142</v>
      </c>
      <c r="AV230" s="14" t="s">
        <v>84</v>
      </c>
      <c r="AW230" s="14" t="s">
        <v>33</v>
      </c>
      <c r="AX230" s="14" t="s">
        <v>76</v>
      </c>
      <c r="AY230" s="182" t="s">
        <v>134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135</v>
      </c>
      <c r="H231" s="176">
        <v>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84</v>
      </c>
      <c r="AY231" s="174" t="s">
        <v>134</v>
      </c>
    </row>
    <row r="232" spans="1:65" s="2" customFormat="1" ht="16.5" customHeight="1">
      <c r="A232" s="32"/>
      <c r="B232" s="157"/>
      <c r="C232" s="158">
        <v>37</v>
      </c>
      <c r="D232" s="158" t="s">
        <v>137</v>
      </c>
      <c r="E232" s="159" t="s">
        <v>301</v>
      </c>
      <c r="F232" s="160" t="s">
        <v>302</v>
      </c>
      <c r="G232" s="161" t="s">
        <v>267</v>
      </c>
      <c r="H232" s="162">
        <v>11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186</v>
      </c>
      <c r="AT232" s="170" t="s">
        <v>137</v>
      </c>
      <c r="AU232" s="170" t="s">
        <v>142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186</v>
      </c>
      <c r="BM232" s="170" t="s">
        <v>303</v>
      </c>
    </row>
    <row r="233" spans="1:65" s="2" customFormat="1" ht="21.75" customHeight="1">
      <c r="A233" s="32"/>
      <c r="B233" s="157"/>
      <c r="C233" s="158">
        <v>38</v>
      </c>
      <c r="D233" s="158" t="s">
        <v>137</v>
      </c>
      <c r="E233" s="159" t="s">
        <v>304</v>
      </c>
      <c r="F233" s="160" t="s">
        <v>305</v>
      </c>
      <c r="G233" s="161" t="s">
        <v>217</v>
      </c>
      <c r="H233" s="162">
        <v>0.008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186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186</v>
      </c>
      <c r="BM233" s="170" t="s">
        <v>306</v>
      </c>
    </row>
    <row r="234" spans="2:63" s="12" customFormat="1" ht="22.9" customHeight="1">
      <c r="B234" s="144"/>
      <c r="D234" s="145" t="s">
        <v>75</v>
      </c>
      <c r="E234" s="155" t="s">
        <v>307</v>
      </c>
      <c r="F234" s="155" t="s">
        <v>308</v>
      </c>
      <c r="I234" s="147"/>
      <c r="J234" s="156">
        <f>BK234</f>
        <v>0</v>
      </c>
      <c r="L234" s="144"/>
      <c r="M234" s="149"/>
      <c r="N234" s="150"/>
      <c r="O234" s="150"/>
      <c r="P234" s="151">
        <f>SUM(P235:P244)</f>
        <v>0</v>
      </c>
      <c r="Q234" s="150"/>
      <c r="R234" s="151">
        <f>SUM(R235:R244)</f>
        <v>0.02018</v>
      </c>
      <c r="S234" s="150"/>
      <c r="T234" s="152">
        <f>SUM(T235:T244)</f>
        <v>0.0027999999999999995</v>
      </c>
      <c r="AR234" s="145" t="s">
        <v>142</v>
      </c>
      <c r="AT234" s="153" t="s">
        <v>75</v>
      </c>
      <c r="AU234" s="153" t="s">
        <v>84</v>
      </c>
      <c r="AY234" s="145" t="s">
        <v>134</v>
      </c>
      <c r="BK234" s="154">
        <f>SUM(BK235:BK244)</f>
        <v>0</v>
      </c>
    </row>
    <row r="235" spans="1:65" s="2" customFormat="1" ht="16.5" customHeight="1">
      <c r="A235" s="32"/>
      <c r="B235" s="157"/>
      <c r="C235" s="158">
        <v>39</v>
      </c>
      <c r="D235" s="158" t="s">
        <v>137</v>
      </c>
      <c r="E235" s="159" t="s">
        <v>309</v>
      </c>
      <c r="F235" s="160" t="s">
        <v>310</v>
      </c>
      <c r="G235" s="161" t="s">
        <v>267</v>
      </c>
      <c r="H235" s="162">
        <v>10</v>
      </c>
      <c r="I235" s="163"/>
      <c r="J235" s="164">
        <f aca="true" t="shared" si="10" ref="J235:J244"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 aca="true" t="shared" si="11" ref="P235:P244">O235*H235</f>
        <v>0</v>
      </c>
      <c r="Q235" s="168">
        <v>0</v>
      </c>
      <c r="R235" s="168">
        <f aca="true" t="shared" si="12" ref="R235:R244">Q235*H235</f>
        <v>0</v>
      </c>
      <c r="S235" s="168">
        <v>0.00028</v>
      </c>
      <c r="T235" s="169">
        <f aca="true" t="shared" si="13" ref="T235:T244">S235*H235</f>
        <v>0.0027999999999999995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186</v>
      </c>
      <c r="AT235" s="170" t="s">
        <v>137</v>
      </c>
      <c r="AU235" s="170" t="s">
        <v>142</v>
      </c>
      <c r="AY235" s="17" t="s">
        <v>134</v>
      </c>
      <c r="BE235" s="171">
        <f aca="true" t="shared" si="14" ref="BE235:BE244">IF(N235="základní",J235,0)</f>
        <v>0</v>
      </c>
      <c r="BF235" s="171">
        <f aca="true" t="shared" si="15" ref="BF235:BF244">IF(N235="snížená",J235,0)</f>
        <v>0</v>
      </c>
      <c r="BG235" s="171">
        <f aca="true" t="shared" si="16" ref="BG235:BG244">IF(N235="zákl. přenesená",J235,0)</f>
        <v>0</v>
      </c>
      <c r="BH235" s="171">
        <f aca="true" t="shared" si="17" ref="BH235:BH244">IF(N235="sníž. přenesená",J235,0)</f>
        <v>0</v>
      </c>
      <c r="BI235" s="171">
        <f aca="true" t="shared" si="18" ref="BI235:BI244">IF(N235="nulová",J235,0)</f>
        <v>0</v>
      </c>
      <c r="BJ235" s="17" t="s">
        <v>142</v>
      </c>
      <c r="BK235" s="171">
        <f aca="true" t="shared" si="19" ref="BK235:BK244">ROUND(I235*H235,2)</f>
        <v>0</v>
      </c>
      <c r="BL235" s="17" t="s">
        <v>186</v>
      </c>
      <c r="BM235" s="170" t="s">
        <v>311</v>
      </c>
    </row>
    <row r="236" spans="1:65" s="2" customFormat="1" ht="21.75" customHeight="1">
      <c r="A236" s="32"/>
      <c r="B236" s="157"/>
      <c r="C236" s="158">
        <v>40</v>
      </c>
      <c r="D236" s="158" t="s">
        <v>137</v>
      </c>
      <c r="E236" s="159" t="s">
        <v>312</v>
      </c>
      <c r="F236" s="160" t="s">
        <v>313</v>
      </c>
      <c r="G236" s="161" t="s">
        <v>267</v>
      </c>
      <c r="H236" s="162">
        <v>20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0.00042</v>
      </c>
      <c r="R236" s="168">
        <f t="shared" si="12"/>
        <v>0.008400000000000001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186</v>
      </c>
      <c r="AT236" s="170" t="s">
        <v>137</v>
      </c>
      <c r="AU236" s="170" t="s">
        <v>142</v>
      </c>
      <c r="AY236" s="17" t="s">
        <v>134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142</v>
      </c>
      <c r="BK236" s="171">
        <f t="shared" si="19"/>
        <v>0</v>
      </c>
      <c r="BL236" s="17" t="s">
        <v>186</v>
      </c>
      <c r="BM236" s="170" t="s">
        <v>314</v>
      </c>
    </row>
    <row r="237" spans="1:65" s="2" customFormat="1" ht="21.75" customHeight="1">
      <c r="A237" s="32"/>
      <c r="B237" s="157"/>
      <c r="C237" s="188">
        <v>41</v>
      </c>
      <c r="D237" s="188" t="s">
        <v>179</v>
      </c>
      <c r="E237" s="189" t="s">
        <v>315</v>
      </c>
      <c r="F237" s="190" t="s">
        <v>316</v>
      </c>
      <c r="G237" s="191" t="s">
        <v>267</v>
      </c>
      <c r="H237" s="192">
        <v>7</v>
      </c>
      <c r="I237" s="193"/>
      <c r="J237" s="194">
        <f t="shared" si="10"/>
        <v>0</v>
      </c>
      <c r="K237" s="195"/>
      <c r="L237" s="196"/>
      <c r="M237" s="197" t="s">
        <v>1</v>
      </c>
      <c r="N237" s="198" t="s">
        <v>42</v>
      </c>
      <c r="O237" s="58"/>
      <c r="P237" s="168">
        <f t="shared" si="11"/>
        <v>0</v>
      </c>
      <c r="Q237" s="168">
        <v>0.00011</v>
      </c>
      <c r="R237" s="168">
        <f t="shared" si="12"/>
        <v>0.0007700000000000001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261</v>
      </c>
      <c r="AT237" s="170" t="s">
        <v>179</v>
      </c>
      <c r="AU237" s="170" t="s">
        <v>142</v>
      </c>
      <c r="AY237" s="17" t="s">
        <v>134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142</v>
      </c>
      <c r="BK237" s="171">
        <f t="shared" si="19"/>
        <v>0</v>
      </c>
      <c r="BL237" s="17" t="s">
        <v>186</v>
      </c>
      <c r="BM237" s="170" t="s">
        <v>317</v>
      </c>
    </row>
    <row r="238" spans="1:65" s="2" customFormat="1" ht="21.75" customHeight="1">
      <c r="A238" s="32"/>
      <c r="B238" s="157"/>
      <c r="C238" s="188">
        <v>42</v>
      </c>
      <c r="D238" s="188" t="s">
        <v>179</v>
      </c>
      <c r="E238" s="189" t="s">
        <v>318</v>
      </c>
      <c r="F238" s="190" t="s">
        <v>319</v>
      </c>
      <c r="G238" s="191" t="s">
        <v>267</v>
      </c>
      <c r="H238" s="192">
        <v>7</v>
      </c>
      <c r="I238" s="193"/>
      <c r="J238" s="194">
        <f t="shared" si="10"/>
        <v>0</v>
      </c>
      <c r="K238" s="195"/>
      <c r="L238" s="196"/>
      <c r="M238" s="197" t="s">
        <v>1</v>
      </c>
      <c r="N238" s="198" t="s">
        <v>42</v>
      </c>
      <c r="O238" s="58"/>
      <c r="P238" s="168">
        <f t="shared" si="11"/>
        <v>0</v>
      </c>
      <c r="Q238" s="168">
        <v>0.00017</v>
      </c>
      <c r="R238" s="168">
        <f t="shared" si="12"/>
        <v>0.00119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261</v>
      </c>
      <c r="AT238" s="170" t="s">
        <v>179</v>
      </c>
      <c r="AU238" s="170" t="s">
        <v>142</v>
      </c>
      <c r="AY238" s="17" t="s">
        <v>134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142</v>
      </c>
      <c r="BK238" s="171">
        <f t="shared" si="19"/>
        <v>0</v>
      </c>
      <c r="BL238" s="17" t="s">
        <v>186</v>
      </c>
      <c r="BM238" s="170" t="s">
        <v>320</v>
      </c>
    </row>
    <row r="239" spans="1:65" s="2" customFormat="1" ht="21.75" customHeight="1">
      <c r="A239" s="32"/>
      <c r="B239" s="157"/>
      <c r="C239" s="188">
        <v>43</v>
      </c>
      <c r="D239" s="188" t="s">
        <v>179</v>
      </c>
      <c r="E239" s="189" t="s">
        <v>321</v>
      </c>
      <c r="F239" s="190" t="s">
        <v>322</v>
      </c>
      <c r="G239" s="191" t="s">
        <v>267</v>
      </c>
      <c r="H239" s="192">
        <v>6</v>
      </c>
      <c r="I239" s="193"/>
      <c r="J239" s="194">
        <f t="shared" si="10"/>
        <v>0</v>
      </c>
      <c r="K239" s="195"/>
      <c r="L239" s="196"/>
      <c r="M239" s="197" t="s">
        <v>1</v>
      </c>
      <c r="N239" s="198" t="s">
        <v>42</v>
      </c>
      <c r="O239" s="58"/>
      <c r="P239" s="168">
        <f t="shared" si="11"/>
        <v>0</v>
      </c>
      <c r="Q239" s="168">
        <v>0.00027</v>
      </c>
      <c r="R239" s="168">
        <f t="shared" si="12"/>
        <v>0.00162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261</v>
      </c>
      <c r="AT239" s="170" t="s">
        <v>179</v>
      </c>
      <c r="AU239" s="170" t="s">
        <v>142</v>
      </c>
      <c r="AY239" s="17" t="s">
        <v>134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142</v>
      </c>
      <c r="BK239" s="171">
        <f t="shared" si="19"/>
        <v>0</v>
      </c>
      <c r="BL239" s="17" t="s">
        <v>186</v>
      </c>
      <c r="BM239" s="170" t="s">
        <v>323</v>
      </c>
    </row>
    <row r="240" spans="1:65" s="2" customFormat="1" ht="21.75" customHeight="1">
      <c r="A240" s="32"/>
      <c r="B240" s="157"/>
      <c r="C240" s="158">
        <v>44</v>
      </c>
      <c r="D240" s="158" t="s">
        <v>137</v>
      </c>
      <c r="E240" s="159" t="s">
        <v>324</v>
      </c>
      <c r="F240" s="160" t="s">
        <v>325</v>
      </c>
      <c r="G240" s="161" t="s">
        <v>326</v>
      </c>
      <c r="H240" s="162">
        <v>1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186</v>
      </c>
      <c r="AT240" s="170" t="s">
        <v>137</v>
      </c>
      <c r="AU240" s="170" t="s">
        <v>142</v>
      </c>
      <c r="AY240" s="17" t="s">
        <v>134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142</v>
      </c>
      <c r="BK240" s="171">
        <f t="shared" si="19"/>
        <v>0</v>
      </c>
      <c r="BL240" s="17" t="s">
        <v>186</v>
      </c>
      <c r="BM240" s="170" t="s">
        <v>327</v>
      </c>
    </row>
    <row r="241" spans="1:65" s="2" customFormat="1" ht="21.75" customHeight="1">
      <c r="A241" s="32"/>
      <c r="B241" s="157"/>
      <c r="C241" s="158">
        <v>45</v>
      </c>
      <c r="D241" s="158" t="s">
        <v>137</v>
      </c>
      <c r="E241" s="159" t="s">
        <v>328</v>
      </c>
      <c r="F241" s="160" t="s">
        <v>329</v>
      </c>
      <c r="G241" s="161" t="s">
        <v>326</v>
      </c>
      <c r="H241" s="162">
        <v>1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</v>
      </c>
      <c r="R241" s="168">
        <f t="shared" si="12"/>
        <v>0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186</v>
      </c>
      <c r="AT241" s="170" t="s">
        <v>137</v>
      </c>
      <c r="AU241" s="170" t="s">
        <v>142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186</v>
      </c>
      <c r="BM241" s="170" t="s">
        <v>330</v>
      </c>
    </row>
    <row r="242" spans="1:65" s="2" customFormat="1" ht="21.75" customHeight="1">
      <c r="A242" s="32"/>
      <c r="B242" s="157"/>
      <c r="C242" s="158">
        <v>46</v>
      </c>
      <c r="D242" s="158" t="s">
        <v>137</v>
      </c>
      <c r="E242" s="159" t="s">
        <v>331</v>
      </c>
      <c r="F242" s="160" t="s">
        <v>332</v>
      </c>
      <c r="G242" s="161" t="s">
        <v>267</v>
      </c>
      <c r="H242" s="162">
        <v>20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0.0004</v>
      </c>
      <c r="R242" s="168">
        <f t="shared" si="12"/>
        <v>0.008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186</v>
      </c>
      <c r="AT242" s="170" t="s">
        <v>137</v>
      </c>
      <c r="AU242" s="170" t="s">
        <v>142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186</v>
      </c>
      <c r="BM242" s="170" t="s">
        <v>333</v>
      </c>
    </row>
    <row r="243" spans="1:65" s="2" customFormat="1" ht="16.5" customHeight="1">
      <c r="A243" s="32"/>
      <c r="B243" s="157"/>
      <c r="C243" s="158">
        <v>47</v>
      </c>
      <c r="D243" s="158" t="s">
        <v>137</v>
      </c>
      <c r="E243" s="159" t="s">
        <v>334</v>
      </c>
      <c r="F243" s="160" t="s">
        <v>335</v>
      </c>
      <c r="G243" s="161" t="s">
        <v>267</v>
      </c>
      <c r="H243" s="162">
        <v>20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1E-05</v>
      </c>
      <c r="R243" s="168">
        <f t="shared" si="12"/>
        <v>0.0002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186</v>
      </c>
      <c r="AT243" s="170" t="s">
        <v>137</v>
      </c>
      <c r="AU243" s="170" t="s">
        <v>142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186</v>
      </c>
      <c r="BM243" s="170" t="s">
        <v>336</v>
      </c>
    </row>
    <row r="244" spans="1:65" s="2" customFormat="1" ht="21.75" customHeight="1">
      <c r="A244" s="32"/>
      <c r="B244" s="157"/>
      <c r="C244" s="158">
        <v>48</v>
      </c>
      <c r="D244" s="158" t="s">
        <v>137</v>
      </c>
      <c r="E244" s="159" t="s">
        <v>337</v>
      </c>
      <c r="F244" s="160" t="s">
        <v>338</v>
      </c>
      <c r="G244" s="161" t="s">
        <v>217</v>
      </c>
      <c r="H244" s="162">
        <v>0.02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</v>
      </c>
      <c r="R244" s="168">
        <f t="shared" si="12"/>
        <v>0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186</v>
      </c>
      <c r="AT244" s="170" t="s">
        <v>137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186</v>
      </c>
      <c r="BM244" s="170" t="s">
        <v>339</v>
      </c>
    </row>
    <row r="245" spans="2:63" s="12" customFormat="1" ht="22.9" customHeight="1">
      <c r="B245" s="144"/>
      <c r="D245" s="145" t="s">
        <v>75</v>
      </c>
      <c r="E245" s="155" t="s">
        <v>340</v>
      </c>
      <c r="F245" s="155" t="s">
        <v>341</v>
      </c>
      <c r="I245" s="147"/>
      <c r="J245" s="156">
        <f>BK245</f>
        <v>0</v>
      </c>
      <c r="L245" s="144"/>
      <c r="M245" s="149"/>
      <c r="N245" s="150"/>
      <c r="O245" s="150"/>
      <c r="P245" s="151">
        <f>SUM(P246:P255)</f>
        <v>0</v>
      </c>
      <c r="Q245" s="150"/>
      <c r="R245" s="151">
        <f>SUM(R246:R255)</f>
        <v>0.0031499999999999996</v>
      </c>
      <c r="S245" s="150"/>
      <c r="T245" s="152">
        <f>SUM(T246:T255)</f>
        <v>0.00645</v>
      </c>
      <c r="AR245" s="145" t="s">
        <v>142</v>
      </c>
      <c r="AT245" s="153" t="s">
        <v>75</v>
      </c>
      <c r="AU245" s="153" t="s">
        <v>84</v>
      </c>
      <c r="AY245" s="145" t="s">
        <v>134</v>
      </c>
      <c r="BK245" s="154">
        <f>SUM(BK246:BK255)</f>
        <v>0</v>
      </c>
    </row>
    <row r="246" spans="1:65" s="2" customFormat="1" ht="21.75" customHeight="1">
      <c r="A246" s="32"/>
      <c r="B246" s="157"/>
      <c r="C246" s="158">
        <v>49</v>
      </c>
      <c r="D246" s="158" t="s">
        <v>137</v>
      </c>
      <c r="E246" s="159" t="s">
        <v>342</v>
      </c>
      <c r="F246" s="160" t="s">
        <v>343</v>
      </c>
      <c r="G246" s="161" t="s">
        <v>267</v>
      </c>
      <c r="H246" s="162">
        <v>3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0.00011</v>
      </c>
      <c r="R246" s="168">
        <f>Q246*H246</f>
        <v>0.00033</v>
      </c>
      <c r="S246" s="168">
        <v>0.00215</v>
      </c>
      <c r="T246" s="169">
        <f>S246*H246</f>
        <v>0.00645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186</v>
      </c>
      <c r="AT246" s="170" t="s">
        <v>137</v>
      </c>
      <c r="AU246" s="170" t="s">
        <v>142</v>
      </c>
      <c r="AY246" s="17" t="s">
        <v>134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142</v>
      </c>
      <c r="BK246" s="171">
        <f>ROUND(I246*H246,2)</f>
        <v>0</v>
      </c>
      <c r="BL246" s="17" t="s">
        <v>186</v>
      </c>
      <c r="BM246" s="170" t="s">
        <v>344</v>
      </c>
    </row>
    <row r="247" spans="1:65" s="2" customFormat="1" ht="21.75" customHeight="1">
      <c r="A247" s="32"/>
      <c r="B247" s="157"/>
      <c r="C247" s="158">
        <v>50</v>
      </c>
      <c r="D247" s="158" t="s">
        <v>137</v>
      </c>
      <c r="E247" s="159" t="s">
        <v>345</v>
      </c>
      <c r="F247" s="160" t="s">
        <v>346</v>
      </c>
      <c r="G247" s="161" t="s">
        <v>267</v>
      </c>
      <c r="H247" s="162">
        <v>1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0.0006</v>
      </c>
      <c r="R247" s="168">
        <f>Q247*H247</f>
        <v>0.0006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186</v>
      </c>
      <c r="AT247" s="170" t="s">
        <v>137</v>
      </c>
      <c r="AU247" s="170" t="s">
        <v>142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186</v>
      </c>
      <c r="BM247" s="170" t="s">
        <v>347</v>
      </c>
    </row>
    <row r="248" spans="2:51" s="14" customFormat="1" ht="12">
      <c r="B248" s="181"/>
      <c r="D248" s="173" t="s">
        <v>144</v>
      </c>
      <c r="E248" s="182" t="s">
        <v>1</v>
      </c>
      <c r="F248" s="183" t="s">
        <v>348</v>
      </c>
      <c r="H248" s="182" t="s">
        <v>1</v>
      </c>
      <c r="I248" s="184"/>
      <c r="L248" s="181"/>
      <c r="M248" s="185"/>
      <c r="N248" s="186"/>
      <c r="O248" s="186"/>
      <c r="P248" s="186"/>
      <c r="Q248" s="186"/>
      <c r="R248" s="186"/>
      <c r="S248" s="186"/>
      <c r="T248" s="187"/>
      <c r="AT248" s="182" t="s">
        <v>144</v>
      </c>
      <c r="AU248" s="182" t="s">
        <v>142</v>
      </c>
      <c r="AV248" s="14" t="s">
        <v>84</v>
      </c>
      <c r="AW248" s="14" t="s">
        <v>33</v>
      </c>
      <c r="AX248" s="14" t="s">
        <v>76</v>
      </c>
      <c r="AY248" s="182" t="s">
        <v>134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84</v>
      </c>
      <c r="H249" s="176">
        <v>1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84</v>
      </c>
      <c r="AY249" s="174" t="s">
        <v>134</v>
      </c>
    </row>
    <row r="250" spans="1:65" s="2" customFormat="1" ht="21.75" customHeight="1">
      <c r="A250" s="32"/>
      <c r="B250" s="157"/>
      <c r="C250" s="158">
        <v>51</v>
      </c>
      <c r="D250" s="158" t="s">
        <v>137</v>
      </c>
      <c r="E250" s="159" t="s">
        <v>349</v>
      </c>
      <c r="F250" s="160" t="s">
        <v>350</v>
      </c>
      <c r="G250" s="161" t="s">
        <v>267</v>
      </c>
      <c r="H250" s="162">
        <v>3</v>
      </c>
      <c r="I250" s="163"/>
      <c r="J250" s="164">
        <f aca="true" t="shared" si="20" ref="J250:J255"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 aca="true" t="shared" si="21" ref="P250:P255">O250*H250</f>
        <v>0</v>
      </c>
      <c r="Q250" s="168">
        <v>0.00054</v>
      </c>
      <c r="R250" s="168">
        <f aca="true" t="shared" si="22" ref="R250:R255">Q250*H250</f>
        <v>0.00162</v>
      </c>
      <c r="S250" s="168">
        <v>0</v>
      </c>
      <c r="T250" s="169">
        <f aca="true" t="shared" si="23" ref="T250:T255"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186</v>
      </c>
      <c r="AT250" s="170" t="s">
        <v>137</v>
      </c>
      <c r="AU250" s="170" t="s">
        <v>142</v>
      </c>
      <c r="AY250" s="17" t="s">
        <v>134</v>
      </c>
      <c r="BE250" s="171">
        <f aca="true" t="shared" si="24" ref="BE250:BE255">IF(N250="základní",J250,0)</f>
        <v>0</v>
      </c>
      <c r="BF250" s="171">
        <f aca="true" t="shared" si="25" ref="BF250:BF255">IF(N250="snížená",J250,0)</f>
        <v>0</v>
      </c>
      <c r="BG250" s="171">
        <f aca="true" t="shared" si="26" ref="BG250:BG255">IF(N250="zákl. přenesená",J250,0)</f>
        <v>0</v>
      </c>
      <c r="BH250" s="171">
        <f aca="true" t="shared" si="27" ref="BH250:BH255">IF(N250="sníž. přenesená",J250,0)</f>
        <v>0</v>
      </c>
      <c r="BI250" s="171">
        <f aca="true" t="shared" si="28" ref="BI250:BI255">IF(N250="nulová",J250,0)</f>
        <v>0</v>
      </c>
      <c r="BJ250" s="17" t="s">
        <v>142</v>
      </c>
      <c r="BK250" s="171">
        <f aca="true" t="shared" si="29" ref="BK250:BK255">ROUND(I250*H250,2)</f>
        <v>0</v>
      </c>
      <c r="BL250" s="17" t="s">
        <v>186</v>
      </c>
      <c r="BM250" s="170" t="s">
        <v>351</v>
      </c>
    </row>
    <row r="251" spans="1:65" s="2" customFormat="1" ht="21.75" customHeight="1">
      <c r="A251" s="32"/>
      <c r="B251" s="157"/>
      <c r="C251" s="158">
        <v>52</v>
      </c>
      <c r="D251" s="158" t="s">
        <v>137</v>
      </c>
      <c r="E251" s="159" t="s">
        <v>352</v>
      </c>
      <c r="F251" s="160" t="s">
        <v>701</v>
      </c>
      <c r="G251" s="161" t="s">
        <v>326</v>
      </c>
      <c r="H251" s="162">
        <v>1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0.0006</v>
      </c>
      <c r="R251" s="168">
        <f t="shared" si="22"/>
        <v>0.0006</v>
      </c>
      <c r="S251" s="168">
        <v>0</v>
      </c>
      <c r="T251" s="169">
        <f t="shared" si="2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186</v>
      </c>
      <c r="AT251" s="170" t="s">
        <v>137</v>
      </c>
      <c r="AU251" s="170" t="s">
        <v>142</v>
      </c>
      <c r="AY251" s="17" t="s">
        <v>134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142</v>
      </c>
      <c r="BK251" s="171">
        <f t="shared" si="29"/>
        <v>0</v>
      </c>
      <c r="BL251" s="17" t="s">
        <v>186</v>
      </c>
      <c r="BM251" s="170" t="s">
        <v>353</v>
      </c>
    </row>
    <row r="252" spans="1:65" s="2" customFormat="1" ht="16.5" customHeight="1">
      <c r="A252" s="32"/>
      <c r="B252" s="157"/>
      <c r="C252" s="158">
        <v>53</v>
      </c>
      <c r="D252" s="158" t="s">
        <v>137</v>
      </c>
      <c r="E252" s="159" t="s">
        <v>354</v>
      </c>
      <c r="F252" s="160" t="s">
        <v>355</v>
      </c>
      <c r="G252" s="161" t="s">
        <v>177</v>
      </c>
      <c r="H252" s="162">
        <v>2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</v>
      </c>
      <c r="R252" s="168">
        <f t="shared" si="22"/>
        <v>0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186</v>
      </c>
      <c r="AT252" s="170" t="s">
        <v>137</v>
      </c>
      <c r="AU252" s="170" t="s">
        <v>142</v>
      </c>
      <c r="AY252" s="17" t="s">
        <v>134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142</v>
      </c>
      <c r="BK252" s="171">
        <f t="shared" si="29"/>
        <v>0</v>
      </c>
      <c r="BL252" s="17" t="s">
        <v>186</v>
      </c>
      <c r="BM252" s="170" t="s">
        <v>356</v>
      </c>
    </row>
    <row r="253" spans="1:65" s="2" customFormat="1" ht="16.5" customHeight="1">
      <c r="A253" s="32"/>
      <c r="B253" s="157"/>
      <c r="C253" s="158">
        <v>54</v>
      </c>
      <c r="D253" s="158" t="s">
        <v>137</v>
      </c>
      <c r="E253" s="159" t="s">
        <v>357</v>
      </c>
      <c r="F253" s="160" t="s">
        <v>358</v>
      </c>
      <c r="G253" s="161" t="s">
        <v>267</v>
      </c>
      <c r="H253" s="162">
        <v>3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</v>
      </c>
      <c r="T253" s="169">
        <f t="shared" si="2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186</v>
      </c>
      <c r="AT253" s="170" t="s">
        <v>137</v>
      </c>
      <c r="AU253" s="170" t="s">
        <v>142</v>
      </c>
      <c r="AY253" s="17" t="s">
        <v>134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142</v>
      </c>
      <c r="BK253" s="171">
        <f t="shared" si="29"/>
        <v>0</v>
      </c>
      <c r="BL253" s="17" t="s">
        <v>186</v>
      </c>
      <c r="BM253" s="170" t="s">
        <v>359</v>
      </c>
    </row>
    <row r="254" spans="1:65" s="2" customFormat="1" ht="16.5" customHeight="1">
      <c r="A254" s="32"/>
      <c r="B254" s="157"/>
      <c r="C254" s="158">
        <v>55</v>
      </c>
      <c r="D254" s="158" t="s">
        <v>137</v>
      </c>
      <c r="E254" s="159" t="s">
        <v>360</v>
      </c>
      <c r="F254" s="160" t="s">
        <v>361</v>
      </c>
      <c r="G254" s="161" t="s">
        <v>177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</v>
      </c>
      <c r="R254" s="168">
        <f t="shared" si="22"/>
        <v>0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186</v>
      </c>
      <c r="AT254" s="170" t="s">
        <v>137</v>
      </c>
      <c r="AU254" s="170" t="s">
        <v>142</v>
      </c>
      <c r="AY254" s="17" t="s">
        <v>134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142</v>
      </c>
      <c r="BK254" s="171">
        <f t="shared" si="29"/>
        <v>0</v>
      </c>
      <c r="BL254" s="17" t="s">
        <v>186</v>
      </c>
      <c r="BM254" s="170" t="s">
        <v>362</v>
      </c>
    </row>
    <row r="255" spans="1:65" s="2" customFormat="1" ht="21.75" customHeight="1">
      <c r="A255" s="32"/>
      <c r="B255" s="157"/>
      <c r="C255" s="158">
        <v>56</v>
      </c>
      <c r="D255" s="158" t="s">
        <v>137</v>
      </c>
      <c r="E255" s="159" t="s">
        <v>363</v>
      </c>
      <c r="F255" s="160" t="s">
        <v>364</v>
      </c>
      <c r="G255" s="161" t="s">
        <v>217</v>
      </c>
      <c r="H255" s="162">
        <v>0.003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</v>
      </c>
      <c r="R255" s="168">
        <f t="shared" si="22"/>
        <v>0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186</v>
      </c>
      <c r="AT255" s="170" t="s">
        <v>137</v>
      </c>
      <c r="AU255" s="170" t="s">
        <v>142</v>
      </c>
      <c r="AY255" s="17" t="s">
        <v>134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142</v>
      </c>
      <c r="BK255" s="171">
        <f t="shared" si="29"/>
        <v>0</v>
      </c>
      <c r="BL255" s="17" t="s">
        <v>186</v>
      </c>
      <c r="BM255" s="170" t="s">
        <v>365</v>
      </c>
    </row>
    <row r="256" spans="2:63" s="12" customFormat="1" ht="22.9" customHeight="1">
      <c r="B256" s="144"/>
      <c r="D256" s="145" t="s">
        <v>75</v>
      </c>
      <c r="E256" s="155" t="s">
        <v>366</v>
      </c>
      <c r="F256" s="155" t="s">
        <v>367</v>
      </c>
      <c r="I256" s="147"/>
      <c r="J256" s="156">
        <f>BK256</f>
        <v>0</v>
      </c>
      <c r="L256" s="144"/>
      <c r="M256" s="149"/>
      <c r="N256" s="150"/>
      <c r="O256" s="150"/>
      <c r="P256" s="151">
        <f>SUM(P257:P273)</f>
        <v>0</v>
      </c>
      <c r="Q256" s="150"/>
      <c r="R256" s="151">
        <f>SUM(R257:R273)</f>
        <v>0.051289999999999995</v>
      </c>
      <c r="S256" s="150"/>
      <c r="T256" s="152">
        <f>SUM(T257:T273)</f>
        <v>0.07775</v>
      </c>
      <c r="AR256" s="145" t="s">
        <v>142</v>
      </c>
      <c r="AT256" s="153" t="s">
        <v>75</v>
      </c>
      <c r="AU256" s="153" t="s">
        <v>84</v>
      </c>
      <c r="AY256" s="145" t="s">
        <v>134</v>
      </c>
      <c r="BK256" s="154">
        <f>SUM(BK257:BK273)</f>
        <v>0</v>
      </c>
    </row>
    <row r="257" spans="1:65" s="2" customFormat="1" ht="16.5" customHeight="1">
      <c r="A257" s="32"/>
      <c r="B257" s="157"/>
      <c r="C257" s="158">
        <v>57</v>
      </c>
      <c r="D257" s="158" t="s">
        <v>137</v>
      </c>
      <c r="E257" s="159" t="s">
        <v>368</v>
      </c>
      <c r="F257" s="160" t="s">
        <v>369</v>
      </c>
      <c r="G257" s="161" t="s">
        <v>326</v>
      </c>
      <c r="H257" s="162">
        <v>1</v>
      </c>
      <c r="I257" s="163"/>
      <c r="J257" s="164">
        <f aca="true" t="shared" si="30" ref="J257:J273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aca="true" t="shared" si="31" ref="P257:P273">O257*H257</f>
        <v>0</v>
      </c>
      <c r="Q257" s="168">
        <v>0</v>
      </c>
      <c r="R257" s="168">
        <f aca="true" t="shared" si="32" ref="R257:R273">Q257*H257</f>
        <v>0</v>
      </c>
      <c r="S257" s="168">
        <v>0.01933</v>
      </c>
      <c r="T257" s="169">
        <f aca="true" t="shared" si="33" ref="T257:T273">S257*H257</f>
        <v>0.01933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186</v>
      </c>
      <c r="AT257" s="170" t="s">
        <v>137</v>
      </c>
      <c r="AU257" s="170" t="s">
        <v>142</v>
      </c>
      <c r="AY257" s="17" t="s">
        <v>134</v>
      </c>
      <c r="BE257" s="171">
        <f aca="true" t="shared" si="34" ref="BE257:BE273">IF(N257="základní",J257,0)</f>
        <v>0</v>
      </c>
      <c r="BF257" s="171">
        <f aca="true" t="shared" si="35" ref="BF257:BF273">IF(N257="snížená",J257,0)</f>
        <v>0</v>
      </c>
      <c r="BG257" s="171">
        <f aca="true" t="shared" si="36" ref="BG257:BG273">IF(N257="zákl. přenesená",J257,0)</f>
        <v>0</v>
      </c>
      <c r="BH257" s="171">
        <f aca="true" t="shared" si="37" ref="BH257:BH273">IF(N257="sníž. přenesená",J257,0)</f>
        <v>0</v>
      </c>
      <c r="BI257" s="171">
        <f aca="true" t="shared" si="38" ref="BI257:BI273">IF(N257="nulová",J257,0)</f>
        <v>0</v>
      </c>
      <c r="BJ257" s="17" t="s">
        <v>142</v>
      </c>
      <c r="BK257" s="171">
        <f aca="true" t="shared" si="39" ref="BK257:BK273">ROUND(I257*H257,2)</f>
        <v>0</v>
      </c>
      <c r="BL257" s="17" t="s">
        <v>186</v>
      </c>
      <c r="BM257" s="170" t="s">
        <v>370</v>
      </c>
    </row>
    <row r="258" spans="1:65" s="2" customFormat="1" ht="16.5" customHeight="1">
      <c r="A258" s="32"/>
      <c r="B258" s="157"/>
      <c r="C258" s="158">
        <v>58</v>
      </c>
      <c r="D258" s="158" t="s">
        <v>137</v>
      </c>
      <c r="E258" s="159" t="s">
        <v>371</v>
      </c>
      <c r="F258" s="160" t="s">
        <v>372</v>
      </c>
      <c r="G258" s="161" t="s">
        <v>326</v>
      </c>
      <c r="H258" s="162">
        <v>1</v>
      </c>
      <c r="I258" s="163"/>
      <c r="J258" s="164">
        <f t="shared" si="3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31"/>
        <v>0</v>
      </c>
      <c r="Q258" s="168">
        <v>0</v>
      </c>
      <c r="R258" s="168">
        <f t="shared" si="32"/>
        <v>0</v>
      </c>
      <c r="S258" s="168">
        <v>0.01946</v>
      </c>
      <c r="T258" s="169">
        <f t="shared" si="33"/>
        <v>0.01946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186</v>
      </c>
      <c r="AT258" s="170" t="s">
        <v>137</v>
      </c>
      <c r="AU258" s="170" t="s">
        <v>142</v>
      </c>
      <c r="AY258" s="17" t="s">
        <v>134</v>
      </c>
      <c r="BE258" s="171">
        <f t="shared" si="34"/>
        <v>0</v>
      </c>
      <c r="BF258" s="171">
        <f t="shared" si="35"/>
        <v>0</v>
      </c>
      <c r="BG258" s="171">
        <f t="shared" si="36"/>
        <v>0</v>
      </c>
      <c r="BH258" s="171">
        <f t="shared" si="37"/>
        <v>0</v>
      </c>
      <c r="BI258" s="171">
        <f t="shared" si="38"/>
        <v>0</v>
      </c>
      <c r="BJ258" s="17" t="s">
        <v>142</v>
      </c>
      <c r="BK258" s="171">
        <f t="shared" si="39"/>
        <v>0</v>
      </c>
      <c r="BL258" s="17" t="s">
        <v>186</v>
      </c>
      <c r="BM258" s="170" t="s">
        <v>373</v>
      </c>
    </row>
    <row r="259" spans="1:65" s="2" customFormat="1" ht="21.75" customHeight="1">
      <c r="A259" s="32"/>
      <c r="B259" s="157"/>
      <c r="C259" s="158">
        <v>59</v>
      </c>
      <c r="D259" s="158" t="s">
        <v>137</v>
      </c>
      <c r="E259" s="159" t="s">
        <v>374</v>
      </c>
      <c r="F259" s="160" t="s">
        <v>375</v>
      </c>
      <c r="G259" s="161" t="s">
        <v>326</v>
      </c>
      <c r="H259" s="162">
        <v>1</v>
      </c>
      <c r="I259" s="163"/>
      <c r="J259" s="164">
        <f t="shared" si="3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31"/>
        <v>0</v>
      </c>
      <c r="Q259" s="168">
        <v>0.01375</v>
      </c>
      <c r="R259" s="168">
        <f t="shared" si="32"/>
        <v>0.01375</v>
      </c>
      <c r="S259" s="168">
        <v>0</v>
      </c>
      <c r="T259" s="169">
        <f t="shared" si="3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186</v>
      </c>
      <c r="AT259" s="170" t="s">
        <v>137</v>
      </c>
      <c r="AU259" s="170" t="s">
        <v>142</v>
      </c>
      <c r="AY259" s="17" t="s">
        <v>134</v>
      </c>
      <c r="BE259" s="171">
        <f t="shared" si="34"/>
        <v>0</v>
      </c>
      <c r="BF259" s="171">
        <f t="shared" si="35"/>
        <v>0</v>
      </c>
      <c r="BG259" s="171">
        <f t="shared" si="36"/>
        <v>0</v>
      </c>
      <c r="BH259" s="171">
        <f t="shared" si="37"/>
        <v>0</v>
      </c>
      <c r="BI259" s="171">
        <f t="shared" si="38"/>
        <v>0</v>
      </c>
      <c r="BJ259" s="17" t="s">
        <v>142</v>
      </c>
      <c r="BK259" s="171">
        <f t="shared" si="39"/>
        <v>0</v>
      </c>
      <c r="BL259" s="17" t="s">
        <v>186</v>
      </c>
      <c r="BM259" s="170" t="s">
        <v>376</v>
      </c>
    </row>
    <row r="260" spans="1:65" s="2" customFormat="1" ht="16.5" customHeight="1">
      <c r="A260" s="32"/>
      <c r="B260" s="157"/>
      <c r="C260" s="158">
        <v>60</v>
      </c>
      <c r="D260" s="158" t="s">
        <v>137</v>
      </c>
      <c r="E260" s="159" t="s">
        <v>377</v>
      </c>
      <c r="F260" s="160" t="s">
        <v>378</v>
      </c>
      <c r="G260" s="161" t="s">
        <v>326</v>
      </c>
      <c r="H260" s="162">
        <v>1</v>
      </c>
      <c r="I260" s="163"/>
      <c r="J260" s="164">
        <f t="shared" si="3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31"/>
        <v>0</v>
      </c>
      <c r="Q260" s="168">
        <v>0</v>
      </c>
      <c r="R260" s="168">
        <f t="shared" si="32"/>
        <v>0</v>
      </c>
      <c r="S260" s="168">
        <v>0.0329</v>
      </c>
      <c r="T260" s="169">
        <f t="shared" si="33"/>
        <v>0.0329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186</v>
      </c>
      <c r="AT260" s="170" t="s">
        <v>137</v>
      </c>
      <c r="AU260" s="170" t="s">
        <v>142</v>
      </c>
      <c r="AY260" s="17" t="s">
        <v>134</v>
      </c>
      <c r="BE260" s="171">
        <f t="shared" si="34"/>
        <v>0</v>
      </c>
      <c r="BF260" s="171">
        <f t="shared" si="35"/>
        <v>0</v>
      </c>
      <c r="BG260" s="171">
        <f t="shared" si="36"/>
        <v>0</v>
      </c>
      <c r="BH260" s="171">
        <f t="shared" si="37"/>
        <v>0</v>
      </c>
      <c r="BI260" s="171">
        <f t="shared" si="38"/>
        <v>0</v>
      </c>
      <c r="BJ260" s="17" t="s">
        <v>142</v>
      </c>
      <c r="BK260" s="171">
        <f t="shared" si="39"/>
        <v>0</v>
      </c>
      <c r="BL260" s="17" t="s">
        <v>186</v>
      </c>
      <c r="BM260" s="170" t="s">
        <v>379</v>
      </c>
    </row>
    <row r="261" spans="1:65" s="2" customFormat="1" ht="37.5" customHeight="1">
      <c r="A261" s="32"/>
      <c r="B261" s="157"/>
      <c r="C261" s="158">
        <v>61</v>
      </c>
      <c r="D261" s="158" t="s">
        <v>137</v>
      </c>
      <c r="E261" s="159" t="s">
        <v>380</v>
      </c>
      <c r="F261" s="160" t="s">
        <v>703</v>
      </c>
      <c r="G261" s="161" t="s">
        <v>326</v>
      </c>
      <c r="H261" s="162">
        <v>1</v>
      </c>
      <c r="I261" s="163"/>
      <c r="J261" s="164">
        <f t="shared" si="3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31"/>
        <v>0</v>
      </c>
      <c r="Q261" s="168">
        <v>0.01999</v>
      </c>
      <c r="R261" s="168">
        <f t="shared" si="32"/>
        <v>0.01999</v>
      </c>
      <c r="S261" s="168">
        <v>0</v>
      </c>
      <c r="T261" s="169">
        <f t="shared" si="3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186</v>
      </c>
      <c r="AT261" s="170" t="s">
        <v>137</v>
      </c>
      <c r="AU261" s="170" t="s">
        <v>142</v>
      </c>
      <c r="AY261" s="17" t="s">
        <v>134</v>
      </c>
      <c r="BE261" s="171">
        <f t="shared" si="34"/>
        <v>0</v>
      </c>
      <c r="BF261" s="171">
        <f t="shared" si="35"/>
        <v>0</v>
      </c>
      <c r="BG261" s="171">
        <f t="shared" si="36"/>
        <v>0</v>
      </c>
      <c r="BH261" s="171">
        <f t="shared" si="37"/>
        <v>0</v>
      </c>
      <c r="BI261" s="171">
        <f t="shared" si="38"/>
        <v>0</v>
      </c>
      <c r="BJ261" s="17" t="s">
        <v>142</v>
      </c>
      <c r="BK261" s="171">
        <f t="shared" si="39"/>
        <v>0</v>
      </c>
      <c r="BL261" s="17" t="s">
        <v>186</v>
      </c>
      <c r="BM261" s="170" t="s">
        <v>381</v>
      </c>
    </row>
    <row r="262" spans="1:65" s="2" customFormat="1" ht="16.5" customHeight="1">
      <c r="A262" s="32"/>
      <c r="B262" s="157"/>
      <c r="C262" s="158">
        <v>62</v>
      </c>
      <c r="D262" s="158" t="s">
        <v>137</v>
      </c>
      <c r="E262" s="159" t="s">
        <v>382</v>
      </c>
      <c r="F262" s="160" t="s">
        <v>383</v>
      </c>
      <c r="G262" s="161" t="s">
        <v>177</v>
      </c>
      <c r="H262" s="162">
        <v>6</v>
      </c>
      <c r="I262" s="163"/>
      <c r="J262" s="164">
        <f t="shared" si="3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31"/>
        <v>0</v>
      </c>
      <c r="Q262" s="168">
        <v>0</v>
      </c>
      <c r="R262" s="168">
        <f t="shared" si="32"/>
        <v>0</v>
      </c>
      <c r="S262" s="168">
        <v>0.00049</v>
      </c>
      <c r="T262" s="169">
        <f t="shared" si="33"/>
        <v>0.00294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186</v>
      </c>
      <c r="AT262" s="170" t="s">
        <v>137</v>
      </c>
      <c r="AU262" s="170" t="s">
        <v>142</v>
      </c>
      <c r="AY262" s="17" t="s">
        <v>134</v>
      </c>
      <c r="BE262" s="171">
        <f t="shared" si="34"/>
        <v>0</v>
      </c>
      <c r="BF262" s="171">
        <f t="shared" si="35"/>
        <v>0</v>
      </c>
      <c r="BG262" s="171">
        <f t="shared" si="36"/>
        <v>0</v>
      </c>
      <c r="BH262" s="171">
        <f t="shared" si="37"/>
        <v>0</v>
      </c>
      <c r="BI262" s="171">
        <f t="shared" si="38"/>
        <v>0</v>
      </c>
      <c r="BJ262" s="17" t="s">
        <v>142</v>
      </c>
      <c r="BK262" s="171">
        <f t="shared" si="39"/>
        <v>0</v>
      </c>
      <c r="BL262" s="17" t="s">
        <v>186</v>
      </c>
      <c r="BM262" s="170" t="s">
        <v>384</v>
      </c>
    </row>
    <row r="263" spans="1:65" s="2" customFormat="1" ht="16.5" customHeight="1">
      <c r="A263" s="32"/>
      <c r="B263" s="157"/>
      <c r="C263" s="158">
        <v>63</v>
      </c>
      <c r="D263" s="158" t="s">
        <v>137</v>
      </c>
      <c r="E263" s="159" t="s">
        <v>385</v>
      </c>
      <c r="F263" s="160" t="s">
        <v>386</v>
      </c>
      <c r="G263" s="161" t="s">
        <v>326</v>
      </c>
      <c r="H263" s="162">
        <v>6</v>
      </c>
      <c r="I263" s="163"/>
      <c r="J263" s="164">
        <f t="shared" si="3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31"/>
        <v>0</v>
      </c>
      <c r="Q263" s="168">
        <v>0.00189</v>
      </c>
      <c r="R263" s="168">
        <f t="shared" si="32"/>
        <v>0.01134</v>
      </c>
      <c r="S263" s="168">
        <v>0</v>
      </c>
      <c r="T263" s="169">
        <f t="shared" si="3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186</v>
      </c>
      <c r="AT263" s="170" t="s">
        <v>137</v>
      </c>
      <c r="AU263" s="170" t="s">
        <v>142</v>
      </c>
      <c r="AY263" s="17" t="s">
        <v>134</v>
      </c>
      <c r="BE263" s="171">
        <f t="shared" si="34"/>
        <v>0</v>
      </c>
      <c r="BF263" s="171">
        <f t="shared" si="35"/>
        <v>0</v>
      </c>
      <c r="BG263" s="171">
        <f t="shared" si="36"/>
        <v>0</v>
      </c>
      <c r="BH263" s="171">
        <f t="shared" si="37"/>
        <v>0</v>
      </c>
      <c r="BI263" s="171">
        <f t="shared" si="38"/>
        <v>0</v>
      </c>
      <c r="BJ263" s="17" t="s">
        <v>142</v>
      </c>
      <c r="BK263" s="171">
        <f t="shared" si="39"/>
        <v>0</v>
      </c>
      <c r="BL263" s="17" t="s">
        <v>186</v>
      </c>
      <c r="BM263" s="170" t="s">
        <v>387</v>
      </c>
    </row>
    <row r="264" spans="1:65" s="2" customFormat="1" ht="16.5" customHeight="1">
      <c r="A264" s="32"/>
      <c r="B264" s="157"/>
      <c r="C264" s="158">
        <v>64</v>
      </c>
      <c r="D264" s="158" t="s">
        <v>137</v>
      </c>
      <c r="E264" s="159" t="s">
        <v>388</v>
      </c>
      <c r="F264" s="160" t="s">
        <v>389</v>
      </c>
      <c r="G264" s="161" t="s">
        <v>326</v>
      </c>
      <c r="H264" s="162">
        <v>2</v>
      </c>
      <c r="I264" s="163"/>
      <c r="J264" s="164">
        <f t="shared" si="3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31"/>
        <v>0</v>
      </c>
      <c r="Q264" s="168">
        <v>0</v>
      </c>
      <c r="R264" s="168">
        <f t="shared" si="32"/>
        <v>0</v>
      </c>
      <c r="S264" s="168">
        <v>0.00156</v>
      </c>
      <c r="T264" s="169">
        <f t="shared" si="33"/>
        <v>0.00312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186</v>
      </c>
      <c r="AT264" s="170" t="s">
        <v>137</v>
      </c>
      <c r="AU264" s="170" t="s">
        <v>142</v>
      </c>
      <c r="AY264" s="17" t="s">
        <v>134</v>
      </c>
      <c r="BE264" s="171">
        <f t="shared" si="34"/>
        <v>0</v>
      </c>
      <c r="BF264" s="171">
        <f t="shared" si="35"/>
        <v>0</v>
      </c>
      <c r="BG264" s="171">
        <f t="shared" si="36"/>
        <v>0</v>
      </c>
      <c r="BH264" s="171">
        <f t="shared" si="37"/>
        <v>0</v>
      </c>
      <c r="BI264" s="171">
        <f t="shared" si="38"/>
        <v>0</v>
      </c>
      <c r="BJ264" s="17" t="s">
        <v>142</v>
      </c>
      <c r="BK264" s="171">
        <f t="shared" si="39"/>
        <v>0</v>
      </c>
      <c r="BL264" s="17" t="s">
        <v>186</v>
      </c>
      <c r="BM264" s="170" t="s">
        <v>390</v>
      </c>
    </row>
    <row r="265" spans="1:65" s="2" customFormat="1" ht="24.75" customHeight="1">
      <c r="A265" s="32"/>
      <c r="B265" s="157"/>
      <c r="C265" s="158">
        <v>65</v>
      </c>
      <c r="D265" s="158" t="s">
        <v>137</v>
      </c>
      <c r="E265" s="159" t="s">
        <v>391</v>
      </c>
      <c r="F265" s="160" t="s">
        <v>704</v>
      </c>
      <c r="G265" s="161" t="s">
        <v>326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0.0018</v>
      </c>
      <c r="R265" s="168">
        <f t="shared" si="32"/>
        <v>0.0018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186</v>
      </c>
      <c r="AT265" s="170" t="s">
        <v>137</v>
      </c>
      <c r="AU265" s="170" t="s">
        <v>142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186</v>
      </c>
      <c r="BM265" s="170" t="s">
        <v>392</v>
      </c>
    </row>
    <row r="266" spans="1:65" s="2" customFormat="1" ht="21.75" customHeight="1">
      <c r="A266" s="32"/>
      <c r="B266" s="157"/>
      <c r="C266" s="158">
        <v>66</v>
      </c>
      <c r="D266" s="158" t="s">
        <v>137</v>
      </c>
      <c r="E266" s="159" t="s">
        <v>393</v>
      </c>
      <c r="F266" s="160" t="s">
        <v>394</v>
      </c>
      <c r="G266" s="161" t="s">
        <v>326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0.00196</v>
      </c>
      <c r="R266" s="168">
        <f t="shared" si="32"/>
        <v>0.00196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186</v>
      </c>
      <c r="AT266" s="170" t="s">
        <v>137</v>
      </c>
      <c r="AU266" s="170" t="s">
        <v>142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186</v>
      </c>
      <c r="BM266" s="170" t="s">
        <v>395</v>
      </c>
    </row>
    <row r="267" spans="1:65" s="2" customFormat="1" ht="21.75" customHeight="1">
      <c r="A267" s="32"/>
      <c r="B267" s="157"/>
      <c r="C267" s="158">
        <v>67</v>
      </c>
      <c r="D267" s="158" t="s">
        <v>137</v>
      </c>
      <c r="E267" s="159" t="s">
        <v>396</v>
      </c>
      <c r="F267" s="160" t="s">
        <v>397</v>
      </c>
      <c r="G267" s="161" t="s">
        <v>177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0.00128</v>
      </c>
      <c r="R267" s="168">
        <f t="shared" si="32"/>
        <v>0.00128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186</v>
      </c>
      <c r="AT267" s="170" t="s">
        <v>137</v>
      </c>
      <c r="AU267" s="170" t="s">
        <v>142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186</v>
      </c>
      <c r="BM267" s="170" t="s">
        <v>398</v>
      </c>
    </row>
    <row r="268" spans="1:65" s="2" customFormat="1" ht="16.5" customHeight="1">
      <c r="A268" s="32"/>
      <c r="B268" s="157"/>
      <c r="C268" s="158">
        <v>68</v>
      </c>
      <c r="D268" s="158" t="s">
        <v>137</v>
      </c>
      <c r="E268" s="159" t="s">
        <v>399</v>
      </c>
      <c r="F268" s="160" t="s">
        <v>400</v>
      </c>
      <c r="G268" s="161" t="s">
        <v>177</v>
      </c>
      <c r="H268" s="162">
        <v>3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0.00014</v>
      </c>
      <c r="R268" s="168">
        <f t="shared" si="32"/>
        <v>0.00041999999999999996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186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186</v>
      </c>
      <c r="BM268" s="170" t="s">
        <v>401</v>
      </c>
    </row>
    <row r="269" spans="1:65" s="2" customFormat="1" ht="21.75" customHeight="1">
      <c r="A269" s="32"/>
      <c r="B269" s="157"/>
      <c r="C269" s="188">
        <v>69</v>
      </c>
      <c r="D269" s="188" t="s">
        <v>179</v>
      </c>
      <c r="E269" s="189" t="s">
        <v>402</v>
      </c>
      <c r="F269" s="190" t="s">
        <v>403</v>
      </c>
      <c r="G269" s="191" t="s">
        <v>177</v>
      </c>
      <c r="H269" s="192">
        <v>1</v>
      </c>
      <c r="I269" s="193"/>
      <c r="J269" s="194">
        <f t="shared" si="30"/>
        <v>0</v>
      </c>
      <c r="K269" s="195"/>
      <c r="L269" s="196"/>
      <c r="M269" s="197" t="s">
        <v>1</v>
      </c>
      <c r="N269" s="198" t="s">
        <v>42</v>
      </c>
      <c r="O269" s="58"/>
      <c r="P269" s="168">
        <f t="shared" si="31"/>
        <v>0</v>
      </c>
      <c r="Q269" s="168">
        <v>0.00044</v>
      </c>
      <c r="R269" s="168">
        <f t="shared" si="32"/>
        <v>0.00044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261</v>
      </c>
      <c r="AT269" s="170" t="s">
        <v>179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186</v>
      </c>
      <c r="BM269" s="170" t="s">
        <v>404</v>
      </c>
    </row>
    <row r="270" spans="1:65" s="2" customFormat="1" ht="33" customHeight="1">
      <c r="A270" s="32"/>
      <c r="B270" s="157"/>
      <c r="C270" s="188">
        <v>70</v>
      </c>
      <c r="D270" s="188" t="s">
        <v>179</v>
      </c>
      <c r="E270" s="189" t="s">
        <v>405</v>
      </c>
      <c r="F270" s="190" t="s">
        <v>702</v>
      </c>
      <c r="G270" s="191" t="s">
        <v>177</v>
      </c>
      <c r="H270" s="192">
        <v>1</v>
      </c>
      <c r="I270" s="193"/>
      <c r="J270" s="194">
        <f t="shared" si="30"/>
        <v>0</v>
      </c>
      <c r="K270" s="195"/>
      <c r="L270" s="196"/>
      <c r="M270" s="197" t="s">
        <v>1</v>
      </c>
      <c r="N270" s="198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261</v>
      </c>
      <c r="AT270" s="170" t="s">
        <v>179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186</v>
      </c>
      <c r="BM270" s="170" t="s">
        <v>406</v>
      </c>
    </row>
    <row r="271" spans="1:65" s="2" customFormat="1" ht="39.75" customHeight="1">
      <c r="A271" s="32"/>
      <c r="B271" s="157"/>
      <c r="C271" s="158">
        <v>71</v>
      </c>
      <c r="D271" s="158" t="s">
        <v>137</v>
      </c>
      <c r="E271" s="159" t="s">
        <v>407</v>
      </c>
      <c r="F271" s="160" t="s">
        <v>705</v>
      </c>
      <c r="G271" s="161" t="s">
        <v>177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0.00031</v>
      </c>
      <c r="R271" s="168">
        <f t="shared" si="32"/>
        <v>0.00031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186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186</v>
      </c>
      <c r="BM271" s="170" t="s">
        <v>408</v>
      </c>
    </row>
    <row r="272" spans="1:65" s="2" customFormat="1" ht="21.75" customHeight="1">
      <c r="A272" s="32"/>
      <c r="B272" s="157"/>
      <c r="C272" s="158">
        <v>72</v>
      </c>
      <c r="D272" s="158" t="s">
        <v>137</v>
      </c>
      <c r="E272" s="159" t="s">
        <v>409</v>
      </c>
      <c r="F272" s="160" t="s">
        <v>410</v>
      </c>
      <c r="G272" s="161" t="s">
        <v>217</v>
      </c>
      <c r="H272" s="162">
        <v>0.065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186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186</v>
      </c>
      <c r="BM272" s="170" t="s">
        <v>411</v>
      </c>
    </row>
    <row r="273" spans="1:65" s="2" customFormat="1" ht="33" customHeight="1">
      <c r="A273" s="32"/>
      <c r="B273" s="157"/>
      <c r="C273" s="158">
        <v>73</v>
      </c>
      <c r="D273" s="158" t="s">
        <v>137</v>
      </c>
      <c r="E273" s="159" t="s">
        <v>412</v>
      </c>
      <c r="F273" s="160" t="s">
        <v>413</v>
      </c>
      <c r="G273" s="161" t="s">
        <v>414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186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186</v>
      </c>
      <c r="BM273" s="170" t="s">
        <v>415</v>
      </c>
    </row>
    <row r="274" spans="2:63" s="12" customFormat="1" ht="22.9" customHeight="1">
      <c r="B274" s="144"/>
      <c r="D274" s="145" t="s">
        <v>75</v>
      </c>
      <c r="E274" s="155" t="s">
        <v>416</v>
      </c>
      <c r="F274" s="155" t="s">
        <v>417</v>
      </c>
      <c r="I274" s="147"/>
      <c r="J274" s="156">
        <f>BK274</f>
        <v>0</v>
      </c>
      <c r="L274" s="144"/>
      <c r="M274" s="149"/>
      <c r="N274" s="150"/>
      <c r="O274" s="150"/>
      <c r="P274" s="151">
        <f>SUM(P275:P276)</f>
        <v>0</v>
      </c>
      <c r="Q274" s="150"/>
      <c r="R274" s="151">
        <f>SUM(R275:R276)</f>
        <v>0.012</v>
      </c>
      <c r="S274" s="150"/>
      <c r="T274" s="152">
        <f>SUM(T275:T276)</f>
        <v>0</v>
      </c>
      <c r="AR274" s="145" t="s">
        <v>142</v>
      </c>
      <c r="AT274" s="153" t="s">
        <v>75</v>
      </c>
      <c r="AU274" s="153" t="s">
        <v>84</v>
      </c>
      <c r="AY274" s="145" t="s">
        <v>134</v>
      </c>
      <c r="BK274" s="154">
        <f>SUM(BK275:BK276)</f>
        <v>0</v>
      </c>
    </row>
    <row r="275" spans="1:65" s="2" customFormat="1" ht="21.75" customHeight="1">
      <c r="A275" s="32"/>
      <c r="B275" s="157"/>
      <c r="C275" s="158">
        <v>74</v>
      </c>
      <c r="D275" s="158" t="s">
        <v>137</v>
      </c>
      <c r="E275" s="159" t="s">
        <v>418</v>
      </c>
      <c r="F275" s="160" t="s">
        <v>419</v>
      </c>
      <c r="G275" s="161" t="s">
        <v>326</v>
      </c>
      <c r="H275" s="162">
        <v>1</v>
      </c>
      <c r="I275" s="163"/>
      <c r="J275" s="164">
        <f>ROUND(I275*H275,2)</f>
        <v>0</v>
      </c>
      <c r="K275" s="165"/>
      <c r="L275" s="33"/>
      <c r="M275" s="166" t="s">
        <v>1</v>
      </c>
      <c r="N275" s="167" t="s">
        <v>42</v>
      </c>
      <c r="O275" s="58"/>
      <c r="P275" s="168">
        <f>O275*H275</f>
        <v>0</v>
      </c>
      <c r="Q275" s="168">
        <v>0.012</v>
      </c>
      <c r="R275" s="168">
        <f>Q275*H275</f>
        <v>0.012</v>
      </c>
      <c r="S275" s="168">
        <v>0</v>
      </c>
      <c r="T275" s="16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186</v>
      </c>
      <c r="AT275" s="170" t="s">
        <v>137</v>
      </c>
      <c r="AU275" s="170" t="s">
        <v>142</v>
      </c>
      <c r="AY275" s="17" t="s">
        <v>134</v>
      </c>
      <c r="BE275" s="171">
        <f>IF(N275="základní",J275,0)</f>
        <v>0</v>
      </c>
      <c r="BF275" s="171">
        <f>IF(N275="snížená",J275,0)</f>
        <v>0</v>
      </c>
      <c r="BG275" s="171">
        <f>IF(N275="zákl. přenesená",J275,0)</f>
        <v>0</v>
      </c>
      <c r="BH275" s="171">
        <f>IF(N275="sníž. přenesená",J275,0)</f>
        <v>0</v>
      </c>
      <c r="BI275" s="171">
        <f>IF(N275="nulová",J275,0)</f>
        <v>0</v>
      </c>
      <c r="BJ275" s="17" t="s">
        <v>142</v>
      </c>
      <c r="BK275" s="171">
        <f>ROUND(I275*H275,2)</f>
        <v>0</v>
      </c>
      <c r="BL275" s="17" t="s">
        <v>186</v>
      </c>
      <c r="BM275" s="170" t="s">
        <v>420</v>
      </c>
    </row>
    <row r="276" spans="1:65" s="2" customFormat="1" ht="21.75" customHeight="1">
      <c r="A276" s="32"/>
      <c r="B276" s="157"/>
      <c r="C276" s="158">
        <v>75</v>
      </c>
      <c r="D276" s="158" t="s">
        <v>137</v>
      </c>
      <c r="E276" s="159" t="s">
        <v>421</v>
      </c>
      <c r="F276" s="160" t="s">
        <v>422</v>
      </c>
      <c r="G276" s="161" t="s">
        <v>217</v>
      </c>
      <c r="H276" s="162">
        <v>0.012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</v>
      </c>
      <c r="R276" s="168">
        <f>Q276*H276</f>
        <v>0</v>
      </c>
      <c r="S276" s="168">
        <v>0</v>
      </c>
      <c r="T276" s="169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186</v>
      </c>
      <c r="AT276" s="170" t="s">
        <v>137</v>
      </c>
      <c r="AU276" s="170" t="s">
        <v>142</v>
      </c>
      <c r="AY276" s="17" t="s">
        <v>134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186</v>
      </c>
      <c r="BM276" s="170" t="s">
        <v>423</v>
      </c>
    </row>
    <row r="277" spans="2:63" s="12" customFormat="1" ht="22.9" customHeight="1">
      <c r="B277" s="144"/>
      <c r="D277" s="145" t="s">
        <v>75</v>
      </c>
      <c r="E277" s="155" t="s">
        <v>424</v>
      </c>
      <c r="F277" s="155" t="s">
        <v>425</v>
      </c>
      <c r="I277" s="147"/>
      <c r="J277" s="156">
        <f>BK277</f>
        <v>0</v>
      </c>
      <c r="L277" s="144"/>
      <c r="M277" s="149"/>
      <c r="N277" s="150"/>
      <c r="O277" s="150"/>
      <c r="P277" s="151">
        <f>SUM(P278:P293)</f>
        <v>0</v>
      </c>
      <c r="Q277" s="150"/>
      <c r="R277" s="151">
        <f>SUM(R278:R293)</f>
        <v>0.02451</v>
      </c>
      <c r="S277" s="150"/>
      <c r="T277" s="152">
        <f>SUM(T278:T293)</f>
        <v>0</v>
      </c>
      <c r="AR277" s="145" t="s">
        <v>142</v>
      </c>
      <c r="AT277" s="153" t="s">
        <v>75</v>
      </c>
      <c r="AU277" s="153" t="s">
        <v>84</v>
      </c>
      <c r="AY277" s="145" t="s">
        <v>134</v>
      </c>
      <c r="BK277" s="154">
        <f>SUM(BK278:BK293)</f>
        <v>0</v>
      </c>
    </row>
    <row r="278" spans="1:65" s="2" customFormat="1" ht="16.5" customHeight="1">
      <c r="A278" s="32"/>
      <c r="B278" s="157"/>
      <c r="C278" s="158">
        <v>76</v>
      </c>
      <c r="D278" s="158" t="s">
        <v>137</v>
      </c>
      <c r="E278" s="159" t="s">
        <v>426</v>
      </c>
      <c r="F278" s="160" t="s">
        <v>427</v>
      </c>
      <c r="G278" s="161" t="s">
        <v>177</v>
      </c>
      <c r="H278" s="162">
        <v>1</v>
      </c>
      <c r="I278" s="163"/>
      <c r="J278" s="164">
        <f aca="true" t="shared" si="40" ref="J278:J293">ROUND(I278*H278,2)</f>
        <v>0</v>
      </c>
      <c r="K278" s="165"/>
      <c r="L278" s="33"/>
      <c r="M278" s="166" t="s">
        <v>1</v>
      </c>
      <c r="N278" s="167" t="s">
        <v>42</v>
      </c>
      <c r="O278" s="58"/>
      <c r="P278" s="168">
        <f aca="true" t="shared" si="41" ref="P278:P293">O278*H278</f>
        <v>0</v>
      </c>
      <c r="Q278" s="168">
        <v>0</v>
      </c>
      <c r="R278" s="168">
        <f aca="true" t="shared" si="42" ref="R278:R293">Q278*H278</f>
        <v>0</v>
      </c>
      <c r="S278" s="168">
        <v>0</v>
      </c>
      <c r="T278" s="169">
        <f aca="true" t="shared" si="43" ref="T278:T293"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186</v>
      </c>
      <c r="AT278" s="170" t="s">
        <v>137</v>
      </c>
      <c r="AU278" s="170" t="s">
        <v>142</v>
      </c>
      <c r="AY278" s="17" t="s">
        <v>134</v>
      </c>
      <c r="BE278" s="171">
        <f aca="true" t="shared" si="44" ref="BE278:BE293">IF(N278="základní",J278,0)</f>
        <v>0</v>
      </c>
      <c r="BF278" s="171">
        <f aca="true" t="shared" si="45" ref="BF278:BF293">IF(N278="snížená",J278,0)</f>
        <v>0</v>
      </c>
      <c r="BG278" s="171">
        <f aca="true" t="shared" si="46" ref="BG278:BG293">IF(N278="zákl. přenesená",J278,0)</f>
        <v>0</v>
      </c>
      <c r="BH278" s="171">
        <f aca="true" t="shared" si="47" ref="BH278:BH293">IF(N278="sníž. přenesená",J278,0)</f>
        <v>0</v>
      </c>
      <c r="BI278" s="171">
        <f aca="true" t="shared" si="48" ref="BI278:BI293">IF(N278="nulová",J278,0)</f>
        <v>0</v>
      </c>
      <c r="BJ278" s="17" t="s">
        <v>142</v>
      </c>
      <c r="BK278" s="171">
        <f aca="true" t="shared" si="49" ref="BK278:BK293">ROUND(I278*H278,2)</f>
        <v>0</v>
      </c>
      <c r="BL278" s="17" t="s">
        <v>186</v>
      </c>
      <c r="BM278" s="170" t="s">
        <v>428</v>
      </c>
    </row>
    <row r="279" spans="1:65" s="2" customFormat="1" ht="21.75" customHeight="1">
      <c r="A279" s="32"/>
      <c r="B279" s="157"/>
      <c r="C279" s="188">
        <v>77</v>
      </c>
      <c r="D279" s="188" t="s">
        <v>179</v>
      </c>
      <c r="E279" s="189" t="s">
        <v>429</v>
      </c>
      <c r="F279" s="190" t="s">
        <v>430</v>
      </c>
      <c r="G279" s="191" t="s">
        <v>177</v>
      </c>
      <c r="H279" s="192">
        <v>1</v>
      </c>
      <c r="I279" s="193"/>
      <c r="J279" s="194">
        <f t="shared" si="40"/>
        <v>0</v>
      </c>
      <c r="K279" s="195"/>
      <c r="L279" s="196"/>
      <c r="M279" s="197" t="s">
        <v>1</v>
      </c>
      <c r="N279" s="198" t="s">
        <v>42</v>
      </c>
      <c r="O279" s="58"/>
      <c r="P279" s="168">
        <f t="shared" si="41"/>
        <v>0</v>
      </c>
      <c r="Q279" s="168">
        <v>2E-05</v>
      </c>
      <c r="R279" s="168">
        <f t="shared" si="42"/>
        <v>2E-05</v>
      </c>
      <c r="S279" s="168">
        <v>0</v>
      </c>
      <c r="T279" s="169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261</v>
      </c>
      <c r="AT279" s="170" t="s">
        <v>179</v>
      </c>
      <c r="AU279" s="170" t="s">
        <v>142</v>
      </c>
      <c r="AY279" s="17" t="s">
        <v>134</v>
      </c>
      <c r="BE279" s="171">
        <f t="shared" si="44"/>
        <v>0</v>
      </c>
      <c r="BF279" s="171">
        <f t="shared" si="45"/>
        <v>0</v>
      </c>
      <c r="BG279" s="171">
        <f t="shared" si="46"/>
        <v>0</v>
      </c>
      <c r="BH279" s="171">
        <f t="shared" si="47"/>
        <v>0</v>
      </c>
      <c r="BI279" s="171">
        <f t="shared" si="48"/>
        <v>0</v>
      </c>
      <c r="BJ279" s="17" t="s">
        <v>142</v>
      </c>
      <c r="BK279" s="171">
        <f t="shared" si="49"/>
        <v>0</v>
      </c>
      <c r="BL279" s="17" t="s">
        <v>186</v>
      </c>
      <c r="BM279" s="170" t="s">
        <v>431</v>
      </c>
    </row>
    <row r="280" spans="1:65" s="2" customFormat="1" ht="21.75" customHeight="1">
      <c r="A280" s="32"/>
      <c r="B280" s="157"/>
      <c r="C280" s="158">
        <v>78</v>
      </c>
      <c r="D280" s="158" t="s">
        <v>137</v>
      </c>
      <c r="E280" s="159" t="s">
        <v>432</v>
      </c>
      <c r="F280" s="160" t="s">
        <v>433</v>
      </c>
      <c r="G280" s="161" t="s">
        <v>267</v>
      </c>
      <c r="H280" s="162">
        <v>30</v>
      </c>
      <c r="I280" s="163"/>
      <c r="J280" s="164">
        <f t="shared" si="4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41"/>
        <v>0</v>
      </c>
      <c r="Q280" s="168">
        <v>0</v>
      </c>
      <c r="R280" s="168">
        <f t="shared" si="42"/>
        <v>0</v>
      </c>
      <c r="S280" s="168">
        <v>0</v>
      </c>
      <c r="T280" s="169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186</v>
      </c>
      <c r="AT280" s="170" t="s">
        <v>137</v>
      </c>
      <c r="AU280" s="170" t="s">
        <v>142</v>
      </c>
      <c r="AY280" s="17" t="s">
        <v>134</v>
      </c>
      <c r="BE280" s="171">
        <f t="shared" si="44"/>
        <v>0</v>
      </c>
      <c r="BF280" s="171">
        <f t="shared" si="45"/>
        <v>0</v>
      </c>
      <c r="BG280" s="171">
        <f t="shared" si="46"/>
        <v>0</v>
      </c>
      <c r="BH280" s="171">
        <f t="shared" si="47"/>
        <v>0</v>
      </c>
      <c r="BI280" s="171">
        <f t="shared" si="48"/>
        <v>0</v>
      </c>
      <c r="BJ280" s="17" t="s">
        <v>142</v>
      </c>
      <c r="BK280" s="171">
        <f t="shared" si="49"/>
        <v>0</v>
      </c>
      <c r="BL280" s="17" t="s">
        <v>186</v>
      </c>
      <c r="BM280" s="170" t="s">
        <v>434</v>
      </c>
    </row>
    <row r="281" spans="1:65" s="2" customFormat="1" ht="16.5" customHeight="1">
      <c r="A281" s="32"/>
      <c r="B281" s="157"/>
      <c r="C281" s="188">
        <v>79</v>
      </c>
      <c r="D281" s="188" t="s">
        <v>179</v>
      </c>
      <c r="E281" s="189" t="s">
        <v>435</v>
      </c>
      <c r="F281" s="190" t="s">
        <v>436</v>
      </c>
      <c r="G281" s="191" t="s">
        <v>267</v>
      </c>
      <c r="H281" s="192">
        <v>15</v>
      </c>
      <c r="I281" s="193"/>
      <c r="J281" s="194">
        <f t="shared" si="4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41"/>
        <v>0</v>
      </c>
      <c r="Q281" s="168">
        <v>0.00017</v>
      </c>
      <c r="R281" s="168">
        <f t="shared" si="42"/>
        <v>0.00255</v>
      </c>
      <c r="S281" s="168">
        <v>0</v>
      </c>
      <c r="T281" s="169">
        <f t="shared" si="4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261</v>
      </c>
      <c r="AT281" s="170" t="s">
        <v>179</v>
      </c>
      <c r="AU281" s="170" t="s">
        <v>142</v>
      </c>
      <c r="AY281" s="17" t="s">
        <v>134</v>
      </c>
      <c r="BE281" s="171">
        <f t="shared" si="44"/>
        <v>0</v>
      </c>
      <c r="BF281" s="171">
        <f t="shared" si="45"/>
        <v>0</v>
      </c>
      <c r="BG281" s="171">
        <f t="shared" si="46"/>
        <v>0</v>
      </c>
      <c r="BH281" s="171">
        <f t="shared" si="47"/>
        <v>0</v>
      </c>
      <c r="BI281" s="171">
        <f t="shared" si="48"/>
        <v>0</v>
      </c>
      <c r="BJ281" s="17" t="s">
        <v>142</v>
      </c>
      <c r="BK281" s="171">
        <f t="shared" si="49"/>
        <v>0</v>
      </c>
      <c r="BL281" s="17" t="s">
        <v>186</v>
      </c>
      <c r="BM281" s="170" t="s">
        <v>437</v>
      </c>
    </row>
    <row r="282" spans="1:65" s="2" customFormat="1" ht="16.5" customHeight="1">
      <c r="A282" s="32"/>
      <c r="B282" s="157"/>
      <c r="C282" s="188">
        <v>80</v>
      </c>
      <c r="D282" s="188" t="s">
        <v>179</v>
      </c>
      <c r="E282" s="189" t="s">
        <v>438</v>
      </c>
      <c r="F282" s="190" t="s">
        <v>439</v>
      </c>
      <c r="G282" s="191" t="s">
        <v>267</v>
      </c>
      <c r="H282" s="192">
        <v>5</v>
      </c>
      <c r="I282" s="193"/>
      <c r="J282" s="194">
        <f t="shared" si="4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41"/>
        <v>0</v>
      </c>
      <c r="Q282" s="168">
        <v>0.00028</v>
      </c>
      <c r="R282" s="168">
        <f t="shared" si="42"/>
        <v>0.0013999999999999998</v>
      </c>
      <c r="S282" s="168">
        <v>0</v>
      </c>
      <c r="T282" s="169">
        <f t="shared" si="4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261</v>
      </c>
      <c r="AT282" s="170" t="s">
        <v>179</v>
      </c>
      <c r="AU282" s="170" t="s">
        <v>142</v>
      </c>
      <c r="AY282" s="17" t="s">
        <v>134</v>
      </c>
      <c r="BE282" s="171">
        <f t="shared" si="44"/>
        <v>0</v>
      </c>
      <c r="BF282" s="171">
        <f t="shared" si="45"/>
        <v>0</v>
      </c>
      <c r="BG282" s="171">
        <f t="shared" si="46"/>
        <v>0</v>
      </c>
      <c r="BH282" s="171">
        <f t="shared" si="47"/>
        <v>0</v>
      </c>
      <c r="BI282" s="171">
        <f t="shared" si="48"/>
        <v>0</v>
      </c>
      <c r="BJ282" s="17" t="s">
        <v>142</v>
      </c>
      <c r="BK282" s="171">
        <f t="shared" si="49"/>
        <v>0</v>
      </c>
      <c r="BL282" s="17" t="s">
        <v>186</v>
      </c>
      <c r="BM282" s="170" t="s">
        <v>440</v>
      </c>
    </row>
    <row r="283" spans="1:65" s="2" customFormat="1" ht="21.75" customHeight="1">
      <c r="A283" s="32"/>
      <c r="B283" s="157"/>
      <c r="C283" s="158">
        <v>81</v>
      </c>
      <c r="D283" s="158" t="s">
        <v>137</v>
      </c>
      <c r="E283" s="159" t="s">
        <v>441</v>
      </c>
      <c r="F283" s="160" t="s">
        <v>442</v>
      </c>
      <c r="G283" s="161" t="s">
        <v>177</v>
      </c>
      <c r="H283" s="162">
        <v>1</v>
      </c>
      <c r="I283" s="163"/>
      <c r="J283" s="164">
        <f t="shared" si="4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41"/>
        <v>0</v>
      </c>
      <c r="Q283" s="168">
        <v>0</v>
      </c>
      <c r="R283" s="168">
        <f t="shared" si="42"/>
        <v>0</v>
      </c>
      <c r="S283" s="168">
        <v>0</v>
      </c>
      <c r="T283" s="169">
        <f t="shared" si="4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186</v>
      </c>
      <c r="AT283" s="170" t="s">
        <v>137</v>
      </c>
      <c r="AU283" s="170" t="s">
        <v>142</v>
      </c>
      <c r="AY283" s="17" t="s">
        <v>134</v>
      </c>
      <c r="BE283" s="171">
        <f t="shared" si="44"/>
        <v>0</v>
      </c>
      <c r="BF283" s="171">
        <f t="shared" si="45"/>
        <v>0</v>
      </c>
      <c r="BG283" s="171">
        <f t="shared" si="46"/>
        <v>0</v>
      </c>
      <c r="BH283" s="171">
        <f t="shared" si="47"/>
        <v>0</v>
      </c>
      <c r="BI283" s="171">
        <f t="shared" si="48"/>
        <v>0</v>
      </c>
      <c r="BJ283" s="17" t="s">
        <v>142</v>
      </c>
      <c r="BK283" s="171">
        <f t="shared" si="49"/>
        <v>0</v>
      </c>
      <c r="BL283" s="17" t="s">
        <v>186</v>
      </c>
      <c r="BM283" s="170" t="s">
        <v>443</v>
      </c>
    </row>
    <row r="284" spans="1:65" s="2" customFormat="1" ht="21.75" customHeight="1">
      <c r="A284" s="32"/>
      <c r="B284" s="157"/>
      <c r="C284" s="188">
        <v>82</v>
      </c>
      <c r="D284" s="188" t="s">
        <v>179</v>
      </c>
      <c r="E284" s="189" t="s">
        <v>444</v>
      </c>
      <c r="F284" s="190" t="s">
        <v>445</v>
      </c>
      <c r="G284" s="191" t="s">
        <v>177</v>
      </c>
      <c r="H284" s="192">
        <v>1</v>
      </c>
      <c r="I284" s="193"/>
      <c r="J284" s="194">
        <f t="shared" si="40"/>
        <v>0</v>
      </c>
      <c r="K284" s="195"/>
      <c r="L284" s="196"/>
      <c r="M284" s="197" t="s">
        <v>1</v>
      </c>
      <c r="N284" s="198" t="s">
        <v>42</v>
      </c>
      <c r="O284" s="58"/>
      <c r="P284" s="168">
        <f t="shared" si="41"/>
        <v>0</v>
      </c>
      <c r="Q284" s="168">
        <v>0.0169</v>
      </c>
      <c r="R284" s="168">
        <f t="shared" si="42"/>
        <v>0.0169</v>
      </c>
      <c r="S284" s="168">
        <v>0</v>
      </c>
      <c r="T284" s="169">
        <f t="shared" si="4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261</v>
      </c>
      <c r="AT284" s="170" t="s">
        <v>179</v>
      </c>
      <c r="AU284" s="170" t="s">
        <v>142</v>
      </c>
      <c r="AY284" s="17" t="s">
        <v>134</v>
      </c>
      <c r="BE284" s="171">
        <f t="shared" si="44"/>
        <v>0</v>
      </c>
      <c r="BF284" s="171">
        <f t="shared" si="45"/>
        <v>0</v>
      </c>
      <c r="BG284" s="171">
        <f t="shared" si="46"/>
        <v>0</v>
      </c>
      <c r="BH284" s="171">
        <f t="shared" si="47"/>
        <v>0</v>
      </c>
      <c r="BI284" s="171">
        <f t="shared" si="48"/>
        <v>0</v>
      </c>
      <c r="BJ284" s="17" t="s">
        <v>142</v>
      </c>
      <c r="BK284" s="171">
        <f t="shared" si="49"/>
        <v>0</v>
      </c>
      <c r="BL284" s="17" t="s">
        <v>186</v>
      </c>
      <c r="BM284" s="170" t="s">
        <v>446</v>
      </c>
    </row>
    <row r="285" spans="1:65" s="2" customFormat="1" ht="21.75" customHeight="1">
      <c r="A285" s="32"/>
      <c r="B285" s="157"/>
      <c r="C285" s="158">
        <v>83</v>
      </c>
      <c r="D285" s="158" t="s">
        <v>137</v>
      </c>
      <c r="E285" s="159" t="s">
        <v>447</v>
      </c>
      <c r="F285" s="160" t="s">
        <v>448</v>
      </c>
      <c r="G285" s="161" t="s">
        <v>177</v>
      </c>
      <c r="H285" s="162">
        <v>3</v>
      </c>
      <c r="I285" s="163"/>
      <c r="J285" s="164">
        <f t="shared" si="4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41"/>
        <v>0</v>
      </c>
      <c r="Q285" s="168">
        <v>0</v>
      </c>
      <c r="R285" s="168">
        <f t="shared" si="42"/>
        <v>0</v>
      </c>
      <c r="S285" s="168">
        <v>0</v>
      </c>
      <c r="T285" s="169">
        <f t="shared" si="4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186</v>
      </c>
      <c r="AT285" s="170" t="s">
        <v>137</v>
      </c>
      <c r="AU285" s="170" t="s">
        <v>142</v>
      </c>
      <c r="AY285" s="17" t="s">
        <v>134</v>
      </c>
      <c r="BE285" s="171">
        <f t="shared" si="44"/>
        <v>0</v>
      </c>
      <c r="BF285" s="171">
        <f t="shared" si="45"/>
        <v>0</v>
      </c>
      <c r="BG285" s="171">
        <f t="shared" si="46"/>
        <v>0</v>
      </c>
      <c r="BH285" s="171">
        <f t="shared" si="47"/>
        <v>0</v>
      </c>
      <c r="BI285" s="171">
        <f t="shared" si="48"/>
        <v>0</v>
      </c>
      <c r="BJ285" s="17" t="s">
        <v>142</v>
      </c>
      <c r="BK285" s="171">
        <f t="shared" si="49"/>
        <v>0</v>
      </c>
      <c r="BL285" s="17" t="s">
        <v>186</v>
      </c>
      <c r="BM285" s="170" t="s">
        <v>449</v>
      </c>
    </row>
    <row r="286" spans="1:65" s="2" customFormat="1" ht="30.75" customHeight="1">
      <c r="A286" s="32"/>
      <c r="B286" s="157"/>
      <c r="C286" s="188">
        <v>84</v>
      </c>
      <c r="D286" s="188" t="s">
        <v>179</v>
      </c>
      <c r="E286" s="189" t="s">
        <v>450</v>
      </c>
      <c r="F286" s="190" t="s">
        <v>706</v>
      </c>
      <c r="G286" s="191" t="s">
        <v>177</v>
      </c>
      <c r="H286" s="192">
        <v>3</v>
      </c>
      <c r="I286" s="193"/>
      <c r="J286" s="194">
        <f t="shared" si="40"/>
        <v>0</v>
      </c>
      <c r="K286" s="195"/>
      <c r="L286" s="196"/>
      <c r="M286" s="197" t="s">
        <v>1</v>
      </c>
      <c r="N286" s="198" t="s">
        <v>42</v>
      </c>
      <c r="O286" s="58"/>
      <c r="P286" s="168">
        <f t="shared" si="41"/>
        <v>0</v>
      </c>
      <c r="Q286" s="168">
        <v>0.0001</v>
      </c>
      <c r="R286" s="168">
        <f t="shared" si="42"/>
        <v>0.00030000000000000003</v>
      </c>
      <c r="S286" s="168">
        <v>0</v>
      </c>
      <c r="T286" s="169">
        <f t="shared" si="4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261</v>
      </c>
      <c r="AT286" s="170" t="s">
        <v>179</v>
      </c>
      <c r="AU286" s="170" t="s">
        <v>142</v>
      </c>
      <c r="AY286" s="17" t="s">
        <v>134</v>
      </c>
      <c r="BE286" s="171">
        <f t="shared" si="44"/>
        <v>0</v>
      </c>
      <c r="BF286" s="171">
        <f t="shared" si="45"/>
        <v>0</v>
      </c>
      <c r="BG286" s="171">
        <f t="shared" si="46"/>
        <v>0</v>
      </c>
      <c r="BH286" s="171">
        <f t="shared" si="47"/>
        <v>0</v>
      </c>
      <c r="BI286" s="171">
        <f t="shared" si="48"/>
        <v>0</v>
      </c>
      <c r="BJ286" s="17" t="s">
        <v>142</v>
      </c>
      <c r="BK286" s="171">
        <f t="shared" si="49"/>
        <v>0</v>
      </c>
      <c r="BL286" s="17" t="s">
        <v>186</v>
      </c>
      <c r="BM286" s="170" t="s">
        <v>451</v>
      </c>
    </row>
    <row r="287" spans="1:65" s="2" customFormat="1" ht="21.75" customHeight="1">
      <c r="A287" s="32"/>
      <c r="B287" s="157"/>
      <c r="C287" s="158">
        <v>85</v>
      </c>
      <c r="D287" s="158" t="s">
        <v>137</v>
      </c>
      <c r="E287" s="159" t="s">
        <v>452</v>
      </c>
      <c r="F287" s="160" t="s">
        <v>453</v>
      </c>
      <c r="G287" s="161" t="s">
        <v>177</v>
      </c>
      <c r="H287" s="162">
        <v>2</v>
      </c>
      <c r="I287" s="163"/>
      <c r="J287" s="164">
        <f t="shared" si="40"/>
        <v>0</v>
      </c>
      <c r="K287" s="165"/>
      <c r="L287" s="33"/>
      <c r="M287" s="166" t="s">
        <v>1</v>
      </c>
      <c r="N287" s="167" t="s">
        <v>42</v>
      </c>
      <c r="O287" s="58"/>
      <c r="P287" s="168">
        <f t="shared" si="41"/>
        <v>0</v>
      </c>
      <c r="Q287" s="168">
        <v>0</v>
      </c>
      <c r="R287" s="168">
        <f t="shared" si="42"/>
        <v>0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186</v>
      </c>
      <c r="AT287" s="170" t="s">
        <v>137</v>
      </c>
      <c r="AU287" s="170" t="s">
        <v>142</v>
      </c>
      <c r="AY287" s="17" t="s">
        <v>134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142</v>
      </c>
      <c r="BK287" s="171">
        <f t="shared" si="49"/>
        <v>0</v>
      </c>
      <c r="BL287" s="17" t="s">
        <v>186</v>
      </c>
      <c r="BM287" s="170" t="s">
        <v>454</v>
      </c>
    </row>
    <row r="288" spans="1:65" s="2" customFormat="1" ht="30" customHeight="1">
      <c r="A288" s="32"/>
      <c r="B288" s="157"/>
      <c r="C288" s="188">
        <v>86</v>
      </c>
      <c r="D288" s="188" t="s">
        <v>179</v>
      </c>
      <c r="E288" s="189" t="s">
        <v>455</v>
      </c>
      <c r="F288" s="190" t="s">
        <v>707</v>
      </c>
      <c r="G288" s="191" t="s">
        <v>177</v>
      </c>
      <c r="H288" s="192">
        <v>2</v>
      </c>
      <c r="I288" s="193"/>
      <c r="J288" s="194">
        <f t="shared" si="40"/>
        <v>0</v>
      </c>
      <c r="K288" s="195"/>
      <c r="L288" s="196"/>
      <c r="M288" s="197" t="s">
        <v>1</v>
      </c>
      <c r="N288" s="198" t="s">
        <v>42</v>
      </c>
      <c r="O288" s="58"/>
      <c r="P288" s="168">
        <f t="shared" si="41"/>
        <v>0</v>
      </c>
      <c r="Q288" s="168">
        <v>0.00027</v>
      </c>
      <c r="R288" s="168">
        <f t="shared" si="42"/>
        <v>0.00054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261</v>
      </c>
      <c r="AT288" s="170" t="s">
        <v>179</v>
      </c>
      <c r="AU288" s="170" t="s">
        <v>142</v>
      </c>
      <c r="AY288" s="17" t="s">
        <v>134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142</v>
      </c>
      <c r="BK288" s="171">
        <f t="shared" si="49"/>
        <v>0</v>
      </c>
      <c r="BL288" s="17" t="s">
        <v>186</v>
      </c>
      <c r="BM288" s="170" t="s">
        <v>456</v>
      </c>
    </row>
    <row r="289" spans="1:65" s="2" customFormat="1" ht="21.75" customHeight="1">
      <c r="A289" s="32"/>
      <c r="B289" s="157"/>
      <c r="C289" s="158">
        <v>87</v>
      </c>
      <c r="D289" s="158" t="s">
        <v>137</v>
      </c>
      <c r="E289" s="159" t="s">
        <v>457</v>
      </c>
      <c r="F289" s="160" t="s">
        <v>458</v>
      </c>
      <c r="G289" s="161" t="s">
        <v>177</v>
      </c>
      <c r="H289" s="162">
        <v>2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186</v>
      </c>
      <c r="AT289" s="170" t="s">
        <v>137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186</v>
      </c>
      <c r="BM289" s="170" t="s">
        <v>459</v>
      </c>
    </row>
    <row r="290" spans="1:65" s="2" customFormat="1" ht="16.5" customHeight="1">
      <c r="A290" s="32"/>
      <c r="B290" s="157"/>
      <c r="C290" s="188">
        <v>88</v>
      </c>
      <c r="D290" s="188" t="s">
        <v>179</v>
      </c>
      <c r="E290" s="189" t="s">
        <v>460</v>
      </c>
      <c r="F290" s="190" t="s">
        <v>461</v>
      </c>
      <c r="G290" s="191" t="s">
        <v>177</v>
      </c>
      <c r="H290" s="192">
        <v>2</v>
      </c>
      <c r="I290" s="193"/>
      <c r="J290" s="194">
        <f t="shared" si="40"/>
        <v>0</v>
      </c>
      <c r="K290" s="195"/>
      <c r="L290" s="196"/>
      <c r="M290" s="197" t="s">
        <v>1</v>
      </c>
      <c r="N290" s="198" t="s">
        <v>42</v>
      </c>
      <c r="O290" s="58"/>
      <c r="P290" s="168">
        <f t="shared" si="41"/>
        <v>0</v>
      </c>
      <c r="Q290" s="168">
        <v>0.0008</v>
      </c>
      <c r="R290" s="168">
        <f t="shared" si="42"/>
        <v>0.0016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261</v>
      </c>
      <c r="AT290" s="170" t="s">
        <v>179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186</v>
      </c>
      <c r="BM290" s="170" t="s">
        <v>462</v>
      </c>
    </row>
    <row r="291" spans="1:65" s="2" customFormat="1" ht="16.5" customHeight="1">
      <c r="A291" s="32"/>
      <c r="B291" s="157"/>
      <c r="C291" s="188">
        <v>89</v>
      </c>
      <c r="D291" s="188" t="s">
        <v>179</v>
      </c>
      <c r="E291" s="189" t="s">
        <v>463</v>
      </c>
      <c r="F291" s="190" t="s">
        <v>464</v>
      </c>
      <c r="G291" s="191" t="s">
        <v>267</v>
      </c>
      <c r="H291" s="192">
        <v>10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0.00012</v>
      </c>
      <c r="R291" s="168">
        <f t="shared" si="42"/>
        <v>0.0012000000000000001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261</v>
      </c>
      <c r="AT291" s="170" t="s">
        <v>179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186</v>
      </c>
      <c r="BM291" s="170" t="s">
        <v>465</v>
      </c>
    </row>
    <row r="292" spans="1:65" s="2" customFormat="1" ht="21.75" customHeight="1">
      <c r="A292" s="32"/>
      <c r="B292" s="157"/>
      <c r="C292" s="158">
        <v>90</v>
      </c>
      <c r="D292" s="158" t="s">
        <v>137</v>
      </c>
      <c r="E292" s="159" t="s">
        <v>466</v>
      </c>
      <c r="F292" s="160" t="s">
        <v>467</v>
      </c>
      <c r="G292" s="161" t="s">
        <v>177</v>
      </c>
      <c r="H292" s="162">
        <v>1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186</v>
      </c>
      <c r="AT292" s="170" t="s">
        <v>137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186</v>
      </c>
      <c r="BM292" s="170" t="s">
        <v>468</v>
      </c>
    </row>
    <row r="293" spans="1:65" s="2" customFormat="1" ht="21.75" customHeight="1">
      <c r="A293" s="32"/>
      <c r="B293" s="157"/>
      <c r="C293" s="158">
        <v>91</v>
      </c>
      <c r="D293" s="158" t="s">
        <v>137</v>
      </c>
      <c r="E293" s="159" t="s">
        <v>469</v>
      </c>
      <c r="F293" s="160" t="s">
        <v>470</v>
      </c>
      <c r="G293" s="161" t="s">
        <v>217</v>
      </c>
      <c r="H293" s="162">
        <v>0.025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186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186</v>
      </c>
      <c r="BM293" s="170" t="s">
        <v>471</v>
      </c>
    </row>
    <row r="294" spans="2:63" s="12" customFormat="1" ht="22.9" customHeight="1">
      <c r="B294" s="144"/>
      <c r="D294" s="145" t="s">
        <v>75</v>
      </c>
      <c r="E294" s="155" t="s">
        <v>472</v>
      </c>
      <c r="F294" s="155" t="s">
        <v>473</v>
      </c>
      <c r="I294" s="147"/>
      <c r="J294" s="156">
        <f>BK294</f>
        <v>0</v>
      </c>
      <c r="L294" s="144"/>
      <c r="M294" s="149"/>
      <c r="N294" s="150"/>
      <c r="O294" s="150"/>
      <c r="P294" s="151">
        <f>SUM(P295:P298)</f>
        <v>0</v>
      </c>
      <c r="Q294" s="150"/>
      <c r="R294" s="151">
        <f>SUM(R295:R298)</f>
        <v>0.01</v>
      </c>
      <c r="S294" s="150"/>
      <c r="T294" s="152">
        <f>SUM(T295:T298)</f>
        <v>0.004</v>
      </c>
      <c r="AR294" s="145" t="s">
        <v>142</v>
      </c>
      <c r="AT294" s="153" t="s">
        <v>75</v>
      </c>
      <c r="AU294" s="153" t="s">
        <v>84</v>
      </c>
      <c r="AY294" s="145" t="s">
        <v>134</v>
      </c>
      <c r="BK294" s="154">
        <f>SUM(BK295:BK298)</f>
        <v>0</v>
      </c>
    </row>
    <row r="295" spans="1:65" s="2" customFormat="1" ht="16.5" customHeight="1">
      <c r="A295" s="32"/>
      <c r="B295" s="157"/>
      <c r="C295" s="158">
        <v>92</v>
      </c>
      <c r="D295" s="158" t="s">
        <v>137</v>
      </c>
      <c r="E295" s="159" t="s">
        <v>474</v>
      </c>
      <c r="F295" s="160" t="s">
        <v>475</v>
      </c>
      <c r="G295" s="161" t="s">
        <v>177</v>
      </c>
      <c r="H295" s="162">
        <v>2</v>
      </c>
      <c r="I295" s="163"/>
      <c r="J295" s="164">
        <f>ROUND(I295*H295,2)</f>
        <v>0</v>
      </c>
      <c r="K295" s="165"/>
      <c r="L295" s="33"/>
      <c r="M295" s="166" t="s">
        <v>1</v>
      </c>
      <c r="N295" s="167" t="s">
        <v>42</v>
      </c>
      <c r="O295" s="58"/>
      <c r="P295" s="168">
        <f>O295*H295</f>
        <v>0</v>
      </c>
      <c r="Q295" s="168">
        <v>0</v>
      </c>
      <c r="R295" s="168">
        <f>Q295*H295</f>
        <v>0</v>
      </c>
      <c r="S295" s="168">
        <v>0</v>
      </c>
      <c r="T295" s="169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186</v>
      </c>
      <c r="AT295" s="170" t="s">
        <v>137</v>
      </c>
      <c r="AU295" s="170" t="s">
        <v>142</v>
      </c>
      <c r="AY295" s="17" t="s">
        <v>134</v>
      </c>
      <c r="BE295" s="171">
        <f>IF(N295="základní",J295,0)</f>
        <v>0</v>
      </c>
      <c r="BF295" s="171">
        <f>IF(N295="snížená",J295,0)</f>
        <v>0</v>
      </c>
      <c r="BG295" s="171">
        <f>IF(N295="zákl. přenesená",J295,0)</f>
        <v>0</v>
      </c>
      <c r="BH295" s="171">
        <f>IF(N295="sníž. přenesená",J295,0)</f>
        <v>0</v>
      </c>
      <c r="BI295" s="171">
        <f>IF(N295="nulová",J295,0)</f>
        <v>0</v>
      </c>
      <c r="BJ295" s="17" t="s">
        <v>142</v>
      </c>
      <c r="BK295" s="171">
        <f>ROUND(I295*H295,2)</f>
        <v>0</v>
      </c>
      <c r="BL295" s="17" t="s">
        <v>186</v>
      </c>
      <c r="BM295" s="170" t="s">
        <v>476</v>
      </c>
    </row>
    <row r="296" spans="1:65" s="2" customFormat="1" ht="27.75" customHeight="1">
      <c r="A296" s="32"/>
      <c r="B296" s="157"/>
      <c r="C296" s="188">
        <v>93</v>
      </c>
      <c r="D296" s="188" t="s">
        <v>179</v>
      </c>
      <c r="E296" s="189" t="s">
        <v>477</v>
      </c>
      <c r="F296" s="190" t="s">
        <v>708</v>
      </c>
      <c r="G296" s="191" t="s">
        <v>177</v>
      </c>
      <c r="H296" s="192">
        <v>2</v>
      </c>
      <c r="I296" s="193"/>
      <c r="J296" s="194">
        <f>ROUND(I296*H296,2)</f>
        <v>0</v>
      </c>
      <c r="K296" s="195"/>
      <c r="L296" s="196"/>
      <c r="M296" s="197" t="s">
        <v>1</v>
      </c>
      <c r="N296" s="198" t="s">
        <v>42</v>
      </c>
      <c r="O296" s="58"/>
      <c r="P296" s="168">
        <f>O296*H296</f>
        <v>0</v>
      </c>
      <c r="Q296" s="168">
        <v>0.005</v>
      </c>
      <c r="R296" s="168">
        <f>Q296*H296</f>
        <v>0.01</v>
      </c>
      <c r="S296" s="168">
        <v>0</v>
      </c>
      <c r="T296" s="169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261</v>
      </c>
      <c r="AT296" s="170" t="s">
        <v>179</v>
      </c>
      <c r="AU296" s="170" t="s">
        <v>142</v>
      </c>
      <c r="AY296" s="17" t="s">
        <v>134</v>
      </c>
      <c r="BE296" s="171">
        <f>IF(N296="základní",J296,0)</f>
        <v>0</v>
      </c>
      <c r="BF296" s="171">
        <f>IF(N296="snížená",J296,0)</f>
        <v>0</v>
      </c>
      <c r="BG296" s="171">
        <f>IF(N296="zákl. přenesená",J296,0)</f>
        <v>0</v>
      </c>
      <c r="BH296" s="171">
        <f>IF(N296="sníž. přenesená",J296,0)</f>
        <v>0</v>
      </c>
      <c r="BI296" s="171">
        <f>IF(N296="nulová",J296,0)</f>
        <v>0</v>
      </c>
      <c r="BJ296" s="17" t="s">
        <v>142</v>
      </c>
      <c r="BK296" s="171">
        <f>ROUND(I296*H296,2)</f>
        <v>0</v>
      </c>
      <c r="BL296" s="17" t="s">
        <v>186</v>
      </c>
      <c r="BM296" s="170" t="s">
        <v>478</v>
      </c>
    </row>
    <row r="297" spans="1:65" s="2" customFormat="1" ht="21.75" customHeight="1">
      <c r="A297" s="32"/>
      <c r="B297" s="157"/>
      <c r="C297" s="158">
        <v>94</v>
      </c>
      <c r="D297" s="158" t="s">
        <v>137</v>
      </c>
      <c r="E297" s="159" t="s">
        <v>479</v>
      </c>
      <c r="F297" s="160" t="s">
        <v>480</v>
      </c>
      <c r="G297" s="161" t="s">
        <v>177</v>
      </c>
      <c r="H297" s="162">
        <v>2</v>
      </c>
      <c r="I297" s="163"/>
      <c r="J297" s="164">
        <f>ROUND(I297*H297,2)</f>
        <v>0</v>
      </c>
      <c r="K297" s="165"/>
      <c r="L297" s="33"/>
      <c r="M297" s="166" t="s">
        <v>1</v>
      </c>
      <c r="N297" s="167" t="s">
        <v>42</v>
      </c>
      <c r="O297" s="58"/>
      <c r="P297" s="168">
        <f>O297*H297</f>
        <v>0</v>
      </c>
      <c r="Q297" s="168">
        <v>0</v>
      </c>
      <c r="R297" s="168">
        <f>Q297*H297</f>
        <v>0</v>
      </c>
      <c r="S297" s="168">
        <v>0.002</v>
      </c>
      <c r="T297" s="169">
        <f>S297*H297</f>
        <v>0.004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186</v>
      </c>
      <c r="AT297" s="170" t="s">
        <v>137</v>
      </c>
      <c r="AU297" s="170" t="s">
        <v>142</v>
      </c>
      <c r="AY297" s="17" t="s">
        <v>134</v>
      </c>
      <c r="BE297" s="171">
        <f>IF(N297="základní",J297,0)</f>
        <v>0</v>
      </c>
      <c r="BF297" s="171">
        <f>IF(N297="snížená",J297,0)</f>
        <v>0</v>
      </c>
      <c r="BG297" s="171">
        <f>IF(N297="zákl. přenesená",J297,0)</f>
        <v>0</v>
      </c>
      <c r="BH297" s="171">
        <f>IF(N297="sníž. přenesená",J297,0)</f>
        <v>0</v>
      </c>
      <c r="BI297" s="171">
        <f>IF(N297="nulová",J297,0)</f>
        <v>0</v>
      </c>
      <c r="BJ297" s="17" t="s">
        <v>142</v>
      </c>
      <c r="BK297" s="171">
        <f>ROUND(I297*H297,2)</f>
        <v>0</v>
      </c>
      <c r="BL297" s="17" t="s">
        <v>186</v>
      </c>
      <c r="BM297" s="170" t="s">
        <v>481</v>
      </c>
    </row>
    <row r="298" spans="1:65" s="2" customFormat="1" ht="21.75" customHeight="1">
      <c r="A298" s="32"/>
      <c r="B298" s="157"/>
      <c r="C298" s="158">
        <v>95</v>
      </c>
      <c r="D298" s="158" t="s">
        <v>137</v>
      </c>
      <c r="E298" s="159" t="s">
        <v>482</v>
      </c>
      <c r="F298" s="160" t="s">
        <v>483</v>
      </c>
      <c r="G298" s="161" t="s">
        <v>217</v>
      </c>
      <c r="H298" s="162">
        <v>0.01</v>
      </c>
      <c r="I298" s="163"/>
      <c r="J298" s="164">
        <f>ROUND(I298*H298,2)</f>
        <v>0</v>
      </c>
      <c r="K298" s="165"/>
      <c r="L298" s="33"/>
      <c r="M298" s="166" t="s">
        <v>1</v>
      </c>
      <c r="N298" s="167" t="s">
        <v>42</v>
      </c>
      <c r="O298" s="58"/>
      <c r="P298" s="168">
        <f>O298*H298</f>
        <v>0</v>
      </c>
      <c r="Q298" s="168">
        <v>0</v>
      </c>
      <c r="R298" s="168">
        <f>Q298*H298</f>
        <v>0</v>
      </c>
      <c r="S298" s="168">
        <v>0</v>
      </c>
      <c r="T298" s="16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186</v>
      </c>
      <c r="AT298" s="170" t="s">
        <v>137</v>
      </c>
      <c r="AU298" s="170" t="s">
        <v>142</v>
      </c>
      <c r="AY298" s="17" t="s">
        <v>134</v>
      </c>
      <c r="BE298" s="171">
        <f>IF(N298="základní",J298,0)</f>
        <v>0</v>
      </c>
      <c r="BF298" s="171">
        <f>IF(N298="snížená",J298,0)</f>
        <v>0</v>
      </c>
      <c r="BG298" s="171">
        <f>IF(N298="zákl. přenesená",J298,0)</f>
        <v>0</v>
      </c>
      <c r="BH298" s="171">
        <f>IF(N298="sníž. přenesená",J298,0)</f>
        <v>0</v>
      </c>
      <c r="BI298" s="171">
        <f>IF(N298="nulová",J298,0)</f>
        <v>0</v>
      </c>
      <c r="BJ298" s="17" t="s">
        <v>142</v>
      </c>
      <c r="BK298" s="171">
        <f>ROUND(I298*H298,2)</f>
        <v>0</v>
      </c>
      <c r="BL298" s="17" t="s">
        <v>186</v>
      </c>
      <c r="BM298" s="170" t="s">
        <v>484</v>
      </c>
    </row>
    <row r="299" spans="2:63" s="12" customFormat="1" ht="22.9" customHeight="1">
      <c r="B299" s="144"/>
      <c r="D299" s="145" t="s">
        <v>75</v>
      </c>
      <c r="E299" s="155" t="s">
        <v>485</v>
      </c>
      <c r="F299" s="155" t="s">
        <v>486</v>
      </c>
      <c r="I299" s="147"/>
      <c r="J299" s="156">
        <f>BK299</f>
        <v>0</v>
      </c>
      <c r="L299" s="144"/>
      <c r="M299" s="149"/>
      <c r="N299" s="150"/>
      <c r="O299" s="150"/>
      <c r="P299" s="151">
        <f>SUM(P300:P331)</f>
        <v>0</v>
      </c>
      <c r="Q299" s="150"/>
      <c r="R299" s="151">
        <f>SUM(R300:R331)</f>
        <v>0.5313486199999999</v>
      </c>
      <c r="S299" s="150"/>
      <c r="T299" s="152">
        <f>SUM(T300:T331)</f>
        <v>0</v>
      </c>
      <c r="AR299" s="145" t="s">
        <v>142</v>
      </c>
      <c r="AT299" s="153" t="s">
        <v>75</v>
      </c>
      <c r="AU299" s="153" t="s">
        <v>84</v>
      </c>
      <c r="AY299" s="145" t="s">
        <v>134</v>
      </c>
      <c r="BK299" s="154">
        <f>SUM(BK300:BK331)</f>
        <v>0</v>
      </c>
    </row>
    <row r="300" spans="1:65" s="2" customFormat="1" ht="39.75" customHeight="1">
      <c r="A300" s="32"/>
      <c r="B300" s="157"/>
      <c r="C300" s="158">
        <v>96</v>
      </c>
      <c r="D300" s="158" t="s">
        <v>137</v>
      </c>
      <c r="E300" s="159" t="s">
        <v>487</v>
      </c>
      <c r="F300" s="160" t="s">
        <v>709</v>
      </c>
      <c r="G300" s="161" t="s">
        <v>140</v>
      </c>
      <c r="H300" s="162">
        <v>11.531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0.02541</v>
      </c>
      <c r="R300" s="168">
        <f>Q300*H300</f>
        <v>0.29300271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186</v>
      </c>
      <c r="AT300" s="170" t="s">
        <v>137</v>
      </c>
      <c r="AU300" s="170" t="s">
        <v>142</v>
      </c>
      <c r="AY300" s="17" t="s">
        <v>134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142</v>
      </c>
      <c r="BK300" s="171">
        <f>ROUND(I300*H300,2)</f>
        <v>0</v>
      </c>
      <c r="BL300" s="17" t="s">
        <v>186</v>
      </c>
      <c r="BM300" s="170" t="s">
        <v>488</v>
      </c>
    </row>
    <row r="301" spans="2:51" s="13" customFormat="1" ht="12">
      <c r="B301" s="172"/>
      <c r="D301" s="173" t="s">
        <v>144</v>
      </c>
      <c r="E301" s="174" t="s">
        <v>1</v>
      </c>
      <c r="F301" s="175" t="s">
        <v>489</v>
      </c>
      <c r="H301" s="176">
        <v>2.691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144</v>
      </c>
      <c r="AU301" s="174" t="s">
        <v>142</v>
      </c>
      <c r="AV301" s="13" t="s">
        <v>142</v>
      </c>
      <c r="AW301" s="13" t="s">
        <v>33</v>
      </c>
      <c r="AX301" s="13" t="s">
        <v>76</v>
      </c>
      <c r="AY301" s="174" t="s">
        <v>134</v>
      </c>
    </row>
    <row r="302" spans="2:51" s="13" customFormat="1" ht="12">
      <c r="B302" s="172"/>
      <c r="D302" s="173" t="s">
        <v>144</v>
      </c>
      <c r="E302" s="174" t="s">
        <v>1</v>
      </c>
      <c r="F302" s="175" t="s">
        <v>490</v>
      </c>
      <c r="H302" s="176">
        <v>2.431</v>
      </c>
      <c r="I302" s="177"/>
      <c r="L302" s="172"/>
      <c r="M302" s="178"/>
      <c r="N302" s="179"/>
      <c r="O302" s="179"/>
      <c r="P302" s="179"/>
      <c r="Q302" s="179"/>
      <c r="R302" s="179"/>
      <c r="S302" s="179"/>
      <c r="T302" s="180"/>
      <c r="AT302" s="174" t="s">
        <v>144</v>
      </c>
      <c r="AU302" s="174" t="s">
        <v>142</v>
      </c>
      <c r="AV302" s="13" t="s">
        <v>142</v>
      </c>
      <c r="AW302" s="13" t="s">
        <v>33</v>
      </c>
      <c r="AX302" s="13" t="s">
        <v>76</v>
      </c>
      <c r="AY302" s="174" t="s">
        <v>134</v>
      </c>
    </row>
    <row r="303" spans="2:51" s="13" customFormat="1" ht="12">
      <c r="B303" s="172"/>
      <c r="D303" s="173" t="s">
        <v>144</v>
      </c>
      <c r="E303" s="174" t="s">
        <v>1</v>
      </c>
      <c r="F303" s="175" t="s">
        <v>491</v>
      </c>
      <c r="H303" s="176">
        <v>6.409</v>
      </c>
      <c r="I303" s="177"/>
      <c r="L303" s="172"/>
      <c r="M303" s="178"/>
      <c r="N303" s="179"/>
      <c r="O303" s="179"/>
      <c r="P303" s="179"/>
      <c r="Q303" s="179"/>
      <c r="R303" s="179"/>
      <c r="S303" s="179"/>
      <c r="T303" s="180"/>
      <c r="AT303" s="174" t="s">
        <v>144</v>
      </c>
      <c r="AU303" s="174" t="s">
        <v>142</v>
      </c>
      <c r="AV303" s="13" t="s">
        <v>142</v>
      </c>
      <c r="AW303" s="13" t="s">
        <v>33</v>
      </c>
      <c r="AX303" s="13" t="s">
        <v>76</v>
      </c>
      <c r="AY303" s="174" t="s">
        <v>134</v>
      </c>
    </row>
    <row r="304" spans="2:51" s="15" customFormat="1" ht="12">
      <c r="B304" s="199"/>
      <c r="D304" s="173" t="s">
        <v>144</v>
      </c>
      <c r="E304" s="200" t="s">
        <v>1</v>
      </c>
      <c r="F304" s="201" t="s">
        <v>193</v>
      </c>
      <c r="H304" s="202">
        <v>11.530999999999999</v>
      </c>
      <c r="I304" s="203"/>
      <c r="L304" s="199"/>
      <c r="M304" s="204"/>
      <c r="N304" s="205"/>
      <c r="O304" s="205"/>
      <c r="P304" s="205"/>
      <c r="Q304" s="205"/>
      <c r="R304" s="205"/>
      <c r="S304" s="205"/>
      <c r="T304" s="206"/>
      <c r="AT304" s="200" t="s">
        <v>144</v>
      </c>
      <c r="AU304" s="200" t="s">
        <v>142</v>
      </c>
      <c r="AV304" s="15" t="s">
        <v>141</v>
      </c>
      <c r="AW304" s="15" t="s">
        <v>33</v>
      </c>
      <c r="AX304" s="15" t="s">
        <v>84</v>
      </c>
      <c r="AY304" s="200" t="s">
        <v>134</v>
      </c>
    </row>
    <row r="305" spans="1:65" s="2" customFormat="1" ht="21.75" customHeight="1">
      <c r="A305" s="32"/>
      <c r="B305" s="157"/>
      <c r="C305" s="158">
        <v>97</v>
      </c>
      <c r="D305" s="158" t="s">
        <v>137</v>
      </c>
      <c r="E305" s="159" t="s">
        <v>492</v>
      </c>
      <c r="F305" s="160" t="s">
        <v>493</v>
      </c>
      <c r="G305" s="161" t="s">
        <v>267</v>
      </c>
      <c r="H305" s="162">
        <v>33.04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4E-05</v>
      </c>
      <c r="R305" s="168">
        <f>Q305*H305</f>
        <v>0.0013216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186</v>
      </c>
      <c r="AT305" s="170" t="s">
        <v>137</v>
      </c>
      <c r="AU305" s="170" t="s">
        <v>142</v>
      </c>
      <c r="AY305" s="17" t="s">
        <v>134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142</v>
      </c>
      <c r="BK305" s="171">
        <f>ROUND(I305*H305,2)</f>
        <v>0</v>
      </c>
      <c r="BL305" s="17" t="s">
        <v>186</v>
      </c>
      <c r="BM305" s="170" t="s">
        <v>494</v>
      </c>
    </row>
    <row r="306" spans="2:51" s="13" customFormat="1" ht="12">
      <c r="B306" s="172"/>
      <c r="D306" s="173" t="s">
        <v>144</v>
      </c>
      <c r="E306" s="174" t="s">
        <v>1</v>
      </c>
      <c r="F306" s="175" t="s">
        <v>495</v>
      </c>
      <c r="H306" s="176">
        <v>3.77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144</v>
      </c>
      <c r="AU306" s="174" t="s">
        <v>142</v>
      </c>
      <c r="AV306" s="13" t="s">
        <v>142</v>
      </c>
      <c r="AW306" s="13" t="s">
        <v>33</v>
      </c>
      <c r="AX306" s="13" t="s">
        <v>76</v>
      </c>
      <c r="AY306" s="174" t="s">
        <v>134</v>
      </c>
    </row>
    <row r="307" spans="2:51" s="13" customFormat="1" ht="12">
      <c r="B307" s="172"/>
      <c r="D307" s="173" t="s">
        <v>144</v>
      </c>
      <c r="E307" s="174" t="s">
        <v>1</v>
      </c>
      <c r="F307" s="175" t="s">
        <v>496</v>
      </c>
      <c r="H307" s="176">
        <v>8.47</v>
      </c>
      <c r="I307" s="177"/>
      <c r="L307" s="172"/>
      <c r="M307" s="178"/>
      <c r="N307" s="179"/>
      <c r="O307" s="179"/>
      <c r="P307" s="179"/>
      <c r="Q307" s="179"/>
      <c r="R307" s="179"/>
      <c r="S307" s="179"/>
      <c r="T307" s="180"/>
      <c r="AT307" s="174" t="s">
        <v>144</v>
      </c>
      <c r="AU307" s="174" t="s">
        <v>142</v>
      </c>
      <c r="AV307" s="13" t="s">
        <v>142</v>
      </c>
      <c r="AW307" s="13" t="s">
        <v>33</v>
      </c>
      <c r="AX307" s="13" t="s">
        <v>76</v>
      </c>
      <c r="AY307" s="174" t="s">
        <v>134</v>
      </c>
    </row>
    <row r="308" spans="2:51" s="13" customFormat="1" ht="12">
      <c r="B308" s="172"/>
      <c r="D308" s="173" t="s">
        <v>144</v>
      </c>
      <c r="E308" s="174" t="s">
        <v>1</v>
      </c>
      <c r="F308" s="175" t="s">
        <v>497</v>
      </c>
      <c r="H308" s="176">
        <v>20.8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144</v>
      </c>
      <c r="AU308" s="174" t="s">
        <v>142</v>
      </c>
      <c r="AV308" s="13" t="s">
        <v>142</v>
      </c>
      <c r="AW308" s="13" t="s">
        <v>33</v>
      </c>
      <c r="AX308" s="13" t="s">
        <v>76</v>
      </c>
      <c r="AY308" s="174" t="s">
        <v>134</v>
      </c>
    </row>
    <row r="309" spans="2:51" s="15" customFormat="1" ht="12">
      <c r="B309" s="199"/>
      <c r="D309" s="173" t="s">
        <v>144</v>
      </c>
      <c r="E309" s="200" t="s">
        <v>1</v>
      </c>
      <c r="F309" s="201" t="s">
        <v>193</v>
      </c>
      <c r="H309" s="202">
        <v>33.04</v>
      </c>
      <c r="I309" s="203"/>
      <c r="L309" s="199"/>
      <c r="M309" s="204"/>
      <c r="N309" s="205"/>
      <c r="O309" s="205"/>
      <c r="P309" s="205"/>
      <c r="Q309" s="205"/>
      <c r="R309" s="205"/>
      <c r="S309" s="205"/>
      <c r="T309" s="206"/>
      <c r="AT309" s="200" t="s">
        <v>144</v>
      </c>
      <c r="AU309" s="200" t="s">
        <v>142</v>
      </c>
      <c r="AV309" s="15" t="s">
        <v>141</v>
      </c>
      <c r="AW309" s="15" t="s">
        <v>33</v>
      </c>
      <c r="AX309" s="15" t="s">
        <v>84</v>
      </c>
      <c r="AY309" s="200" t="s">
        <v>134</v>
      </c>
    </row>
    <row r="310" spans="1:65" s="2" customFormat="1" ht="16.5" customHeight="1">
      <c r="A310" s="32"/>
      <c r="B310" s="157"/>
      <c r="C310" s="158">
        <v>98</v>
      </c>
      <c r="D310" s="158" t="s">
        <v>137</v>
      </c>
      <c r="E310" s="159" t="s">
        <v>498</v>
      </c>
      <c r="F310" s="160" t="s">
        <v>499</v>
      </c>
      <c r="G310" s="161" t="s">
        <v>267</v>
      </c>
      <c r="H310" s="162">
        <v>13.5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0.00015</v>
      </c>
      <c r="R310" s="168">
        <f>Q310*H310</f>
        <v>0.002025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186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186</v>
      </c>
      <c r="BM310" s="170" t="s">
        <v>500</v>
      </c>
    </row>
    <row r="311" spans="2:51" s="13" customFormat="1" ht="12">
      <c r="B311" s="172"/>
      <c r="D311" s="173" t="s">
        <v>144</v>
      </c>
      <c r="E311" s="174" t="s">
        <v>1</v>
      </c>
      <c r="F311" s="175" t="s">
        <v>501</v>
      </c>
      <c r="H311" s="176">
        <v>13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144</v>
      </c>
      <c r="AU311" s="174" t="s">
        <v>142</v>
      </c>
      <c r="AV311" s="13" t="s">
        <v>142</v>
      </c>
      <c r="AW311" s="13" t="s">
        <v>33</v>
      </c>
      <c r="AX311" s="13" t="s">
        <v>76</v>
      </c>
      <c r="AY311" s="174" t="s">
        <v>134</v>
      </c>
    </row>
    <row r="312" spans="2:51" s="13" customFormat="1" ht="12">
      <c r="B312" s="172"/>
      <c r="D312" s="173" t="s">
        <v>144</v>
      </c>
      <c r="E312" s="174" t="s">
        <v>1</v>
      </c>
      <c r="F312" s="175" t="s">
        <v>502</v>
      </c>
      <c r="H312" s="176">
        <v>0.5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144</v>
      </c>
      <c r="AU312" s="174" t="s">
        <v>142</v>
      </c>
      <c r="AV312" s="13" t="s">
        <v>142</v>
      </c>
      <c r="AW312" s="13" t="s">
        <v>33</v>
      </c>
      <c r="AX312" s="13" t="s">
        <v>76</v>
      </c>
      <c r="AY312" s="174" t="s">
        <v>134</v>
      </c>
    </row>
    <row r="313" spans="2:51" s="15" customFormat="1" ht="12">
      <c r="B313" s="199"/>
      <c r="D313" s="173" t="s">
        <v>144</v>
      </c>
      <c r="E313" s="200" t="s">
        <v>1</v>
      </c>
      <c r="F313" s="201" t="s">
        <v>193</v>
      </c>
      <c r="H313" s="202">
        <v>13.5</v>
      </c>
      <c r="I313" s="203"/>
      <c r="L313" s="199"/>
      <c r="M313" s="204"/>
      <c r="N313" s="205"/>
      <c r="O313" s="205"/>
      <c r="P313" s="205"/>
      <c r="Q313" s="205"/>
      <c r="R313" s="205"/>
      <c r="S313" s="205"/>
      <c r="T313" s="206"/>
      <c r="AT313" s="200" t="s">
        <v>144</v>
      </c>
      <c r="AU313" s="200" t="s">
        <v>142</v>
      </c>
      <c r="AV313" s="15" t="s">
        <v>141</v>
      </c>
      <c r="AW313" s="15" t="s">
        <v>33</v>
      </c>
      <c r="AX313" s="15" t="s">
        <v>84</v>
      </c>
      <c r="AY313" s="200" t="s">
        <v>134</v>
      </c>
    </row>
    <row r="314" spans="1:65" s="2" customFormat="1" ht="16.5" customHeight="1">
      <c r="A314" s="32"/>
      <c r="B314" s="157"/>
      <c r="C314" s="158">
        <v>99</v>
      </c>
      <c r="D314" s="158" t="s">
        <v>137</v>
      </c>
      <c r="E314" s="159" t="s">
        <v>503</v>
      </c>
      <c r="F314" s="160" t="s">
        <v>504</v>
      </c>
      <c r="G314" s="161" t="s">
        <v>140</v>
      </c>
      <c r="H314" s="162">
        <v>17.355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186</v>
      </c>
      <c r="AT314" s="170" t="s">
        <v>137</v>
      </c>
      <c r="AU314" s="170" t="s">
        <v>142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186</v>
      </c>
      <c r="BM314" s="170" t="s">
        <v>505</v>
      </c>
    </row>
    <row r="315" spans="2:51" s="13" customFormat="1" ht="12">
      <c r="B315" s="172"/>
      <c r="D315" s="173" t="s">
        <v>144</v>
      </c>
      <c r="E315" s="174" t="s">
        <v>1</v>
      </c>
      <c r="F315" s="175" t="s">
        <v>506</v>
      </c>
      <c r="H315" s="176">
        <v>17.355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144</v>
      </c>
      <c r="AU315" s="174" t="s">
        <v>142</v>
      </c>
      <c r="AV315" s="13" t="s">
        <v>142</v>
      </c>
      <c r="AW315" s="13" t="s">
        <v>33</v>
      </c>
      <c r="AX315" s="13" t="s">
        <v>84</v>
      </c>
      <c r="AY315" s="174" t="s">
        <v>134</v>
      </c>
    </row>
    <row r="316" spans="1:65" s="2" customFormat="1" ht="21.75" customHeight="1">
      <c r="A316" s="32"/>
      <c r="B316" s="157"/>
      <c r="C316" s="158">
        <v>100</v>
      </c>
      <c r="D316" s="158" t="s">
        <v>137</v>
      </c>
      <c r="E316" s="159" t="s">
        <v>507</v>
      </c>
      <c r="F316" s="160" t="s">
        <v>508</v>
      </c>
      <c r="G316" s="161" t="s">
        <v>140</v>
      </c>
      <c r="H316" s="162">
        <v>17.355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0.0007</v>
      </c>
      <c r="R316" s="168">
        <f>Q316*H316</f>
        <v>0.0121485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186</v>
      </c>
      <c r="AT316" s="170" t="s">
        <v>137</v>
      </c>
      <c r="AU316" s="170" t="s">
        <v>142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186</v>
      </c>
      <c r="BM316" s="170" t="s">
        <v>509</v>
      </c>
    </row>
    <row r="317" spans="1:65" s="2" customFormat="1" ht="16.5" customHeight="1">
      <c r="A317" s="32"/>
      <c r="B317" s="157"/>
      <c r="C317" s="158">
        <v>101</v>
      </c>
      <c r="D317" s="158" t="s">
        <v>137</v>
      </c>
      <c r="E317" s="159" t="s">
        <v>510</v>
      </c>
      <c r="F317" s="160" t="s">
        <v>511</v>
      </c>
      <c r="G317" s="161" t="s">
        <v>140</v>
      </c>
      <c r="H317" s="162">
        <v>37.063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0.0002</v>
      </c>
      <c r="R317" s="168">
        <f>Q317*H317</f>
        <v>0.007412600000000001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186</v>
      </c>
      <c r="AT317" s="170" t="s">
        <v>137</v>
      </c>
      <c r="AU317" s="170" t="s">
        <v>142</v>
      </c>
      <c r="AY317" s="17" t="s">
        <v>134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142</v>
      </c>
      <c r="BK317" s="171">
        <f>ROUND(I317*H317,2)</f>
        <v>0</v>
      </c>
      <c r="BL317" s="17" t="s">
        <v>186</v>
      </c>
      <c r="BM317" s="170" t="s">
        <v>512</v>
      </c>
    </row>
    <row r="318" spans="2:51" s="13" customFormat="1" ht="12">
      <c r="B318" s="172"/>
      <c r="D318" s="173" t="s">
        <v>144</v>
      </c>
      <c r="E318" s="174" t="s">
        <v>1</v>
      </c>
      <c r="F318" s="175" t="s">
        <v>513</v>
      </c>
      <c r="H318" s="176">
        <v>23.062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2">
      <c r="B319" s="172"/>
      <c r="D319" s="173" t="s">
        <v>144</v>
      </c>
      <c r="E319" s="174" t="s">
        <v>1</v>
      </c>
      <c r="F319" s="175" t="s">
        <v>514</v>
      </c>
      <c r="H319" s="176">
        <v>8.177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3" customFormat="1" ht="12">
      <c r="B320" s="172"/>
      <c r="D320" s="173" t="s">
        <v>144</v>
      </c>
      <c r="E320" s="174" t="s">
        <v>1</v>
      </c>
      <c r="F320" s="175" t="s">
        <v>515</v>
      </c>
      <c r="H320" s="176">
        <v>5.824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144</v>
      </c>
      <c r="AU320" s="174" t="s">
        <v>142</v>
      </c>
      <c r="AV320" s="13" t="s">
        <v>142</v>
      </c>
      <c r="AW320" s="13" t="s">
        <v>33</v>
      </c>
      <c r="AX320" s="13" t="s">
        <v>76</v>
      </c>
      <c r="AY320" s="174" t="s">
        <v>134</v>
      </c>
    </row>
    <row r="321" spans="2:51" s="15" customFormat="1" ht="12">
      <c r="B321" s="199"/>
      <c r="D321" s="173" t="s">
        <v>144</v>
      </c>
      <c r="E321" s="200" t="s">
        <v>1</v>
      </c>
      <c r="F321" s="201" t="s">
        <v>193</v>
      </c>
      <c r="H321" s="202">
        <v>37.063</v>
      </c>
      <c r="I321" s="203"/>
      <c r="L321" s="199"/>
      <c r="M321" s="204"/>
      <c r="N321" s="205"/>
      <c r="O321" s="205"/>
      <c r="P321" s="205"/>
      <c r="Q321" s="205"/>
      <c r="R321" s="205"/>
      <c r="S321" s="205"/>
      <c r="T321" s="206"/>
      <c r="AT321" s="200" t="s">
        <v>144</v>
      </c>
      <c r="AU321" s="200" t="s">
        <v>142</v>
      </c>
      <c r="AV321" s="15" t="s">
        <v>141</v>
      </c>
      <c r="AW321" s="15" t="s">
        <v>33</v>
      </c>
      <c r="AX321" s="15" t="s">
        <v>84</v>
      </c>
      <c r="AY321" s="200" t="s">
        <v>134</v>
      </c>
    </row>
    <row r="322" spans="1:65" s="2" customFormat="1" ht="21.75" customHeight="1">
      <c r="A322" s="32"/>
      <c r="B322" s="157"/>
      <c r="C322" s="158">
        <v>102</v>
      </c>
      <c r="D322" s="158" t="s">
        <v>137</v>
      </c>
      <c r="E322" s="159" t="s">
        <v>516</v>
      </c>
      <c r="F322" s="160" t="s">
        <v>517</v>
      </c>
      <c r="G322" s="161" t="s">
        <v>140</v>
      </c>
      <c r="H322" s="162">
        <v>5.824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0.01412</v>
      </c>
      <c r="R322" s="168">
        <f>Q322*H322</f>
        <v>0.08223488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186</v>
      </c>
      <c r="AT322" s="170" t="s">
        <v>137</v>
      </c>
      <c r="AU322" s="170" t="s">
        <v>142</v>
      </c>
      <c r="AY322" s="17" t="s">
        <v>134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142</v>
      </c>
      <c r="BK322" s="171">
        <f>ROUND(I322*H322,2)</f>
        <v>0</v>
      </c>
      <c r="BL322" s="17" t="s">
        <v>186</v>
      </c>
      <c r="BM322" s="170" t="s">
        <v>518</v>
      </c>
    </row>
    <row r="323" spans="2:51" s="14" customFormat="1" ht="12">
      <c r="B323" s="181"/>
      <c r="D323" s="173" t="s">
        <v>144</v>
      </c>
      <c r="E323" s="182" t="s">
        <v>1</v>
      </c>
      <c r="F323" s="183" t="s">
        <v>519</v>
      </c>
      <c r="H323" s="182" t="s">
        <v>1</v>
      </c>
      <c r="I323" s="184"/>
      <c r="L323" s="181"/>
      <c r="M323" s="185"/>
      <c r="N323" s="186"/>
      <c r="O323" s="186"/>
      <c r="P323" s="186"/>
      <c r="Q323" s="186"/>
      <c r="R323" s="186"/>
      <c r="S323" s="186"/>
      <c r="T323" s="187"/>
      <c r="AT323" s="182" t="s">
        <v>144</v>
      </c>
      <c r="AU323" s="182" t="s">
        <v>142</v>
      </c>
      <c r="AV323" s="14" t="s">
        <v>84</v>
      </c>
      <c r="AW323" s="14" t="s">
        <v>33</v>
      </c>
      <c r="AX323" s="14" t="s">
        <v>76</v>
      </c>
      <c r="AY323" s="182" t="s">
        <v>134</v>
      </c>
    </row>
    <row r="324" spans="2:51" s="13" customFormat="1" ht="12">
      <c r="B324" s="172"/>
      <c r="D324" s="173" t="s">
        <v>144</v>
      </c>
      <c r="E324" s="174" t="s">
        <v>1</v>
      </c>
      <c r="F324" s="175" t="s">
        <v>520</v>
      </c>
      <c r="H324" s="176">
        <v>5.824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142</v>
      </c>
      <c r="AV324" s="13" t="s">
        <v>142</v>
      </c>
      <c r="AW324" s="13" t="s">
        <v>33</v>
      </c>
      <c r="AX324" s="13" t="s">
        <v>84</v>
      </c>
      <c r="AY324" s="174" t="s">
        <v>134</v>
      </c>
    </row>
    <row r="325" spans="1:65" s="2" customFormat="1" ht="16.5" customHeight="1">
      <c r="A325" s="32"/>
      <c r="B325" s="157"/>
      <c r="C325" s="158">
        <v>103</v>
      </c>
      <c r="D325" s="158" t="s">
        <v>137</v>
      </c>
      <c r="E325" s="159" t="s">
        <v>521</v>
      </c>
      <c r="F325" s="160" t="s">
        <v>522</v>
      </c>
      <c r="G325" s="161" t="s">
        <v>140</v>
      </c>
      <c r="H325" s="162">
        <v>4.173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0.01629</v>
      </c>
      <c r="R325" s="168">
        <f>Q325*H325</f>
        <v>0.06797816999999999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186</v>
      </c>
      <c r="AT325" s="170" t="s">
        <v>137</v>
      </c>
      <c r="AU325" s="170" t="s">
        <v>142</v>
      </c>
      <c r="AY325" s="17" t="s">
        <v>134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142</v>
      </c>
      <c r="BK325" s="171">
        <f>ROUND(I325*H325,2)</f>
        <v>0</v>
      </c>
      <c r="BL325" s="17" t="s">
        <v>186</v>
      </c>
      <c r="BM325" s="170" t="s">
        <v>523</v>
      </c>
    </row>
    <row r="326" spans="2:51" s="14" customFormat="1" ht="12">
      <c r="B326" s="181"/>
      <c r="D326" s="173" t="s">
        <v>144</v>
      </c>
      <c r="E326" s="182" t="s">
        <v>1</v>
      </c>
      <c r="F326" s="183" t="s">
        <v>524</v>
      </c>
      <c r="H326" s="182" t="s">
        <v>1</v>
      </c>
      <c r="I326" s="184"/>
      <c r="L326" s="181"/>
      <c r="M326" s="185"/>
      <c r="N326" s="186"/>
      <c r="O326" s="186"/>
      <c r="P326" s="186"/>
      <c r="Q326" s="186"/>
      <c r="R326" s="186"/>
      <c r="S326" s="186"/>
      <c r="T326" s="187"/>
      <c r="AT326" s="182" t="s">
        <v>144</v>
      </c>
      <c r="AU326" s="182" t="s">
        <v>142</v>
      </c>
      <c r="AV326" s="14" t="s">
        <v>84</v>
      </c>
      <c r="AW326" s="14" t="s">
        <v>33</v>
      </c>
      <c r="AX326" s="14" t="s">
        <v>76</v>
      </c>
      <c r="AY326" s="182" t="s">
        <v>134</v>
      </c>
    </row>
    <row r="327" spans="2:51" s="13" customFormat="1" ht="12">
      <c r="B327" s="172"/>
      <c r="D327" s="173" t="s">
        <v>144</v>
      </c>
      <c r="E327" s="174" t="s">
        <v>1</v>
      </c>
      <c r="F327" s="175" t="s">
        <v>525</v>
      </c>
      <c r="H327" s="176">
        <v>4.173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134</v>
      </c>
    </row>
    <row r="328" spans="2:51" s="15" customFormat="1" ht="12">
      <c r="B328" s="199"/>
      <c r="D328" s="173" t="s">
        <v>144</v>
      </c>
      <c r="E328" s="200" t="s">
        <v>1</v>
      </c>
      <c r="F328" s="201" t="s">
        <v>193</v>
      </c>
      <c r="H328" s="202">
        <v>4.173</v>
      </c>
      <c r="I328" s="203"/>
      <c r="L328" s="199"/>
      <c r="M328" s="204"/>
      <c r="N328" s="205"/>
      <c r="O328" s="205"/>
      <c r="P328" s="205"/>
      <c r="Q328" s="205"/>
      <c r="R328" s="205"/>
      <c r="S328" s="205"/>
      <c r="T328" s="206"/>
      <c r="AT328" s="200" t="s">
        <v>144</v>
      </c>
      <c r="AU328" s="200" t="s">
        <v>142</v>
      </c>
      <c r="AV328" s="15" t="s">
        <v>141</v>
      </c>
      <c r="AW328" s="15" t="s">
        <v>33</v>
      </c>
      <c r="AX328" s="15" t="s">
        <v>84</v>
      </c>
      <c r="AY328" s="200" t="s">
        <v>134</v>
      </c>
    </row>
    <row r="329" spans="1:65" s="2" customFormat="1" ht="21.75" customHeight="1">
      <c r="A329" s="32"/>
      <c r="B329" s="157"/>
      <c r="C329" s="158">
        <v>104</v>
      </c>
      <c r="D329" s="158" t="s">
        <v>137</v>
      </c>
      <c r="E329" s="159" t="s">
        <v>526</v>
      </c>
      <c r="F329" s="160" t="s">
        <v>527</v>
      </c>
      <c r="G329" s="161" t="s">
        <v>140</v>
      </c>
      <c r="H329" s="162">
        <v>4.004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0.01629</v>
      </c>
      <c r="R329" s="168">
        <f>Q329*H329</f>
        <v>0.06522515999999999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186</v>
      </c>
      <c r="AT329" s="170" t="s">
        <v>137</v>
      </c>
      <c r="AU329" s="170" t="s">
        <v>142</v>
      </c>
      <c r="AY329" s="17" t="s">
        <v>134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142</v>
      </c>
      <c r="BK329" s="171">
        <f>ROUND(I329*H329,2)</f>
        <v>0</v>
      </c>
      <c r="BL329" s="17" t="s">
        <v>186</v>
      </c>
      <c r="BM329" s="170" t="s">
        <v>528</v>
      </c>
    </row>
    <row r="330" spans="2:51" s="13" customFormat="1" ht="12">
      <c r="B330" s="172"/>
      <c r="D330" s="173" t="s">
        <v>144</v>
      </c>
      <c r="E330" s="174" t="s">
        <v>1</v>
      </c>
      <c r="F330" s="175" t="s">
        <v>529</v>
      </c>
      <c r="H330" s="176">
        <v>4.004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144</v>
      </c>
      <c r="AU330" s="174" t="s">
        <v>142</v>
      </c>
      <c r="AV330" s="13" t="s">
        <v>142</v>
      </c>
      <c r="AW330" s="13" t="s">
        <v>33</v>
      </c>
      <c r="AX330" s="13" t="s">
        <v>84</v>
      </c>
      <c r="AY330" s="174" t="s">
        <v>134</v>
      </c>
    </row>
    <row r="331" spans="1:65" s="2" customFormat="1" ht="21.75" customHeight="1">
      <c r="A331" s="32"/>
      <c r="B331" s="157"/>
      <c r="C331" s="158">
        <v>105</v>
      </c>
      <c r="D331" s="158" t="s">
        <v>137</v>
      </c>
      <c r="E331" s="159" t="s">
        <v>530</v>
      </c>
      <c r="F331" s="160" t="s">
        <v>531</v>
      </c>
      <c r="G331" s="161" t="s">
        <v>217</v>
      </c>
      <c r="H331" s="162">
        <v>0.531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</v>
      </c>
      <c r="R331" s="168">
        <f>Q331*H331</f>
        <v>0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186</v>
      </c>
      <c r="AT331" s="170" t="s">
        <v>137</v>
      </c>
      <c r="AU331" s="170" t="s">
        <v>142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142</v>
      </c>
      <c r="BK331" s="171">
        <f>ROUND(I331*H331,2)</f>
        <v>0</v>
      </c>
      <c r="BL331" s="17" t="s">
        <v>186</v>
      </c>
      <c r="BM331" s="170" t="s">
        <v>532</v>
      </c>
    </row>
    <row r="332" spans="2:63" s="12" customFormat="1" ht="22.9" customHeight="1">
      <c r="B332" s="144"/>
      <c r="D332" s="145" t="s">
        <v>75</v>
      </c>
      <c r="E332" s="155" t="s">
        <v>533</v>
      </c>
      <c r="F332" s="155" t="s">
        <v>534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SUM(P333:P348)</f>
        <v>0</v>
      </c>
      <c r="Q332" s="150"/>
      <c r="R332" s="151">
        <f>SUM(R333:R348)</f>
        <v>0.037</v>
      </c>
      <c r="S332" s="150"/>
      <c r="T332" s="152">
        <f>SUM(T333:T348)</f>
        <v>0.10244539999999999</v>
      </c>
      <c r="AR332" s="145" t="s">
        <v>142</v>
      </c>
      <c r="AT332" s="153" t="s">
        <v>75</v>
      </c>
      <c r="AU332" s="153" t="s">
        <v>84</v>
      </c>
      <c r="AY332" s="145" t="s">
        <v>134</v>
      </c>
      <c r="BK332" s="154">
        <f>SUM(BK333:BK348)</f>
        <v>0</v>
      </c>
    </row>
    <row r="333" spans="1:65" s="2" customFormat="1" ht="21.75" customHeight="1">
      <c r="A333" s="32"/>
      <c r="B333" s="157"/>
      <c r="C333" s="158">
        <v>106</v>
      </c>
      <c r="D333" s="158" t="s">
        <v>137</v>
      </c>
      <c r="E333" s="159" t="s">
        <v>535</v>
      </c>
      <c r="F333" s="160" t="s">
        <v>536</v>
      </c>
      <c r="G333" s="161" t="s">
        <v>140</v>
      </c>
      <c r="H333" s="162">
        <v>4.156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</v>
      </c>
      <c r="R333" s="168">
        <f>Q333*H333</f>
        <v>0</v>
      </c>
      <c r="S333" s="168">
        <v>0.02465</v>
      </c>
      <c r="T333" s="169">
        <f>S333*H333</f>
        <v>0.10244539999999999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186</v>
      </c>
      <c r="AT333" s="170" t="s">
        <v>137</v>
      </c>
      <c r="AU333" s="170" t="s">
        <v>142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142</v>
      </c>
      <c r="BK333" s="171">
        <f>ROUND(I333*H333,2)</f>
        <v>0</v>
      </c>
      <c r="BL333" s="17" t="s">
        <v>186</v>
      </c>
      <c r="BM333" s="170" t="s">
        <v>537</v>
      </c>
    </row>
    <row r="334" spans="2:51" s="14" customFormat="1" ht="12">
      <c r="B334" s="181"/>
      <c r="D334" s="173" t="s">
        <v>144</v>
      </c>
      <c r="E334" s="182" t="s">
        <v>1</v>
      </c>
      <c r="F334" s="183" t="s">
        <v>538</v>
      </c>
      <c r="H334" s="182" t="s">
        <v>1</v>
      </c>
      <c r="I334" s="184"/>
      <c r="L334" s="181"/>
      <c r="M334" s="185"/>
      <c r="N334" s="186"/>
      <c r="O334" s="186"/>
      <c r="P334" s="186"/>
      <c r="Q334" s="186"/>
      <c r="R334" s="186"/>
      <c r="S334" s="186"/>
      <c r="T334" s="187"/>
      <c r="AT334" s="182" t="s">
        <v>144</v>
      </c>
      <c r="AU334" s="182" t="s">
        <v>142</v>
      </c>
      <c r="AV334" s="14" t="s">
        <v>84</v>
      </c>
      <c r="AW334" s="14" t="s">
        <v>33</v>
      </c>
      <c r="AX334" s="14" t="s">
        <v>76</v>
      </c>
      <c r="AY334" s="182" t="s">
        <v>134</v>
      </c>
    </row>
    <row r="335" spans="2:51" s="13" customFormat="1" ht="12">
      <c r="B335" s="172"/>
      <c r="D335" s="173" t="s">
        <v>144</v>
      </c>
      <c r="E335" s="174" t="s">
        <v>1</v>
      </c>
      <c r="F335" s="175" t="s">
        <v>539</v>
      </c>
      <c r="H335" s="176">
        <v>0.992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142</v>
      </c>
      <c r="AV335" s="13" t="s">
        <v>142</v>
      </c>
      <c r="AW335" s="13" t="s">
        <v>33</v>
      </c>
      <c r="AX335" s="13" t="s">
        <v>76</v>
      </c>
      <c r="AY335" s="174" t="s">
        <v>134</v>
      </c>
    </row>
    <row r="336" spans="2:51" s="13" customFormat="1" ht="12">
      <c r="B336" s="172"/>
      <c r="D336" s="173" t="s">
        <v>144</v>
      </c>
      <c r="E336" s="174" t="s">
        <v>1</v>
      </c>
      <c r="F336" s="175" t="s">
        <v>540</v>
      </c>
      <c r="H336" s="176">
        <v>3.164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144</v>
      </c>
      <c r="AU336" s="174" t="s">
        <v>142</v>
      </c>
      <c r="AV336" s="13" t="s">
        <v>142</v>
      </c>
      <c r="AW336" s="13" t="s">
        <v>33</v>
      </c>
      <c r="AX336" s="13" t="s">
        <v>76</v>
      </c>
      <c r="AY336" s="174" t="s">
        <v>134</v>
      </c>
    </row>
    <row r="337" spans="2:51" s="15" customFormat="1" ht="12">
      <c r="B337" s="199"/>
      <c r="D337" s="173" t="s">
        <v>144</v>
      </c>
      <c r="E337" s="200" t="s">
        <v>1</v>
      </c>
      <c r="F337" s="201" t="s">
        <v>193</v>
      </c>
      <c r="H337" s="202">
        <v>4.156</v>
      </c>
      <c r="I337" s="203"/>
      <c r="L337" s="199"/>
      <c r="M337" s="204"/>
      <c r="N337" s="205"/>
      <c r="O337" s="205"/>
      <c r="P337" s="205"/>
      <c r="Q337" s="205"/>
      <c r="R337" s="205"/>
      <c r="S337" s="205"/>
      <c r="T337" s="206"/>
      <c r="AT337" s="200" t="s">
        <v>144</v>
      </c>
      <c r="AU337" s="200" t="s">
        <v>142</v>
      </c>
      <c r="AV337" s="15" t="s">
        <v>141</v>
      </c>
      <c r="AW337" s="15" t="s">
        <v>33</v>
      </c>
      <c r="AX337" s="15" t="s">
        <v>84</v>
      </c>
      <c r="AY337" s="200" t="s">
        <v>134</v>
      </c>
    </row>
    <row r="338" spans="1:65" s="2" customFormat="1" ht="21.75" customHeight="1">
      <c r="A338" s="32"/>
      <c r="B338" s="157"/>
      <c r="C338" s="158">
        <v>107</v>
      </c>
      <c r="D338" s="158" t="s">
        <v>137</v>
      </c>
      <c r="E338" s="159" t="s">
        <v>541</v>
      </c>
      <c r="F338" s="160" t="s">
        <v>542</v>
      </c>
      <c r="G338" s="161" t="s">
        <v>177</v>
      </c>
      <c r="H338" s="162">
        <v>2</v>
      </c>
      <c r="I338" s="163"/>
      <c r="J338" s="164">
        <f aca="true" t="shared" si="50" ref="J338:J348"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 aca="true" t="shared" si="51" ref="P338:P348">O338*H338</f>
        <v>0</v>
      </c>
      <c r="Q338" s="168">
        <v>0</v>
      </c>
      <c r="R338" s="168">
        <f aca="true" t="shared" si="52" ref="R338:R348">Q338*H338</f>
        <v>0</v>
      </c>
      <c r="S338" s="168">
        <v>0</v>
      </c>
      <c r="T338" s="169">
        <f aca="true" t="shared" si="53" ref="T338:T348"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186</v>
      </c>
      <c r="AT338" s="170" t="s">
        <v>137</v>
      </c>
      <c r="AU338" s="170" t="s">
        <v>142</v>
      </c>
      <c r="AY338" s="17" t="s">
        <v>134</v>
      </c>
      <c r="BE338" s="171">
        <f aca="true" t="shared" si="54" ref="BE338:BE348">IF(N338="základní",J338,0)</f>
        <v>0</v>
      </c>
      <c r="BF338" s="171">
        <f aca="true" t="shared" si="55" ref="BF338:BF348">IF(N338="snížená",J338,0)</f>
        <v>0</v>
      </c>
      <c r="BG338" s="171">
        <f aca="true" t="shared" si="56" ref="BG338:BG348">IF(N338="zákl. přenesená",J338,0)</f>
        <v>0</v>
      </c>
      <c r="BH338" s="171">
        <f aca="true" t="shared" si="57" ref="BH338:BH348">IF(N338="sníž. přenesená",J338,0)</f>
        <v>0</v>
      </c>
      <c r="BI338" s="171">
        <f aca="true" t="shared" si="58" ref="BI338:BI348">IF(N338="nulová",J338,0)</f>
        <v>0</v>
      </c>
      <c r="BJ338" s="17" t="s">
        <v>142</v>
      </c>
      <c r="BK338" s="171">
        <f aca="true" t="shared" si="59" ref="BK338:BK348">ROUND(I338*H338,2)</f>
        <v>0</v>
      </c>
      <c r="BL338" s="17" t="s">
        <v>186</v>
      </c>
      <c r="BM338" s="170" t="s">
        <v>543</v>
      </c>
    </row>
    <row r="339" spans="1:65" s="2" customFormat="1" ht="16.5" customHeight="1">
      <c r="A339" s="32"/>
      <c r="B339" s="157"/>
      <c r="C339" s="188">
        <v>108</v>
      </c>
      <c r="D339" s="188" t="s">
        <v>179</v>
      </c>
      <c r="E339" s="189" t="s">
        <v>544</v>
      </c>
      <c r="F339" s="190" t="s">
        <v>545</v>
      </c>
      <c r="G339" s="191" t="s">
        <v>177</v>
      </c>
      <c r="H339" s="192">
        <v>2</v>
      </c>
      <c r="I339" s="193"/>
      <c r="J339" s="194">
        <f t="shared" si="50"/>
        <v>0</v>
      </c>
      <c r="K339" s="195"/>
      <c r="L339" s="196"/>
      <c r="M339" s="197" t="s">
        <v>1</v>
      </c>
      <c r="N339" s="198" t="s">
        <v>42</v>
      </c>
      <c r="O339" s="58"/>
      <c r="P339" s="168">
        <f t="shared" si="51"/>
        <v>0</v>
      </c>
      <c r="Q339" s="168">
        <v>0.0155</v>
      </c>
      <c r="R339" s="168">
        <f t="shared" si="52"/>
        <v>0.031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261</v>
      </c>
      <c r="AT339" s="170" t="s">
        <v>179</v>
      </c>
      <c r="AU339" s="170" t="s">
        <v>142</v>
      </c>
      <c r="AY339" s="17" t="s">
        <v>134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186</v>
      </c>
      <c r="BM339" s="170" t="s">
        <v>546</v>
      </c>
    </row>
    <row r="340" spans="1:65" s="2" customFormat="1" ht="21.75" customHeight="1">
      <c r="A340" s="32"/>
      <c r="B340" s="157"/>
      <c r="C340" s="188">
        <v>109</v>
      </c>
      <c r="D340" s="188" t="s">
        <v>179</v>
      </c>
      <c r="E340" s="189" t="s">
        <v>547</v>
      </c>
      <c r="F340" s="190" t="s">
        <v>710</v>
      </c>
      <c r="G340" s="191" t="s">
        <v>177</v>
      </c>
      <c r="H340" s="192">
        <v>2</v>
      </c>
      <c r="I340" s="193"/>
      <c r="J340" s="194">
        <f t="shared" si="50"/>
        <v>0</v>
      </c>
      <c r="K340" s="195"/>
      <c r="L340" s="196"/>
      <c r="M340" s="197" t="s">
        <v>1</v>
      </c>
      <c r="N340" s="198" t="s">
        <v>42</v>
      </c>
      <c r="O340" s="58"/>
      <c r="P340" s="168">
        <f t="shared" si="51"/>
        <v>0</v>
      </c>
      <c r="Q340" s="168">
        <v>0.0012</v>
      </c>
      <c r="R340" s="168">
        <f t="shared" si="52"/>
        <v>0.0024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261</v>
      </c>
      <c r="AT340" s="170" t="s">
        <v>179</v>
      </c>
      <c r="AU340" s="170" t="s">
        <v>142</v>
      </c>
      <c r="AY340" s="17" t="s">
        <v>134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142</v>
      </c>
      <c r="BK340" s="171">
        <f t="shared" si="59"/>
        <v>0</v>
      </c>
      <c r="BL340" s="17" t="s">
        <v>186</v>
      </c>
      <c r="BM340" s="170" t="s">
        <v>548</v>
      </c>
    </row>
    <row r="341" spans="1:65" s="2" customFormat="1" ht="16.5" customHeight="1">
      <c r="A341" s="32"/>
      <c r="B341" s="157"/>
      <c r="C341" s="158">
        <v>110</v>
      </c>
      <c r="D341" s="158" t="s">
        <v>137</v>
      </c>
      <c r="E341" s="159" t="s">
        <v>549</v>
      </c>
      <c r="F341" s="160" t="s">
        <v>550</v>
      </c>
      <c r="G341" s="161" t="s">
        <v>177</v>
      </c>
      <c r="H341" s="162">
        <v>2</v>
      </c>
      <c r="I341" s="163"/>
      <c r="J341" s="164">
        <f t="shared" si="50"/>
        <v>0</v>
      </c>
      <c r="K341" s="165"/>
      <c r="L341" s="33"/>
      <c r="M341" s="166" t="s">
        <v>1</v>
      </c>
      <c r="N341" s="167" t="s">
        <v>42</v>
      </c>
      <c r="O341" s="58"/>
      <c r="P341" s="168">
        <f t="shared" si="51"/>
        <v>0</v>
      </c>
      <c r="Q341" s="168">
        <v>0</v>
      </c>
      <c r="R341" s="168">
        <f t="shared" si="52"/>
        <v>0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186</v>
      </c>
      <c r="AT341" s="170" t="s">
        <v>137</v>
      </c>
      <c r="AU341" s="170" t="s">
        <v>142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142</v>
      </c>
      <c r="BK341" s="171">
        <f t="shared" si="59"/>
        <v>0</v>
      </c>
      <c r="BL341" s="17" t="s">
        <v>186</v>
      </c>
      <c r="BM341" s="170" t="s">
        <v>551</v>
      </c>
    </row>
    <row r="342" spans="1:65" s="2" customFormat="1" ht="16.5" customHeight="1">
      <c r="A342" s="32"/>
      <c r="B342" s="157"/>
      <c r="C342" s="188">
        <v>111</v>
      </c>
      <c r="D342" s="188" t="s">
        <v>179</v>
      </c>
      <c r="E342" s="189" t="s">
        <v>552</v>
      </c>
      <c r="F342" s="190" t="s">
        <v>711</v>
      </c>
      <c r="G342" s="191" t="s">
        <v>177</v>
      </c>
      <c r="H342" s="192">
        <v>2</v>
      </c>
      <c r="I342" s="193"/>
      <c r="J342" s="194">
        <f t="shared" si="50"/>
        <v>0</v>
      </c>
      <c r="K342" s="195"/>
      <c r="L342" s="196"/>
      <c r="M342" s="197" t="s">
        <v>1</v>
      </c>
      <c r="N342" s="198" t="s">
        <v>42</v>
      </c>
      <c r="O342" s="58"/>
      <c r="P342" s="168">
        <f t="shared" si="51"/>
        <v>0</v>
      </c>
      <c r="Q342" s="168">
        <v>0.00045</v>
      </c>
      <c r="R342" s="168">
        <f t="shared" si="52"/>
        <v>0.0009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261</v>
      </c>
      <c r="AT342" s="170" t="s">
        <v>179</v>
      </c>
      <c r="AU342" s="170" t="s">
        <v>142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142</v>
      </c>
      <c r="BK342" s="171">
        <f t="shared" si="59"/>
        <v>0</v>
      </c>
      <c r="BL342" s="17" t="s">
        <v>186</v>
      </c>
      <c r="BM342" s="170" t="s">
        <v>553</v>
      </c>
    </row>
    <row r="343" spans="1:65" s="2" customFormat="1" ht="21.75" customHeight="1">
      <c r="A343" s="32"/>
      <c r="B343" s="157"/>
      <c r="C343" s="158">
        <v>112</v>
      </c>
      <c r="D343" s="158" t="s">
        <v>137</v>
      </c>
      <c r="E343" s="159" t="s">
        <v>712</v>
      </c>
      <c r="F343" s="160" t="s">
        <v>713</v>
      </c>
      <c r="G343" s="161" t="s">
        <v>177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186</v>
      </c>
      <c r="AT343" s="170" t="s">
        <v>137</v>
      </c>
      <c r="AU343" s="170" t="s">
        <v>142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142</v>
      </c>
      <c r="BK343" s="171">
        <f t="shared" si="59"/>
        <v>0</v>
      </c>
      <c r="BL343" s="17" t="s">
        <v>186</v>
      </c>
      <c r="BM343" s="170" t="s">
        <v>554</v>
      </c>
    </row>
    <row r="344" spans="1:65" s="2" customFormat="1" ht="29.25" customHeight="1">
      <c r="A344" s="32"/>
      <c r="B344" s="157"/>
      <c r="C344" s="188">
        <v>113</v>
      </c>
      <c r="D344" s="188" t="s">
        <v>179</v>
      </c>
      <c r="E344" s="189" t="s">
        <v>714</v>
      </c>
      <c r="F344" s="190" t="s">
        <v>715</v>
      </c>
      <c r="G344" s="191" t="s">
        <v>177</v>
      </c>
      <c r="H344" s="192">
        <v>2</v>
      </c>
      <c r="I344" s="193"/>
      <c r="J344" s="194">
        <f t="shared" si="50"/>
        <v>0</v>
      </c>
      <c r="K344" s="195"/>
      <c r="L344" s="196"/>
      <c r="M344" s="197" t="s">
        <v>1</v>
      </c>
      <c r="N344" s="198" t="s">
        <v>42</v>
      </c>
      <c r="O344" s="58"/>
      <c r="P344" s="168">
        <f t="shared" si="51"/>
        <v>0</v>
      </c>
      <c r="Q344" s="168">
        <v>0.00135</v>
      </c>
      <c r="R344" s="168">
        <f t="shared" si="52"/>
        <v>0.0027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261</v>
      </c>
      <c r="AT344" s="170" t="s">
        <v>179</v>
      </c>
      <c r="AU344" s="170" t="s">
        <v>142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142</v>
      </c>
      <c r="BK344" s="171">
        <f t="shared" si="59"/>
        <v>0</v>
      </c>
      <c r="BL344" s="17" t="s">
        <v>186</v>
      </c>
      <c r="BM344" s="170" t="s">
        <v>555</v>
      </c>
    </row>
    <row r="345" spans="1:65" s="2" customFormat="1" ht="21.75" customHeight="1">
      <c r="A345" s="32"/>
      <c r="B345" s="157"/>
      <c r="C345" s="158">
        <v>114</v>
      </c>
      <c r="D345" s="158" t="s">
        <v>137</v>
      </c>
      <c r="E345" s="159" t="s">
        <v>556</v>
      </c>
      <c r="F345" s="160" t="s">
        <v>557</v>
      </c>
      <c r="G345" s="161" t="s">
        <v>217</v>
      </c>
      <c r="H345" s="162">
        <v>0.037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186</v>
      </c>
      <c r="AT345" s="170" t="s">
        <v>137</v>
      </c>
      <c r="AU345" s="170" t="s">
        <v>142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142</v>
      </c>
      <c r="BK345" s="171">
        <f t="shared" si="59"/>
        <v>0</v>
      </c>
      <c r="BL345" s="17" t="s">
        <v>186</v>
      </c>
      <c r="BM345" s="170" t="s">
        <v>558</v>
      </c>
    </row>
    <row r="346" spans="1:65" s="2" customFormat="1" ht="21.75" customHeight="1">
      <c r="A346" s="32"/>
      <c r="B346" s="157"/>
      <c r="C346" s="158">
        <v>115</v>
      </c>
      <c r="D346" s="158" t="s">
        <v>137</v>
      </c>
      <c r="E346" s="159" t="s">
        <v>559</v>
      </c>
      <c r="F346" s="160" t="s">
        <v>560</v>
      </c>
      <c r="G346" s="161" t="s">
        <v>217</v>
      </c>
      <c r="H346" s="162">
        <v>0.037</v>
      </c>
      <c r="I346" s="163"/>
      <c r="J346" s="164">
        <f t="shared" si="50"/>
        <v>0</v>
      </c>
      <c r="K346" s="165"/>
      <c r="L346" s="33"/>
      <c r="M346" s="166" t="s">
        <v>1</v>
      </c>
      <c r="N346" s="167" t="s">
        <v>42</v>
      </c>
      <c r="O346" s="58"/>
      <c r="P346" s="168">
        <f t="shared" si="51"/>
        <v>0</v>
      </c>
      <c r="Q346" s="168">
        <v>0</v>
      </c>
      <c r="R346" s="168">
        <f t="shared" si="52"/>
        <v>0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186</v>
      </c>
      <c r="AT346" s="170" t="s">
        <v>137</v>
      </c>
      <c r="AU346" s="170" t="s">
        <v>142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142</v>
      </c>
      <c r="BK346" s="171">
        <f t="shared" si="59"/>
        <v>0</v>
      </c>
      <c r="BL346" s="17" t="s">
        <v>186</v>
      </c>
      <c r="BM346" s="170" t="s">
        <v>561</v>
      </c>
    </row>
    <row r="347" spans="1:65" s="2" customFormat="1" ht="39.75" customHeight="1">
      <c r="A347" s="32"/>
      <c r="B347" s="157"/>
      <c r="C347" s="158">
        <v>116</v>
      </c>
      <c r="D347" s="158" t="s">
        <v>137</v>
      </c>
      <c r="E347" s="159" t="s">
        <v>562</v>
      </c>
      <c r="F347" s="160" t="s">
        <v>716</v>
      </c>
      <c r="G347" s="161" t="s">
        <v>414</v>
      </c>
      <c r="H347" s="162">
        <v>1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186</v>
      </c>
      <c r="AT347" s="170" t="s">
        <v>137</v>
      </c>
      <c r="AU347" s="170" t="s">
        <v>142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142</v>
      </c>
      <c r="BK347" s="171">
        <f t="shared" si="59"/>
        <v>0</v>
      </c>
      <c r="BL347" s="17" t="s">
        <v>186</v>
      </c>
      <c r="BM347" s="170" t="s">
        <v>563</v>
      </c>
    </row>
    <row r="348" spans="1:65" s="2" customFormat="1" ht="21.75" customHeight="1">
      <c r="A348" s="32"/>
      <c r="B348" s="157"/>
      <c r="C348" s="158">
        <v>117</v>
      </c>
      <c r="D348" s="158" t="s">
        <v>137</v>
      </c>
      <c r="E348" s="159" t="s">
        <v>564</v>
      </c>
      <c r="F348" s="160" t="s">
        <v>565</v>
      </c>
      <c r="G348" s="161" t="s">
        <v>414</v>
      </c>
      <c r="H348" s="162">
        <v>2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186</v>
      </c>
      <c r="AT348" s="170" t="s">
        <v>137</v>
      </c>
      <c r="AU348" s="170" t="s">
        <v>142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142</v>
      </c>
      <c r="BK348" s="171">
        <f t="shared" si="59"/>
        <v>0</v>
      </c>
      <c r="BL348" s="17" t="s">
        <v>186</v>
      </c>
      <c r="BM348" s="170" t="s">
        <v>566</v>
      </c>
    </row>
    <row r="349" spans="2:63" s="12" customFormat="1" ht="22.9" customHeight="1">
      <c r="B349" s="144"/>
      <c r="D349" s="145" t="s">
        <v>75</v>
      </c>
      <c r="E349" s="155" t="s">
        <v>567</v>
      </c>
      <c r="F349" s="155" t="s">
        <v>568</v>
      </c>
      <c r="I349" s="147"/>
      <c r="J349" s="156">
        <f>BK349</f>
        <v>0</v>
      </c>
      <c r="L349" s="144"/>
      <c r="M349" s="149"/>
      <c r="N349" s="150"/>
      <c r="O349" s="150"/>
      <c r="P349" s="151">
        <f>SUM(P350:P357)</f>
        <v>0</v>
      </c>
      <c r="Q349" s="150"/>
      <c r="R349" s="151">
        <f>SUM(R350:R357)</f>
        <v>0.30957443</v>
      </c>
      <c r="S349" s="150"/>
      <c r="T349" s="152">
        <f>SUM(T350:T357)</f>
        <v>0</v>
      </c>
      <c r="AR349" s="145" t="s">
        <v>142</v>
      </c>
      <c r="AT349" s="153" t="s">
        <v>75</v>
      </c>
      <c r="AU349" s="153" t="s">
        <v>84</v>
      </c>
      <c r="AY349" s="145" t="s">
        <v>134</v>
      </c>
      <c r="BK349" s="154">
        <f>SUM(BK350:BK357)</f>
        <v>0</v>
      </c>
    </row>
    <row r="350" spans="1:65" s="2" customFormat="1" ht="21.75" customHeight="1">
      <c r="A350" s="32"/>
      <c r="B350" s="157"/>
      <c r="C350" s="158">
        <v>118</v>
      </c>
      <c r="D350" s="158" t="s">
        <v>137</v>
      </c>
      <c r="E350" s="159" t="s">
        <v>569</v>
      </c>
      <c r="F350" s="160" t="s">
        <v>570</v>
      </c>
      <c r="G350" s="161" t="s">
        <v>140</v>
      </c>
      <c r="H350" s="162">
        <v>5.239</v>
      </c>
      <c r="I350" s="163"/>
      <c r="J350" s="164">
        <f>ROUND(I350*H350,2)</f>
        <v>0</v>
      </c>
      <c r="K350" s="165"/>
      <c r="L350" s="33"/>
      <c r="M350" s="166" t="s">
        <v>1</v>
      </c>
      <c r="N350" s="167" t="s">
        <v>42</v>
      </c>
      <c r="O350" s="58"/>
      <c r="P350" s="168">
        <f>O350*H350</f>
        <v>0</v>
      </c>
      <c r="Q350" s="168">
        <v>0.03767</v>
      </c>
      <c r="R350" s="168">
        <f>Q350*H350</f>
        <v>0.19735313000000002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186</v>
      </c>
      <c r="AT350" s="170" t="s">
        <v>137</v>
      </c>
      <c r="AU350" s="170" t="s">
        <v>142</v>
      </c>
      <c r="AY350" s="17" t="s">
        <v>134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142</v>
      </c>
      <c r="BK350" s="171">
        <f>ROUND(I350*H350,2)</f>
        <v>0</v>
      </c>
      <c r="BL350" s="17" t="s">
        <v>186</v>
      </c>
      <c r="BM350" s="170" t="s">
        <v>571</v>
      </c>
    </row>
    <row r="351" spans="2:51" s="13" customFormat="1" ht="12">
      <c r="B351" s="172"/>
      <c r="D351" s="173" t="s">
        <v>144</v>
      </c>
      <c r="E351" s="174" t="s">
        <v>1</v>
      </c>
      <c r="F351" s="175" t="s">
        <v>572</v>
      </c>
      <c r="H351" s="176">
        <v>4.354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144</v>
      </c>
      <c r="AU351" s="174" t="s">
        <v>142</v>
      </c>
      <c r="AV351" s="13" t="s">
        <v>142</v>
      </c>
      <c r="AW351" s="13" t="s">
        <v>33</v>
      </c>
      <c r="AX351" s="13" t="s">
        <v>76</v>
      </c>
      <c r="AY351" s="174" t="s">
        <v>134</v>
      </c>
    </row>
    <row r="352" spans="2:51" s="13" customFormat="1" ht="12">
      <c r="B352" s="172"/>
      <c r="D352" s="173" t="s">
        <v>144</v>
      </c>
      <c r="E352" s="174" t="s">
        <v>1</v>
      </c>
      <c r="F352" s="175" t="s">
        <v>250</v>
      </c>
      <c r="H352" s="176">
        <v>0.885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144</v>
      </c>
      <c r="AU352" s="174" t="s">
        <v>142</v>
      </c>
      <c r="AV352" s="13" t="s">
        <v>142</v>
      </c>
      <c r="AW352" s="13" t="s">
        <v>33</v>
      </c>
      <c r="AX352" s="13" t="s">
        <v>76</v>
      </c>
      <c r="AY352" s="174" t="s">
        <v>134</v>
      </c>
    </row>
    <row r="353" spans="2:51" s="15" customFormat="1" ht="12">
      <c r="B353" s="199"/>
      <c r="D353" s="173" t="s">
        <v>144</v>
      </c>
      <c r="E353" s="200" t="s">
        <v>1</v>
      </c>
      <c r="F353" s="201" t="s">
        <v>193</v>
      </c>
      <c r="H353" s="202">
        <v>5.239</v>
      </c>
      <c r="I353" s="203"/>
      <c r="L353" s="199"/>
      <c r="M353" s="204"/>
      <c r="N353" s="205"/>
      <c r="O353" s="205"/>
      <c r="P353" s="205"/>
      <c r="Q353" s="205"/>
      <c r="R353" s="205"/>
      <c r="S353" s="205"/>
      <c r="T353" s="206"/>
      <c r="AT353" s="200" t="s">
        <v>144</v>
      </c>
      <c r="AU353" s="200" t="s">
        <v>142</v>
      </c>
      <c r="AV353" s="15" t="s">
        <v>141</v>
      </c>
      <c r="AW353" s="15" t="s">
        <v>33</v>
      </c>
      <c r="AX353" s="15" t="s">
        <v>84</v>
      </c>
      <c r="AY353" s="200" t="s">
        <v>134</v>
      </c>
    </row>
    <row r="354" spans="1:65" s="2" customFormat="1" ht="16.5" customHeight="1">
      <c r="A354" s="32"/>
      <c r="B354" s="157"/>
      <c r="C354" s="158">
        <v>119</v>
      </c>
      <c r="D354" s="158" t="s">
        <v>137</v>
      </c>
      <c r="E354" s="159" t="s">
        <v>573</v>
      </c>
      <c r="F354" s="160" t="s">
        <v>574</v>
      </c>
      <c r="G354" s="161" t="s">
        <v>140</v>
      </c>
      <c r="H354" s="162">
        <v>5.239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0.0003</v>
      </c>
      <c r="R354" s="168">
        <f>Q354*H354</f>
        <v>0.0015716999999999999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186</v>
      </c>
      <c r="AT354" s="170" t="s">
        <v>137</v>
      </c>
      <c r="AU354" s="170" t="s">
        <v>142</v>
      </c>
      <c r="AY354" s="17" t="s">
        <v>134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186</v>
      </c>
      <c r="BM354" s="170" t="s">
        <v>575</v>
      </c>
    </row>
    <row r="355" spans="1:65" s="2" customFormat="1" ht="24.75" customHeight="1">
      <c r="A355" s="32"/>
      <c r="B355" s="157"/>
      <c r="C355" s="188">
        <v>120</v>
      </c>
      <c r="D355" s="188" t="s">
        <v>179</v>
      </c>
      <c r="E355" s="189" t="s">
        <v>576</v>
      </c>
      <c r="F355" s="190" t="s">
        <v>717</v>
      </c>
      <c r="G355" s="191" t="s">
        <v>140</v>
      </c>
      <c r="H355" s="192">
        <v>5.763</v>
      </c>
      <c r="I355" s="193"/>
      <c r="J355" s="194">
        <f>ROUND(I355*H355,2)</f>
        <v>0</v>
      </c>
      <c r="K355" s="195"/>
      <c r="L355" s="196"/>
      <c r="M355" s="197" t="s">
        <v>1</v>
      </c>
      <c r="N355" s="198" t="s">
        <v>42</v>
      </c>
      <c r="O355" s="58"/>
      <c r="P355" s="168">
        <f>O355*H355</f>
        <v>0</v>
      </c>
      <c r="Q355" s="168">
        <v>0.0192</v>
      </c>
      <c r="R355" s="168">
        <f>Q355*H355</f>
        <v>0.11064959999999999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261</v>
      </c>
      <c r="AT355" s="170" t="s">
        <v>179</v>
      </c>
      <c r="AU355" s="170" t="s">
        <v>142</v>
      </c>
      <c r="AY355" s="17" t="s">
        <v>134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142</v>
      </c>
      <c r="BK355" s="171">
        <f>ROUND(I355*H355,2)</f>
        <v>0</v>
      </c>
      <c r="BL355" s="17" t="s">
        <v>186</v>
      </c>
      <c r="BM355" s="170" t="s">
        <v>577</v>
      </c>
    </row>
    <row r="356" spans="2:51" s="13" customFormat="1" ht="12">
      <c r="B356" s="172"/>
      <c r="D356" s="173" t="s">
        <v>144</v>
      </c>
      <c r="F356" s="175" t="s">
        <v>578</v>
      </c>
      <c r="H356" s="176">
        <v>5.763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144</v>
      </c>
      <c r="AU356" s="174" t="s">
        <v>142</v>
      </c>
      <c r="AV356" s="13" t="s">
        <v>142</v>
      </c>
      <c r="AW356" s="13" t="s">
        <v>3</v>
      </c>
      <c r="AX356" s="13" t="s">
        <v>84</v>
      </c>
      <c r="AY356" s="174" t="s">
        <v>134</v>
      </c>
    </row>
    <row r="357" spans="1:65" s="2" customFormat="1" ht="21.75" customHeight="1">
      <c r="A357" s="32"/>
      <c r="B357" s="157"/>
      <c r="C357" s="158">
        <v>121</v>
      </c>
      <c r="D357" s="158" t="s">
        <v>137</v>
      </c>
      <c r="E357" s="159" t="s">
        <v>579</v>
      </c>
      <c r="F357" s="160" t="s">
        <v>580</v>
      </c>
      <c r="G357" s="161" t="s">
        <v>217</v>
      </c>
      <c r="H357" s="162">
        <v>0.31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186</v>
      </c>
      <c r="AT357" s="170" t="s">
        <v>137</v>
      </c>
      <c r="AU357" s="170" t="s">
        <v>142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186</v>
      </c>
      <c r="BM357" s="170" t="s">
        <v>581</v>
      </c>
    </row>
    <row r="358" spans="2:63" s="12" customFormat="1" ht="22.9" customHeight="1">
      <c r="B358" s="144"/>
      <c r="D358" s="145" t="s">
        <v>75</v>
      </c>
      <c r="E358" s="155" t="s">
        <v>582</v>
      </c>
      <c r="F358" s="155" t="s">
        <v>583</v>
      </c>
      <c r="I358" s="147"/>
      <c r="J358" s="156">
        <f>BK358</f>
        <v>0</v>
      </c>
      <c r="L358" s="144"/>
      <c r="M358" s="149"/>
      <c r="N358" s="150"/>
      <c r="O358" s="150"/>
      <c r="P358" s="151">
        <f>SUM(P359:P368)</f>
        <v>0</v>
      </c>
      <c r="Q358" s="150"/>
      <c r="R358" s="151">
        <f>SUM(R359:R368)</f>
        <v>0.0009326</v>
      </c>
      <c r="S358" s="150"/>
      <c r="T358" s="152">
        <f>SUM(T359:T368)</f>
        <v>0.016797</v>
      </c>
      <c r="AR358" s="145" t="s">
        <v>142</v>
      </c>
      <c r="AT358" s="153" t="s">
        <v>75</v>
      </c>
      <c r="AU358" s="153" t="s">
        <v>84</v>
      </c>
      <c r="AY358" s="145" t="s">
        <v>134</v>
      </c>
      <c r="BK358" s="154">
        <f>SUM(BK359:BK368)</f>
        <v>0</v>
      </c>
    </row>
    <row r="359" spans="1:65" s="2" customFormat="1" ht="21.75" customHeight="1">
      <c r="A359" s="32"/>
      <c r="B359" s="157"/>
      <c r="C359" s="158">
        <v>122</v>
      </c>
      <c r="D359" s="158" t="s">
        <v>137</v>
      </c>
      <c r="E359" s="159" t="s">
        <v>584</v>
      </c>
      <c r="F359" s="160" t="s">
        <v>585</v>
      </c>
      <c r="G359" s="161" t="s">
        <v>140</v>
      </c>
      <c r="H359" s="162">
        <v>5.599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0.003</v>
      </c>
      <c r="T359" s="169">
        <f>S359*H359</f>
        <v>0.016797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186</v>
      </c>
      <c r="AT359" s="170" t="s">
        <v>137</v>
      </c>
      <c r="AU359" s="170" t="s">
        <v>142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186</v>
      </c>
      <c r="BM359" s="170" t="s">
        <v>586</v>
      </c>
    </row>
    <row r="360" spans="2:51" s="14" customFormat="1" ht="12">
      <c r="B360" s="181"/>
      <c r="D360" s="173" t="s">
        <v>144</v>
      </c>
      <c r="E360" s="182" t="s">
        <v>1</v>
      </c>
      <c r="F360" s="183" t="s">
        <v>587</v>
      </c>
      <c r="H360" s="182" t="s">
        <v>1</v>
      </c>
      <c r="I360" s="184"/>
      <c r="L360" s="181"/>
      <c r="M360" s="185"/>
      <c r="N360" s="186"/>
      <c r="O360" s="186"/>
      <c r="P360" s="186"/>
      <c r="Q360" s="186"/>
      <c r="R360" s="186"/>
      <c r="S360" s="186"/>
      <c r="T360" s="187"/>
      <c r="AT360" s="182" t="s">
        <v>144</v>
      </c>
      <c r="AU360" s="182" t="s">
        <v>142</v>
      </c>
      <c r="AV360" s="14" t="s">
        <v>84</v>
      </c>
      <c r="AW360" s="14" t="s">
        <v>33</v>
      </c>
      <c r="AX360" s="14" t="s">
        <v>76</v>
      </c>
      <c r="AY360" s="182" t="s">
        <v>134</v>
      </c>
    </row>
    <row r="361" spans="2:51" s="13" customFormat="1" ht="12">
      <c r="B361" s="172"/>
      <c r="D361" s="173" t="s">
        <v>144</v>
      </c>
      <c r="E361" s="174" t="s">
        <v>1</v>
      </c>
      <c r="F361" s="175" t="s">
        <v>539</v>
      </c>
      <c r="H361" s="176">
        <v>0.992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142</v>
      </c>
      <c r="AV361" s="13" t="s">
        <v>142</v>
      </c>
      <c r="AW361" s="13" t="s">
        <v>33</v>
      </c>
      <c r="AX361" s="13" t="s">
        <v>76</v>
      </c>
      <c r="AY361" s="174" t="s">
        <v>134</v>
      </c>
    </row>
    <row r="362" spans="2:51" s="13" customFormat="1" ht="12">
      <c r="B362" s="172"/>
      <c r="D362" s="173" t="s">
        <v>144</v>
      </c>
      <c r="E362" s="174" t="s">
        <v>1</v>
      </c>
      <c r="F362" s="175" t="s">
        <v>540</v>
      </c>
      <c r="H362" s="176">
        <v>3.164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142</v>
      </c>
      <c r="AV362" s="13" t="s">
        <v>142</v>
      </c>
      <c r="AW362" s="13" t="s">
        <v>33</v>
      </c>
      <c r="AX362" s="13" t="s">
        <v>76</v>
      </c>
      <c r="AY362" s="174" t="s">
        <v>134</v>
      </c>
    </row>
    <row r="363" spans="2:51" s="13" customFormat="1" ht="12">
      <c r="B363" s="172"/>
      <c r="D363" s="173" t="s">
        <v>144</v>
      </c>
      <c r="E363" s="174" t="s">
        <v>1</v>
      </c>
      <c r="F363" s="175" t="s">
        <v>588</v>
      </c>
      <c r="H363" s="176">
        <v>1.443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144</v>
      </c>
      <c r="AU363" s="174" t="s">
        <v>142</v>
      </c>
      <c r="AV363" s="13" t="s">
        <v>142</v>
      </c>
      <c r="AW363" s="13" t="s">
        <v>33</v>
      </c>
      <c r="AX363" s="13" t="s">
        <v>76</v>
      </c>
      <c r="AY363" s="174" t="s">
        <v>134</v>
      </c>
    </row>
    <row r="364" spans="2:51" s="15" customFormat="1" ht="12">
      <c r="B364" s="199"/>
      <c r="D364" s="173" t="s">
        <v>144</v>
      </c>
      <c r="E364" s="200" t="s">
        <v>1</v>
      </c>
      <c r="F364" s="201" t="s">
        <v>193</v>
      </c>
      <c r="H364" s="202">
        <v>5.599</v>
      </c>
      <c r="I364" s="203"/>
      <c r="L364" s="199"/>
      <c r="M364" s="204"/>
      <c r="N364" s="205"/>
      <c r="O364" s="205"/>
      <c r="P364" s="205"/>
      <c r="Q364" s="205"/>
      <c r="R364" s="205"/>
      <c r="S364" s="205"/>
      <c r="T364" s="206"/>
      <c r="AT364" s="200" t="s">
        <v>144</v>
      </c>
      <c r="AU364" s="200" t="s">
        <v>142</v>
      </c>
      <c r="AV364" s="15" t="s">
        <v>141</v>
      </c>
      <c r="AW364" s="15" t="s">
        <v>33</v>
      </c>
      <c r="AX364" s="15" t="s">
        <v>84</v>
      </c>
      <c r="AY364" s="200" t="s">
        <v>134</v>
      </c>
    </row>
    <row r="365" spans="1:65" s="2" customFormat="1" ht="16.5" customHeight="1">
      <c r="A365" s="32"/>
      <c r="B365" s="157"/>
      <c r="C365" s="158">
        <v>123</v>
      </c>
      <c r="D365" s="158" t="s">
        <v>137</v>
      </c>
      <c r="E365" s="159" t="s">
        <v>589</v>
      </c>
      <c r="F365" s="160" t="s">
        <v>590</v>
      </c>
      <c r="G365" s="161" t="s">
        <v>267</v>
      </c>
      <c r="H365" s="162">
        <v>3.5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1E-05</v>
      </c>
      <c r="R365" s="168">
        <f>Q365*H365</f>
        <v>3.5000000000000004E-05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186</v>
      </c>
      <c r="AT365" s="170" t="s">
        <v>137</v>
      </c>
      <c r="AU365" s="170" t="s">
        <v>142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186</v>
      </c>
      <c r="BM365" s="170" t="s">
        <v>591</v>
      </c>
    </row>
    <row r="366" spans="1:65" s="2" customFormat="1" ht="16.5" customHeight="1">
      <c r="A366" s="32"/>
      <c r="B366" s="157"/>
      <c r="C366" s="188">
        <v>124</v>
      </c>
      <c r="D366" s="188" t="s">
        <v>179</v>
      </c>
      <c r="E366" s="189" t="s">
        <v>592</v>
      </c>
      <c r="F366" s="190" t="s">
        <v>718</v>
      </c>
      <c r="G366" s="191" t="s">
        <v>267</v>
      </c>
      <c r="H366" s="192">
        <v>4.08</v>
      </c>
      <c r="I366" s="193"/>
      <c r="J366" s="194">
        <f>ROUND(I366*H366,2)</f>
        <v>0</v>
      </c>
      <c r="K366" s="195"/>
      <c r="L366" s="196"/>
      <c r="M366" s="197" t="s">
        <v>1</v>
      </c>
      <c r="N366" s="198" t="s">
        <v>42</v>
      </c>
      <c r="O366" s="58"/>
      <c r="P366" s="168">
        <f>O366*H366</f>
        <v>0</v>
      </c>
      <c r="Q366" s="168">
        <v>0.00022</v>
      </c>
      <c r="R366" s="168">
        <f>Q366*H366</f>
        <v>0.0008976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261</v>
      </c>
      <c r="AT366" s="170" t="s">
        <v>179</v>
      </c>
      <c r="AU366" s="170" t="s">
        <v>142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142</v>
      </c>
      <c r="BK366" s="171">
        <f>ROUND(I366*H366,2)</f>
        <v>0</v>
      </c>
      <c r="BL366" s="17" t="s">
        <v>186</v>
      </c>
      <c r="BM366" s="170" t="s">
        <v>593</v>
      </c>
    </row>
    <row r="367" spans="2:51" s="13" customFormat="1" ht="12">
      <c r="B367" s="172"/>
      <c r="D367" s="173" t="s">
        <v>144</v>
      </c>
      <c r="F367" s="175" t="s">
        <v>594</v>
      </c>
      <c r="H367" s="176">
        <v>4.08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142</v>
      </c>
      <c r="AV367" s="13" t="s">
        <v>142</v>
      </c>
      <c r="AW367" s="13" t="s">
        <v>3</v>
      </c>
      <c r="AX367" s="13" t="s">
        <v>84</v>
      </c>
      <c r="AY367" s="174" t="s">
        <v>134</v>
      </c>
    </row>
    <row r="368" spans="1:65" s="2" customFormat="1" ht="21.75" customHeight="1">
      <c r="A368" s="32"/>
      <c r="B368" s="157"/>
      <c r="C368" s="158">
        <v>125</v>
      </c>
      <c r="D368" s="158" t="s">
        <v>137</v>
      </c>
      <c r="E368" s="159" t="s">
        <v>595</v>
      </c>
      <c r="F368" s="160" t="s">
        <v>596</v>
      </c>
      <c r="G368" s="161" t="s">
        <v>217</v>
      </c>
      <c r="H368" s="162">
        <v>0.001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186</v>
      </c>
      <c r="AT368" s="170" t="s">
        <v>137</v>
      </c>
      <c r="AU368" s="170" t="s">
        <v>142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186</v>
      </c>
      <c r="BM368" s="170" t="s">
        <v>597</v>
      </c>
    </row>
    <row r="369" spans="2:63" s="12" customFormat="1" ht="22.9" customHeight="1">
      <c r="B369" s="144"/>
      <c r="D369" s="145" t="s">
        <v>75</v>
      </c>
      <c r="E369" s="155" t="s">
        <v>598</v>
      </c>
      <c r="F369" s="155" t="s">
        <v>599</v>
      </c>
      <c r="I369" s="147"/>
      <c r="J369" s="156">
        <f>BK369</f>
        <v>0</v>
      </c>
      <c r="L369" s="144"/>
      <c r="M369" s="149"/>
      <c r="N369" s="150"/>
      <c r="O369" s="150"/>
      <c r="P369" s="151">
        <f>SUM(P370:P386)</f>
        <v>0</v>
      </c>
      <c r="Q369" s="150"/>
      <c r="R369" s="151">
        <f>SUM(R370:R386)</f>
        <v>1.4288932999999997</v>
      </c>
      <c r="S369" s="150"/>
      <c r="T369" s="152">
        <f>SUM(T370:T386)</f>
        <v>0</v>
      </c>
      <c r="AR369" s="145" t="s">
        <v>142</v>
      </c>
      <c r="AT369" s="153" t="s">
        <v>75</v>
      </c>
      <c r="AU369" s="153" t="s">
        <v>84</v>
      </c>
      <c r="AY369" s="145" t="s">
        <v>134</v>
      </c>
      <c r="BK369" s="154">
        <f>SUM(BK370:BK386)</f>
        <v>0</v>
      </c>
    </row>
    <row r="370" spans="1:65" s="2" customFormat="1" ht="21.75" customHeight="1">
      <c r="A370" s="32"/>
      <c r="B370" s="157"/>
      <c r="C370" s="158">
        <v>126</v>
      </c>
      <c r="D370" s="158" t="s">
        <v>137</v>
      </c>
      <c r="E370" s="159" t="s">
        <v>600</v>
      </c>
      <c r="F370" s="160" t="s">
        <v>601</v>
      </c>
      <c r="G370" s="161" t="s">
        <v>267</v>
      </c>
      <c r="H370" s="162">
        <v>13.69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0.00035</v>
      </c>
      <c r="R370" s="168">
        <f>Q370*H370</f>
        <v>0.0047915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186</v>
      </c>
      <c r="AT370" s="170" t="s">
        <v>137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186</v>
      </c>
      <c r="BM370" s="170" t="s">
        <v>602</v>
      </c>
    </row>
    <row r="371" spans="2:51" s="13" customFormat="1" ht="12">
      <c r="B371" s="172"/>
      <c r="D371" s="173" t="s">
        <v>144</v>
      </c>
      <c r="E371" s="174" t="s">
        <v>1</v>
      </c>
      <c r="F371" s="175" t="s">
        <v>603</v>
      </c>
      <c r="H371" s="176">
        <v>3.75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144</v>
      </c>
      <c r="AU371" s="174" t="s">
        <v>142</v>
      </c>
      <c r="AV371" s="13" t="s">
        <v>142</v>
      </c>
      <c r="AW371" s="13" t="s">
        <v>33</v>
      </c>
      <c r="AX371" s="13" t="s">
        <v>76</v>
      </c>
      <c r="AY371" s="174" t="s">
        <v>134</v>
      </c>
    </row>
    <row r="372" spans="2:51" s="13" customFormat="1" ht="12">
      <c r="B372" s="172"/>
      <c r="D372" s="173" t="s">
        <v>144</v>
      </c>
      <c r="E372" s="174" t="s">
        <v>1</v>
      </c>
      <c r="F372" s="175" t="s">
        <v>496</v>
      </c>
      <c r="H372" s="176">
        <v>8.47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33</v>
      </c>
      <c r="AX372" s="13" t="s">
        <v>76</v>
      </c>
      <c r="AY372" s="174" t="s">
        <v>134</v>
      </c>
    </row>
    <row r="373" spans="2:51" s="13" customFormat="1" ht="12">
      <c r="B373" s="172"/>
      <c r="D373" s="173" t="s">
        <v>144</v>
      </c>
      <c r="E373" s="174" t="s">
        <v>1</v>
      </c>
      <c r="F373" s="175" t="s">
        <v>604</v>
      </c>
      <c r="H373" s="176">
        <v>1.47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142</v>
      </c>
      <c r="AV373" s="13" t="s">
        <v>142</v>
      </c>
      <c r="AW373" s="13" t="s">
        <v>33</v>
      </c>
      <c r="AX373" s="13" t="s">
        <v>76</v>
      </c>
      <c r="AY373" s="174" t="s">
        <v>134</v>
      </c>
    </row>
    <row r="374" spans="2:51" s="15" customFormat="1" ht="12">
      <c r="B374" s="199"/>
      <c r="D374" s="173" t="s">
        <v>144</v>
      </c>
      <c r="E374" s="200" t="s">
        <v>1</v>
      </c>
      <c r="F374" s="201" t="s">
        <v>193</v>
      </c>
      <c r="H374" s="202">
        <v>13.690000000000001</v>
      </c>
      <c r="I374" s="203"/>
      <c r="L374" s="199"/>
      <c r="M374" s="204"/>
      <c r="N374" s="205"/>
      <c r="O374" s="205"/>
      <c r="P374" s="205"/>
      <c r="Q374" s="205"/>
      <c r="R374" s="205"/>
      <c r="S374" s="205"/>
      <c r="T374" s="206"/>
      <c r="AT374" s="200" t="s">
        <v>144</v>
      </c>
      <c r="AU374" s="200" t="s">
        <v>142</v>
      </c>
      <c r="AV374" s="15" t="s">
        <v>141</v>
      </c>
      <c r="AW374" s="15" t="s">
        <v>33</v>
      </c>
      <c r="AX374" s="15" t="s">
        <v>84</v>
      </c>
      <c r="AY374" s="200" t="s">
        <v>134</v>
      </c>
    </row>
    <row r="375" spans="1:65" s="2" customFormat="1" ht="16.5" customHeight="1">
      <c r="A375" s="32"/>
      <c r="B375" s="157"/>
      <c r="C375" s="188">
        <v>127</v>
      </c>
      <c r="D375" s="188" t="s">
        <v>179</v>
      </c>
      <c r="E375" s="189" t="s">
        <v>605</v>
      </c>
      <c r="F375" s="190" t="s">
        <v>606</v>
      </c>
      <c r="G375" s="191" t="s">
        <v>177</v>
      </c>
      <c r="H375" s="192">
        <v>37.648</v>
      </c>
      <c r="I375" s="193"/>
      <c r="J375" s="194">
        <f>ROUND(I375*H375,2)</f>
        <v>0</v>
      </c>
      <c r="K375" s="195"/>
      <c r="L375" s="196"/>
      <c r="M375" s="197" t="s">
        <v>1</v>
      </c>
      <c r="N375" s="198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261</v>
      </c>
      <c r="AT375" s="170" t="s">
        <v>179</v>
      </c>
      <c r="AU375" s="170" t="s">
        <v>142</v>
      </c>
      <c r="AY375" s="17" t="s">
        <v>134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142</v>
      </c>
      <c r="BK375" s="171">
        <f>ROUND(I375*H375,2)</f>
        <v>0</v>
      </c>
      <c r="BL375" s="17" t="s">
        <v>186</v>
      </c>
      <c r="BM375" s="170" t="s">
        <v>607</v>
      </c>
    </row>
    <row r="376" spans="2:51" s="13" customFormat="1" ht="12">
      <c r="B376" s="172"/>
      <c r="D376" s="173" t="s">
        <v>144</v>
      </c>
      <c r="E376" s="174" t="s">
        <v>1</v>
      </c>
      <c r="F376" s="175" t="s">
        <v>608</v>
      </c>
      <c r="H376" s="176">
        <v>37.648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142</v>
      </c>
      <c r="AV376" s="13" t="s">
        <v>142</v>
      </c>
      <c r="AW376" s="13" t="s">
        <v>33</v>
      </c>
      <c r="AX376" s="13" t="s">
        <v>84</v>
      </c>
      <c r="AY376" s="174" t="s">
        <v>134</v>
      </c>
    </row>
    <row r="377" spans="1:65" s="2" customFormat="1" ht="21.75" customHeight="1">
      <c r="A377" s="32"/>
      <c r="B377" s="157"/>
      <c r="C377" s="158">
        <v>128</v>
      </c>
      <c r="D377" s="158" t="s">
        <v>137</v>
      </c>
      <c r="E377" s="159" t="s">
        <v>609</v>
      </c>
      <c r="F377" s="160" t="s">
        <v>610</v>
      </c>
      <c r="G377" s="161" t="s">
        <v>140</v>
      </c>
      <c r="H377" s="162">
        <v>27.94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0.03362</v>
      </c>
      <c r="R377" s="168">
        <f>Q377*H377</f>
        <v>0.9393427999999999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186</v>
      </c>
      <c r="AT377" s="170" t="s">
        <v>137</v>
      </c>
      <c r="AU377" s="170" t="s">
        <v>142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142</v>
      </c>
      <c r="BK377" s="171">
        <f>ROUND(I377*H377,2)</f>
        <v>0</v>
      </c>
      <c r="BL377" s="17" t="s">
        <v>186</v>
      </c>
      <c r="BM377" s="170" t="s">
        <v>611</v>
      </c>
    </row>
    <row r="378" spans="2:51" s="13" customFormat="1" ht="12">
      <c r="B378" s="172"/>
      <c r="D378" s="173" t="s">
        <v>144</v>
      </c>
      <c r="E378" s="174" t="s">
        <v>1</v>
      </c>
      <c r="F378" s="175" t="s">
        <v>612</v>
      </c>
      <c r="H378" s="176">
        <v>16.92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144</v>
      </c>
      <c r="AU378" s="174" t="s">
        <v>142</v>
      </c>
      <c r="AV378" s="13" t="s">
        <v>142</v>
      </c>
      <c r="AW378" s="13" t="s">
        <v>33</v>
      </c>
      <c r="AX378" s="13" t="s">
        <v>76</v>
      </c>
      <c r="AY378" s="174" t="s">
        <v>134</v>
      </c>
    </row>
    <row r="379" spans="2:51" s="13" customFormat="1" ht="12">
      <c r="B379" s="172"/>
      <c r="D379" s="173" t="s">
        <v>144</v>
      </c>
      <c r="E379" s="174" t="s">
        <v>1</v>
      </c>
      <c r="F379" s="175" t="s">
        <v>613</v>
      </c>
      <c r="H379" s="176">
        <v>0.18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33</v>
      </c>
      <c r="AX379" s="13" t="s">
        <v>76</v>
      </c>
      <c r="AY379" s="174" t="s">
        <v>134</v>
      </c>
    </row>
    <row r="380" spans="2:51" s="13" customFormat="1" ht="12">
      <c r="B380" s="172"/>
      <c r="D380" s="173" t="s">
        <v>144</v>
      </c>
      <c r="E380" s="174" t="s">
        <v>1</v>
      </c>
      <c r="F380" s="175" t="s">
        <v>614</v>
      </c>
      <c r="H380" s="176">
        <v>7.56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144</v>
      </c>
      <c r="AU380" s="174" t="s">
        <v>142</v>
      </c>
      <c r="AV380" s="13" t="s">
        <v>142</v>
      </c>
      <c r="AW380" s="13" t="s">
        <v>33</v>
      </c>
      <c r="AX380" s="13" t="s">
        <v>76</v>
      </c>
      <c r="AY380" s="174" t="s">
        <v>134</v>
      </c>
    </row>
    <row r="381" spans="2:51" s="13" customFormat="1" ht="12">
      <c r="B381" s="172"/>
      <c r="D381" s="173" t="s">
        <v>144</v>
      </c>
      <c r="E381" s="174" t="s">
        <v>1</v>
      </c>
      <c r="F381" s="175" t="s">
        <v>615</v>
      </c>
      <c r="H381" s="176">
        <v>3.28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144</v>
      </c>
      <c r="AU381" s="174" t="s">
        <v>142</v>
      </c>
      <c r="AV381" s="13" t="s">
        <v>142</v>
      </c>
      <c r="AW381" s="13" t="s">
        <v>33</v>
      </c>
      <c r="AX381" s="13" t="s">
        <v>76</v>
      </c>
      <c r="AY381" s="174" t="s">
        <v>134</v>
      </c>
    </row>
    <row r="382" spans="2:51" s="15" customFormat="1" ht="12">
      <c r="B382" s="199"/>
      <c r="D382" s="173" t="s">
        <v>144</v>
      </c>
      <c r="E382" s="200" t="s">
        <v>1</v>
      </c>
      <c r="F382" s="201" t="s">
        <v>193</v>
      </c>
      <c r="H382" s="202">
        <v>27.94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144</v>
      </c>
      <c r="AU382" s="200" t="s">
        <v>142</v>
      </c>
      <c r="AV382" s="15" t="s">
        <v>141</v>
      </c>
      <c r="AW382" s="15" t="s">
        <v>33</v>
      </c>
      <c r="AX382" s="15" t="s">
        <v>84</v>
      </c>
      <c r="AY382" s="200" t="s">
        <v>134</v>
      </c>
    </row>
    <row r="383" spans="1:65" s="2" customFormat="1" ht="36" customHeight="1">
      <c r="A383" s="32"/>
      <c r="B383" s="157"/>
      <c r="C383" s="188">
        <v>129</v>
      </c>
      <c r="D383" s="188" t="s">
        <v>179</v>
      </c>
      <c r="E383" s="189" t="s">
        <v>616</v>
      </c>
      <c r="F383" s="190" t="s">
        <v>719</v>
      </c>
      <c r="G383" s="191" t="s">
        <v>140</v>
      </c>
      <c r="H383" s="192">
        <v>30.734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0.0155</v>
      </c>
      <c r="R383" s="168">
        <f>Q383*H383</f>
        <v>0.47637700000000005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261</v>
      </c>
      <c r="AT383" s="170" t="s">
        <v>179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186</v>
      </c>
      <c r="BM383" s="170" t="s">
        <v>617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618</v>
      </c>
      <c r="H384" s="176">
        <v>30.734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84</v>
      </c>
      <c r="AY384" s="174" t="s">
        <v>134</v>
      </c>
    </row>
    <row r="385" spans="1:65" s="2" customFormat="1" ht="16.5" customHeight="1">
      <c r="A385" s="32"/>
      <c r="B385" s="157"/>
      <c r="C385" s="158">
        <v>130</v>
      </c>
      <c r="D385" s="158" t="s">
        <v>137</v>
      </c>
      <c r="E385" s="159" t="s">
        <v>619</v>
      </c>
      <c r="F385" s="160" t="s">
        <v>620</v>
      </c>
      <c r="G385" s="161" t="s">
        <v>140</v>
      </c>
      <c r="H385" s="162">
        <v>27.94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0.0003</v>
      </c>
      <c r="R385" s="168">
        <f>Q385*H385</f>
        <v>0.008381999999999999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186</v>
      </c>
      <c r="AT385" s="170" t="s">
        <v>137</v>
      </c>
      <c r="AU385" s="170" t="s">
        <v>142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186</v>
      </c>
      <c r="BM385" s="170" t="s">
        <v>621</v>
      </c>
    </row>
    <row r="386" spans="1:65" s="2" customFormat="1" ht="21.75" customHeight="1">
      <c r="A386" s="32"/>
      <c r="B386" s="157"/>
      <c r="C386" s="158">
        <v>131</v>
      </c>
      <c r="D386" s="158" t="s">
        <v>137</v>
      </c>
      <c r="E386" s="159" t="s">
        <v>622</v>
      </c>
      <c r="F386" s="160" t="s">
        <v>623</v>
      </c>
      <c r="G386" s="161" t="s">
        <v>217</v>
      </c>
      <c r="H386" s="162">
        <v>1.429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186</v>
      </c>
      <c r="AT386" s="170" t="s">
        <v>137</v>
      </c>
      <c r="AU386" s="170" t="s">
        <v>142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142</v>
      </c>
      <c r="BK386" s="171">
        <f>ROUND(I386*H386,2)</f>
        <v>0</v>
      </c>
      <c r="BL386" s="17" t="s">
        <v>186</v>
      </c>
      <c r="BM386" s="170" t="s">
        <v>624</v>
      </c>
    </row>
    <row r="387" spans="2:63" s="12" customFormat="1" ht="22.9" customHeight="1">
      <c r="B387" s="144"/>
      <c r="D387" s="145" t="s">
        <v>75</v>
      </c>
      <c r="E387" s="155" t="s">
        <v>625</v>
      </c>
      <c r="F387" s="155" t="s">
        <v>626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SUM(P388:P392)</f>
        <v>0</v>
      </c>
      <c r="Q387" s="150"/>
      <c r="R387" s="151">
        <f>SUM(R388:R392)</f>
        <v>0.001617</v>
      </c>
      <c r="S387" s="150"/>
      <c r="T387" s="152">
        <f>SUM(T388:T392)</f>
        <v>0</v>
      </c>
      <c r="AR387" s="145" t="s">
        <v>142</v>
      </c>
      <c r="AT387" s="153" t="s">
        <v>75</v>
      </c>
      <c r="AU387" s="153" t="s">
        <v>84</v>
      </c>
      <c r="AY387" s="145" t="s">
        <v>134</v>
      </c>
      <c r="BK387" s="154">
        <f>SUM(BK388:BK392)</f>
        <v>0</v>
      </c>
    </row>
    <row r="388" spans="1:65" s="2" customFormat="1" ht="21.75" customHeight="1">
      <c r="A388" s="32"/>
      <c r="B388" s="157"/>
      <c r="C388" s="158">
        <v>132</v>
      </c>
      <c r="D388" s="158" t="s">
        <v>137</v>
      </c>
      <c r="E388" s="159" t="s">
        <v>627</v>
      </c>
      <c r="F388" s="160" t="s">
        <v>628</v>
      </c>
      <c r="G388" s="161" t="s">
        <v>140</v>
      </c>
      <c r="H388" s="162">
        <v>4.9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7E-05</v>
      </c>
      <c r="R388" s="168">
        <f>Q388*H388</f>
        <v>0.000343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186</v>
      </c>
      <c r="AT388" s="170" t="s">
        <v>137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186</v>
      </c>
      <c r="BM388" s="170" t="s">
        <v>629</v>
      </c>
    </row>
    <row r="389" spans="1:65" s="2" customFormat="1" ht="21.75" customHeight="1">
      <c r="A389" s="32"/>
      <c r="B389" s="157"/>
      <c r="C389" s="158">
        <v>133</v>
      </c>
      <c r="D389" s="158" t="s">
        <v>137</v>
      </c>
      <c r="E389" s="159" t="s">
        <v>630</v>
      </c>
      <c r="F389" s="160" t="s">
        <v>631</v>
      </c>
      <c r="G389" s="161" t="s">
        <v>140</v>
      </c>
      <c r="H389" s="162">
        <v>4.9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0.00014</v>
      </c>
      <c r="R389" s="168">
        <f>Q389*H389</f>
        <v>0.000686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186</v>
      </c>
      <c r="AT389" s="170" t="s">
        <v>137</v>
      </c>
      <c r="AU389" s="170" t="s">
        <v>142</v>
      </c>
      <c r="AY389" s="17" t="s">
        <v>134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142</v>
      </c>
      <c r="BK389" s="171">
        <f>ROUND(I389*H389,2)</f>
        <v>0</v>
      </c>
      <c r="BL389" s="17" t="s">
        <v>186</v>
      </c>
      <c r="BM389" s="170" t="s">
        <v>632</v>
      </c>
    </row>
    <row r="390" spans="2:51" s="14" customFormat="1" ht="12">
      <c r="B390" s="181"/>
      <c r="D390" s="173" t="s">
        <v>144</v>
      </c>
      <c r="E390" s="182" t="s">
        <v>1</v>
      </c>
      <c r="F390" s="183" t="s">
        <v>633</v>
      </c>
      <c r="H390" s="182" t="s">
        <v>1</v>
      </c>
      <c r="I390" s="184"/>
      <c r="L390" s="181"/>
      <c r="M390" s="185"/>
      <c r="N390" s="186"/>
      <c r="O390" s="186"/>
      <c r="P390" s="186"/>
      <c r="Q390" s="186"/>
      <c r="R390" s="186"/>
      <c r="S390" s="186"/>
      <c r="T390" s="187"/>
      <c r="AT390" s="182" t="s">
        <v>144</v>
      </c>
      <c r="AU390" s="182" t="s">
        <v>142</v>
      </c>
      <c r="AV390" s="14" t="s">
        <v>84</v>
      </c>
      <c r="AW390" s="14" t="s">
        <v>33</v>
      </c>
      <c r="AX390" s="14" t="s">
        <v>76</v>
      </c>
      <c r="AY390" s="182" t="s">
        <v>134</v>
      </c>
    </row>
    <row r="391" spans="2:51" s="13" customFormat="1" ht="12">
      <c r="B391" s="172"/>
      <c r="D391" s="173" t="s">
        <v>144</v>
      </c>
      <c r="E391" s="174" t="s">
        <v>1</v>
      </c>
      <c r="F391" s="175" t="s">
        <v>634</v>
      </c>
      <c r="H391" s="176">
        <v>4.9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144</v>
      </c>
      <c r="AU391" s="174" t="s">
        <v>142</v>
      </c>
      <c r="AV391" s="13" t="s">
        <v>142</v>
      </c>
      <c r="AW391" s="13" t="s">
        <v>33</v>
      </c>
      <c r="AX391" s="13" t="s">
        <v>84</v>
      </c>
      <c r="AY391" s="174" t="s">
        <v>134</v>
      </c>
    </row>
    <row r="392" spans="1:65" s="2" customFormat="1" ht="21.75" customHeight="1">
      <c r="A392" s="32"/>
      <c r="B392" s="157"/>
      <c r="C392" s="158">
        <v>134</v>
      </c>
      <c r="D392" s="158" t="s">
        <v>137</v>
      </c>
      <c r="E392" s="159" t="s">
        <v>635</v>
      </c>
      <c r="F392" s="160" t="s">
        <v>636</v>
      </c>
      <c r="G392" s="161" t="s">
        <v>140</v>
      </c>
      <c r="H392" s="162">
        <v>4.9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0.00012</v>
      </c>
      <c r="R392" s="168">
        <f>Q392*H392</f>
        <v>0.0005880000000000001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186</v>
      </c>
      <c r="AT392" s="170" t="s">
        <v>137</v>
      </c>
      <c r="AU392" s="170" t="s">
        <v>142</v>
      </c>
      <c r="AY392" s="17" t="s">
        <v>134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142</v>
      </c>
      <c r="BK392" s="171">
        <f>ROUND(I392*H392,2)</f>
        <v>0</v>
      </c>
      <c r="BL392" s="17" t="s">
        <v>186</v>
      </c>
      <c r="BM392" s="170" t="s">
        <v>637</v>
      </c>
    </row>
    <row r="393" spans="2:63" s="12" customFormat="1" ht="22.9" customHeight="1">
      <c r="B393" s="144"/>
      <c r="D393" s="145" t="s">
        <v>75</v>
      </c>
      <c r="E393" s="155" t="s">
        <v>638</v>
      </c>
      <c r="F393" s="155" t="s">
        <v>639</v>
      </c>
      <c r="I393" s="147"/>
      <c r="J393" s="156">
        <f>BK393</f>
        <v>0</v>
      </c>
      <c r="L393" s="144"/>
      <c r="M393" s="149"/>
      <c r="N393" s="150"/>
      <c r="O393" s="150"/>
      <c r="P393" s="151">
        <f>SUM(P394:P410)</f>
        <v>0</v>
      </c>
      <c r="Q393" s="150"/>
      <c r="R393" s="151">
        <f>SUM(R394:R410)</f>
        <v>0.012965540000000001</v>
      </c>
      <c r="S393" s="150"/>
      <c r="T393" s="152">
        <f>SUM(T394:T410)</f>
        <v>0.00044733</v>
      </c>
      <c r="AR393" s="145" t="s">
        <v>142</v>
      </c>
      <c r="AT393" s="153" t="s">
        <v>75</v>
      </c>
      <c r="AU393" s="153" t="s">
        <v>84</v>
      </c>
      <c r="AY393" s="145" t="s">
        <v>134</v>
      </c>
      <c r="BK393" s="154">
        <f>SUM(BK394:BK410)</f>
        <v>0</v>
      </c>
    </row>
    <row r="394" spans="1:65" s="2" customFormat="1" ht="21.75" customHeight="1">
      <c r="A394" s="32"/>
      <c r="B394" s="157"/>
      <c r="C394" s="158">
        <v>135</v>
      </c>
      <c r="D394" s="158" t="s">
        <v>137</v>
      </c>
      <c r="E394" s="159" t="s">
        <v>184</v>
      </c>
      <c r="F394" s="160" t="s">
        <v>185</v>
      </c>
      <c r="G394" s="161" t="s">
        <v>140</v>
      </c>
      <c r="H394" s="162">
        <v>31.142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186</v>
      </c>
      <c r="AT394" s="170" t="s">
        <v>137</v>
      </c>
      <c r="AU394" s="170" t="s">
        <v>142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142</v>
      </c>
      <c r="BK394" s="171">
        <f>ROUND(I394*H394,2)</f>
        <v>0</v>
      </c>
      <c r="BL394" s="17" t="s">
        <v>186</v>
      </c>
      <c r="BM394" s="170" t="s">
        <v>640</v>
      </c>
    </row>
    <row r="395" spans="2:51" s="14" customFormat="1" ht="12">
      <c r="B395" s="181"/>
      <c r="D395" s="173" t="s">
        <v>144</v>
      </c>
      <c r="E395" s="182" t="s">
        <v>1</v>
      </c>
      <c r="F395" s="183" t="s">
        <v>190</v>
      </c>
      <c r="H395" s="182" t="s">
        <v>1</v>
      </c>
      <c r="I395" s="184"/>
      <c r="L395" s="181"/>
      <c r="M395" s="185"/>
      <c r="N395" s="186"/>
      <c r="O395" s="186"/>
      <c r="P395" s="186"/>
      <c r="Q395" s="186"/>
      <c r="R395" s="186"/>
      <c r="S395" s="186"/>
      <c r="T395" s="187"/>
      <c r="AT395" s="182" t="s">
        <v>144</v>
      </c>
      <c r="AU395" s="182" t="s">
        <v>142</v>
      </c>
      <c r="AV395" s="14" t="s">
        <v>84</v>
      </c>
      <c r="AW395" s="14" t="s">
        <v>33</v>
      </c>
      <c r="AX395" s="14" t="s">
        <v>76</v>
      </c>
      <c r="AY395" s="182" t="s">
        <v>134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641</v>
      </c>
      <c r="H396" s="176">
        <v>0.885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251</v>
      </c>
      <c r="H397" s="176">
        <v>4.363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642</v>
      </c>
      <c r="H398" s="182" t="s">
        <v>1</v>
      </c>
      <c r="I398" s="184"/>
      <c r="L398" s="181"/>
      <c r="M398" s="185"/>
      <c r="N398" s="186"/>
      <c r="O398" s="186"/>
      <c r="P398" s="186"/>
      <c r="Q398" s="186"/>
      <c r="R398" s="186"/>
      <c r="S398" s="186"/>
      <c r="T398" s="187"/>
      <c r="AT398" s="182" t="s">
        <v>144</v>
      </c>
      <c r="AU398" s="182" t="s">
        <v>142</v>
      </c>
      <c r="AV398" s="14" t="s">
        <v>84</v>
      </c>
      <c r="AW398" s="14" t="s">
        <v>33</v>
      </c>
      <c r="AX398" s="14" t="s">
        <v>76</v>
      </c>
      <c r="AY398" s="182" t="s">
        <v>134</v>
      </c>
    </row>
    <row r="399" spans="2:51" s="13" customFormat="1" ht="12">
      <c r="B399" s="172"/>
      <c r="D399" s="173" t="s">
        <v>144</v>
      </c>
      <c r="E399" s="174" t="s">
        <v>1</v>
      </c>
      <c r="F399" s="175" t="s">
        <v>643</v>
      </c>
      <c r="H399" s="176">
        <v>5.082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144</v>
      </c>
      <c r="AU399" s="174" t="s">
        <v>142</v>
      </c>
      <c r="AV399" s="13" t="s">
        <v>142</v>
      </c>
      <c r="AW399" s="13" t="s">
        <v>33</v>
      </c>
      <c r="AX399" s="13" t="s">
        <v>76</v>
      </c>
      <c r="AY399" s="174" t="s">
        <v>134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644</v>
      </c>
      <c r="H400" s="176">
        <v>2.268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76</v>
      </c>
      <c r="AY400" s="174" t="s">
        <v>134</v>
      </c>
    </row>
    <row r="401" spans="2:51" s="13" customFormat="1" ht="12">
      <c r="B401" s="172"/>
      <c r="D401" s="173" t="s">
        <v>144</v>
      </c>
      <c r="E401" s="174" t="s">
        <v>1</v>
      </c>
      <c r="F401" s="175" t="s">
        <v>645</v>
      </c>
      <c r="H401" s="176">
        <v>1.104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144</v>
      </c>
      <c r="AU401" s="174" t="s">
        <v>142</v>
      </c>
      <c r="AV401" s="13" t="s">
        <v>142</v>
      </c>
      <c r="AW401" s="13" t="s">
        <v>33</v>
      </c>
      <c r="AX401" s="13" t="s">
        <v>76</v>
      </c>
      <c r="AY401" s="174" t="s">
        <v>134</v>
      </c>
    </row>
    <row r="402" spans="2:51" s="14" customFormat="1" ht="12">
      <c r="B402" s="181"/>
      <c r="D402" s="173" t="s">
        <v>144</v>
      </c>
      <c r="E402" s="182" t="s">
        <v>1</v>
      </c>
      <c r="F402" s="183" t="s">
        <v>646</v>
      </c>
      <c r="H402" s="182" t="s">
        <v>1</v>
      </c>
      <c r="I402" s="184"/>
      <c r="L402" s="181"/>
      <c r="M402" s="185"/>
      <c r="N402" s="186"/>
      <c r="O402" s="186"/>
      <c r="P402" s="186"/>
      <c r="Q402" s="186"/>
      <c r="R402" s="186"/>
      <c r="S402" s="186"/>
      <c r="T402" s="187"/>
      <c r="AT402" s="182" t="s">
        <v>144</v>
      </c>
      <c r="AU402" s="182" t="s">
        <v>142</v>
      </c>
      <c r="AV402" s="14" t="s">
        <v>84</v>
      </c>
      <c r="AW402" s="14" t="s">
        <v>33</v>
      </c>
      <c r="AX402" s="14" t="s">
        <v>76</v>
      </c>
      <c r="AY402" s="182" t="s">
        <v>134</v>
      </c>
    </row>
    <row r="403" spans="2:51" s="13" customFormat="1" ht="12">
      <c r="B403" s="172"/>
      <c r="D403" s="173" t="s">
        <v>144</v>
      </c>
      <c r="E403" s="174" t="s">
        <v>1</v>
      </c>
      <c r="F403" s="175" t="s">
        <v>647</v>
      </c>
      <c r="H403" s="176">
        <v>8.84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144</v>
      </c>
      <c r="AU403" s="174" t="s">
        <v>142</v>
      </c>
      <c r="AV403" s="13" t="s">
        <v>142</v>
      </c>
      <c r="AW403" s="13" t="s">
        <v>33</v>
      </c>
      <c r="AX403" s="13" t="s">
        <v>76</v>
      </c>
      <c r="AY403" s="174" t="s">
        <v>134</v>
      </c>
    </row>
    <row r="404" spans="2:51" s="13" customFormat="1" ht="12">
      <c r="B404" s="172"/>
      <c r="D404" s="173" t="s">
        <v>144</v>
      </c>
      <c r="E404" s="174" t="s">
        <v>1</v>
      </c>
      <c r="F404" s="175" t="s">
        <v>648</v>
      </c>
      <c r="H404" s="176">
        <v>8.6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144</v>
      </c>
      <c r="AU404" s="174" t="s">
        <v>142</v>
      </c>
      <c r="AV404" s="13" t="s">
        <v>142</v>
      </c>
      <c r="AW404" s="13" t="s">
        <v>33</v>
      </c>
      <c r="AX404" s="13" t="s">
        <v>76</v>
      </c>
      <c r="AY404" s="174" t="s">
        <v>134</v>
      </c>
    </row>
    <row r="405" spans="2:51" s="15" customFormat="1" ht="12">
      <c r="B405" s="199"/>
      <c r="D405" s="173" t="s">
        <v>144</v>
      </c>
      <c r="E405" s="200" t="s">
        <v>1</v>
      </c>
      <c r="F405" s="201" t="s">
        <v>193</v>
      </c>
      <c r="H405" s="202">
        <v>31.141999999999996</v>
      </c>
      <c r="I405" s="203"/>
      <c r="L405" s="199"/>
      <c r="M405" s="204"/>
      <c r="N405" s="205"/>
      <c r="O405" s="205"/>
      <c r="P405" s="205"/>
      <c r="Q405" s="205"/>
      <c r="R405" s="205"/>
      <c r="S405" s="205"/>
      <c r="T405" s="206"/>
      <c r="AT405" s="200" t="s">
        <v>144</v>
      </c>
      <c r="AU405" s="200" t="s">
        <v>142</v>
      </c>
      <c r="AV405" s="15" t="s">
        <v>141</v>
      </c>
      <c r="AW405" s="15" t="s">
        <v>33</v>
      </c>
      <c r="AX405" s="15" t="s">
        <v>84</v>
      </c>
      <c r="AY405" s="200" t="s">
        <v>134</v>
      </c>
    </row>
    <row r="406" spans="1:65" s="2" customFormat="1" ht="16.5" customHeight="1">
      <c r="A406" s="32"/>
      <c r="B406" s="157"/>
      <c r="C406" s="158">
        <v>136</v>
      </c>
      <c r="D406" s="158" t="s">
        <v>137</v>
      </c>
      <c r="E406" s="159" t="s">
        <v>649</v>
      </c>
      <c r="F406" s="160" t="s">
        <v>650</v>
      </c>
      <c r="G406" s="161" t="s">
        <v>140</v>
      </c>
      <c r="H406" s="162">
        <v>1.443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0.001</v>
      </c>
      <c r="R406" s="168">
        <f>Q406*H406</f>
        <v>0.001443</v>
      </c>
      <c r="S406" s="168">
        <v>0.00031</v>
      </c>
      <c r="T406" s="169">
        <f>S406*H406</f>
        <v>0.00044733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186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186</v>
      </c>
      <c r="BM406" s="170" t="s">
        <v>651</v>
      </c>
    </row>
    <row r="407" spans="2:51" s="14" customFormat="1" ht="12">
      <c r="B407" s="181"/>
      <c r="D407" s="173" t="s">
        <v>144</v>
      </c>
      <c r="E407" s="182" t="s">
        <v>1</v>
      </c>
      <c r="F407" s="183" t="s">
        <v>652</v>
      </c>
      <c r="H407" s="182" t="s">
        <v>1</v>
      </c>
      <c r="I407" s="184"/>
      <c r="L407" s="181"/>
      <c r="M407" s="185"/>
      <c r="N407" s="186"/>
      <c r="O407" s="186"/>
      <c r="P407" s="186"/>
      <c r="Q407" s="186"/>
      <c r="R407" s="186"/>
      <c r="S407" s="186"/>
      <c r="T407" s="187"/>
      <c r="AT407" s="182" t="s">
        <v>144</v>
      </c>
      <c r="AU407" s="182" t="s">
        <v>142</v>
      </c>
      <c r="AV407" s="14" t="s">
        <v>84</v>
      </c>
      <c r="AW407" s="14" t="s">
        <v>33</v>
      </c>
      <c r="AX407" s="14" t="s">
        <v>76</v>
      </c>
      <c r="AY407" s="182" t="s">
        <v>134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653</v>
      </c>
      <c r="H408" s="176">
        <v>1.443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84</v>
      </c>
      <c r="AY408" s="174" t="s">
        <v>134</v>
      </c>
    </row>
    <row r="409" spans="1:65" s="2" customFormat="1" ht="21.75" customHeight="1">
      <c r="A409" s="32"/>
      <c r="B409" s="157"/>
      <c r="C409" s="158">
        <v>137</v>
      </c>
      <c r="D409" s="158" t="s">
        <v>137</v>
      </c>
      <c r="E409" s="159" t="s">
        <v>654</v>
      </c>
      <c r="F409" s="160" t="s">
        <v>655</v>
      </c>
      <c r="G409" s="161" t="s">
        <v>140</v>
      </c>
      <c r="H409" s="162">
        <v>31.142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0.00021</v>
      </c>
      <c r="R409" s="168">
        <f>Q409*H409</f>
        <v>0.00653982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186</v>
      </c>
      <c r="AT409" s="170" t="s">
        <v>137</v>
      </c>
      <c r="AU409" s="170" t="s">
        <v>142</v>
      </c>
      <c r="AY409" s="17" t="s">
        <v>134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142</v>
      </c>
      <c r="BK409" s="171">
        <f>ROUND(I409*H409,2)</f>
        <v>0</v>
      </c>
      <c r="BL409" s="17" t="s">
        <v>186</v>
      </c>
      <c r="BM409" s="170" t="s">
        <v>656</v>
      </c>
    </row>
    <row r="410" spans="1:65" s="2" customFormat="1" ht="21.75" customHeight="1">
      <c r="A410" s="32"/>
      <c r="B410" s="157"/>
      <c r="C410" s="158">
        <v>138</v>
      </c>
      <c r="D410" s="158" t="s">
        <v>137</v>
      </c>
      <c r="E410" s="159" t="s">
        <v>657</v>
      </c>
      <c r="F410" s="160" t="s">
        <v>658</v>
      </c>
      <c r="G410" s="161" t="s">
        <v>140</v>
      </c>
      <c r="H410" s="162">
        <v>31.142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0.00016</v>
      </c>
      <c r="R410" s="168">
        <f>Q410*H410</f>
        <v>0.00498272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186</v>
      </c>
      <c r="AT410" s="170" t="s">
        <v>137</v>
      </c>
      <c r="AU410" s="170" t="s">
        <v>142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186</v>
      </c>
      <c r="BM410" s="170" t="s">
        <v>659</v>
      </c>
    </row>
    <row r="411" spans="2:63" s="12" customFormat="1" ht="25.9" customHeight="1">
      <c r="B411" s="144"/>
      <c r="D411" s="145" t="s">
        <v>75</v>
      </c>
      <c r="E411" s="146" t="s">
        <v>660</v>
      </c>
      <c r="F411" s="146" t="s">
        <v>661</v>
      </c>
      <c r="I411" s="147"/>
      <c r="J411" s="148">
        <f>BK411</f>
        <v>0</v>
      </c>
      <c r="L411" s="144"/>
      <c r="M411" s="149"/>
      <c r="N411" s="150"/>
      <c r="O411" s="150"/>
      <c r="P411" s="151">
        <f>SUM(P412:P430)</f>
        <v>0</v>
      </c>
      <c r="Q411" s="150"/>
      <c r="R411" s="151">
        <f>SUM(R412:R430)</f>
        <v>0</v>
      </c>
      <c r="S411" s="150"/>
      <c r="T411" s="152">
        <f>SUM(T412:T430)</f>
        <v>0</v>
      </c>
      <c r="AR411" s="145" t="s">
        <v>141</v>
      </c>
      <c r="AT411" s="153" t="s">
        <v>75</v>
      </c>
      <c r="AU411" s="153" t="s">
        <v>76</v>
      </c>
      <c r="AY411" s="145" t="s">
        <v>134</v>
      </c>
      <c r="BK411" s="154">
        <f>SUM(BK412:BK430)</f>
        <v>0</v>
      </c>
    </row>
    <row r="412" spans="1:65" s="2" customFormat="1" ht="16.5" customHeight="1">
      <c r="A412" s="32"/>
      <c r="B412" s="157"/>
      <c r="C412" s="158">
        <v>139</v>
      </c>
      <c r="D412" s="158" t="s">
        <v>137</v>
      </c>
      <c r="E412" s="159" t="s">
        <v>662</v>
      </c>
      <c r="F412" s="160" t="s">
        <v>663</v>
      </c>
      <c r="G412" s="161" t="s">
        <v>664</v>
      </c>
      <c r="H412" s="162">
        <v>30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</v>
      </c>
      <c r="R412" s="168">
        <f>Q412*H412</f>
        <v>0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665</v>
      </c>
      <c r="AT412" s="170" t="s">
        <v>137</v>
      </c>
      <c r="AU412" s="170" t="s">
        <v>84</v>
      </c>
      <c r="AY412" s="17" t="s">
        <v>134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665</v>
      </c>
      <c r="BM412" s="170" t="s">
        <v>666</v>
      </c>
    </row>
    <row r="413" spans="2:51" s="14" customFormat="1" ht="22.5">
      <c r="B413" s="181"/>
      <c r="D413" s="173" t="s">
        <v>144</v>
      </c>
      <c r="E413" s="182" t="s">
        <v>1</v>
      </c>
      <c r="F413" s="183" t="s">
        <v>667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144</v>
      </c>
      <c r="AU413" s="182" t="s">
        <v>84</v>
      </c>
      <c r="AV413" s="14" t="s">
        <v>84</v>
      </c>
      <c r="AW413" s="14" t="s">
        <v>33</v>
      </c>
      <c r="AX413" s="14" t="s">
        <v>76</v>
      </c>
      <c r="AY413" s="182" t="s">
        <v>134</v>
      </c>
    </row>
    <row r="414" spans="2:51" s="14" customFormat="1" ht="12">
      <c r="B414" s="181"/>
      <c r="D414" s="173" t="s">
        <v>144</v>
      </c>
      <c r="E414" s="182" t="s">
        <v>1</v>
      </c>
      <c r="F414" s="183" t="s">
        <v>668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144</v>
      </c>
      <c r="AU414" s="182" t="s">
        <v>84</v>
      </c>
      <c r="AV414" s="14" t="s">
        <v>84</v>
      </c>
      <c r="AW414" s="14" t="s">
        <v>33</v>
      </c>
      <c r="AX414" s="14" t="s">
        <v>76</v>
      </c>
      <c r="AY414" s="182" t="s">
        <v>134</v>
      </c>
    </row>
    <row r="415" spans="2:51" s="13" customFormat="1" ht="12">
      <c r="B415" s="172"/>
      <c r="D415" s="173" t="s">
        <v>144</v>
      </c>
      <c r="E415" s="174" t="s">
        <v>1</v>
      </c>
      <c r="F415" s="175">
        <v>8</v>
      </c>
      <c r="H415" s="176">
        <v>8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84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669</v>
      </c>
      <c r="H416" s="182" t="s">
        <v>1</v>
      </c>
      <c r="I416" s="184"/>
      <c r="L416" s="181"/>
      <c r="M416" s="185"/>
      <c r="N416" s="186"/>
      <c r="O416" s="186"/>
      <c r="P416" s="186"/>
      <c r="Q416" s="186"/>
      <c r="R416" s="186"/>
      <c r="S416" s="186"/>
      <c r="T416" s="187"/>
      <c r="AT416" s="182" t="s">
        <v>144</v>
      </c>
      <c r="AU416" s="182" t="s">
        <v>84</v>
      </c>
      <c r="AV416" s="14" t="s">
        <v>84</v>
      </c>
      <c r="AW416" s="14" t="s">
        <v>33</v>
      </c>
      <c r="AX416" s="14" t="s">
        <v>76</v>
      </c>
      <c r="AY416" s="182" t="s">
        <v>134</v>
      </c>
    </row>
    <row r="417" spans="2:51" s="13" customFormat="1" ht="12">
      <c r="B417" s="172"/>
      <c r="D417" s="173" t="s">
        <v>144</v>
      </c>
      <c r="E417" s="174" t="s">
        <v>1</v>
      </c>
      <c r="F417" s="175">
        <v>8</v>
      </c>
      <c r="H417" s="176">
        <v>8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144</v>
      </c>
      <c r="AU417" s="174" t="s">
        <v>84</v>
      </c>
      <c r="AV417" s="13" t="s">
        <v>142</v>
      </c>
      <c r="AW417" s="13" t="s">
        <v>33</v>
      </c>
      <c r="AX417" s="13" t="s">
        <v>76</v>
      </c>
      <c r="AY417" s="174" t="s">
        <v>134</v>
      </c>
    </row>
    <row r="418" spans="2:51" s="14" customFormat="1" ht="22.5">
      <c r="B418" s="181"/>
      <c r="D418" s="173" t="s">
        <v>144</v>
      </c>
      <c r="E418" s="182" t="s">
        <v>1</v>
      </c>
      <c r="F418" s="183" t="s">
        <v>670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144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134</v>
      </c>
    </row>
    <row r="419" spans="2:51" s="13" customFormat="1" ht="12">
      <c r="B419" s="172"/>
      <c r="D419" s="173" t="s">
        <v>144</v>
      </c>
      <c r="E419" s="174" t="s">
        <v>1</v>
      </c>
      <c r="F419" s="175" t="s">
        <v>142</v>
      </c>
      <c r="H419" s="176">
        <v>2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84</v>
      </c>
      <c r="AV419" s="13" t="s">
        <v>142</v>
      </c>
      <c r="AW419" s="13" t="s">
        <v>33</v>
      </c>
      <c r="AX419" s="13" t="s">
        <v>76</v>
      </c>
      <c r="AY419" s="174" t="s">
        <v>134</v>
      </c>
    </row>
    <row r="420" spans="2:51" s="14" customFormat="1" ht="12">
      <c r="B420" s="181"/>
      <c r="D420" s="173" t="s">
        <v>144</v>
      </c>
      <c r="E420" s="182" t="s">
        <v>1</v>
      </c>
      <c r="F420" s="183" t="s">
        <v>671</v>
      </c>
      <c r="H420" s="182" t="s">
        <v>1</v>
      </c>
      <c r="I420" s="184"/>
      <c r="L420" s="181"/>
      <c r="M420" s="185"/>
      <c r="N420" s="186"/>
      <c r="O420" s="186"/>
      <c r="P420" s="186"/>
      <c r="Q420" s="186"/>
      <c r="R420" s="186"/>
      <c r="S420" s="186"/>
      <c r="T420" s="187"/>
      <c r="AT420" s="182" t="s">
        <v>144</v>
      </c>
      <c r="AU420" s="182" t="s">
        <v>84</v>
      </c>
      <c r="AV420" s="14" t="s">
        <v>84</v>
      </c>
      <c r="AW420" s="14" t="s">
        <v>33</v>
      </c>
      <c r="AX420" s="14" t="s">
        <v>76</v>
      </c>
      <c r="AY420" s="182" t="s">
        <v>134</v>
      </c>
    </row>
    <row r="421" spans="2:51" s="13" customFormat="1" ht="12">
      <c r="B421" s="172"/>
      <c r="D421" s="173" t="s">
        <v>144</v>
      </c>
      <c r="E421" s="174" t="s">
        <v>1</v>
      </c>
      <c r="F421" s="175">
        <v>8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144</v>
      </c>
      <c r="AU421" s="174" t="s">
        <v>84</v>
      </c>
      <c r="AV421" s="13" t="s">
        <v>142</v>
      </c>
      <c r="AW421" s="13" t="s">
        <v>33</v>
      </c>
      <c r="AX421" s="13" t="s">
        <v>76</v>
      </c>
      <c r="AY421" s="174" t="s">
        <v>134</v>
      </c>
    </row>
    <row r="422" spans="2:51" s="14" customFormat="1" ht="12">
      <c r="B422" s="181"/>
      <c r="D422" s="173" t="s">
        <v>144</v>
      </c>
      <c r="E422" s="182" t="s">
        <v>1</v>
      </c>
      <c r="F422" s="183" t="s">
        <v>672</v>
      </c>
      <c r="H422" s="182" t="s">
        <v>1</v>
      </c>
      <c r="I422" s="184"/>
      <c r="L422" s="181"/>
      <c r="M422" s="185"/>
      <c r="N422" s="186"/>
      <c r="O422" s="186"/>
      <c r="P422" s="186"/>
      <c r="Q422" s="186"/>
      <c r="R422" s="186"/>
      <c r="S422" s="186"/>
      <c r="T422" s="187"/>
      <c r="AT422" s="182" t="s">
        <v>144</v>
      </c>
      <c r="AU422" s="182" t="s">
        <v>84</v>
      </c>
      <c r="AV422" s="14" t="s">
        <v>84</v>
      </c>
      <c r="AW422" s="14" t="s">
        <v>33</v>
      </c>
      <c r="AX422" s="14" t="s">
        <v>76</v>
      </c>
      <c r="AY422" s="182" t="s">
        <v>134</v>
      </c>
    </row>
    <row r="423" spans="2:51" s="13" customFormat="1" ht="12">
      <c r="B423" s="172"/>
      <c r="D423" s="173" t="s">
        <v>144</v>
      </c>
      <c r="E423" s="174" t="s">
        <v>1</v>
      </c>
      <c r="F423" s="175">
        <v>4</v>
      </c>
      <c r="H423" s="176">
        <v>4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144</v>
      </c>
      <c r="AU423" s="174" t="s">
        <v>84</v>
      </c>
      <c r="AV423" s="13" t="s">
        <v>142</v>
      </c>
      <c r="AW423" s="13" t="s">
        <v>33</v>
      </c>
      <c r="AX423" s="13" t="s">
        <v>76</v>
      </c>
      <c r="AY423" s="174" t="s">
        <v>134</v>
      </c>
    </row>
    <row r="424" spans="2:51" s="15" customFormat="1" ht="12">
      <c r="B424" s="199"/>
      <c r="D424" s="173" t="s">
        <v>144</v>
      </c>
      <c r="E424" s="200" t="s">
        <v>1</v>
      </c>
      <c r="F424" s="201" t="s">
        <v>193</v>
      </c>
      <c r="H424" s="202">
        <v>30</v>
      </c>
      <c r="I424" s="203"/>
      <c r="L424" s="199"/>
      <c r="M424" s="204"/>
      <c r="N424" s="205"/>
      <c r="O424" s="205"/>
      <c r="P424" s="205"/>
      <c r="Q424" s="205"/>
      <c r="R424" s="205"/>
      <c r="S424" s="205"/>
      <c r="T424" s="206"/>
      <c r="AT424" s="200" t="s">
        <v>144</v>
      </c>
      <c r="AU424" s="200" t="s">
        <v>84</v>
      </c>
      <c r="AV424" s="15" t="s">
        <v>141</v>
      </c>
      <c r="AW424" s="15" t="s">
        <v>33</v>
      </c>
      <c r="AX424" s="15" t="s">
        <v>84</v>
      </c>
      <c r="AY424" s="200" t="s">
        <v>134</v>
      </c>
    </row>
    <row r="425" spans="1:65" s="2" customFormat="1" ht="16.5" customHeight="1">
      <c r="A425" s="32"/>
      <c r="B425" s="157"/>
      <c r="C425" s="158">
        <v>140</v>
      </c>
      <c r="D425" s="158" t="s">
        <v>137</v>
      </c>
      <c r="E425" s="159" t="s">
        <v>673</v>
      </c>
      <c r="F425" s="160" t="s">
        <v>674</v>
      </c>
      <c r="G425" s="161" t="s">
        <v>664</v>
      </c>
      <c r="H425" s="162">
        <v>8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</v>
      </c>
      <c r="R425" s="168">
        <f>Q425*H425</f>
        <v>0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665</v>
      </c>
      <c r="AT425" s="170" t="s">
        <v>137</v>
      </c>
      <c r="AU425" s="170" t="s">
        <v>84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665</v>
      </c>
      <c r="BM425" s="170" t="s">
        <v>675</v>
      </c>
    </row>
    <row r="426" spans="2:51" s="14" customFormat="1" ht="22.5">
      <c r="B426" s="181"/>
      <c r="D426" s="173" t="s">
        <v>144</v>
      </c>
      <c r="E426" s="182" t="s">
        <v>1</v>
      </c>
      <c r="F426" s="183" t="s">
        <v>676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84</v>
      </c>
      <c r="AV426" s="14" t="s">
        <v>84</v>
      </c>
      <c r="AW426" s="14" t="s">
        <v>33</v>
      </c>
      <c r="AX426" s="14" t="s">
        <v>76</v>
      </c>
      <c r="AY426" s="182" t="s">
        <v>134</v>
      </c>
    </row>
    <row r="427" spans="2:51" s="13" customFormat="1" ht="12">
      <c r="B427" s="172"/>
      <c r="D427" s="173" t="s">
        <v>144</v>
      </c>
      <c r="E427" s="174" t="s">
        <v>1</v>
      </c>
      <c r="F427" s="175" t="s">
        <v>157</v>
      </c>
      <c r="H427" s="176">
        <v>8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84</v>
      </c>
      <c r="AV427" s="13" t="s">
        <v>142</v>
      </c>
      <c r="AW427" s="13" t="s">
        <v>33</v>
      </c>
      <c r="AX427" s="13" t="s">
        <v>84</v>
      </c>
      <c r="AY427" s="174" t="s">
        <v>134</v>
      </c>
    </row>
    <row r="428" spans="1:65" s="2" customFormat="1" ht="16.5" customHeight="1">
      <c r="A428" s="32"/>
      <c r="B428" s="157"/>
      <c r="C428" s="158">
        <v>141</v>
      </c>
      <c r="D428" s="158" t="s">
        <v>137</v>
      </c>
      <c r="E428" s="159" t="s">
        <v>677</v>
      </c>
      <c r="F428" s="160" t="s">
        <v>678</v>
      </c>
      <c r="G428" s="161" t="s">
        <v>664</v>
      </c>
      <c r="H428" s="162">
        <v>4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665</v>
      </c>
      <c r="AT428" s="170" t="s">
        <v>137</v>
      </c>
      <c r="AU428" s="170" t="s">
        <v>84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665</v>
      </c>
      <c r="BM428" s="170" t="s">
        <v>679</v>
      </c>
    </row>
    <row r="429" spans="2:51" s="14" customFormat="1" ht="12">
      <c r="B429" s="181"/>
      <c r="D429" s="173" t="s">
        <v>144</v>
      </c>
      <c r="E429" s="182" t="s">
        <v>1</v>
      </c>
      <c r="F429" s="183" t="s">
        <v>680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84</v>
      </c>
      <c r="AV429" s="14" t="s">
        <v>84</v>
      </c>
      <c r="AW429" s="14" t="s">
        <v>33</v>
      </c>
      <c r="AX429" s="14" t="s">
        <v>76</v>
      </c>
      <c r="AY429" s="182" t="s">
        <v>134</v>
      </c>
    </row>
    <row r="430" spans="2:51" s="13" customFormat="1" ht="12">
      <c r="B430" s="172"/>
      <c r="D430" s="173" t="s">
        <v>144</v>
      </c>
      <c r="E430" s="174" t="s">
        <v>1</v>
      </c>
      <c r="F430" s="175" t="s">
        <v>141</v>
      </c>
      <c r="H430" s="176">
        <v>4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84</v>
      </c>
      <c r="AV430" s="13" t="s">
        <v>142</v>
      </c>
      <c r="AW430" s="13" t="s">
        <v>33</v>
      </c>
      <c r="AX430" s="13" t="s">
        <v>84</v>
      </c>
      <c r="AY430" s="174" t="s">
        <v>134</v>
      </c>
    </row>
    <row r="431" spans="2:63" s="12" customFormat="1" ht="25.9" customHeight="1">
      <c r="B431" s="144"/>
      <c r="D431" s="145" t="s">
        <v>75</v>
      </c>
      <c r="E431" s="146" t="s">
        <v>681</v>
      </c>
      <c r="F431" s="146" t="s">
        <v>682</v>
      </c>
      <c r="I431" s="147"/>
      <c r="J431" s="148">
        <f>BK431</f>
        <v>0</v>
      </c>
      <c r="L431" s="144"/>
      <c r="M431" s="149"/>
      <c r="N431" s="150"/>
      <c r="O431" s="150"/>
      <c r="P431" s="151">
        <f>P432+P434</f>
        <v>0</v>
      </c>
      <c r="Q431" s="150"/>
      <c r="R431" s="151">
        <f>R432+R434</f>
        <v>0</v>
      </c>
      <c r="S431" s="150"/>
      <c r="T431" s="152">
        <f>T432+T434</f>
        <v>0</v>
      </c>
      <c r="AR431" s="145" t="s">
        <v>150</v>
      </c>
      <c r="AT431" s="153" t="s">
        <v>75</v>
      </c>
      <c r="AU431" s="153" t="s">
        <v>76</v>
      </c>
      <c r="AY431" s="145" t="s">
        <v>134</v>
      </c>
      <c r="BK431" s="154">
        <f>BK432+BK434</f>
        <v>0</v>
      </c>
    </row>
    <row r="432" spans="2:63" s="12" customFormat="1" ht="22.9" customHeight="1">
      <c r="B432" s="144"/>
      <c r="D432" s="145" t="s">
        <v>75</v>
      </c>
      <c r="E432" s="155" t="s">
        <v>683</v>
      </c>
      <c r="F432" s="155" t="s">
        <v>684</v>
      </c>
      <c r="I432" s="147"/>
      <c r="J432" s="156">
        <f>BK432</f>
        <v>0</v>
      </c>
      <c r="L432" s="144"/>
      <c r="M432" s="149"/>
      <c r="N432" s="150"/>
      <c r="O432" s="150"/>
      <c r="P432" s="151">
        <f>P433</f>
        <v>0</v>
      </c>
      <c r="Q432" s="150"/>
      <c r="R432" s="151">
        <f>R433</f>
        <v>0</v>
      </c>
      <c r="S432" s="150"/>
      <c r="T432" s="152">
        <f>T433</f>
        <v>0</v>
      </c>
      <c r="AR432" s="145" t="s">
        <v>150</v>
      </c>
      <c r="AT432" s="153" t="s">
        <v>75</v>
      </c>
      <c r="AU432" s="153" t="s">
        <v>84</v>
      </c>
      <c r="AY432" s="145" t="s">
        <v>134</v>
      </c>
      <c r="BK432" s="154">
        <f>BK433</f>
        <v>0</v>
      </c>
    </row>
    <row r="433" spans="1:65" s="2" customFormat="1" ht="16.5" customHeight="1">
      <c r="A433" s="32"/>
      <c r="B433" s="157"/>
      <c r="C433" s="158">
        <v>142</v>
      </c>
      <c r="D433" s="158" t="s">
        <v>137</v>
      </c>
      <c r="E433" s="159" t="s">
        <v>685</v>
      </c>
      <c r="F433" s="160" t="s">
        <v>684</v>
      </c>
      <c r="G433" s="161" t="s">
        <v>326</v>
      </c>
      <c r="H433" s="162">
        <v>1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686</v>
      </c>
      <c r="AT433" s="170" t="s">
        <v>137</v>
      </c>
      <c r="AU433" s="170" t="s">
        <v>142</v>
      </c>
      <c r="AY433" s="17" t="s">
        <v>134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142</v>
      </c>
      <c r="BK433" s="171">
        <f>ROUND(I433*H433,2)</f>
        <v>0</v>
      </c>
      <c r="BL433" s="17" t="s">
        <v>686</v>
      </c>
      <c r="BM433" s="170" t="s">
        <v>687</v>
      </c>
    </row>
    <row r="434" spans="2:63" s="12" customFormat="1" ht="22.9" customHeight="1">
      <c r="B434" s="144"/>
      <c r="D434" s="145" t="s">
        <v>75</v>
      </c>
      <c r="E434" s="155" t="s">
        <v>688</v>
      </c>
      <c r="F434" s="155" t="s">
        <v>689</v>
      </c>
      <c r="I434" s="147"/>
      <c r="J434" s="156">
        <f>BK434</f>
        <v>0</v>
      </c>
      <c r="L434" s="144"/>
      <c r="M434" s="149"/>
      <c r="N434" s="150"/>
      <c r="O434" s="150"/>
      <c r="P434" s="151">
        <f>P435</f>
        <v>0</v>
      </c>
      <c r="Q434" s="150"/>
      <c r="R434" s="151">
        <f>R435</f>
        <v>0</v>
      </c>
      <c r="S434" s="150"/>
      <c r="T434" s="152">
        <f>T435</f>
        <v>0</v>
      </c>
      <c r="AR434" s="145" t="s">
        <v>150</v>
      </c>
      <c r="AT434" s="153" t="s">
        <v>75</v>
      </c>
      <c r="AU434" s="153" t="s">
        <v>84</v>
      </c>
      <c r="AY434" s="145" t="s">
        <v>134</v>
      </c>
      <c r="BK434" s="154">
        <f>BK435</f>
        <v>0</v>
      </c>
    </row>
    <row r="435" spans="1:65" s="2" customFormat="1" ht="16.5" customHeight="1">
      <c r="A435" s="32"/>
      <c r="B435" s="157"/>
      <c r="C435" s="158">
        <v>143</v>
      </c>
      <c r="D435" s="158" t="s">
        <v>137</v>
      </c>
      <c r="E435" s="159" t="s">
        <v>690</v>
      </c>
      <c r="F435" s="160" t="s">
        <v>689</v>
      </c>
      <c r="G435" s="161" t="s">
        <v>326</v>
      </c>
      <c r="H435" s="162">
        <v>1</v>
      </c>
      <c r="I435" s="163"/>
      <c r="J435" s="164">
        <f>ROUND(I435*H435,2)</f>
        <v>0</v>
      </c>
      <c r="K435" s="165"/>
      <c r="L435" s="33"/>
      <c r="M435" s="207" t="s">
        <v>1</v>
      </c>
      <c r="N435" s="208" t="s">
        <v>42</v>
      </c>
      <c r="O435" s="209"/>
      <c r="P435" s="210">
        <f>O435*H435</f>
        <v>0</v>
      </c>
      <c r="Q435" s="210">
        <v>0</v>
      </c>
      <c r="R435" s="210">
        <f>Q435*H435</f>
        <v>0</v>
      </c>
      <c r="S435" s="210">
        <v>0</v>
      </c>
      <c r="T435" s="211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686</v>
      </c>
      <c r="AT435" s="170" t="s">
        <v>137</v>
      </c>
      <c r="AU435" s="170" t="s">
        <v>142</v>
      </c>
      <c r="AY435" s="17" t="s">
        <v>134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142</v>
      </c>
      <c r="BK435" s="171">
        <f>ROUND(I435*H435,2)</f>
        <v>0</v>
      </c>
      <c r="BL435" s="17" t="s">
        <v>686</v>
      </c>
      <c r="BM435" s="170" t="s">
        <v>691</v>
      </c>
    </row>
    <row r="436" spans="1:31" s="2" customFormat="1" ht="6.95" customHeight="1">
      <c r="A436" s="32"/>
      <c r="B436" s="47"/>
      <c r="C436" s="48"/>
      <c r="D436" s="48"/>
      <c r="E436" s="48"/>
      <c r="F436" s="48"/>
      <c r="G436" s="48"/>
      <c r="H436" s="48"/>
      <c r="I436" s="116"/>
      <c r="J436" s="48"/>
      <c r="K436" s="48"/>
      <c r="L436" s="33"/>
      <c r="M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</row>
  </sheetData>
  <autoFilter ref="C141:K43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Rárová Renáta Bc.</cp:lastModifiedBy>
  <cp:lastPrinted>2023-08-22T11:37:11Z</cp:lastPrinted>
  <dcterms:created xsi:type="dcterms:W3CDTF">2020-06-02T05:00:07Z</dcterms:created>
  <dcterms:modified xsi:type="dcterms:W3CDTF">2023-08-24T11:05:19Z</dcterms:modified>
  <cp:category/>
  <cp:version/>
  <cp:contentType/>
  <cp:contentStatus/>
</cp:coreProperties>
</file>