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Jarka\Desktop\"/>
    </mc:Choice>
  </mc:AlternateContent>
  <bookViews>
    <workbookView xWindow="0" yWindow="0" windowWidth="0" windowHeight="0"/>
  </bookViews>
  <sheets>
    <sheet name="Rekapitulace stavby" sheetId="1" r:id="rId1"/>
    <sheet name="15a - Zdravotně technické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'15a - Zdravotně technické...'!$C$134:$K$266</definedName>
    <definedName name="_xlnm.Print_Area" localSheetId="1">'15a - Zdravotně technické...'!$C$4:$J$76,'15a - Zdravotně technické...'!$C$82:$J$116,'15a - Zdravotně technické...'!$C$122:$J$266</definedName>
    <definedName name="_xlnm.Print_Titles" localSheetId="1">'15a - Zdravotně technické...'!$134:$134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266"/>
  <c r="BH266"/>
  <c r="BG266"/>
  <c r="BE266"/>
  <c r="T266"/>
  <c r="T265"/>
  <c r="R266"/>
  <c r="R265"/>
  <c r="P266"/>
  <c r="P265"/>
  <c r="BI264"/>
  <c r="BH264"/>
  <c r="BG264"/>
  <c r="BE264"/>
  <c r="T264"/>
  <c r="T263"/>
  <c r="R264"/>
  <c r="R263"/>
  <c r="P264"/>
  <c r="P263"/>
  <c r="BI262"/>
  <c r="BH262"/>
  <c r="BG262"/>
  <c r="BE262"/>
  <c r="T262"/>
  <c r="R262"/>
  <c r="P262"/>
  <c r="BI261"/>
  <c r="BH261"/>
  <c r="BG261"/>
  <c r="BE261"/>
  <c r="T261"/>
  <c r="R261"/>
  <c r="P261"/>
  <c r="BI258"/>
  <c r="BH258"/>
  <c r="BG258"/>
  <c r="BE258"/>
  <c r="T258"/>
  <c r="R258"/>
  <c r="P258"/>
  <c r="BI256"/>
  <c r="BH256"/>
  <c r="BG256"/>
  <c r="BE256"/>
  <c r="T256"/>
  <c r="R256"/>
  <c r="P256"/>
  <c r="BI255"/>
  <c r="BH255"/>
  <c r="BG255"/>
  <c r="BE255"/>
  <c r="T255"/>
  <c r="R255"/>
  <c r="P255"/>
  <c r="BI251"/>
  <c r="BH251"/>
  <c r="BG251"/>
  <c r="BE251"/>
  <c r="T251"/>
  <c r="R251"/>
  <c r="P251"/>
  <c r="BI250"/>
  <c r="BH250"/>
  <c r="BG250"/>
  <c r="BE250"/>
  <c r="T250"/>
  <c r="R250"/>
  <c r="P250"/>
  <c r="BI248"/>
  <c r="BH248"/>
  <c r="BG248"/>
  <c r="BE248"/>
  <c r="T248"/>
  <c r="R248"/>
  <c r="P248"/>
  <c r="BI247"/>
  <c r="BH247"/>
  <c r="BG247"/>
  <c r="BE247"/>
  <c r="T247"/>
  <c r="R247"/>
  <c r="P247"/>
  <c r="BI239"/>
  <c r="BH239"/>
  <c r="BG239"/>
  <c r="BE239"/>
  <c r="T239"/>
  <c r="R239"/>
  <c r="P239"/>
  <c r="BI238"/>
  <c r="BH238"/>
  <c r="BG238"/>
  <c r="BE238"/>
  <c r="T238"/>
  <c r="R238"/>
  <c r="P238"/>
  <c r="BI237"/>
  <c r="BH237"/>
  <c r="BG237"/>
  <c r="BE237"/>
  <c r="T237"/>
  <c r="R237"/>
  <c r="P237"/>
  <c r="BI234"/>
  <c r="BH234"/>
  <c r="BG234"/>
  <c r="BE234"/>
  <c r="T234"/>
  <c r="T233"/>
  <c r="R234"/>
  <c r="R233"/>
  <c r="P234"/>
  <c r="P233"/>
  <c r="BI232"/>
  <c r="BH232"/>
  <c r="BG232"/>
  <c r="BE232"/>
  <c r="T232"/>
  <c r="R232"/>
  <c r="P232"/>
  <c r="BI231"/>
  <c r="BH231"/>
  <c r="BG231"/>
  <c r="BE231"/>
  <c r="T231"/>
  <c r="R231"/>
  <c r="P231"/>
  <c r="BI230"/>
  <c r="BH230"/>
  <c r="BG230"/>
  <c r="BE230"/>
  <c r="T230"/>
  <c r="R230"/>
  <c r="P230"/>
  <c r="BI229"/>
  <c r="BH229"/>
  <c r="BG229"/>
  <c r="BE229"/>
  <c r="T229"/>
  <c r="R229"/>
  <c r="P229"/>
  <c r="BI227"/>
  <c r="BH227"/>
  <c r="BG227"/>
  <c r="BE227"/>
  <c r="T227"/>
  <c r="R227"/>
  <c r="P227"/>
  <c r="BI226"/>
  <c r="BH226"/>
  <c r="BG226"/>
  <c r="BE226"/>
  <c r="T226"/>
  <c r="R226"/>
  <c r="P226"/>
  <c r="BI225"/>
  <c r="BH225"/>
  <c r="BG225"/>
  <c r="BE225"/>
  <c r="T225"/>
  <c r="R225"/>
  <c r="P225"/>
  <c r="BI224"/>
  <c r="BH224"/>
  <c r="BG224"/>
  <c r="BE224"/>
  <c r="T224"/>
  <c r="R224"/>
  <c r="P224"/>
  <c r="BI222"/>
  <c r="BH222"/>
  <c r="BG222"/>
  <c r="BE222"/>
  <c r="T222"/>
  <c r="R222"/>
  <c r="P222"/>
  <c r="BI221"/>
  <c r="BH221"/>
  <c r="BG221"/>
  <c r="BE221"/>
  <c r="T221"/>
  <c r="R221"/>
  <c r="P221"/>
  <c r="BI219"/>
  <c r="BH219"/>
  <c r="BG219"/>
  <c r="BE219"/>
  <c r="T219"/>
  <c r="R219"/>
  <c r="P219"/>
  <c r="BI218"/>
  <c r="BH218"/>
  <c r="BG218"/>
  <c r="BE218"/>
  <c r="T218"/>
  <c r="R218"/>
  <c r="P218"/>
  <c r="BI216"/>
  <c r="BH216"/>
  <c r="BG216"/>
  <c r="BE216"/>
  <c r="T216"/>
  <c r="R216"/>
  <c r="P216"/>
  <c r="BI215"/>
  <c r="BH215"/>
  <c r="BG215"/>
  <c r="BE215"/>
  <c r="T215"/>
  <c r="R215"/>
  <c r="P215"/>
  <c r="BI213"/>
  <c r="BH213"/>
  <c r="BG213"/>
  <c r="BE213"/>
  <c r="T213"/>
  <c r="T212"/>
  <c r="R213"/>
  <c r="R212"/>
  <c r="P213"/>
  <c r="P212"/>
  <c r="BI211"/>
  <c r="BH211"/>
  <c r="BG211"/>
  <c r="BE211"/>
  <c r="T211"/>
  <c r="R211"/>
  <c r="P211"/>
  <c r="BI210"/>
  <c r="BH210"/>
  <c r="BG210"/>
  <c r="BE210"/>
  <c r="T210"/>
  <c r="R210"/>
  <c r="P210"/>
  <c r="BI209"/>
  <c r="BH209"/>
  <c r="BG209"/>
  <c r="BE209"/>
  <c r="T209"/>
  <c r="R209"/>
  <c r="P209"/>
  <c r="BI208"/>
  <c r="BH208"/>
  <c r="BG208"/>
  <c r="BE208"/>
  <c r="T208"/>
  <c r="R208"/>
  <c r="P208"/>
  <c r="BI207"/>
  <c r="BH207"/>
  <c r="BG207"/>
  <c r="BE207"/>
  <c r="T207"/>
  <c r="R207"/>
  <c r="P207"/>
  <c r="BI206"/>
  <c r="BH206"/>
  <c r="BG206"/>
  <c r="BE206"/>
  <c r="T206"/>
  <c r="R206"/>
  <c r="P206"/>
  <c r="BI205"/>
  <c r="BH205"/>
  <c r="BG205"/>
  <c r="BE205"/>
  <c r="T205"/>
  <c r="R205"/>
  <c r="P205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2"/>
  <c r="BH162"/>
  <c r="BG162"/>
  <c r="BE162"/>
  <c r="T162"/>
  <c r="R162"/>
  <c r="P162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5"/>
  <c r="BH155"/>
  <c r="BG155"/>
  <c r="BE155"/>
  <c r="T155"/>
  <c r="R155"/>
  <c r="P155"/>
  <c r="BI154"/>
  <c r="BH154"/>
  <c r="BG154"/>
  <c r="BE154"/>
  <c r="T154"/>
  <c r="R154"/>
  <c r="P154"/>
  <c r="BI152"/>
  <c r="BH152"/>
  <c r="BG152"/>
  <c r="BE152"/>
  <c r="T152"/>
  <c r="R152"/>
  <c r="P152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5"/>
  <c r="BH145"/>
  <c r="BG145"/>
  <c r="BE145"/>
  <c r="T145"/>
  <c r="T144"/>
  <c r="R145"/>
  <c r="R144"/>
  <c r="P145"/>
  <c r="P144"/>
  <c r="BI143"/>
  <c r="BH143"/>
  <c r="BG143"/>
  <c r="BE143"/>
  <c r="T143"/>
  <c r="T142"/>
  <c r="R143"/>
  <c r="R142"/>
  <c r="P143"/>
  <c r="P142"/>
  <c r="BI138"/>
  <c r="BH138"/>
  <c r="BG138"/>
  <c r="BE138"/>
  <c r="T138"/>
  <c r="T137"/>
  <c r="R138"/>
  <c r="R137"/>
  <c r="P138"/>
  <c r="P137"/>
  <c r="J132"/>
  <c r="J131"/>
  <c r="F131"/>
  <c r="F129"/>
  <c r="E127"/>
  <c r="J92"/>
  <c r="J91"/>
  <c r="F91"/>
  <c r="F89"/>
  <c r="E87"/>
  <c r="J18"/>
  <c r="E18"/>
  <c r="F92"/>
  <c r="J17"/>
  <c r="J12"/>
  <c r="J129"/>
  <c r="E7"/>
  <c r="E125"/>
  <c i="1" r="L90"/>
  <c r="AM90"/>
  <c r="AM89"/>
  <c r="L89"/>
  <c r="AM87"/>
  <c r="L87"/>
  <c r="L85"/>
  <c r="L84"/>
  <c i="2" r="BK256"/>
  <c r="BK239"/>
  <c r="BK237"/>
  <c r="BK213"/>
  <c r="J211"/>
  <c r="J210"/>
  <c r="BK209"/>
  <c r="J207"/>
  <c r="BK205"/>
  <c r="J204"/>
  <c r="J202"/>
  <c r="BK200"/>
  <c r="BK196"/>
  <c r="BK194"/>
  <c r="J189"/>
  <c r="BK187"/>
  <c r="BK183"/>
  <c r="J181"/>
  <c r="BK177"/>
  <c r="J174"/>
  <c r="BK171"/>
  <c r="BK169"/>
  <c r="BK167"/>
  <c r="J165"/>
  <c r="J163"/>
  <c r="BK161"/>
  <c r="BK159"/>
  <c r="BK154"/>
  <c r="J148"/>
  <c r="BK145"/>
  <c r="BK138"/>
  <c r="J264"/>
  <c r="J262"/>
  <c r="J261"/>
  <c r="J258"/>
  <c r="J251"/>
  <c r="J250"/>
  <c r="J248"/>
  <c r="J247"/>
  <c r="J238"/>
  <c r="BK234"/>
  <c r="BK232"/>
  <c r="BK231"/>
  <c r="J230"/>
  <c r="BK227"/>
  <c r="J225"/>
  <c r="BK222"/>
  <c r="BK219"/>
  <c r="BK216"/>
  <c r="J213"/>
  <c r="BK207"/>
  <c r="BK202"/>
  <c r="J198"/>
  <c r="BK190"/>
  <c r="BK186"/>
  <c r="J183"/>
  <c r="J177"/>
  <c r="BK174"/>
  <c r="J172"/>
  <c r="BK170"/>
  <c r="BK166"/>
  <c r="J164"/>
  <c r="BK162"/>
  <c r="J155"/>
  <c r="J152"/>
  <c r="J145"/>
  <c r="J256"/>
  <c r="J255"/>
  <c r="BK266"/>
  <c r="BK230"/>
  <c r="J227"/>
  <c r="BK225"/>
  <c r="BK224"/>
  <c r="J221"/>
  <c r="J218"/>
  <c r="BK215"/>
  <c r="J209"/>
  <c r="BK206"/>
  <c r="J203"/>
  <c r="J200"/>
  <c r="BK198"/>
  <c r="J196"/>
  <c r="J194"/>
  <c r="J192"/>
  <c r="J188"/>
  <c r="J185"/>
  <c r="BK181"/>
  <c r="J178"/>
  <c r="J175"/>
  <c r="J171"/>
  <c r="J169"/>
  <c r="BK160"/>
  <c r="J158"/>
  <c r="BK152"/>
  <c r="BK148"/>
  <c r="J208"/>
  <c r="J206"/>
  <c r="BK203"/>
  <c r="J201"/>
  <c r="BK197"/>
  <c r="J195"/>
  <c r="BK192"/>
  <c r="BK188"/>
  <c r="J186"/>
  <c r="BK182"/>
  <c r="BK178"/>
  <c r="BK176"/>
  <c r="J173"/>
  <c r="J168"/>
  <c r="J166"/>
  <c r="BK164"/>
  <c r="J162"/>
  <c r="J160"/>
  <c r="BK158"/>
  <c r="BK149"/>
  <c r="J147"/>
  <c r="J143"/>
  <c r="J266"/>
  <c r="BK262"/>
  <c r="BK261"/>
  <c r="BK258"/>
  <c r="BK251"/>
  <c r="BK250"/>
  <c r="BK248"/>
  <c r="BK247"/>
  <c r="J239"/>
  <c r="J237"/>
  <c r="J234"/>
  <c r="J232"/>
  <c r="J231"/>
  <c r="J229"/>
  <c r="J226"/>
  <c r="J224"/>
  <c r="BK221"/>
  <c r="BK218"/>
  <c r="J215"/>
  <c r="BK211"/>
  <c r="J205"/>
  <c r="J199"/>
  <c r="BK193"/>
  <c r="BK189"/>
  <c r="BK185"/>
  <c r="J180"/>
  <c r="BK175"/>
  <c r="BK173"/>
  <c r="J167"/>
  <c r="BK165"/>
  <c r="BK163"/>
  <c r="J161"/>
  <c r="J154"/>
  <c r="BK147"/>
  <c r="J138"/>
  <c r="BK264"/>
  <c r="BK255"/>
  <c r="BK238"/>
  <c r="BK229"/>
  <c r="BK226"/>
  <c r="J222"/>
  <c r="J219"/>
  <c r="J216"/>
  <c r="BK210"/>
  <c r="BK208"/>
  <c r="BK204"/>
  <c r="BK201"/>
  <c r="BK199"/>
  <c r="J197"/>
  <c r="BK195"/>
  <c r="J193"/>
  <c r="J190"/>
  <c r="J187"/>
  <c r="J182"/>
  <c r="BK180"/>
  <c r="J176"/>
  <c r="BK172"/>
  <c r="J170"/>
  <c r="BK168"/>
  <c r="J159"/>
  <c r="BK155"/>
  <c r="J149"/>
  <c r="BK143"/>
  <c i="1" r="AS94"/>
  <c i="2" l="1" r="BK146"/>
  <c r="J146"/>
  <c r="J101"/>
  <c r="R146"/>
  <c r="R136"/>
  <c r="BK153"/>
  <c r="J153"/>
  <c r="J102"/>
  <c r="P153"/>
  <c r="T153"/>
  <c r="P157"/>
  <c r="T157"/>
  <c r="R179"/>
  <c r="T179"/>
  <c r="P184"/>
  <c r="R184"/>
  <c r="BK214"/>
  <c r="J214"/>
  <c r="J108"/>
  <c r="P214"/>
  <c r="BK220"/>
  <c r="J220"/>
  <c r="J109"/>
  <c r="P220"/>
  <c r="T220"/>
  <c r="R228"/>
  <c r="P236"/>
  <c r="T236"/>
  <c r="R257"/>
  <c r="P146"/>
  <c r="P136"/>
  <c r="T146"/>
  <c r="T136"/>
  <c r="R153"/>
  <c r="BK157"/>
  <c r="J157"/>
  <c r="J104"/>
  <c r="R157"/>
  <c r="BK179"/>
  <c r="J179"/>
  <c r="J105"/>
  <c r="P179"/>
  <c r="BK184"/>
  <c r="J184"/>
  <c r="J106"/>
  <c r="T184"/>
  <c r="R214"/>
  <c r="T214"/>
  <c r="R220"/>
  <c r="BK228"/>
  <c r="J228"/>
  <c r="J110"/>
  <c r="P228"/>
  <c r="T228"/>
  <c r="BK236"/>
  <c r="J236"/>
  <c r="J112"/>
  <c r="R236"/>
  <c r="BK257"/>
  <c r="J257"/>
  <c r="J113"/>
  <c r="P257"/>
  <c r="T257"/>
  <c r="BK212"/>
  <c r="J212"/>
  <c r="J107"/>
  <c r="BK233"/>
  <c r="J233"/>
  <c r="J111"/>
  <c r="BK263"/>
  <c r="J263"/>
  <c r="J114"/>
  <c r="BK137"/>
  <c r="J137"/>
  <c r="J98"/>
  <c r="BK142"/>
  <c r="J142"/>
  <c r="J99"/>
  <c r="BK144"/>
  <c r="J144"/>
  <c r="J100"/>
  <c r="BK265"/>
  <c r="J265"/>
  <c r="J115"/>
  <c r="J89"/>
  <c r="F132"/>
  <c r="BF138"/>
  <c r="BF143"/>
  <c r="BF160"/>
  <c r="BF161"/>
  <c r="BF162"/>
  <c r="BF163"/>
  <c r="BF165"/>
  <c r="BF166"/>
  <c r="BF169"/>
  <c r="BF172"/>
  <c r="BF174"/>
  <c r="BF176"/>
  <c r="BF182"/>
  <c r="BF185"/>
  <c r="BF188"/>
  <c r="BF189"/>
  <c r="BF197"/>
  <c r="BF201"/>
  <c r="BF204"/>
  <c r="BF206"/>
  <c r="BF210"/>
  <c r="BF211"/>
  <c r="BF215"/>
  <c r="BF216"/>
  <c r="BF218"/>
  <c r="BF219"/>
  <c r="BF221"/>
  <c r="BF227"/>
  <c r="BF239"/>
  <c r="BF266"/>
  <c r="BF251"/>
  <c r="BF255"/>
  <c r="BF264"/>
  <c r="BF145"/>
  <c r="BF147"/>
  <c r="BF148"/>
  <c r="BF154"/>
  <c r="BF155"/>
  <c r="BF159"/>
  <c r="BF164"/>
  <c r="BF167"/>
  <c r="BF168"/>
  <c r="BF173"/>
  <c r="BF175"/>
  <c r="BF177"/>
  <c r="BF181"/>
  <c r="BF186"/>
  <c r="BF190"/>
  <c r="BF194"/>
  <c r="BF195"/>
  <c r="BF199"/>
  <c r="BF200"/>
  <c r="BF202"/>
  <c r="BF203"/>
  <c r="BF205"/>
  <c r="BF207"/>
  <c r="BF208"/>
  <c r="BF209"/>
  <c r="BF213"/>
  <c r="BF222"/>
  <c r="BF224"/>
  <c r="BF225"/>
  <c r="BF226"/>
  <c r="BF229"/>
  <c r="BF230"/>
  <c r="BF231"/>
  <c r="BF232"/>
  <c r="BF234"/>
  <c r="BF237"/>
  <c r="BF238"/>
  <c r="BF247"/>
  <c r="BF248"/>
  <c r="BF250"/>
  <c r="BF258"/>
  <c r="BF261"/>
  <c r="BF262"/>
  <c r="E85"/>
  <c r="BF149"/>
  <c r="BF152"/>
  <c r="BF158"/>
  <c r="BF170"/>
  <c r="BF171"/>
  <c r="BF178"/>
  <c r="BF180"/>
  <c r="BF183"/>
  <c r="BF187"/>
  <c r="BF192"/>
  <c r="BF193"/>
  <c r="BF196"/>
  <c r="BF198"/>
  <c r="BF256"/>
  <c r="F36"/>
  <c i="1" r="BC95"/>
  <c r="BC94"/>
  <c r="W32"/>
  <c i="2" r="F33"/>
  <c i="1" r="AZ95"/>
  <c r="AZ94"/>
  <c r="AV94"/>
  <c r="AK29"/>
  <c i="2" r="F37"/>
  <c i="1" r="BD95"/>
  <c r="BD94"/>
  <c r="W33"/>
  <c i="2" r="F35"/>
  <c i="1" r="BB95"/>
  <c r="BB94"/>
  <c r="W31"/>
  <c i="2" r="J33"/>
  <c i="1" r="AV95"/>
  <c i="2" l="1" r="R156"/>
  <c r="R135"/>
  <c r="P156"/>
  <c r="P135"/>
  <c i="1" r="AU95"/>
  <c i="2" r="T156"/>
  <c r="T135"/>
  <c r="BK136"/>
  <c r="BK156"/>
  <c r="J156"/>
  <c r="J103"/>
  <c i="1" r="AY94"/>
  <c i="2" r="J34"/>
  <c i="1" r="AW95"/>
  <c r="AT95"/>
  <c r="W29"/>
  <c r="AX94"/>
  <c i="2" r="F34"/>
  <c i="1" r="BA95"/>
  <c r="BA94"/>
  <c r="W30"/>
  <c r="AU94"/>
  <c i="2" l="1" r="BK135"/>
  <c r="J135"/>
  <c r="J96"/>
  <c r="J136"/>
  <c r="J97"/>
  <c i="1"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<sst xmlns="http://schemas.openxmlformats.org/spreadsheetml/2006/main">
  <si>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</si>
  <si>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</si>
  <si>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</si>
  <si>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</si>
  <si>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</si>
  <si>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{442ef5e1-4bbc-4514-8eb9-86a87eb0b455}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</si>
  <si>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</si>
  <si>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</si>
  <si>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</si>
  <si>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</si>
  <si>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</si>
  <si>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</si>
  <si>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</si>
  <si>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</si>
  <si>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16-2023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</si>
  <si>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</si>
  <si>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</si>
  <si>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Výměna kanalizace Výškovická 153, Ostrava-Výškovice</t>
  </si>
  <si>
    <t>KSO:</t>
  </si>
  <si>
    <t>CC-CZ:</t>
  </si>
  <si>
    <t>Místo:</t>
  </si>
  <si>
    <t xml:space="preserve"> </t>
  </si>
  <si>
    <t>Datum:</t>
  </si>
  <si>
    <t>25. 5. 2023</t>
  </si>
  <si>
    <t>Zadavatel:</t>
  </si>
  <si>
    <t>IČ:</t>
  </si>
  <si>
    <t>Statut.Město Ostrava, Měst.Obv.Ostrava-Jih</t>
  </si>
  <si>
    <t>DIČ:</t>
  </si>
  <si>
    <t>Uchazeč:</t>
  </si>
  <si>
    <t>Vyplň údaj</t>
  </si>
  <si>
    <t>Projektant:</t>
  </si>
  <si>
    <t>DK projekt s.r.o</t>
  </si>
  <si>
    <t>True</t>
  </si>
  <si>
    <t>Zpracovatel:</t>
  </si>
  <si>
    <t>47834480</t>
  </si>
  <si>
    <t>Kubalová J.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</si>
  <si>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</si>
  <si>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</si>
  <si>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</si>
  <si>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</si>
  <si>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</si>
  <si>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</si>
  <si>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</si>
  <si>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</si>
  <si>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</si>
  <si>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</si>
  <si>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</si>
  <si>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</si>
  <si>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</si>
  <si>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</si>
  <si>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</si>
  <si>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</si>
  <si>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</si>
  <si>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</si>
  <si>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</si>
  <si>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</si>
  <si>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</si>
  <si>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</si>
  <si>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</si>
  <si>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</si>
  <si>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</si>
  <si>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</si>
  <si>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</si>
  <si>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</si>
  <si>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</si>
  <si>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</si>
  <si>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</si>
  <si>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</si>
  <si>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</si>
  <si>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</si>
  <si>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</si>
  <si>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</si>
  <si>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</si>
  <si>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</si>
  <si>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</si>
  <si>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</si>
  <si>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</si>
  <si>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</si>
  <si>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</si>
  <si>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</si>
  <si>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</si>
  <si>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</si>
  <si>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15a</t>
  </si>
  <si>
    <t>Zdravotně technické instalace</t>
  </si>
  <si>
    <t>STA</t>
  </si>
  <si>
    <t>1</t>
  </si>
  <si>
    <t>{0db51c07-3293-4904-9409-4427a39d9546}</t>
  </si>
  <si>
    <t>KRYCÍ LIST SOUPISU PRACÍ</t>
  </si>
  <si>
    <t>Objekt:</t>
  </si>
  <si>
    <t>15a - Zdravotně technické instalace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</si>
  <si>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</si>
  <si>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</si>
  <si>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</si>
  <si>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</si>
  <si>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</si>
  <si>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</si>
  <si>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</si>
  <si>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</si>
  <si>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</si>
  <si>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</si>
  <si>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</si>
  <si>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</si>
  <si>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</si>
  <si>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722 - Zdravotechnika - vnitřní vodovod</t>
  </si>
  <si>
    <t xml:space="preserve">    725 - Zdravotechnika - zařizovací předměty</t>
  </si>
  <si>
    <t xml:space="preserve">    727 - Zdravotechnika - požární ochrana</t>
  </si>
  <si>
    <t xml:space="preserve">    763 - Konstrukce suché výstavby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</si>
  <si>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</si>
  <si>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</si>
  <si>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</si>
  <si>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781 - Dokončovací práce - obklady</t>
  </si>
  <si>
    <t xml:space="preserve">    784 - Dokončovací práce - malby a tapety</t>
  </si>
  <si>
    <t>HZS - Hodinové zúčtovací sazby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</si>
  <si>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</si>
  <si>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</si>
  <si>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</si>
  <si>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</si>
  <si>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</si>
  <si>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</si>
  <si>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</si>
  <si>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</si>
  <si>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</si>
  <si>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</si>
  <si>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</si>
  <si>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</si>
  <si>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</si>
  <si>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</si>
  <si>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</si>
  <si>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</si>
  <si>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</si>
  <si>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</si>
  <si>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</si>
  <si>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</si>
  <si>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346244352</t>
  </si>
  <si>
    <t>Obezdívka koupelnových van ploch rovných tl 50 mm z pórobetonových přesných tvárnic</t>
  </si>
  <si>
    <t>m2</t>
  </si>
  <si>
    <t>4</t>
  </si>
  <si>
    <t>2</t>
  </si>
  <si>
    <t>412897428</t>
  </si>
  <si>
    <t>VV</t>
  </si>
  <si>
    <t>1,20*0,50*22</t>
  </si>
  <si>
    <t>1,50*0,50*38+0,70*0,50*2</t>
  </si>
  <si>
    <t>Součet</t>
  </si>
  <si>
    <t>Vodorovné konstrukce</t>
  </si>
  <si>
    <t>411386621</t>
  </si>
  <si>
    <t>Zabetonování prostupů v instalačních šachtách ze suchých směsí pl přes 0,09 do 0,25 m2 ve stropech</t>
  </si>
  <si>
    <t>kus</t>
  </si>
  <si>
    <t>-1340477588</t>
  </si>
  <si>
    <t>9</t>
  </si>
  <si>
    <t>Ostatní konstrukce a práce, bourání</t>
  </si>
  <si>
    <t>962031135</t>
  </si>
  <si>
    <t>Bourání příček z tvárnic nebo příčkovek tl do 50 mm</t>
  </si>
  <si>
    <t>1271736394</t>
  </si>
  <si>
    <t>997</t>
  </si>
  <si>
    <t>Přesun sutě</t>
  </si>
  <si>
    <t>997013160</t>
  </si>
  <si>
    <t>Vnitrostaveništní doprava suti a vybouraných hmot pro budovy v přes 30 do 36 m s omezením mechanizace</t>
  </si>
  <si>
    <t>t</t>
  </si>
  <si>
    <t>1565133614</t>
  </si>
  <si>
    <t>5</t>
  </si>
  <si>
    <t>997013501</t>
  </si>
  <si>
    <t>Odvoz suti a vybouraných hmot na skládku nebo meziskládku do 1 km se složením</t>
  </si>
  <si>
    <t>-270113327</t>
  </si>
  <si>
    <t>6</t>
  </si>
  <si>
    <t>997013509</t>
  </si>
  <si>
    <t>Příplatek k odvozu suti a vybouraných hmot na skládku ZKD 1 km přes 1 km</t>
  </si>
  <si>
    <t>-1430543572</t>
  </si>
  <si>
    <t>do 10 km</t>
  </si>
  <si>
    <t>24,697*9</t>
  </si>
  <si>
    <t>7</t>
  </si>
  <si>
    <t>997013631</t>
  </si>
  <si>
    <t>Poplatek za uložení na skládce (skládkovné) stavebního odpadu směsného kód odpadu 17 09 04</t>
  </si>
  <si>
    <t>-834154878</t>
  </si>
  <si>
    <t>998</t>
  </si>
  <si>
    <t>Přesun hmot</t>
  </si>
  <si>
    <t>8</t>
  </si>
  <si>
    <t>998011004</t>
  </si>
  <si>
    <t>Přesun hmot pro budovy zděné v přes 24 do 36 m</t>
  </si>
  <si>
    <t>-167818588</t>
  </si>
  <si>
    <t>998017004</t>
  </si>
  <si>
    <t>Přesun hmot s omezením mechanizace pro budovy v přes 24 do 36 m</t>
  </si>
  <si>
    <t>-1087392243</t>
  </si>
  <si>
    <t>PSV</t>
  </si>
  <si>
    <t>Práce a dodávky PSV</t>
  </si>
  <si>
    <t>721</t>
  </si>
  <si>
    <t>Zdravotechnika - vnitřní kanalizace</t>
  </si>
  <si>
    <t>10</t>
  </si>
  <si>
    <t>721140802</t>
  </si>
  <si>
    <t>Demontáž potrubí litinové DN do 100</t>
  </si>
  <si>
    <t>m</t>
  </si>
  <si>
    <t>16</t>
  </si>
  <si>
    <t>842292458</t>
  </si>
  <si>
    <t>11</t>
  </si>
  <si>
    <t>721140915</t>
  </si>
  <si>
    <t>Potrubí litinové propojení potrubí DN 100</t>
  </si>
  <si>
    <t>-1005585481</t>
  </si>
  <si>
    <t>12</t>
  </si>
  <si>
    <t>M</t>
  </si>
  <si>
    <t>55242532.1</t>
  </si>
  <si>
    <t>spojka přechodová litina - PP DN 110</t>
  </si>
  <si>
    <t>32</t>
  </si>
  <si>
    <t>-451628219</t>
  </si>
  <si>
    <t>13</t>
  </si>
  <si>
    <t>721171803</t>
  </si>
  <si>
    <t>Demontáž potrubí z PVC D do 75</t>
  </si>
  <si>
    <t>-1429667146</t>
  </si>
  <si>
    <t>14</t>
  </si>
  <si>
    <t>721171808</t>
  </si>
  <si>
    <t>Demontáž potrubí z PVC D přes 75 do 114</t>
  </si>
  <si>
    <t>1475982640</t>
  </si>
  <si>
    <t>721171914</t>
  </si>
  <si>
    <t>Potrubí z PP propojení potrubí do DN 75</t>
  </si>
  <si>
    <t>374766154</t>
  </si>
  <si>
    <t>721174025</t>
  </si>
  <si>
    <t>Potrubí kanalizační z PP odpadní DN 110</t>
  </si>
  <si>
    <t>172475297</t>
  </si>
  <si>
    <t>17</t>
  </si>
  <si>
    <t>28615603</t>
  </si>
  <si>
    <t xml:space="preserve">čistící tvarovka odpadní PP DN 110 </t>
  </si>
  <si>
    <t>-49944648</t>
  </si>
  <si>
    <t>18</t>
  </si>
  <si>
    <t>721174042</t>
  </si>
  <si>
    <t>Potrubí kanalizační z PP připojovací DN 40</t>
  </si>
  <si>
    <t>434862163</t>
  </si>
  <si>
    <t>19</t>
  </si>
  <si>
    <t>721174043</t>
  </si>
  <si>
    <t>Potrubí kanalizační z PP připojovací DN 50</t>
  </si>
  <si>
    <t>-1910493877</t>
  </si>
  <si>
    <t>20</t>
  </si>
  <si>
    <t>721174044</t>
  </si>
  <si>
    <t>Potrubí kanalizační z PP připojovací DN 75</t>
  </si>
  <si>
    <t>-892342404</t>
  </si>
  <si>
    <t>721174045</t>
  </si>
  <si>
    <t>Potrubí kanalizační z PP připojovací DN 110</t>
  </si>
  <si>
    <t>1574935344</t>
  </si>
  <si>
    <t>22</t>
  </si>
  <si>
    <t>721194104</t>
  </si>
  <si>
    <t>Vyvedení a upevnění odpadních výpustek DN 40</t>
  </si>
  <si>
    <t>543215175</t>
  </si>
  <si>
    <t>23</t>
  </si>
  <si>
    <t>721194105</t>
  </si>
  <si>
    <t>Vyvedení a upevnění odpadních výpustek DN 50</t>
  </si>
  <si>
    <t>-1637726919</t>
  </si>
  <si>
    <t>24</t>
  </si>
  <si>
    <t>721194109</t>
  </si>
  <si>
    <t>Vyvedení a upevnění odpadních výpustek DN 110</t>
  </si>
  <si>
    <t>-959739403</t>
  </si>
  <si>
    <t>25</t>
  </si>
  <si>
    <t>721229111</t>
  </si>
  <si>
    <t>Montáž zápachové uzávěrky pro pračku a myčku do DN 50 ostatní typ</t>
  </si>
  <si>
    <t>772170</t>
  </si>
  <si>
    <t>26</t>
  </si>
  <si>
    <t>55161830</t>
  </si>
  <si>
    <t>uzávěrka zápachová pro pračku a myčku nástěnná DN 40/50 nerez</t>
  </si>
  <si>
    <t>190589027</t>
  </si>
  <si>
    <t>27</t>
  </si>
  <si>
    <t>721273153</t>
  </si>
  <si>
    <t>Hlavice ventilační polypropylen PP DN 110</t>
  </si>
  <si>
    <t>-271025629</t>
  </si>
  <si>
    <t>28</t>
  </si>
  <si>
    <t>721290111</t>
  </si>
  <si>
    <t>Zkouška těsnosti potrubí kanalizace vodou DN do 125</t>
  </si>
  <si>
    <t>-1972618426</t>
  </si>
  <si>
    <t>29</t>
  </si>
  <si>
    <t>998721105</t>
  </si>
  <si>
    <t>Přesun hmot tonážní pro vnitřní kanalizace v objektech v přes 36 do 48 m</t>
  </si>
  <si>
    <t>-676467271</t>
  </si>
  <si>
    <t>30</t>
  </si>
  <si>
    <t>998721181</t>
  </si>
  <si>
    <t>Příplatek k přesunu hmot tonážní 721 prováděný bez použití mechanizace</t>
  </si>
  <si>
    <t>1177269183</t>
  </si>
  <si>
    <t>722</t>
  </si>
  <si>
    <t>Zdravotechnika - vnitřní vodovod</t>
  </si>
  <si>
    <t>31</t>
  </si>
  <si>
    <t>722220111</t>
  </si>
  <si>
    <t>Nástěnka pro výtokový ventil G 1/2" s jedním závitem</t>
  </si>
  <si>
    <t>-1186998807</t>
  </si>
  <si>
    <t>722220121</t>
  </si>
  <si>
    <t>Nástěnka pro baterii G 1/2" s jedním závitem</t>
  </si>
  <si>
    <t>pár</t>
  </si>
  <si>
    <t>2032824782</t>
  </si>
  <si>
    <t>33</t>
  </si>
  <si>
    <t>998722104</t>
  </si>
  <si>
    <t>Přesun hmot tonážní pro vnitřní vodovod v objektech v přes 24 do 36 m</t>
  </si>
  <si>
    <t>-237073226</t>
  </si>
  <si>
    <t>34</t>
  </si>
  <si>
    <t>998722181</t>
  </si>
  <si>
    <t>Příplatek k přesunu hmot tonážní 722 prováděný bez použití mechanizace</t>
  </si>
  <si>
    <t>1811769002</t>
  </si>
  <si>
    <t>725</t>
  </si>
  <si>
    <t>Zdravotechnika - zařizovací předměty</t>
  </si>
  <si>
    <t>35</t>
  </si>
  <si>
    <t>725110814</t>
  </si>
  <si>
    <t>Demontáž klozetu Kombi</t>
  </si>
  <si>
    <t>soubor</t>
  </si>
  <si>
    <t>-1598310264</t>
  </si>
  <si>
    <t>36</t>
  </si>
  <si>
    <t>725112171</t>
  </si>
  <si>
    <t>Kombi klozet s hlubokým splachováním odpad vodorovný vč. sedátka</t>
  </si>
  <si>
    <t>944510160</t>
  </si>
  <si>
    <t>37</t>
  </si>
  <si>
    <t>725114912</t>
  </si>
  <si>
    <t>Zpětná montáž klozetové mísy a sedátka</t>
  </si>
  <si>
    <t>-1583375985</t>
  </si>
  <si>
    <t>38</t>
  </si>
  <si>
    <t>725210821</t>
  </si>
  <si>
    <t>Demontáž umyvadel bez výtokových armatur</t>
  </si>
  <si>
    <t>-1524562066</t>
  </si>
  <si>
    <t>39</t>
  </si>
  <si>
    <t>725211602</t>
  </si>
  <si>
    <t>Umyvadlo keramické bílé šířky 550 mm bez krytu na sifon připevněné na stěnu šrouby, vč. kovového sifonu</t>
  </si>
  <si>
    <t>1218865880</t>
  </si>
  <si>
    <t>40</t>
  </si>
  <si>
    <t>725220842</t>
  </si>
  <si>
    <t>Demontáž van ocelových volně stojících</t>
  </si>
  <si>
    <t>353180194</t>
  </si>
  <si>
    <t>22+38</t>
  </si>
  <si>
    <t>41</t>
  </si>
  <si>
    <t>725229102</t>
  </si>
  <si>
    <t>Montáž vany se zápachovou uzávěrkou ocelové</t>
  </si>
  <si>
    <t>-164561081</t>
  </si>
  <si>
    <t>42</t>
  </si>
  <si>
    <t>55220497</t>
  </si>
  <si>
    <t>vana plechová smaltovaná bílá pro bytová jádra 1500x710mm</t>
  </si>
  <si>
    <t>-305351994</t>
  </si>
  <si>
    <t>43</t>
  </si>
  <si>
    <t>55220506.1</t>
  </si>
  <si>
    <t>vana plechová smaltovaná bílá pro bytová jádra 1200x710mm</t>
  </si>
  <si>
    <t>1479761486</t>
  </si>
  <si>
    <t>44</t>
  </si>
  <si>
    <t>725610810</t>
  </si>
  <si>
    <t>Demontáž sporáků plynových</t>
  </si>
  <si>
    <t>-21730712</t>
  </si>
  <si>
    <t>45</t>
  </si>
  <si>
    <t>725610911</t>
  </si>
  <si>
    <t>Zpětná montáž plynových sporáků bez úprav instalace</t>
  </si>
  <si>
    <t>1897683514</t>
  </si>
  <si>
    <t>46</t>
  </si>
  <si>
    <t>725810811</t>
  </si>
  <si>
    <t>Demontáž ventilů výtokových nástěnných s hadičkou</t>
  </si>
  <si>
    <t>-343602818</t>
  </si>
  <si>
    <t>47</t>
  </si>
  <si>
    <t>725813111</t>
  </si>
  <si>
    <t>Ventil rohový bez připojovací trubičky nebo flexi hadičky G 1/2"</t>
  </si>
  <si>
    <t>139896899</t>
  </si>
  <si>
    <t>48</t>
  </si>
  <si>
    <t>725819401</t>
  </si>
  <si>
    <t>Montáž ventilů rohových G 1/2" s připojovací trubičkou</t>
  </si>
  <si>
    <t>-78825064</t>
  </si>
  <si>
    <t>49</t>
  </si>
  <si>
    <t>55141001</t>
  </si>
  <si>
    <t>kohout kulový rohový mosazný R 1/2"x3/8"</t>
  </si>
  <si>
    <t>-1372963054</t>
  </si>
  <si>
    <t>50</t>
  </si>
  <si>
    <t>725820802</t>
  </si>
  <si>
    <t>Demontáž baterie stojánkové do jednoho otvoru</t>
  </si>
  <si>
    <t>1250156270</t>
  </si>
  <si>
    <t>51</t>
  </si>
  <si>
    <t>725822611</t>
  </si>
  <si>
    <t>Baterie umyvadlová stojánková páková bez výpusti</t>
  </si>
  <si>
    <t>1699573587</t>
  </si>
  <si>
    <t>52</t>
  </si>
  <si>
    <t>725850800</t>
  </si>
  <si>
    <t>Demontáž ventilů odpadních</t>
  </si>
  <si>
    <t>215733794</t>
  </si>
  <si>
    <t>53</t>
  </si>
  <si>
    <t>725860811</t>
  </si>
  <si>
    <t>Demontáž uzávěrů zápachu jednoduchých</t>
  </si>
  <si>
    <t>-1693545102</t>
  </si>
  <si>
    <t>54</t>
  </si>
  <si>
    <t>725861311</t>
  </si>
  <si>
    <t>Zápachová uzávěrka pro umyvadla DN 40 s přípojkou pro pračku nebo myčku</t>
  </si>
  <si>
    <t>1842637507</t>
  </si>
  <si>
    <t>55</t>
  </si>
  <si>
    <t>725862113</t>
  </si>
  <si>
    <t>Zápachová uzávěrka pro dřezy s přípojkou pro pračku nebo myčku DN 40/50</t>
  </si>
  <si>
    <t>917603968</t>
  </si>
  <si>
    <t>56</t>
  </si>
  <si>
    <t>725864311</t>
  </si>
  <si>
    <t>Zápachová uzávěrka van DN 40/50 s kulovým kloubem na odtoku</t>
  </si>
  <si>
    <t>1122418080</t>
  </si>
  <si>
    <t>57</t>
  </si>
  <si>
    <t>725980121</t>
  </si>
  <si>
    <t>Dvířka 15/15</t>
  </si>
  <si>
    <t>964416697</t>
  </si>
  <si>
    <t>58</t>
  </si>
  <si>
    <t>725980123</t>
  </si>
  <si>
    <t>Dvířka 30/30</t>
  </si>
  <si>
    <t>-1006643362</t>
  </si>
  <si>
    <t>59</t>
  </si>
  <si>
    <t>998725104</t>
  </si>
  <si>
    <t>Přesun hmot tonážní pro zařizovací předměty v objektech v přes 24 do 36 m</t>
  </si>
  <si>
    <t>-1295655118</t>
  </si>
  <si>
    <t>60</t>
  </si>
  <si>
    <t>998725181</t>
  </si>
  <si>
    <t>Příplatek k přesunu hmot tonážní 725 prováděný bez použití mechanizace</t>
  </si>
  <si>
    <t>1565797756</t>
  </si>
  <si>
    <t>727</t>
  </si>
  <si>
    <t>Zdravotechnika - požární ochrana</t>
  </si>
  <si>
    <t>61</t>
  </si>
  <si>
    <t>727223105</t>
  </si>
  <si>
    <t>Protipožární manžeta prostupu plastového potrubí bez izolace D 110 mm stropem tl 150 mm požární odolnost EI 90</t>
  </si>
  <si>
    <t>784757750</t>
  </si>
  <si>
    <t>763</t>
  </si>
  <si>
    <t>Konstrukce suché výstavby</t>
  </si>
  <si>
    <t>62</t>
  </si>
  <si>
    <t>763121714</t>
  </si>
  <si>
    <t>SDK stěna šachtová základní penetrační nátěr</t>
  </si>
  <si>
    <t>-1750170556</t>
  </si>
  <si>
    <t>63</t>
  </si>
  <si>
    <t>763122401</t>
  </si>
  <si>
    <t>SDK stěna šachtová s dvojkřídlovými dvířky vel. 900x600 mm, tl 62,5 mm profil CW+UW 50 desky 1xDF 12,5 bez izolace EI 15</t>
  </si>
  <si>
    <t>2139397918</t>
  </si>
  <si>
    <t>0,90*2,80*78</t>
  </si>
  <si>
    <t>64</t>
  </si>
  <si>
    <t>998763304</t>
  </si>
  <si>
    <t>Přesun hmot tonážní pro sádrokartonové konstrukce v objektech v přes 24 do 36 m</t>
  </si>
  <si>
    <t>-2134513337</t>
  </si>
  <si>
    <t>65</t>
  </si>
  <si>
    <t>998763381</t>
  </si>
  <si>
    <t>Příplatek k přesunu hmot tonážní 763 SDK prováděný bez použití mechanizace</t>
  </si>
  <si>
    <t>1832407946</t>
  </si>
  <si>
    <t>764</t>
  </si>
  <si>
    <t>Konstrukce klempířské</t>
  </si>
  <si>
    <t>66</t>
  </si>
  <si>
    <t>764001821</t>
  </si>
  <si>
    <t>Demontáž krytiny ze svitků nebo tabulí do suti vč ventilačních hlavic</t>
  </si>
  <si>
    <t>831411656</t>
  </si>
  <si>
    <t>67</t>
  </si>
  <si>
    <t>764101131</t>
  </si>
  <si>
    <t>Montáž plechové stříšky na instalační šachtu</t>
  </si>
  <si>
    <t>-708752678</t>
  </si>
  <si>
    <t>2,50*3</t>
  </si>
  <si>
    <t>68</t>
  </si>
  <si>
    <t>55344476</t>
  </si>
  <si>
    <t>plech poplastovaný (PVC-P) tabule</t>
  </si>
  <si>
    <t>1580902754</t>
  </si>
  <si>
    <t>69</t>
  </si>
  <si>
    <t>764306142.1</t>
  </si>
  <si>
    <t>Utěsnění prostupu potrubí plechovou stříškou na střeše</t>
  </si>
  <si>
    <t>-615393359</t>
  </si>
  <si>
    <t>70</t>
  </si>
  <si>
    <t>998764104</t>
  </si>
  <si>
    <t>Přesun hmot tonážní pro konstrukce klempířské v objektech v přes 24 do 36 m</t>
  </si>
  <si>
    <t>833977659</t>
  </si>
  <si>
    <t>71</t>
  </si>
  <si>
    <t>998764181</t>
  </si>
  <si>
    <t>Příplatek k přesunu hmot tonážní 764 prováděný bez použití mechanizace</t>
  </si>
  <si>
    <t>-741483244</t>
  </si>
  <si>
    <t>766</t>
  </si>
  <si>
    <t>Konstrukce truhlářské</t>
  </si>
  <si>
    <t>72</t>
  </si>
  <si>
    <t>766811115</t>
  </si>
  <si>
    <t>Montáž korpusu kuchyňských skříněk spodních na nožičky š do 600 mm</t>
  </si>
  <si>
    <t>1696802910</t>
  </si>
  <si>
    <t>73</t>
  </si>
  <si>
    <t>766811116</t>
  </si>
  <si>
    <t>Montáž korpusu kuchyňských skříněk spodních na nožičky š přes 600 do 1200 mm</t>
  </si>
  <si>
    <t>-1635018006</t>
  </si>
  <si>
    <t>74</t>
  </si>
  <si>
    <t>766812830</t>
  </si>
  <si>
    <t>Demontáž kuchyňských linek dřevěných nebo kovových dl přes 1,5 do 1,8 m</t>
  </si>
  <si>
    <t>1659939153</t>
  </si>
  <si>
    <t>75</t>
  </si>
  <si>
    <t>766812840</t>
  </si>
  <si>
    <t>Demontáž kuchyňských linek dřevěných nebo kovových dl přes 1,8 do 2,1 m</t>
  </si>
  <si>
    <t>1938016898</t>
  </si>
  <si>
    <t>767</t>
  </si>
  <si>
    <t>Konstrukce zámečnické</t>
  </si>
  <si>
    <t>76</t>
  </si>
  <si>
    <t>767132811</t>
  </si>
  <si>
    <t>Demontáž příček šroubovaných do suti</t>
  </si>
  <si>
    <t>1992203763</t>
  </si>
  <si>
    <t xml:space="preserve">196,56                                  "byty</t>
  </si>
  <si>
    <t>781</t>
  </si>
  <si>
    <t>Dokončovací práce - obklady</t>
  </si>
  <si>
    <t>77</t>
  </si>
  <si>
    <t>781121011</t>
  </si>
  <si>
    <t>Nátěr penetrační na stěnu</t>
  </si>
  <si>
    <t>204915999</t>
  </si>
  <si>
    <t>78</t>
  </si>
  <si>
    <t>781151031</t>
  </si>
  <si>
    <t>Celoplošné vyrovnání podkladu stěrkou tl 3 mm</t>
  </si>
  <si>
    <t>2076005214</t>
  </si>
  <si>
    <t>79</t>
  </si>
  <si>
    <t>781473810</t>
  </si>
  <si>
    <t>Demontáž obkladů z obkladaček keramických lepených</t>
  </si>
  <si>
    <t>-1859979932</t>
  </si>
  <si>
    <t xml:space="preserve">42,40                                               "obezdívky van</t>
  </si>
  <si>
    <t xml:space="preserve">(1,50+0,80*2)*0,40*38             "nad vanou</t>
  </si>
  <si>
    <t xml:space="preserve">(1,20+0,80*2)*0,40*22            "nad vanou</t>
  </si>
  <si>
    <t>zadní stěny WC</t>
  </si>
  <si>
    <t xml:space="preserve">0,90*2,65*9                     </t>
  </si>
  <si>
    <t>0,90*1,20*7</t>
  </si>
  <si>
    <t>80</t>
  </si>
  <si>
    <t>781474114</t>
  </si>
  <si>
    <t>Montáž obkladů vnitřních keramických hladkých přes 19 do 22 ks/m2 lepených flexibilním lepidlem</t>
  </si>
  <si>
    <t>1727343747</t>
  </si>
  <si>
    <t>81</t>
  </si>
  <si>
    <t>59761040</t>
  </si>
  <si>
    <t>obklad keramický hladký přes 19 do 22ks/m2</t>
  </si>
  <si>
    <t>-1428098429</t>
  </si>
  <si>
    <t>143,185*1,1 'Přepočtené koeficientem množství</t>
  </si>
  <si>
    <t>82</t>
  </si>
  <si>
    <t>781491822</t>
  </si>
  <si>
    <t>Demontáž vanových dvířek plastových lepených s rámem</t>
  </si>
  <si>
    <t>-1886712019</t>
  </si>
  <si>
    <t>83</t>
  </si>
  <si>
    <t>781494211</t>
  </si>
  <si>
    <t>Plastové profily vanové lepené flexibilním lepidlem</t>
  </si>
  <si>
    <t>287747880</t>
  </si>
  <si>
    <t>1,50+1,45*38</t>
  </si>
  <si>
    <t>1,20+1,45*22</t>
  </si>
  <si>
    <t>84</t>
  </si>
  <si>
    <t>998781104</t>
  </si>
  <si>
    <t>Přesun hmot tonážní pro obklady keramické v objektech v přes 24 do 36 m</t>
  </si>
  <si>
    <t>1691691658</t>
  </si>
  <si>
    <t>85</t>
  </si>
  <si>
    <t>998781181</t>
  </si>
  <si>
    <t>Příplatek k přesunu hmot tonážní 781 prováděný bez použití mechanizace</t>
  </si>
  <si>
    <t>597939430</t>
  </si>
  <si>
    <t>784</t>
  </si>
  <si>
    <t>Dokončovací práce - malby a tapety</t>
  </si>
  <si>
    <t>86</t>
  </si>
  <si>
    <t>784181101</t>
  </si>
  <si>
    <t>Základní akrylátová jednonásobná bezbarvá penetrace podkladu v místnostech v do 3,80 m</t>
  </si>
  <si>
    <t>-1725041417</t>
  </si>
  <si>
    <t>0,90*2,65*62</t>
  </si>
  <si>
    <t>87</t>
  </si>
  <si>
    <t>784221101</t>
  </si>
  <si>
    <t>Dvojnásobné bílé malby ze směsí za sucha dobře otěruvzdorných v místnostech do 3,80 m</t>
  </si>
  <si>
    <t>-825833870</t>
  </si>
  <si>
    <t>88</t>
  </si>
  <si>
    <t>784221131</t>
  </si>
  <si>
    <t>Příplatek k cenám 2x maleb za sucha otěruvzdorných za provádění pl do 5 m2</t>
  </si>
  <si>
    <t>-244336846</t>
  </si>
  <si>
    <t>HZS</t>
  </si>
  <si>
    <t>Hodinové zúčtovací sazby</t>
  </si>
  <si>
    <t>89</t>
  </si>
  <si>
    <t>HZS4211</t>
  </si>
  <si>
    <t>Hodinová zúčtovací sazba revizní technik - plyn</t>
  </si>
  <si>
    <t>hod</t>
  </si>
  <si>
    <t>512</t>
  </si>
  <si>
    <t>-1262052360</t>
  </si>
  <si>
    <t>OST</t>
  </si>
  <si>
    <t>Ostatní</t>
  </si>
  <si>
    <t>90</t>
  </si>
  <si>
    <t>01</t>
  </si>
  <si>
    <t xml:space="preserve">Zednické výpomoci </t>
  </si>
  <si>
    <t>1851694437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</si>
</sst>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34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35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36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37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38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39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40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41</v>
      </c>
      <c r="E29" s="47"/>
      <c r="F29" s="32" t="s">
        <v>42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43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44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45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46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47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48</v>
      </c>
      <c r="U35" s="54"/>
      <c r="V35" s="54"/>
      <c r="W35" s="54"/>
      <c r="X35" s="56" t="s">
        <v>49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50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51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52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53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52</v>
      </c>
      <c r="AI60" s="42"/>
      <c r="AJ60" s="42"/>
      <c r="AK60" s="42"/>
      <c r="AL60" s="42"/>
      <c r="AM60" s="64" t="s">
        <v>53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54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55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52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53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52</v>
      </c>
      <c r="AI75" s="42"/>
      <c r="AJ75" s="42"/>
      <c r="AK75" s="42"/>
      <c r="AL75" s="42"/>
      <c r="AM75" s="64" t="s">
        <v>53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56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16-2023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Výměna kanalizace Výškovická 153, Ostrava-Výškovice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25. 5. 2023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Statut.Město Ostrava, Měst.Obv.Ostrava-Jih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>DK projekt s.r.o</v>
      </c>
      <c r="AN89" s="71"/>
      <c r="AO89" s="71"/>
      <c r="AP89" s="71"/>
      <c r="AQ89" s="40"/>
      <c r="AR89" s="44"/>
      <c r="AS89" s="81" t="s">
        <v>57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>Kubalová J.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58</v>
      </c>
      <c r="D92" s="94"/>
      <c r="E92" s="94"/>
      <c r="F92" s="94"/>
      <c r="G92" s="94"/>
      <c r="H92" s="95"/>
      <c r="I92" s="96" t="s">
        <v>59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60</v>
      </c>
      <c r="AH92" s="94"/>
      <c r="AI92" s="94"/>
      <c r="AJ92" s="94"/>
      <c r="AK92" s="94"/>
      <c r="AL92" s="94"/>
      <c r="AM92" s="94"/>
      <c r="AN92" s="96" t="s">
        <v>61</v>
      </c>
      <c r="AO92" s="94"/>
      <c r="AP92" s="98"/>
      <c r="AQ92" s="99" t="s">
        <v>62</v>
      </c>
      <c r="AR92" s="44"/>
      <c r="AS92" s="100" t="s">
        <v>63</v>
      </c>
      <c r="AT92" s="101" t="s">
        <v>64</v>
      </c>
      <c r="AU92" s="101" t="s">
        <v>65</v>
      </c>
      <c r="AV92" s="101" t="s">
        <v>66</v>
      </c>
      <c r="AW92" s="101" t="s">
        <v>67</v>
      </c>
      <c r="AX92" s="101" t="s">
        <v>68</v>
      </c>
      <c r="AY92" s="101" t="s">
        <v>69</v>
      </c>
      <c r="AZ92" s="101" t="s">
        <v>70</v>
      </c>
      <c r="BA92" s="101" t="s">
        <v>71</v>
      </c>
      <c r="BB92" s="101" t="s">
        <v>72</v>
      </c>
      <c r="BC92" s="101" t="s">
        <v>73</v>
      </c>
      <c r="BD92" s="102" t="s">
        <v>74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75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76</v>
      </c>
      <c r="BT94" s="117" t="s">
        <v>77</v>
      </c>
      <c r="BU94" s="118" t="s">
        <v>78</v>
      </c>
      <c r="BV94" s="117" t="s">
        <v>79</v>
      </c>
      <c r="BW94" s="117" t="s">
        <v>5</v>
      </c>
      <c r="BX94" s="117" t="s">
        <v>80</v>
      </c>
      <c r="CL94" s="117" t="s">
        <v>1</v>
      </c>
    </row>
    <row r="95" s="7" customFormat="1" ht="16.5" customHeight="1">
      <c r="A95" s="119" t="s">
        <v>81</v>
      </c>
      <c r="B95" s="120"/>
      <c r="C95" s="121"/>
      <c r="D95" s="122" t="s">
        <v>82</v>
      </c>
      <c r="E95" s="122"/>
      <c r="F95" s="122"/>
      <c r="G95" s="122"/>
      <c r="H95" s="122"/>
      <c r="I95" s="123"/>
      <c r="J95" s="122" t="s">
        <v>83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'15a - Zdravotně technické...'!J30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84</v>
      </c>
      <c r="AR95" s="126"/>
      <c r="AS95" s="127">
        <v>0</v>
      </c>
      <c r="AT95" s="128">
        <f>ROUND(SUM(AV95:AW95),2)</f>
        <v>0</v>
      </c>
      <c r="AU95" s="129">
        <f>'15a - Zdravotně technické...'!P135</f>
        <v>0</v>
      </c>
      <c r="AV95" s="128">
        <f>'15a - Zdravotně technické...'!J33</f>
        <v>0</v>
      </c>
      <c r="AW95" s="128">
        <f>'15a - Zdravotně technické...'!J34</f>
        <v>0</v>
      </c>
      <c r="AX95" s="128">
        <f>'15a - Zdravotně technické...'!J35</f>
        <v>0</v>
      </c>
      <c r="AY95" s="128">
        <f>'15a - Zdravotně technické...'!J36</f>
        <v>0</v>
      </c>
      <c r="AZ95" s="128">
        <f>'15a - Zdravotně technické...'!F33</f>
        <v>0</v>
      </c>
      <c r="BA95" s="128">
        <f>'15a - Zdravotně technické...'!F34</f>
        <v>0</v>
      </c>
      <c r="BB95" s="128">
        <f>'15a - Zdravotně technické...'!F35</f>
        <v>0</v>
      </c>
      <c r="BC95" s="128">
        <f>'15a - Zdravotně technické...'!F36</f>
        <v>0</v>
      </c>
      <c r="BD95" s="130">
        <f>'15a - Zdravotně technické...'!F37</f>
        <v>0</v>
      </c>
      <c r="BE95" s="7"/>
      <c r="BT95" s="131" t="s">
        <v>85</v>
      </c>
      <c r="BV95" s="131" t="s">
        <v>79</v>
      </c>
      <c r="BW95" s="131" t="s">
        <v>86</v>
      </c>
      <c r="BX95" s="131" t="s">
        <v>5</v>
      </c>
      <c r="CL95" s="131" t="s">
        <v>1</v>
      </c>
      <c r="CM95" s="131" t="s">
        <v>85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bIjLriQ/ehdt/dF1jw//dHMsc8QWEQQcz9SAvJh/ZsxHVBdVSCunuTPraqVY10jPmriMF665iVAY7BeVJ3wJuQ==" hashValue="0EQYHHeAiz9J8IW2CGy+HAaaA+cSdV9aCqX0DFKGVzUGXWRIq3C6DawfQLhqHazkDYnRTz1Y+CSIyeWvWNLHi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15a - Zdravotně technick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85</v>
      </c>
    </row>
    <row r="4" s="1" customFormat="1" ht="24.96" customHeight="1">
      <c r="B4" s="20"/>
      <c r="D4" s="134" t="s">
        <v>87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Výměna kanalizace Výškovická 153, Ostrava-Výškovice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88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25. 5. 2023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">
        <v>1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">
        <v>31</v>
      </c>
      <c r="F21" s="38"/>
      <c r="G21" s="38"/>
      <c r="H21" s="38"/>
      <c r="I21" s="136" t="s">
        <v>27</v>
      </c>
      <c r="J21" s="139" t="s">
        <v>1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">
        <v>34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">
        <v>35</v>
      </c>
      <c r="F24" s="38"/>
      <c r="G24" s="38"/>
      <c r="H24" s="38"/>
      <c r="I24" s="136" t="s">
        <v>27</v>
      </c>
      <c r="J24" s="139" t="s">
        <v>1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36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37</v>
      </c>
      <c r="E30" s="38"/>
      <c r="F30" s="38"/>
      <c r="G30" s="38"/>
      <c r="H30" s="38"/>
      <c r="I30" s="38"/>
      <c r="J30" s="147">
        <f>ROUND(J135,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39</v>
      </c>
      <c r="G32" s="38"/>
      <c r="H32" s="38"/>
      <c r="I32" s="148" t="s">
        <v>38</v>
      </c>
      <c r="J32" s="148" t="s">
        <v>40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41</v>
      </c>
      <c r="E33" s="136" t="s">
        <v>42</v>
      </c>
      <c r="F33" s="150">
        <f>ROUND((SUM(BE135:BE266)),  2)</f>
        <v>0</v>
      </c>
      <c r="G33" s="38"/>
      <c r="H33" s="38"/>
      <c r="I33" s="151">
        <v>0.20999999999999999</v>
      </c>
      <c r="J33" s="150">
        <f>ROUND(((SUM(BE135:BE266))*I33),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43</v>
      </c>
      <c r="F34" s="150">
        <f>ROUND((SUM(BF135:BF266)),  2)</f>
        <v>0</v>
      </c>
      <c r="G34" s="38"/>
      <c r="H34" s="38"/>
      <c r="I34" s="151">
        <v>0.14999999999999999</v>
      </c>
      <c r="J34" s="150">
        <f>ROUND(((SUM(BF135:BF266))*I34),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44</v>
      </c>
      <c r="F35" s="150">
        <f>ROUND((SUM(BG135:BG266)),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45</v>
      </c>
      <c r="F36" s="150">
        <f>ROUND((SUM(BH135:BH266)),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46</v>
      </c>
      <c r="F37" s="150">
        <f>ROUND((SUM(BI135:BI266)),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47</v>
      </c>
      <c r="E39" s="154"/>
      <c r="F39" s="154"/>
      <c r="G39" s="155" t="s">
        <v>48</v>
      </c>
      <c r="H39" s="156" t="s">
        <v>49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50</v>
      </c>
      <c r="E50" s="160"/>
      <c r="F50" s="160"/>
      <c r="G50" s="159" t="s">
        <v>51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52</v>
      </c>
      <c r="E61" s="162"/>
      <c r="F61" s="163" t="s">
        <v>53</v>
      </c>
      <c r="G61" s="161" t="s">
        <v>52</v>
      </c>
      <c r="H61" s="162"/>
      <c r="I61" s="162"/>
      <c r="J61" s="164" t="s">
        <v>53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54</v>
      </c>
      <c r="E65" s="165"/>
      <c r="F65" s="165"/>
      <c r="G65" s="159" t="s">
        <v>55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52</v>
      </c>
      <c r="E76" s="162"/>
      <c r="F76" s="163" t="s">
        <v>53</v>
      </c>
      <c r="G76" s="161" t="s">
        <v>52</v>
      </c>
      <c r="H76" s="162"/>
      <c r="I76" s="162"/>
      <c r="J76" s="164" t="s">
        <v>53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90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Výměna kanalizace Výškovická 153, Ostrava-Výškovice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88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15a - Zdravotně technické instalace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25. 5. 2023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Statut.Město Ostrava, Měst.Obv.Ostrava-Jih</v>
      </c>
      <c r="G91" s="40"/>
      <c r="H91" s="40"/>
      <c r="I91" s="32" t="s">
        <v>30</v>
      </c>
      <c r="J91" s="36" t="str">
        <f>E21</f>
        <v>DK projekt s.r.o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>Kubalová J.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91</v>
      </c>
      <c r="D94" s="172"/>
      <c r="E94" s="172"/>
      <c r="F94" s="172"/>
      <c r="G94" s="172"/>
      <c r="H94" s="172"/>
      <c r="I94" s="172"/>
      <c r="J94" s="173" t="s">
        <v>92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93</v>
      </c>
      <c r="D96" s="40"/>
      <c r="E96" s="40"/>
      <c r="F96" s="40"/>
      <c r="G96" s="40"/>
      <c r="H96" s="40"/>
      <c r="I96" s="40"/>
      <c r="J96" s="110">
        <f>J135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94</v>
      </c>
    </row>
    <row r="97" s="9" customFormat="1" ht="24.96" customHeight="1">
      <c r="A97" s="9"/>
      <c r="B97" s="175"/>
      <c r="C97" s="176"/>
      <c r="D97" s="177" t="s">
        <v>95</v>
      </c>
      <c r="E97" s="178"/>
      <c r="F97" s="178"/>
      <c r="G97" s="178"/>
      <c r="H97" s="178"/>
      <c r="I97" s="178"/>
      <c r="J97" s="179">
        <f>J136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96</v>
      </c>
      <c r="E98" s="184"/>
      <c r="F98" s="184"/>
      <c r="G98" s="184"/>
      <c r="H98" s="184"/>
      <c r="I98" s="184"/>
      <c r="J98" s="185">
        <f>J137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97</v>
      </c>
      <c r="E99" s="184"/>
      <c r="F99" s="184"/>
      <c r="G99" s="184"/>
      <c r="H99" s="184"/>
      <c r="I99" s="184"/>
      <c r="J99" s="185">
        <f>J142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98</v>
      </c>
      <c r="E100" s="184"/>
      <c r="F100" s="184"/>
      <c r="G100" s="184"/>
      <c r="H100" s="184"/>
      <c r="I100" s="184"/>
      <c r="J100" s="185">
        <f>J144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99</v>
      </c>
      <c r="E101" s="184"/>
      <c r="F101" s="184"/>
      <c r="G101" s="184"/>
      <c r="H101" s="184"/>
      <c r="I101" s="184"/>
      <c r="J101" s="185">
        <f>J146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100</v>
      </c>
      <c r="E102" s="184"/>
      <c r="F102" s="184"/>
      <c r="G102" s="184"/>
      <c r="H102" s="184"/>
      <c r="I102" s="184"/>
      <c r="J102" s="185">
        <f>J153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101</v>
      </c>
      <c r="E103" s="178"/>
      <c r="F103" s="178"/>
      <c r="G103" s="178"/>
      <c r="H103" s="178"/>
      <c r="I103" s="178"/>
      <c r="J103" s="179">
        <f>J156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102</v>
      </c>
      <c r="E104" s="184"/>
      <c r="F104" s="184"/>
      <c r="G104" s="184"/>
      <c r="H104" s="184"/>
      <c r="I104" s="184"/>
      <c r="J104" s="185">
        <f>J157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103</v>
      </c>
      <c r="E105" s="184"/>
      <c r="F105" s="184"/>
      <c r="G105" s="184"/>
      <c r="H105" s="184"/>
      <c r="I105" s="184"/>
      <c r="J105" s="185">
        <f>J179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104</v>
      </c>
      <c r="E106" s="184"/>
      <c r="F106" s="184"/>
      <c r="G106" s="184"/>
      <c r="H106" s="184"/>
      <c r="I106" s="184"/>
      <c r="J106" s="185">
        <f>J184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105</v>
      </c>
      <c r="E107" s="184"/>
      <c r="F107" s="184"/>
      <c r="G107" s="184"/>
      <c r="H107" s="184"/>
      <c r="I107" s="184"/>
      <c r="J107" s="185">
        <f>J212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106</v>
      </c>
      <c r="E108" s="184"/>
      <c r="F108" s="184"/>
      <c r="G108" s="184"/>
      <c r="H108" s="184"/>
      <c r="I108" s="184"/>
      <c r="J108" s="185">
        <f>J214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107</v>
      </c>
      <c r="E109" s="184"/>
      <c r="F109" s="184"/>
      <c r="G109" s="184"/>
      <c r="H109" s="184"/>
      <c r="I109" s="184"/>
      <c r="J109" s="185">
        <f>J220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108</v>
      </c>
      <c r="E110" s="184"/>
      <c r="F110" s="184"/>
      <c r="G110" s="184"/>
      <c r="H110" s="184"/>
      <c r="I110" s="184"/>
      <c r="J110" s="185">
        <f>J228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109</v>
      </c>
      <c r="E111" s="184"/>
      <c r="F111" s="184"/>
      <c r="G111" s="184"/>
      <c r="H111" s="184"/>
      <c r="I111" s="184"/>
      <c r="J111" s="185">
        <f>J233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110</v>
      </c>
      <c r="E112" s="184"/>
      <c r="F112" s="184"/>
      <c r="G112" s="184"/>
      <c r="H112" s="184"/>
      <c r="I112" s="184"/>
      <c r="J112" s="185">
        <f>J236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111</v>
      </c>
      <c r="E113" s="184"/>
      <c r="F113" s="184"/>
      <c r="G113" s="184"/>
      <c r="H113" s="184"/>
      <c r="I113" s="184"/>
      <c r="J113" s="185">
        <f>J257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9" customFormat="1" ht="24.96" customHeight="1">
      <c r="A114" s="9"/>
      <c r="B114" s="175"/>
      <c r="C114" s="176"/>
      <c r="D114" s="177" t="s">
        <v>112</v>
      </c>
      <c r="E114" s="178"/>
      <c r="F114" s="178"/>
      <c r="G114" s="178"/>
      <c r="H114" s="178"/>
      <c r="I114" s="178"/>
      <c r="J114" s="179">
        <f>J263</f>
        <v>0</v>
      </c>
      <c r="K114" s="176"/>
      <c r="L114" s="180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/>
      <c r="AE114" s="9"/>
    </row>
    <row r="115" s="9" customFormat="1" ht="24.96" customHeight="1">
      <c r="A115" s="9"/>
      <c r="B115" s="175"/>
      <c r="C115" s="176"/>
      <c r="D115" s="177" t="s">
        <v>113</v>
      </c>
      <c r="E115" s="178"/>
      <c r="F115" s="178"/>
      <c r="G115" s="178"/>
      <c r="H115" s="178"/>
      <c r="I115" s="178"/>
      <c r="J115" s="179">
        <f>J265</f>
        <v>0</v>
      </c>
      <c r="K115" s="176"/>
      <c r="L115" s="180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</row>
    <row r="116" s="2" customFormat="1" ht="21.84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6.96" customHeight="1">
      <c r="A117" s="38"/>
      <c r="B117" s="66"/>
      <c r="C117" s="67"/>
      <c r="D117" s="67"/>
      <c r="E117" s="67"/>
      <c r="F117" s="67"/>
      <c r="G117" s="67"/>
      <c r="H117" s="67"/>
      <c r="I117" s="67"/>
      <c r="J117" s="67"/>
      <c r="K117" s="67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21" s="2" customFormat="1" ht="6.96" customHeight="1">
      <c r="A121" s="38"/>
      <c r="B121" s="68"/>
      <c r="C121" s="69"/>
      <c r="D121" s="69"/>
      <c r="E121" s="69"/>
      <c r="F121" s="69"/>
      <c r="G121" s="69"/>
      <c r="H121" s="69"/>
      <c r="I121" s="69"/>
      <c r="J121" s="69"/>
      <c r="K121" s="69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24.96" customHeight="1">
      <c r="A122" s="38"/>
      <c r="B122" s="39"/>
      <c r="C122" s="23" t="s">
        <v>114</v>
      </c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6.96" customHeight="1">
      <c r="A123" s="38"/>
      <c r="B123" s="39"/>
      <c r="C123" s="40"/>
      <c r="D123" s="40"/>
      <c r="E123" s="40"/>
      <c r="F123" s="40"/>
      <c r="G123" s="40"/>
      <c r="H123" s="40"/>
      <c r="I123" s="40"/>
      <c r="J123" s="40"/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2" customHeight="1">
      <c r="A124" s="38"/>
      <c r="B124" s="39"/>
      <c r="C124" s="32" t="s">
        <v>16</v>
      </c>
      <c r="D124" s="40"/>
      <c r="E124" s="40"/>
      <c r="F124" s="40"/>
      <c r="G124" s="40"/>
      <c r="H124" s="40"/>
      <c r="I124" s="40"/>
      <c r="J124" s="40"/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6.5" customHeight="1">
      <c r="A125" s="38"/>
      <c r="B125" s="39"/>
      <c r="C125" s="40"/>
      <c r="D125" s="40"/>
      <c r="E125" s="170" t="str">
        <f>E7</f>
        <v>Výměna kanalizace Výškovická 153, Ostrava-Výškovice</v>
      </c>
      <c r="F125" s="32"/>
      <c r="G125" s="32"/>
      <c r="H125" s="32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2" customFormat="1" ht="12" customHeight="1">
      <c r="A126" s="38"/>
      <c r="B126" s="39"/>
      <c r="C126" s="32" t="s">
        <v>88</v>
      </c>
      <c r="D126" s="40"/>
      <c r="E126" s="40"/>
      <c r="F126" s="40"/>
      <c r="G126" s="40"/>
      <c r="H126" s="40"/>
      <c r="I126" s="40"/>
      <c r="J126" s="40"/>
      <c r="K126" s="40"/>
      <c r="L126" s="63"/>
      <c r="S126" s="38"/>
      <c r="T126" s="38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</row>
    <row r="127" s="2" customFormat="1" ht="16.5" customHeight="1">
      <c r="A127" s="38"/>
      <c r="B127" s="39"/>
      <c r="C127" s="40"/>
      <c r="D127" s="40"/>
      <c r="E127" s="76" t="str">
        <f>E9</f>
        <v>15a - Zdravotně technické instalace</v>
      </c>
      <c r="F127" s="40"/>
      <c r="G127" s="40"/>
      <c r="H127" s="40"/>
      <c r="I127" s="40"/>
      <c r="J127" s="40"/>
      <c r="K127" s="40"/>
      <c r="L127" s="63"/>
      <c r="S127" s="38"/>
      <c r="T127" s="38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</row>
    <row r="128" s="2" customFormat="1" ht="6.96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12" customHeight="1">
      <c r="A129" s="38"/>
      <c r="B129" s="39"/>
      <c r="C129" s="32" t="s">
        <v>20</v>
      </c>
      <c r="D129" s="40"/>
      <c r="E129" s="40"/>
      <c r="F129" s="27" t="str">
        <f>F12</f>
        <v xml:space="preserve"> </v>
      </c>
      <c r="G129" s="40"/>
      <c r="H129" s="40"/>
      <c r="I129" s="32" t="s">
        <v>22</v>
      </c>
      <c r="J129" s="79" t="str">
        <f>IF(J12="","",J12)</f>
        <v>25. 5. 2023</v>
      </c>
      <c r="K129" s="40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0" s="2" customFormat="1" ht="6.96" customHeight="1">
      <c r="A130" s="38"/>
      <c r="B130" s="39"/>
      <c r="C130" s="40"/>
      <c r="D130" s="40"/>
      <c r="E130" s="40"/>
      <c r="F130" s="40"/>
      <c r="G130" s="40"/>
      <c r="H130" s="40"/>
      <c r="I130" s="40"/>
      <c r="J130" s="40"/>
      <c r="K130" s="40"/>
      <c r="L130" s="63"/>
      <c r="S130" s="38"/>
      <c r="T130" s="38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</row>
    <row r="131" s="2" customFormat="1" ht="15.15" customHeight="1">
      <c r="A131" s="38"/>
      <c r="B131" s="39"/>
      <c r="C131" s="32" t="s">
        <v>24</v>
      </c>
      <c r="D131" s="40"/>
      <c r="E131" s="40"/>
      <c r="F131" s="27" t="str">
        <f>E15</f>
        <v>Statut.Město Ostrava, Měst.Obv.Ostrava-Jih</v>
      </c>
      <c r="G131" s="40"/>
      <c r="H131" s="40"/>
      <c r="I131" s="32" t="s">
        <v>30</v>
      </c>
      <c r="J131" s="36" t="str">
        <f>E21</f>
        <v>DK projekt s.r.o</v>
      </c>
      <c r="K131" s="40"/>
      <c r="L131" s="63"/>
      <c r="S131" s="38"/>
      <c r="T131" s="38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</row>
    <row r="132" s="2" customFormat="1" ht="15.15" customHeight="1">
      <c r="A132" s="38"/>
      <c r="B132" s="39"/>
      <c r="C132" s="32" t="s">
        <v>28</v>
      </c>
      <c r="D132" s="40"/>
      <c r="E132" s="40"/>
      <c r="F132" s="27" t="str">
        <f>IF(E18="","",E18)</f>
        <v>Vyplň údaj</v>
      </c>
      <c r="G132" s="40"/>
      <c r="H132" s="40"/>
      <c r="I132" s="32" t="s">
        <v>33</v>
      </c>
      <c r="J132" s="36" t="str">
        <f>E24</f>
        <v>Kubalová J.</v>
      </c>
      <c r="K132" s="40"/>
      <c r="L132" s="63"/>
      <c r="S132" s="38"/>
      <c r="T132" s="38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</row>
    <row r="133" s="2" customFormat="1" ht="10.32" customHeight="1">
      <c r="A133" s="38"/>
      <c r="B133" s="39"/>
      <c r="C133" s="40"/>
      <c r="D133" s="40"/>
      <c r="E133" s="40"/>
      <c r="F133" s="40"/>
      <c r="G133" s="40"/>
      <c r="H133" s="40"/>
      <c r="I133" s="40"/>
      <c r="J133" s="40"/>
      <c r="K133" s="40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11" customFormat="1" ht="29.28" customHeight="1">
      <c r="A134" s="187"/>
      <c r="B134" s="188"/>
      <c r="C134" s="189" t="s">
        <v>115</v>
      </c>
      <c r="D134" s="190" t="s">
        <v>62</v>
      </c>
      <c r="E134" s="190" t="s">
        <v>58</v>
      </c>
      <c r="F134" s="190" t="s">
        <v>59</v>
      </c>
      <c r="G134" s="190" t="s">
        <v>116</v>
      </c>
      <c r="H134" s="190" t="s">
        <v>117</v>
      </c>
      <c r="I134" s="190" t="s">
        <v>118</v>
      </c>
      <c r="J134" s="191" t="s">
        <v>92</v>
      </c>
      <c r="K134" s="192" t="s">
        <v>119</v>
      </c>
      <c r="L134" s="193"/>
      <c r="M134" s="100" t="s">
        <v>1</v>
      </c>
      <c r="N134" s="101" t="s">
        <v>41</v>
      </c>
      <c r="O134" s="101" t="s">
        <v>120</v>
      </c>
      <c r="P134" s="101" t="s">
        <v>121</v>
      </c>
      <c r="Q134" s="101" t="s">
        <v>122</v>
      </c>
      <c r="R134" s="101" t="s">
        <v>123</v>
      </c>
      <c r="S134" s="101" t="s">
        <v>124</v>
      </c>
      <c r="T134" s="102" t="s">
        <v>125</v>
      </c>
      <c r="U134" s="187"/>
      <c r="V134" s="187"/>
      <c r="W134" s="187"/>
      <c r="X134" s="187"/>
      <c r="Y134" s="187"/>
      <c r="Z134" s="187"/>
      <c r="AA134" s="187"/>
      <c r="AB134" s="187"/>
      <c r="AC134" s="187"/>
      <c r="AD134" s="187"/>
      <c r="AE134" s="187"/>
    </row>
    <row r="135" s="2" customFormat="1" ht="22.8" customHeight="1">
      <c r="A135" s="38"/>
      <c r="B135" s="39"/>
      <c r="C135" s="107" t="s">
        <v>126</v>
      </c>
      <c r="D135" s="40"/>
      <c r="E135" s="40"/>
      <c r="F135" s="40"/>
      <c r="G135" s="40"/>
      <c r="H135" s="40"/>
      <c r="I135" s="40"/>
      <c r="J135" s="194">
        <f>BK135</f>
        <v>0</v>
      </c>
      <c r="K135" s="40"/>
      <c r="L135" s="44"/>
      <c r="M135" s="103"/>
      <c r="N135" s="195"/>
      <c r="O135" s="104"/>
      <c r="P135" s="196">
        <f>P136+P156+P263+P265</f>
        <v>0</v>
      </c>
      <c r="Q135" s="104"/>
      <c r="R135" s="196">
        <f>R136+R156+R263+R265</f>
        <v>18.8496126</v>
      </c>
      <c r="S135" s="104"/>
      <c r="T135" s="197">
        <f>T136+T156+T263+T265</f>
        <v>24.653461999999998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76</v>
      </c>
      <c r="AU135" s="17" t="s">
        <v>94</v>
      </c>
      <c r="BK135" s="198">
        <f>BK136+BK156+BK263+BK265</f>
        <v>0</v>
      </c>
    </row>
    <row r="136" s="12" customFormat="1" ht="25.92" customHeight="1">
      <c r="A136" s="12"/>
      <c r="B136" s="199"/>
      <c r="C136" s="200"/>
      <c r="D136" s="201" t="s">
        <v>76</v>
      </c>
      <c r="E136" s="202" t="s">
        <v>127</v>
      </c>
      <c r="F136" s="202" t="s">
        <v>128</v>
      </c>
      <c r="G136" s="200"/>
      <c r="H136" s="200"/>
      <c r="I136" s="203"/>
      <c r="J136" s="204">
        <f>BK136</f>
        <v>0</v>
      </c>
      <c r="K136" s="200"/>
      <c r="L136" s="205"/>
      <c r="M136" s="206"/>
      <c r="N136" s="207"/>
      <c r="O136" s="207"/>
      <c r="P136" s="208">
        <f>P137+P142+P144+P146+P153</f>
        <v>0</v>
      </c>
      <c r="Q136" s="207"/>
      <c r="R136" s="208">
        <f>R137+R142+R144+R146+R153</f>
        <v>6.5076479999999997</v>
      </c>
      <c r="S136" s="207"/>
      <c r="T136" s="209">
        <f>T137+T142+T144+T146+T153</f>
        <v>4.7911999999999999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0" t="s">
        <v>85</v>
      </c>
      <c r="AT136" s="211" t="s">
        <v>76</v>
      </c>
      <c r="AU136" s="211" t="s">
        <v>77</v>
      </c>
      <c r="AY136" s="210" t="s">
        <v>129</v>
      </c>
      <c r="BK136" s="212">
        <f>BK137+BK142+BK144+BK146+BK153</f>
        <v>0</v>
      </c>
    </row>
    <row r="137" s="12" customFormat="1" ht="22.8" customHeight="1">
      <c r="A137" s="12"/>
      <c r="B137" s="199"/>
      <c r="C137" s="200"/>
      <c r="D137" s="201" t="s">
        <v>76</v>
      </c>
      <c r="E137" s="213" t="s">
        <v>130</v>
      </c>
      <c r="F137" s="213" t="s">
        <v>131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SUM(P138:P141)</f>
        <v>0</v>
      </c>
      <c r="Q137" s="207"/>
      <c r="R137" s="208">
        <f>SUM(R138:R141)</f>
        <v>2.2268479999999999</v>
      </c>
      <c r="S137" s="207"/>
      <c r="T137" s="209">
        <f>SUM(T138:T141)</f>
        <v>0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85</v>
      </c>
      <c r="AT137" s="211" t="s">
        <v>76</v>
      </c>
      <c r="AU137" s="211" t="s">
        <v>85</v>
      </c>
      <c r="AY137" s="210" t="s">
        <v>129</v>
      </c>
      <c r="BK137" s="212">
        <f>SUM(BK138:BK141)</f>
        <v>0</v>
      </c>
    </row>
    <row r="138" s="2" customFormat="1" ht="24.15" customHeight="1">
      <c r="A138" s="38"/>
      <c r="B138" s="39"/>
      <c r="C138" s="215" t="s">
        <v>85</v>
      </c>
      <c r="D138" s="215" t="s">
        <v>132</v>
      </c>
      <c r="E138" s="216" t="s">
        <v>133</v>
      </c>
      <c r="F138" s="217" t="s">
        <v>134</v>
      </c>
      <c r="G138" s="218" t="s">
        <v>135</v>
      </c>
      <c r="H138" s="219">
        <v>42.399999999999999</v>
      </c>
      <c r="I138" s="220"/>
      <c r="J138" s="221">
        <f>ROUND(I138*H138,2)</f>
        <v>0</v>
      </c>
      <c r="K138" s="222"/>
      <c r="L138" s="44"/>
      <c r="M138" s="223" t="s">
        <v>1</v>
      </c>
      <c r="N138" s="224" t="s">
        <v>43</v>
      </c>
      <c r="O138" s="91"/>
      <c r="P138" s="225">
        <f>O138*H138</f>
        <v>0</v>
      </c>
      <c r="Q138" s="225">
        <v>0.052519999999999997</v>
      </c>
      <c r="R138" s="225">
        <f>Q138*H138</f>
        <v>2.2268479999999999</v>
      </c>
      <c r="S138" s="225">
        <v>0</v>
      </c>
      <c r="T138" s="226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7" t="s">
        <v>136</v>
      </c>
      <c r="AT138" s="227" t="s">
        <v>132</v>
      </c>
      <c r="AU138" s="227" t="s">
        <v>137</v>
      </c>
      <c r="AY138" s="17" t="s">
        <v>129</v>
      </c>
      <c r="BE138" s="228">
        <f>IF(N138="základní",J138,0)</f>
        <v>0</v>
      </c>
      <c r="BF138" s="228">
        <f>IF(N138="snížená",J138,0)</f>
        <v>0</v>
      </c>
      <c r="BG138" s="228">
        <f>IF(N138="zákl. přenesená",J138,0)</f>
        <v>0</v>
      </c>
      <c r="BH138" s="228">
        <f>IF(N138="sníž. přenesená",J138,0)</f>
        <v>0</v>
      </c>
      <c r="BI138" s="228">
        <f>IF(N138="nulová",J138,0)</f>
        <v>0</v>
      </c>
      <c r="BJ138" s="17" t="s">
        <v>137</v>
      </c>
      <c r="BK138" s="228">
        <f>ROUND(I138*H138,2)</f>
        <v>0</v>
      </c>
      <c r="BL138" s="17" t="s">
        <v>136</v>
      </c>
      <c r="BM138" s="227" t="s">
        <v>138</v>
      </c>
    </row>
    <row r="139" s="13" customFormat="1">
      <c r="A139" s="13"/>
      <c r="B139" s="229"/>
      <c r="C139" s="230"/>
      <c r="D139" s="231" t="s">
        <v>139</v>
      </c>
      <c r="E139" s="232" t="s">
        <v>1</v>
      </c>
      <c r="F139" s="233" t="s">
        <v>140</v>
      </c>
      <c r="G139" s="230"/>
      <c r="H139" s="234">
        <v>13.199999999999999</v>
      </c>
      <c r="I139" s="235"/>
      <c r="J139" s="230"/>
      <c r="K139" s="230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139</v>
      </c>
      <c r="AU139" s="240" t="s">
        <v>137</v>
      </c>
      <c r="AV139" s="13" t="s">
        <v>137</v>
      </c>
      <c r="AW139" s="13" t="s">
        <v>32</v>
      </c>
      <c r="AX139" s="13" t="s">
        <v>77</v>
      </c>
      <c r="AY139" s="240" t="s">
        <v>129</v>
      </c>
    </row>
    <row r="140" s="13" customFormat="1">
      <c r="A140" s="13"/>
      <c r="B140" s="229"/>
      <c r="C140" s="230"/>
      <c r="D140" s="231" t="s">
        <v>139</v>
      </c>
      <c r="E140" s="232" t="s">
        <v>1</v>
      </c>
      <c r="F140" s="233" t="s">
        <v>141</v>
      </c>
      <c r="G140" s="230"/>
      <c r="H140" s="234">
        <v>29.199999999999999</v>
      </c>
      <c r="I140" s="235"/>
      <c r="J140" s="230"/>
      <c r="K140" s="230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139</v>
      </c>
      <c r="AU140" s="240" t="s">
        <v>137</v>
      </c>
      <c r="AV140" s="13" t="s">
        <v>137</v>
      </c>
      <c r="AW140" s="13" t="s">
        <v>32</v>
      </c>
      <c r="AX140" s="13" t="s">
        <v>77</v>
      </c>
      <c r="AY140" s="240" t="s">
        <v>129</v>
      </c>
    </row>
    <row r="141" s="14" customFormat="1">
      <c r="A141" s="14"/>
      <c r="B141" s="241"/>
      <c r="C141" s="242"/>
      <c r="D141" s="231" t="s">
        <v>139</v>
      </c>
      <c r="E141" s="243" t="s">
        <v>1</v>
      </c>
      <c r="F141" s="244" t="s">
        <v>142</v>
      </c>
      <c r="G141" s="242"/>
      <c r="H141" s="245">
        <v>42.399999999999999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139</v>
      </c>
      <c r="AU141" s="251" t="s">
        <v>137</v>
      </c>
      <c r="AV141" s="14" t="s">
        <v>136</v>
      </c>
      <c r="AW141" s="14" t="s">
        <v>32</v>
      </c>
      <c r="AX141" s="14" t="s">
        <v>85</v>
      </c>
      <c r="AY141" s="251" t="s">
        <v>129</v>
      </c>
    </row>
    <row r="142" s="12" customFormat="1" ht="22.8" customHeight="1">
      <c r="A142" s="12"/>
      <c r="B142" s="199"/>
      <c r="C142" s="200"/>
      <c r="D142" s="201" t="s">
        <v>76</v>
      </c>
      <c r="E142" s="213" t="s">
        <v>136</v>
      </c>
      <c r="F142" s="213" t="s">
        <v>143</v>
      </c>
      <c r="G142" s="200"/>
      <c r="H142" s="200"/>
      <c r="I142" s="203"/>
      <c r="J142" s="214">
        <f>BK142</f>
        <v>0</v>
      </c>
      <c r="K142" s="200"/>
      <c r="L142" s="205"/>
      <c r="M142" s="206"/>
      <c r="N142" s="207"/>
      <c r="O142" s="207"/>
      <c r="P142" s="208">
        <f>P143</f>
        <v>0</v>
      </c>
      <c r="Q142" s="207"/>
      <c r="R142" s="208">
        <f>R143</f>
        <v>4.2808000000000002</v>
      </c>
      <c r="S142" s="207"/>
      <c r="T142" s="209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10" t="s">
        <v>85</v>
      </c>
      <c r="AT142" s="211" t="s">
        <v>76</v>
      </c>
      <c r="AU142" s="211" t="s">
        <v>85</v>
      </c>
      <c r="AY142" s="210" t="s">
        <v>129</v>
      </c>
      <c r="BK142" s="212">
        <f>BK143</f>
        <v>0</v>
      </c>
    </row>
    <row r="143" s="2" customFormat="1" ht="33" customHeight="1">
      <c r="A143" s="38"/>
      <c r="B143" s="39"/>
      <c r="C143" s="215" t="s">
        <v>137</v>
      </c>
      <c r="D143" s="215" t="s">
        <v>132</v>
      </c>
      <c r="E143" s="216" t="s">
        <v>144</v>
      </c>
      <c r="F143" s="217" t="s">
        <v>145</v>
      </c>
      <c r="G143" s="218" t="s">
        <v>146</v>
      </c>
      <c r="H143" s="219">
        <v>80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43</v>
      </c>
      <c r="O143" s="91"/>
      <c r="P143" s="225">
        <f>O143*H143</f>
        <v>0</v>
      </c>
      <c r="Q143" s="225">
        <v>0.053510000000000002</v>
      </c>
      <c r="R143" s="225">
        <f>Q143*H143</f>
        <v>4.2808000000000002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136</v>
      </c>
      <c r="AT143" s="227" t="s">
        <v>132</v>
      </c>
      <c r="AU143" s="227" t="s">
        <v>137</v>
      </c>
      <c r="AY143" s="17" t="s">
        <v>129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137</v>
      </c>
      <c r="BK143" s="228">
        <f>ROUND(I143*H143,2)</f>
        <v>0</v>
      </c>
      <c r="BL143" s="17" t="s">
        <v>136</v>
      </c>
      <c r="BM143" s="227" t="s">
        <v>147</v>
      </c>
    </row>
    <row r="144" s="12" customFormat="1" ht="22.8" customHeight="1">
      <c r="A144" s="12"/>
      <c r="B144" s="199"/>
      <c r="C144" s="200"/>
      <c r="D144" s="201" t="s">
        <v>76</v>
      </c>
      <c r="E144" s="213" t="s">
        <v>148</v>
      </c>
      <c r="F144" s="213" t="s">
        <v>149</v>
      </c>
      <c r="G144" s="200"/>
      <c r="H144" s="200"/>
      <c r="I144" s="203"/>
      <c r="J144" s="214">
        <f>BK144</f>
        <v>0</v>
      </c>
      <c r="K144" s="200"/>
      <c r="L144" s="205"/>
      <c r="M144" s="206"/>
      <c r="N144" s="207"/>
      <c r="O144" s="207"/>
      <c r="P144" s="208">
        <f>P145</f>
        <v>0</v>
      </c>
      <c r="Q144" s="207"/>
      <c r="R144" s="208">
        <f>R145</f>
        <v>0</v>
      </c>
      <c r="S144" s="207"/>
      <c r="T144" s="209">
        <f>T145</f>
        <v>4.7911999999999999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0" t="s">
        <v>85</v>
      </c>
      <c r="AT144" s="211" t="s">
        <v>76</v>
      </c>
      <c r="AU144" s="211" t="s">
        <v>85</v>
      </c>
      <c r="AY144" s="210" t="s">
        <v>129</v>
      </c>
      <c r="BK144" s="212">
        <f>BK145</f>
        <v>0</v>
      </c>
    </row>
    <row r="145" s="2" customFormat="1" ht="21.75" customHeight="1">
      <c r="A145" s="38"/>
      <c r="B145" s="39"/>
      <c r="C145" s="215" t="s">
        <v>130</v>
      </c>
      <c r="D145" s="215" t="s">
        <v>132</v>
      </c>
      <c r="E145" s="216" t="s">
        <v>150</v>
      </c>
      <c r="F145" s="217" t="s">
        <v>151</v>
      </c>
      <c r="G145" s="218" t="s">
        <v>135</v>
      </c>
      <c r="H145" s="219">
        <v>42.399999999999999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43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0.113</v>
      </c>
      <c r="T145" s="226">
        <f>S145*H145</f>
        <v>4.7911999999999999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136</v>
      </c>
      <c r="AT145" s="227" t="s">
        <v>132</v>
      </c>
      <c r="AU145" s="227" t="s">
        <v>137</v>
      </c>
      <c r="AY145" s="17" t="s">
        <v>129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137</v>
      </c>
      <c r="BK145" s="228">
        <f>ROUND(I145*H145,2)</f>
        <v>0</v>
      </c>
      <c r="BL145" s="17" t="s">
        <v>136</v>
      </c>
      <c r="BM145" s="227" t="s">
        <v>152</v>
      </c>
    </row>
    <row r="146" s="12" customFormat="1" ht="22.8" customHeight="1">
      <c r="A146" s="12"/>
      <c r="B146" s="199"/>
      <c r="C146" s="200"/>
      <c r="D146" s="201" t="s">
        <v>76</v>
      </c>
      <c r="E146" s="213" t="s">
        <v>153</v>
      </c>
      <c r="F146" s="213" t="s">
        <v>154</v>
      </c>
      <c r="G146" s="200"/>
      <c r="H146" s="200"/>
      <c r="I146" s="203"/>
      <c r="J146" s="214">
        <f>BK146</f>
        <v>0</v>
      </c>
      <c r="K146" s="200"/>
      <c r="L146" s="205"/>
      <c r="M146" s="206"/>
      <c r="N146" s="207"/>
      <c r="O146" s="207"/>
      <c r="P146" s="208">
        <f>SUM(P147:P152)</f>
        <v>0</v>
      </c>
      <c r="Q146" s="207"/>
      <c r="R146" s="208">
        <f>SUM(R147:R152)</f>
        <v>0</v>
      </c>
      <c r="S146" s="207"/>
      <c r="T146" s="209">
        <f>SUM(T147:T152)</f>
        <v>0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85</v>
      </c>
      <c r="AT146" s="211" t="s">
        <v>76</v>
      </c>
      <c r="AU146" s="211" t="s">
        <v>85</v>
      </c>
      <c r="AY146" s="210" t="s">
        <v>129</v>
      </c>
      <c r="BK146" s="212">
        <f>SUM(BK147:BK152)</f>
        <v>0</v>
      </c>
    </row>
    <row r="147" s="2" customFormat="1" ht="33" customHeight="1">
      <c r="A147" s="38"/>
      <c r="B147" s="39"/>
      <c r="C147" s="215" t="s">
        <v>136</v>
      </c>
      <c r="D147" s="215" t="s">
        <v>132</v>
      </c>
      <c r="E147" s="216" t="s">
        <v>155</v>
      </c>
      <c r="F147" s="217" t="s">
        <v>156</v>
      </c>
      <c r="G147" s="218" t="s">
        <v>157</v>
      </c>
      <c r="H147" s="219">
        <v>24.652999999999999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43</v>
      </c>
      <c r="O147" s="91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136</v>
      </c>
      <c r="AT147" s="227" t="s">
        <v>132</v>
      </c>
      <c r="AU147" s="227" t="s">
        <v>137</v>
      </c>
      <c r="AY147" s="17" t="s">
        <v>129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137</v>
      </c>
      <c r="BK147" s="228">
        <f>ROUND(I147*H147,2)</f>
        <v>0</v>
      </c>
      <c r="BL147" s="17" t="s">
        <v>136</v>
      </c>
      <c r="BM147" s="227" t="s">
        <v>158</v>
      </c>
    </row>
    <row r="148" s="2" customFormat="1" ht="24.15" customHeight="1">
      <c r="A148" s="38"/>
      <c r="B148" s="39"/>
      <c r="C148" s="215" t="s">
        <v>159</v>
      </c>
      <c r="D148" s="215" t="s">
        <v>132</v>
      </c>
      <c r="E148" s="216" t="s">
        <v>160</v>
      </c>
      <c r="F148" s="217" t="s">
        <v>161</v>
      </c>
      <c r="G148" s="218" t="s">
        <v>157</v>
      </c>
      <c r="H148" s="219">
        <v>24.652999999999999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43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0</v>
      </c>
      <c r="T148" s="22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136</v>
      </c>
      <c r="AT148" s="227" t="s">
        <v>132</v>
      </c>
      <c r="AU148" s="227" t="s">
        <v>137</v>
      </c>
      <c r="AY148" s="17" t="s">
        <v>129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137</v>
      </c>
      <c r="BK148" s="228">
        <f>ROUND(I148*H148,2)</f>
        <v>0</v>
      </c>
      <c r="BL148" s="17" t="s">
        <v>136</v>
      </c>
      <c r="BM148" s="227" t="s">
        <v>162</v>
      </c>
    </row>
    <row r="149" s="2" customFormat="1" ht="24.15" customHeight="1">
      <c r="A149" s="38"/>
      <c r="B149" s="39"/>
      <c r="C149" s="215" t="s">
        <v>163</v>
      </c>
      <c r="D149" s="215" t="s">
        <v>132</v>
      </c>
      <c r="E149" s="216" t="s">
        <v>164</v>
      </c>
      <c r="F149" s="217" t="s">
        <v>165</v>
      </c>
      <c r="G149" s="218" t="s">
        <v>157</v>
      </c>
      <c r="H149" s="219">
        <v>222.273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43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136</v>
      </c>
      <c r="AT149" s="227" t="s">
        <v>132</v>
      </c>
      <c r="AU149" s="227" t="s">
        <v>137</v>
      </c>
      <c r="AY149" s="17" t="s">
        <v>129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137</v>
      </c>
      <c r="BK149" s="228">
        <f>ROUND(I149*H149,2)</f>
        <v>0</v>
      </c>
      <c r="BL149" s="17" t="s">
        <v>136</v>
      </c>
      <c r="BM149" s="227" t="s">
        <v>166</v>
      </c>
    </row>
    <row r="150" s="15" customFormat="1">
      <c r="A150" s="15"/>
      <c r="B150" s="252"/>
      <c r="C150" s="253"/>
      <c r="D150" s="231" t="s">
        <v>139</v>
      </c>
      <c r="E150" s="254" t="s">
        <v>1</v>
      </c>
      <c r="F150" s="255" t="s">
        <v>167</v>
      </c>
      <c r="G150" s="253"/>
      <c r="H150" s="254" t="s">
        <v>1</v>
      </c>
      <c r="I150" s="256"/>
      <c r="J150" s="253"/>
      <c r="K150" s="253"/>
      <c r="L150" s="257"/>
      <c r="M150" s="258"/>
      <c r="N150" s="259"/>
      <c r="O150" s="259"/>
      <c r="P150" s="259"/>
      <c r="Q150" s="259"/>
      <c r="R150" s="259"/>
      <c r="S150" s="259"/>
      <c r="T150" s="260"/>
      <c r="U150" s="15"/>
      <c r="V150" s="15"/>
      <c r="W150" s="15"/>
      <c r="X150" s="15"/>
      <c r="Y150" s="15"/>
      <c r="Z150" s="15"/>
      <c r="AA150" s="15"/>
      <c r="AB150" s="15"/>
      <c r="AC150" s="15"/>
      <c r="AD150" s="15"/>
      <c r="AE150" s="15"/>
      <c r="AT150" s="261" t="s">
        <v>139</v>
      </c>
      <c r="AU150" s="261" t="s">
        <v>137</v>
      </c>
      <c r="AV150" s="15" t="s">
        <v>85</v>
      </c>
      <c r="AW150" s="15" t="s">
        <v>32</v>
      </c>
      <c r="AX150" s="15" t="s">
        <v>77</v>
      </c>
      <c r="AY150" s="261" t="s">
        <v>129</v>
      </c>
    </row>
    <row r="151" s="13" customFormat="1">
      <c r="A151" s="13"/>
      <c r="B151" s="229"/>
      <c r="C151" s="230"/>
      <c r="D151" s="231" t="s">
        <v>139</v>
      </c>
      <c r="E151" s="232" t="s">
        <v>1</v>
      </c>
      <c r="F151" s="233" t="s">
        <v>168</v>
      </c>
      <c r="G151" s="230"/>
      <c r="H151" s="234">
        <v>222.273</v>
      </c>
      <c r="I151" s="235"/>
      <c r="J151" s="230"/>
      <c r="K151" s="230"/>
      <c r="L151" s="236"/>
      <c r="M151" s="237"/>
      <c r="N151" s="238"/>
      <c r="O151" s="238"/>
      <c r="P151" s="238"/>
      <c r="Q151" s="238"/>
      <c r="R151" s="238"/>
      <c r="S151" s="238"/>
      <c r="T151" s="239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0" t="s">
        <v>139</v>
      </c>
      <c r="AU151" s="240" t="s">
        <v>137</v>
      </c>
      <c r="AV151" s="13" t="s">
        <v>137</v>
      </c>
      <c r="AW151" s="13" t="s">
        <v>32</v>
      </c>
      <c r="AX151" s="13" t="s">
        <v>85</v>
      </c>
      <c r="AY151" s="240" t="s">
        <v>129</v>
      </c>
    </row>
    <row r="152" s="2" customFormat="1" ht="33" customHeight="1">
      <c r="A152" s="38"/>
      <c r="B152" s="39"/>
      <c r="C152" s="215" t="s">
        <v>169</v>
      </c>
      <c r="D152" s="215" t="s">
        <v>132</v>
      </c>
      <c r="E152" s="216" t="s">
        <v>170</v>
      </c>
      <c r="F152" s="217" t="s">
        <v>171</v>
      </c>
      <c r="G152" s="218" t="s">
        <v>157</v>
      </c>
      <c r="H152" s="219">
        <v>24.696999999999999</v>
      </c>
      <c r="I152" s="220"/>
      <c r="J152" s="221">
        <f>ROUND(I152*H152,2)</f>
        <v>0</v>
      </c>
      <c r="K152" s="222"/>
      <c r="L152" s="44"/>
      <c r="M152" s="223" t="s">
        <v>1</v>
      </c>
      <c r="N152" s="224" t="s">
        <v>43</v>
      </c>
      <c r="O152" s="91"/>
      <c r="P152" s="225">
        <f>O152*H152</f>
        <v>0</v>
      </c>
      <c r="Q152" s="225">
        <v>0</v>
      </c>
      <c r="R152" s="225">
        <f>Q152*H152</f>
        <v>0</v>
      </c>
      <c r="S152" s="225">
        <v>0</v>
      </c>
      <c r="T152" s="226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7" t="s">
        <v>136</v>
      </c>
      <c r="AT152" s="227" t="s">
        <v>132</v>
      </c>
      <c r="AU152" s="227" t="s">
        <v>137</v>
      </c>
      <c r="AY152" s="17" t="s">
        <v>129</v>
      </c>
      <c r="BE152" s="228">
        <f>IF(N152="základní",J152,0)</f>
        <v>0</v>
      </c>
      <c r="BF152" s="228">
        <f>IF(N152="snížená",J152,0)</f>
        <v>0</v>
      </c>
      <c r="BG152" s="228">
        <f>IF(N152="zákl. přenesená",J152,0)</f>
        <v>0</v>
      </c>
      <c r="BH152" s="228">
        <f>IF(N152="sníž. přenesená",J152,0)</f>
        <v>0</v>
      </c>
      <c r="BI152" s="228">
        <f>IF(N152="nulová",J152,0)</f>
        <v>0</v>
      </c>
      <c r="BJ152" s="17" t="s">
        <v>137</v>
      </c>
      <c r="BK152" s="228">
        <f>ROUND(I152*H152,2)</f>
        <v>0</v>
      </c>
      <c r="BL152" s="17" t="s">
        <v>136</v>
      </c>
      <c r="BM152" s="227" t="s">
        <v>172</v>
      </c>
    </row>
    <row r="153" s="12" customFormat="1" ht="22.8" customHeight="1">
      <c r="A153" s="12"/>
      <c r="B153" s="199"/>
      <c r="C153" s="200"/>
      <c r="D153" s="201" t="s">
        <v>76</v>
      </c>
      <c r="E153" s="213" t="s">
        <v>173</v>
      </c>
      <c r="F153" s="213" t="s">
        <v>174</v>
      </c>
      <c r="G153" s="200"/>
      <c r="H153" s="200"/>
      <c r="I153" s="203"/>
      <c r="J153" s="214">
        <f>BK153</f>
        <v>0</v>
      </c>
      <c r="K153" s="200"/>
      <c r="L153" s="205"/>
      <c r="M153" s="206"/>
      <c r="N153" s="207"/>
      <c r="O153" s="207"/>
      <c r="P153" s="208">
        <f>SUM(P154:P155)</f>
        <v>0</v>
      </c>
      <c r="Q153" s="207"/>
      <c r="R153" s="208">
        <f>SUM(R154:R155)</f>
        <v>0</v>
      </c>
      <c r="S153" s="207"/>
      <c r="T153" s="209">
        <f>SUM(T154:T155)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10" t="s">
        <v>85</v>
      </c>
      <c r="AT153" s="211" t="s">
        <v>76</v>
      </c>
      <c r="AU153" s="211" t="s">
        <v>85</v>
      </c>
      <c r="AY153" s="210" t="s">
        <v>129</v>
      </c>
      <c r="BK153" s="212">
        <f>SUM(BK154:BK155)</f>
        <v>0</v>
      </c>
    </row>
    <row r="154" s="2" customFormat="1" ht="21.75" customHeight="1">
      <c r="A154" s="38"/>
      <c r="B154" s="39"/>
      <c r="C154" s="215" t="s">
        <v>175</v>
      </c>
      <c r="D154" s="215" t="s">
        <v>132</v>
      </c>
      <c r="E154" s="216" t="s">
        <v>176</v>
      </c>
      <c r="F154" s="217" t="s">
        <v>177</v>
      </c>
      <c r="G154" s="218" t="s">
        <v>157</v>
      </c>
      <c r="H154" s="219">
        <v>6.508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43</v>
      </c>
      <c r="O154" s="91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136</v>
      </c>
      <c r="AT154" s="227" t="s">
        <v>132</v>
      </c>
      <c r="AU154" s="227" t="s">
        <v>137</v>
      </c>
      <c r="AY154" s="17" t="s">
        <v>129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137</v>
      </c>
      <c r="BK154" s="228">
        <f>ROUND(I154*H154,2)</f>
        <v>0</v>
      </c>
      <c r="BL154" s="17" t="s">
        <v>136</v>
      </c>
      <c r="BM154" s="227" t="s">
        <v>178</v>
      </c>
    </row>
    <row r="155" s="2" customFormat="1" ht="24.15" customHeight="1">
      <c r="A155" s="38"/>
      <c r="B155" s="39"/>
      <c r="C155" s="215" t="s">
        <v>148</v>
      </c>
      <c r="D155" s="215" t="s">
        <v>132</v>
      </c>
      <c r="E155" s="216" t="s">
        <v>179</v>
      </c>
      <c r="F155" s="217" t="s">
        <v>180</v>
      </c>
      <c r="G155" s="218" t="s">
        <v>157</v>
      </c>
      <c r="H155" s="219">
        <v>6.508</v>
      </c>
      <c r="I155" s="220"/>
      <c r="J155" s="221">
        <f>ROUND(I155*H155,2)</f>
        <v>0</v>
      </c>
      <c r="K155" s="222"/>
      <c r="L155" s="44"/>
      <c r="M155" s="223" t="s">
        <v>1</v>
      </c>
      <c r="N155" s="224" t="s">
        <v>43</v>
      </c>
      <c r="O155" s="91"/>
      <c r="P155" s="225">
        <f>O155*H155</f>
        <v>0</v>
      </c>
      <c r="Q155" s="225">
        <v>0</v>
      </c>
      <c r="R155" s="225">
        <f>Q155*H155</f>
        <v>0</v>
      </c>
      <c r="S155" s="225">
        <v>0</v>
      </c>
      <c r="T155" s="226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7" t="s">
        <v>136</v>
      </c>
      <c r="AT155" s="227" t="s">
        <v>132</v>
      </c>
      <c r="AU155" s="227" t="s">
        <v>137</v>
      </c>
      <c r="AY155" s="17" t="s">
        <v>129</v>
      </c>
      <c r="BE155" s="228">
        <f>IF(N155="základní",J155,0)</f>
        <v>0</v>
      </c>
      <c r="BF155" s="228">
        <f>IF(N155="snížená",J155,0)</f>
        <v>0</v>
      </c>
      <c r="BG155" s="228">
        <f>IF(N155="zákl. přenesená",J155,0)</f>
        <v>0</v>
      </c>
      <c r="BH155" s="228">
        <f>IF(N155="sníž. přenesená",J155,0)</f>
        <v>0</v>
      </c>
      <c r="BI155" s="228">
        <f>IF(N155="nulová",J155,0)</f>
        <v>0</v>
      </c>
      <c r="BJ155" s="17" t="s">
        <v>137</v>
      </c>
      <c r="BK155" s="228">
        <f>ROUND(I155*H155,2)</f>
        <v>0</v>
      </c>
      <c r="BL155" s="17" t="s">
        <v>136</v>
      </c>
      <c r="BM155" s="227" t="s">
        <v>181</v>
      </c>
    </row>
    <row r="156" s="12" customFormat="1" ht="25.92" customHeight="1">
      <c r="A156" s="12"/>
      <c r="B156" s="199"/>
      <c r="C156" s="200"/>
      <c r="D156" s="201" t="s">
        <v>76</v>
      </c>
      <c r="E156" s="202" t="s">
        <v>182</v>
      </c>
      <c r="F156" s="202" t="s">
        <v>183</v>
      </c>
      <c r="G156" s="200"/>
      <c r="H156" s="200"/>
      <c r="I156" s="203"/>
      <c r="J156" s="204">
        <f>BK156</f>
        <v>0</v>
      </c>
      <c r="K156" s="200"/>
      <c r="L156" s="205"/>
      <c r="M156" s="206"/>
      <c r="N156" s="207"/>
      <c r="O156" s="207"/>
      <c r="P156" s="208">
        <f>P157+P179+P184+P212+P214+P220+P228+P233+P236+P257</f>
        <v>0</v>
      </c>
      <c r="Q156" s="207"/>
      <c r="R156" s="208">
        <f>R157+R179+R184+R212+R214+R220+R228+R233+R236+R257</f>
        <v>12.341964600000001</v>
      </c>
      <c r="S156" s="207"/>
      <c r="T156" s="209">
        <f>T157+T179+T184+T212+T214+T220+T228+T233+T236+T257</f>
        <v>19.862261999999998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0" t="s">
        <v>137</v>
      </c>
      <c r="AT156" s="211" t="s">
        <v>76</v>
      </c>
      <c r="AU156" s="211" t="s">
        <v>77</v>
      </c>
      <c r="AY156" s="210" t="s">
        <v>129</v>
      </c>
      <c r="BK156" s="212">
        <f>BK157+BK179+BK184+BK212+BK214+BK220+BK228+BK233+BK236+BK257</f>
        <v>0</v>
      </c>
    </row>
    <row r="157" s="12" customFormat="1" ht="22.8" customHeight="1">
      <c r="A157" s="12"/>
      <c r="B157" s="199"/>
      <c r="C157" s="200"/>
      <c r="D157" s="201" t="s">
        <v>76</v>
      </c>
      <c r="E157" s="213" t="s">
        <v>184</v>
      </c>
      <c r="F157" s="213" t="s">
        <v>185</v>
      </c>
      <c r="G157" s="200"/>
      <c r="H157" s="200"/>
      <c r="I157" s="203"/>
      <c r="J157" s="214">
        <f>BK157</f>
        <v>0</v>
      </c>
      <c r="K157" s="200"/>
      <c r="L157" s="205"/>
      <c r="M157" s="206"/>
      <c r="N157" s="207"/>
      <c r="O157" s="207"/>
      <c r="P157" s="208">
        <f>SUM(P158:P178)</f>
        <v>0</v>
      </c>
      <c r="Q157" s="207"/>
      <c r="R157" s="208">
        <f>SUM(R158:R178)</f>
        <v>0.94137000000000004</v>
      </c>
      <c r="S157" s="207"/>
      <c r="T157" s="209">
        <f>SUM(T158:T178)</f>
        <v>2.1764999999999999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137</v>
      </c>
      <c r="AT157" s="211" t="s">
        <v>76</v>
      </c>
      <c r="AU157" s="211" t="s">
        <v>85</v>
      </c>
      <c r="AY157" s="210" t="s">
        <v>129</v>
      </c>
      <c r="BK157" s="212">
        <f>SUM(BK158:BK178)</f>
        <v>0</v>
      </c>
    </row>
    <row r="158" s="2" customFormat="1" ht="16.5" customHeight="1">
      <c r="A158" s="38"/>
      <c r="B158" s="39"/>
      <c r="C158" s="215" t="s">
        <v>186</v>
      </c>
      <c r="D158" s="215" t="s">
        <v>132</v>
      </c>
      <c r="E158" s="216" t="s">
        <v>187</v>
      </c>
      <c r="F158" s="217" t="s">
        <v>188</v>
      </c>
      <c r="G158" s="218" t="s">
        <v>189</v>
      </c>
      <c r="H158" s="219">
        <v>36</v>
      </c>
      <c r="I158" s="220"/>
      <c r="J158" s="221">
        <f>ROUND(I158*H158,2)</f>
        <v>0</v>
      </c>
      <c r="K158" s="222"/>
      <c r="L158" s="44"/>
      <c r="M158" s="223" t="s">
        <v>1</v>
      </c>
      <c r="N158" s="224" t="s">
        <v>43</v>
      </c>
      <c r="O158" s="91"/>
      <c r="P158" s="225">
        <f>O158*H158</f>
        <v>0</v>
      </c>
      <c r="Q158" s="225">
        <v>0</v>
      </c>
      <c r="R158" s="225">
        <f>Q158*H158</f>
        <v>0</v>
      </c>
      <c r="S158" s="225">
        <v>0.014919999999999999</v>
      </c>
      <c r="T158" s="226">
        <f>S158*H158</f>
        <v>0.53711999999999993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7" t="s">
        <v>190</v>
      </c>
      <c r="AT158" s="227" t="s">
        <v>132</v>
      </c>
      <c r="AU158" s="227" t="s">
        <v>137</v>
      </c>
      <c r="AY158" s="17" t="s">
        <v>129</v>
      </c>
      <c r="BE158" s="228">
        <f>IF(N158="základní",J158,0)</f>
        <v>0</v>
      </c>
      <c r="BF158" s="228">
        <f>IF(N158="snížená",J158,0)</f>
        <v>0</v>
      </c>
      <c r="BG158" s="228">
        <f>IF(N158="zákl. přenesená",J158,0)</f>
        <v>0</v>
      </c>
      <c r="BH158" s="228">
        <f>IF(N158="sníž. přenesená",J158,0)</f>
        <v>0</v>
      </c>
      <c r="BI158" s="228">
        <f>IF(N158="nulová",J158,0)</f>
        <v>0</v>
      </c>
      <c r="BJ158" s="17" t="s">
        <v>137</v>
      </c>
      <c r="BK158" s="228">
        <f>ROUND(I158*H158,2)</f>
        <v>0</v>
      </c>
      <c r="BL158" s="17" t="s">
        <v>190</v>
      </c>
      <c r="BM158" s="227" t="s">
        <v>191</v>
      </c>
    </row>
    <row r="159" s="2" customFormat="1" ht="16.5" customHeight="1">
      <c r="A159" s="38"/>
      <c r="B159" s="39"/>
      <c r="C159" s="215" t="s">
        <v>192</v>
      </c>
      <c r="D159" s="215" t="s">
        <v>132</v>
      </c>
      <c r="E159" s="216" t="s">
        <v>193</v>
      </c>
      <c r="F159" s="217" t="s">
        <v>194</v>
      </c>
      <c r="G159" s="218" t="s">
        <v>146</v>
      </c>
      <c r="H159" s="219">
        <v>6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43</v>
      </c>
      <c r="O159" s="91"/>
      <c r="P159" s="225">
        <f>O159*H159</f>
        <v>0</v>
      </c>
      <c r="Q159" s="225">
        <v>0.0020200000000000001</v>
      </c>
      <c r="R159" s="225">
        <f>Q159*H159</f>
        <v>0.012120000000000001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190</v>
      </c>
      <c r="AT159" s="227" t="s">
        <v>132</v>
      </c>
      <c r="AU159" s="227" t="s">
        <v>137</v>
      </c>
      <c r="AY159" s="17" t="s">
        <v>129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137</v>
      </c>
      <c r="BK159" s="228">
        <f>ROUND(I159*H159,2)</f>
        <v>0</v>
      </c>
      <c r="BL159" s="17" t="s">
        <v>190</v>
      </c>
      <c r="BM159" s="227" t="s">
        <v>195</v>
      </c>
    </row>
    <row r="160" s="2" customFormat="1" ht="16.5" customHeight="1">
      <c r="A160" s="38"/>
      <c r="B160" s="39"/>
      <c r="C160" s="262" t="s">
        <v>196</v>
      </c>
      <c r="D160" s="262" t="s">
        <v>197</v>
      </c>
      <c r="E160" s="263" t="s">
        <v>198</v>
      </c>
      <c r="F160" s="264" t="s">
        <v>199</v>
      </c>
      <c r="G160" s="265" t="s">
        <v>146</v>
      </c>
      <c r="H160" s="266">
        <v>6</v>
      </c>
      <c r="I160" s="267"/>
      <c r="J160" s="268">
        <f>ROUND(I160*H160,2)</f>
        <v>0</v>
      </c>
      <c r="K160" s="269"/>
      <c r="L160" s="270"/>
      <c r="M160" s="271" t="s">
        <v>1</v>
      </c>
      <c r="N160" s="272" t="s">
        <v>43</v>
      </c>
      <c r="O160" s="91"/>
      <c r="P160" s="225">
        <f>O160*H160</f>
        <v>0</v>
      </c>
      <c r="Q160" s="225">
        <v>0.00029999999999999997</v>
      </c>
      <c r="R160" s="225">
        <f>Q160*H160</f>
        <v>0.0018</v>
      </c>
      <c r="S160" s="225">
        <v>0</v>
      </c>
      <c r="T160" s="22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7" t="s">
        <v>200</v>
      </c>
      <c r="AT160" s="227" t="s">
        <v>197</v>
      </c>
      <c r="AU160" s="227" t="s">
        <v>137</v>
      </c>
      <c r="AY160" s="17" t="s">
        <v>129</v>
      </c>
      <c r="BE160" s="228">
        <f>IF(N160="základní",J160,0)</f>
        <v>0</v>
      </c>
      <c r="BF160" s="228">
        <f>IF(N160="snížená",J160,0)</f>
        <v>0</v>
      </c>
      <c r="BG160" s="228">
        <f>IF(N160="zákl. přenesená",J160,0)</f>
        <v>0</v>
      </c>
      <c r="BH160" s="228">
        <f>IF(N160="sníž. přenesená",J160,0)</f>
        <v>0</v>
      </c>
      <c r="BI160" s="228">
        <f>IF(N160="nulová",J160,0)</f>
        <v>0</v>
      </c>
      <c r="BJ160" s="17" t="s">
        <v>137</v>
      </c>
      <c r="BK160" s="228">
        <f>ROUND(I160*H160,2)</f>
        <v>0</v>
      </c>
      <c r="BL160" s="17" t="s">
        <v>190</v>
      </c>
      <c r="BM160" s="227" t="s">
        <v>201</v>
      </c>
    </row>
    <row r="161" s="2" customFormat="1" ht="16.5" customHeight="1">
      <c r="A161" s="38"/>
      <c r="B161" s="39"/>
      <c r="C161" s="215" t="s">
        <v>202</v>
      </c>
      <c r="D161" s="215" t="s">
        <v>132</v>
      </c>
      <c r="E161" s="216" t="s">
        <v>203</v>
      </c>
      <c r="F161" s="217" t="s">
        <v>204</v>
      </c>
      <c r="G161" s="218" t="s">
        <v>189</v>
      </c>
      <c r="H161" s="219">
        <v>478</v>
      </c>
      <c r="I161" s="220"/>
      <c r="J161" s="221">
        <f>ROUND(I161*H161,2)</f>
        <v>0</v>
      </c>
      <c r="K161" s="222"/>
      <c r="L161" s="44"/>
      <c r="M161" s="223" t="s">
        <v>1</v>
      </c>
      <c r="N161" s="224" t="s">
        <v>43</v>
      </c>
      <c r="O161" s="91"/>
      <c r="P161" s="225">
        <f>O161*H161</f>
        <v>0</v>
      </c>
      <c r="Q161" s="225">
        <v>0</v>
      </c>
      <c r="R161" s="225">
        <f>Q161*H161</f>
        <v>0</v>
      </c>
      <c r="S161" s="225">
        <v>0.0020999999999999999</v>
      </c>
      <c r="T161" s="226">
        <f>S161*H161</f>
        <v>1.0038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7" t="s">
        <v>190</v>
      </c>
      <c r="AT161" s="227" t="s">
        <v>132</v>
      </c>
      <c r="AU161" s="227" t="s">
        <v>137</v>
      </c>
      <c r="AY161" s="17" t="s">
        <v>129</v>
      </c>
      <c r="BE161" s="228">
        <f>IF(N161="základní",J161,0)</f>
        <v>0</v>
      </c>
      <c r="BF161" s="228">
        <f>IF(N161="snížená",J161,0)</f>
        <v>0</v>
      </c>
      <c r="BG161" s="228">
        <f>IF(N161="zákl. přenesená",J161,0)</f>
        <v>0</v>
      </c>
      <c r="BH161" s="228">
        <f>IF(N161="sníž. přenesená",J161,0)</f>
        <v>0</v>
      </c>
      <c r="BI161" s="228">
        <f>IF(N161="nulová",J161,0)</f>
        <v>0</v>
      </c>
      <c r="BJ161" s="17" t="s">
        <v>137</v>
      </c>
      <c r="BK161" s="228">
        <f>ROUND(I161*H161,2)</f>
        <v>0</v>
      </c>
      <c r="BL161" s="17" t="s">
        <v>190</v>
      </c>
      <c r="BM161" s="227" t="s">
        <v>205</v>
      </c>
    </row>
    <row r="162" s="2" customFormat="1" ht="16.5" customHeight="1">
      <c r="A162" s="38"/>
      <c r="B162" s="39"/>
      <c r="C162" s="215" t="s">
        <v>206</v>
      </c>
      <c r="D162" s="215" t="s">
        <v>132</v>
      </c>
      <c r="E162" s="216" t="s">
        <v>207</v>
      </c>
      <c r="F162" s="217" t="s">
        <v>208</v>
      </c>
      <c r="G162" s="218" t="s">
        <v>189</v>
      </c>
      <c r="H162" s="219">
        <v>321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43</v>
      </c>
      <c r="O162" s="91"/>
      <c r="P162" s="225">
        <f>O162*H162</f>
        <v>0</v>
      </c>
      <c r="Q162" s="225">
        <v>0</v>
      </c>
      <c r="R162" s="225">
        <f>Q162*H162</f>
        <v>0</v>
      </c>
      <c r="S162" s="225">
        <v>0.00198</v>
      </c>
      <c r="T162" s="226">
        <f>S162*H162</f>
        <v>0.63558000000000003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190</v>
      </c>
      <c r="AT162" s="227" t="s">
        <v>132</v>
      </c>
      <c r="AU162" s="227" t="s">
        <v>137</v>
      </c>
      <c r="AY162" s="17" t="s">
        <v>129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137</v>
      </c>
      <c r="BK162" s="228">
        <f>ROUND(I162*H162,2)</f>
        <v>0</v>
      </c>
      <c r="BL162" s="17" t="s">
        <v>190</v>
      </c>
      <c r="BM162" s="227" t="s">
        <v>209</v>
      </c>
    </row>
    <row r="163" s="2" customFormat="1" ht="16.5" customHeight="1">
      <c r="A163" s="38"/>
      <c r="B163" s="39"/>
      <c r="C163" s="215" t="s">
        <v>8</v>
      </c>
      <c r="D163" s="215" t="s">
        <v>132</v>
      </c>
      <c r="E163" s="216" t="s">
        <v>210</v>
      </c>
      <c r="F163" s="217" t="s">
        <v>211</v>
      </c>
      <c r="G163" s="218" t="s">
        <v>146</v>
      </c>
      <c r="H163" s="219">
        <v>18</v>
      </c>
      <c r="I163" s="220"/>
      <c r="J163" s="221">
        <f>ROUND(I163*H163,2)</f>
        <v>0</v>
      </c>
      <c r="K163" s="222"/>
      <c r="L163" s="44"/>
      <c r="M163" s="223" t="s">
        <v>1</v>
      </c>
      <c r="N163" s="224" t="s">
        <v>43</v>
      </c>
      <c r="O163" s="91"/>
      <c r="P163" s="225">
        <f>O163*H163</f>
        <v>0</v>
      </c>
      <c r="Q163" s="225">
        <v>0.00051999999999999995</v>
      </c>
      <c r="R163" s="225">
        <f>Q163*H163</f>
        <v>0.0093599999999999985</v>
      </c>
      <c r="S163" s="225">
        <v>0</v>
      </c>
      <c r="T163" s="22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7" t="s">
        <v>190</v>
      </c>
      <c r="AT163" s="227" t="s">
        <v>132</v>
      </c>
      <c r="AU163" s="227" t="s">
        <v>137</v>
      </c>
      <c r="AY163" s="17" t="s">
        <v>129</v>
      </c>
      <c r="BE163" s="228">
        <f>IF(N163="základní",J163,0)</f>
        <v>0</v>
      </c>
      <c r="BF163" s="228">
        <f>IF(N163="snížená",J163,0)</f>
        <v>0</v>
      </c>
      <c r="BG163" s="228">
        <f>IF(N163="zákl. přenesená",J163,0)</f>
        <v>0</v>
      </c>
      <c r="BH163" s="228">
        <f>IF(N163="sníž. přenesená",J163,0)</f>
        <v>0</v>
      </c>
      <c r="BI163" s="228">
        <f>IF(N163="nulová",J163,0)</f>
        <v>0</v>
      </c>
      <c r="BJ163" s="17" t="s">
        <v>137</v>
      </c>
      <c r="BK163" s="228">
        <f>ROUND(I163*H163,2)</f>
        <v>0</v>
      </c>
      <c r="BL163" s="17" t="s">
        <v>190</v>
      </c>
      <c r="BM163" s="227" t="s">
        <v>212</v>
      </c>
    </row>
    <row r="164" s="2" customFormat="1" ht="16.5" customHeight="1">
      <c r="A164" s="38"/>
      <c r="B164" s="39"/>
      <c r="C164" s="215" t="s">
        <v>190</v>
      </c>
      <c r="D164" s="215" t="s">
        <v>132</v>
      </c>
      <c r="E164" s="216" t="s">
        <v>213</v>
      </c>
      <c r="F164" s="217" t="s">
        <v>214</v>
      </c>
      <c r="G164" s="218" t="s">
        <v>189</v>
      </c>
      <c r="H164" s="219">
        <v>285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43</v>
      </c>
      <c r="O164" s="91"/>
      <c r="P164" s="225">
        <f>O164*H164</f>
        <v>0</v>
      </c>
      <c r="Q164" s="225">
        <v>0.0020100000000000001</v>
      </c>
      <c r="R164" s="225">
        <f>Q164*H164</f>
        <v>0.57284999999999997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190</v>
      </c>
      <c r="AT164" s="227" t="s">
        <v>132</v>
      </c>
      <c r="AU164" s="227" t="s">
        <v>137</v>
      </c>
      <c r="AY164" s="17" t="s">
        <v>129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137</v>
      </c>
      <c r="BK164" s="228">
        <f>ROUND(I164*H164,2)</f>
        <v>0</v>
      </c>
      <c r="BL164" s="17" t="s">
        <v>190</v>
      </c>
      <c r="BM164" s="227" t="s">
        <v>215</v>
      </c>
    </row>
    <row r="165" s="2" customFormat="1" ht="16.5" customHeight="1">
      <c r="A165" s="38"/>
      <c r="B165" s="39"/>
      <c r="C165" s="262" t="s">
        <v>216</v>
      </c>
      <c r="D165" s="262" t="s">
        <v>197</v>
      </c>
      <c r="E165" s="263" t="s">
        <v>217</v>
      </c>
      <c r="F165" s="264" t="s">
        <v>218</v>
      </c>
      <c r="G165" s="265" t="s">
        <v>146</v>
      </c>
      <c r="H165" s="266">
        <v>6</v>
      </c>
      <c r="I165" s="267"/>
      <c r="J165" s="268">
        <f>ROUND(I165*H165,2)</f>
        <v>0</v>
      </c>
      <c r="K165" s="269"/>
      <c r="L165" s="270"/>
      <c r="M165" s="271" t="s">
        <v>1</v>
      </c>
      <c r="N165" s="272" t="s">
        <v>43</v>
      </c>
      <c r="O165" s="91"/>
      <c r="P165" s="225">
        <f>O165*H165</f>
        <v>0</v>
      </c>
      <c r="Q165" s="225">
        <v>0.00033</v>
      </c>
      <c r="R165" s="225">
        <f>Q165*H165</f>
        <v>0.00198</v>
      </c>
      <c r="S165" s="225">
        <v>0</v>
      </c>
      <c r="T165" s="22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7" t="s">
        <v>200</v>
      </c>
      <c r="AT165" s="227" t="s">
        <v>197</v>
      </c>
      <c r="AU165" s="227" t="s">
        <v>137</v>
      </c>
      <c r="AY165" s="17" t="s">
        <v>129</v>
      </c>
      <c r="BE165" s="228">
        <f>IF(N165="základní",J165,0)</f>
        <v>0</v>
      </c>
      <c r="BF165" s="228">
        <f>IF(N165="snížená",J165,0)</f>
        <v>0</v>
      </c>
      <c r="BG165" s="228">
        <f>IF(N165="zákl. přenesená",J165,0)</f>
        <v>0</v>
      </c>
      <c r="BH165" s="228">
        <f>IF(N165="sníž. přenesená",J165,0)</f>
        <v>0</v>
      </c>
      <c r="BI165" s="228">
        <f>IF(N165="nulová",J165,0)</f>
        <v>0</v>
      </c>
      <c r="BJ165" s="17" t="s">
        <v>137</v>
      </c>
      <c r="BK165" s="228">
        <f>ROUND(I165*H165,2)</f>
        <v>0</v>
      </c>
      <c r="BL165" s="17" t="s">
        <v>190</v>
      </c>
      <c r="BM165" s="227" t="s">
        <v>219</v>
      </c>
    </row>
    <row r="166" s="2" customFormat="1" ht="16.5" customHeight="1">
      <c r="A166" s="38"/>
      <c r="B166" s="39"/>
      <c r="C166" s="215" t="s">
        <v>220</v>
      </c>
      <c r="D166" s="215" t="s">
        <v>132</v>
      </c>
      <c r="E166" s="216" t="s">
        <v>221</v>
      </c>
      <c r="F166" s="217" t="s">
        <v>222</v>
      </c>
      <c r="G166" s="218" t="s">
        <v>189</v>
      </c>
      <c r="H166" s="219">
        <v>69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43</v>
      </c>
      <c r="O166" s="91"/>
      <c r="P166" s="225">
        <f>O166*H166</f>
        <v>0</v>
      </c>
      <c r="Q166" s="225">
        <v>0.00040999999999999999</v>
      </c>
      <c r="R166" s="225">
        <f>Q166*H166</f>
        <v>0.028289999999999999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190</v>
      </c>
      <c r="AT166" s="227" t="s">
        <v>132</v>
      </c>
      <c r="AU166" s="227" t="s">
        <v>137</v>
      </c>
      <c r="AY166" s="17" t="s">
        <v>129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137</v>
      </c>
      <c r="BK166" s="228">
        <f>ROUND(I166*H166,2)</f>
        <v>0</v>
      </c>
      <c r="BL166" s="17" t="s">
        <v>190</v>
      </c>
      <c r="BM166" s="227" t="s">
        <v>223</v>
      </c>
    </row>
    <row r="167" s="2" customFormat="1" ht="16.5" customHeight="1">
      <c r="A167" s="38"/>
      <c r="B167" s="39"/>
      <c r="C167" s="215" t="s">
        <v>224</v>
      </c>
      <c r="D167" s="215" t="s">
        <v>132</v>
      </c>
      <c r="E167" s="216" t="s">
        <v>225</v>
      </c>
      <c r="F167" s="217" t="s">
        <v>226</v>
      </c>
      <c r="G167" s="218" t="s">
        <v>189</v>
      </c>
      <c r="H167" s="219">
        <v>340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43</v>
      </c>
      <c r="O167" s="91"/>
      <c r="P167" s="225">
        <f>O167*H167</f>
        <v>0</v>
      </c>
      <c r="Q167" s="225">
        <v>0.00048000000000000001</v>
      </c>
      <c r="R167" s="225">
        <f>Q167*H167</f>
        <v>0.16320000000000001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190</v>
      </c>
      <c r="AT167" s="227" t="s">
        <v>132</v>
      </c>
      <c r="AU167" s="227" t="s">
        <v>137</v>
      </c>
      <c r="AY167" s="17" t="s">
        <v>129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137</v>
      </c>
      <c r="BK167" s="228">
        <f>ROUND(I167*H167,2)</f>
        <v>0</v>
      </c>
      <c r="BL167" s="17" t="s">
        <v>190</v>
      </c>
      <c r="BM167" s="227" t="s">
        <v>227</v>
      </c>
    </row>
    <row r="168" s="2" customFormat="1" ht="16.5" customHeight="1">
      <c r="A168" s="38"/>
      <c r="B168" s="39"/>
      <c r="C168" s="215" t="s">
        <v>228</v>
      </c>
      <c r="D168" s="215" t="s">
        <v>132</v>
      </c>
      <c r="E168" s="216" t="s">
        <v>229</v>
      </c>
      <c r="F168" s="217" t="s">
        <v>230</v>
      </c>
      <c r="G168" s="218" t="s">
        <v>189</v>
      </c>
      <c r="H168" s="219">
        <v>69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43</v>
      </c>
      <c r="O168" s="91"/>
      <c r="P168" s="225">
        <f>O168*H168</f>
        <v>0</v>
      </c>
      <c r="Q168" s="225">
        <v>0.00071000000000000002</v>
      </c>
      <c r="R168" s="225">
        <f>Q168*H168</f>
        <v>0.048989999999999999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190</v>
      </c>
      <c r="AT168" s="227" t="s">
        <v>132</v>
      </c>
      <c r="AU168" s="227" t="s">
        <v>137</v>
      </c>
      <c r="AY168" s="17" t="s">
        <v>129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137</v>
      </c>
      <c r="BK168" s="228">
        <f>ROUND(I168*H168,2)</f>
        <v>0</v>
      </c>
      <c r="BL168" s="17" t="s">
        <v>190</v>
      </c>
      <c r="BM168" s="227" t="s">
        <v>231</v>
      </c>
    </row>
    <row r="169" s="2" customFormat="1" ht="16.5" customHeight="1">
      <c r="A169" s="38"/>
      <c r="B169" s="39"/>
      <c r="C169" s="215" t="s">
        <v>7</v>
      </c>
      <c r="D169" s="215" t="s">
        <v>132</v>
      </c>
      <c r="E169" s="216" t="s">
        <v>232</v>
      </c>
      <c r="F169" s="217" t="s">
        <v>233</v>
      </c>
      <c r="G169" s="218" t="s">
        <v>189</v>
      </c>
      <c r="H169" s="219">
        <v>36</v>
      </c>
      <c r="I169" s="220"/>
      <c r="J169" s="221">
        <f>ROUND(I169*H169,2)</f>
        <v>0</v>
      </c>
      <c r="K169" s="222"/>
      <c r="L169" s="44"/>
      <c r="M169" s="223" t="s">
        <v>1</v>
      </c>
      <c r="N169" s="224" t="s">
        <v>43</v>
      </c>
      <c r="O169" s="91"/>
      <c r="P169" s="225">
        <f>O169*H169</f>
        <v>0</v>
      </c>
      <c r="Q169" s="225">
        <v>0.0022399999999999998</v>
      </c>
      <c r="R169" s="225">
        <f>Q169*H169</f>
        <v>0.080639999999999989</v>
      </c>
      <c r="S169" s="225">
        <v>0</v>
      </c>
      <c r="T169" s="226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7" t="s">
        <v>190</v>
      </c>
      <c r="AT169" s="227" t="s">
        <v>132</v>
      </c>
      <c r="AU169" s="227" t="s">
        <v>137</v>
      </c>
      <c r="AY169" s="17" t="s">
        <v>129</v>
      </c>
      <c r="BE169" s="228">
        <f>IF(N169="základní",J169,0)</f>
        <v>0</v>
      </c>
      <c r="BF169" s="228">
        <f>IF(N169="snížená",J169,0)</f>
        <v>0</v>
      </c>
      <c r="BG169" s="228">
        <f>IF(N169="zákl. přenesená",J169,0)</f>
        <v>0</v>
      </c>
      <c r="BH169" s="228">
        <f>IF(N169="sníž. přenesená",J169,0)</f>
        <v>0</v>
      </c>
      <c r="BI169" s="228">
        <f>IF(N169="nulová",J169,0)</f>
        <v>0</v>
      </c>
      <c r="BJ169" s="17" t="s">
        <v>137</v>
      </c>
      <c r="BK169" s="228">
        <f>ROUND(I169*H169,2)</f>
        <v>0</v>
      </c>
      <c r="BL169" s="17" t="s">
        <v>190</v>
      </c>
      <c r="BM169" s="227" t="s">
        <v>234</v>
      </c>
    </row>
    <row r="170" s="2" customFormat="1" ht="16.5" customHeight="1">
      <c r="A170" s="38"/>
      <c r="B170" s="39"/>
      <c r="C170" s="215" t="s">
        <v>235</v>
      </c>
      <c r="D170" s="215" t="s">
        <v>132</v>
      </c>
      <c r="E170" s="216" t="s">
        <v>236</v>
      </c>
      <c r="F170" s="217" t="s">
        <v>237</v>
      </c>
      <c r="G170" s="218" t="s">
        <v>146</v>
      </c>
      <c r="H170" s="219">
        <v>62</v>
      </c>
      <c r="I170" s="220"/>
      <c r="J170" s="221">
        <f>ROUND(I170*H170,2)</f>
        <v>0</v>
      </c>
      <c r="K170" s="222"/>
      <c r="L170" s="44"/>
      <c r="M170" s="223" t="s">
        <v>1</v>
      </c>
      <c r="N170" s="224" t="s">
        <v>43</v>
      </c>
      <c r="O170" s="91"/>
      <c r="P170" s="225">
        <f>O170*H170</f>
        <v>0</v>
      </c>
      <c r="Q170" s="225">
        <v>0</v>
      </c>
      <c r="R170" s="225">
        <f>Q170*H170</f>
        <v>0</v>
      </c>
      <c r="S170" s="225">
        <v>0</v>
      </c>
      <c r="T170" s="22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7" t="s">
        <v>190</v>
      </c>
      <c r="AT170" s="227" t="s">
        <v>132</v>
      </c>
      <c r="AU170" s="227" t="s">
        <v>137</v>
      </c>
      <c r="AY170" s="17" t="s">
        <v>129</v>
      </c>
      <c r="BE170" s="228">
        <f>IF(N170="základní",J170,0)</f>
        <v>0</v>
      </c>
      <c r="BF170" s="228">
        <f>IF(N170="snížená",J170,0)</f>
        <v>0</v>
      </c>
      <c r="BG170" s="228">
        <f>IF(N170="zákl. přenesená",J170,0)</f>
        <v>0</v>
      </c>
      <c r="BH170" s="228">
        <f>IF(N170="sníž. přenesená",J170,0)</f>
        <v>0</v>
      </c>
      <c r="BI170" s="228">
        <f>IF(N170="nulová",J170,0)</f>
        <v>0</v>
      </c>
      <c r="BJ170" s="17" t="s">
        <v>137</v>
      </c>
      <c r="BK170" s="228">
        <f>ROUND(I170*H170,2)</f>
        <v>0</v>
      </c>
      <c r="BL170" s="17" t="s">
        <v>190</v>
      </c>
      <c r="BM170" s="227" t="s">
        <v>238</v>
      </c>
    </row>
    <row r="171" s="2" customFormat="1" ht="16.5" customHeight="1">
      <c r="A171" s="38"/>
      <c r="B171" s="39"/>
      <c r="C171" s="215" t="s">
        <v>239</v>
      </c>
      <c r="D171" s="215" t="s">
        <v>132</v>
      </c>
      <c r="E171" s="216" t="s">
        <v>240</v>
      </c>
      <c r="F171" s="217" t="s">
        <v>241</v>
      </c>
      <c r="G171" s="218" t="s">
        <v>146</v>
      </c>
      <c r="H171" s="219">
        <v>120</v>
      </c>
      <c r="I171" s="220"/>
      <c r="J171" s="221">
        <f>ROUND(I171*H171,2)</f>
        <v>0</v>
      </c>
      <c r="K171" s="222"/>
      <c r="L171" s="44"/>
      <c r="M171" s="223" t="s">
        <v>1</v>
      </c>
      <c r="N171" s="224" t="s">
        <v>43</v>
      </c>
      <c r="O171" s="91"/>
      <c r="P171" s="225">
        <f>O171*H171</f>
        <v>0</v>
      </c>
      <c r="Q171" s="225">
        <v>0</v>
      </c>
      <c r="R171" s="225">
        <f>Q171*H171</f>
        <v>0</v>
      </c>
      <c r="S171" s="225">
        <v>0</v>
      </c>
      <c r="T171" s="22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27" t="s">
        <v>190</v>
      </c>
      <c r="AT171" s="227" t="s">
        <v>132</v>
      </c>
      <c r="AU171" s="227" t="s">
        <v>137</v>
      </c>
      <c r="AY171" s="17" t="s">
        <v>129</v>
      </c>
      <c r="BE171" s="228">
        <f>IF(N171="základní",J171,0)</f>
        <v>0</v>
      </c>
      <c r="BF171" s="228">
        <f>IF(N171="snížená",J171,0)</f>
        <v>0</v>
      </c>
      <c r="BG171" s="228">
        <f>IF(N171="zákl. přenesená",J171,0)</f>
        <v>0</v>
      </c>
      <c r="BH171" s="228">
        <f>IF(N171="sníž. přenesená",J171,0)</f>
        <v>0</v>
      </c>
      <c r="BI171" s="228">
        <f>IF(N171="nulová",J171,0)</f>
        <v>0</v>
      </c>
      <c r="BJ171" s="17" t="s">
        <v>137</v>
      </c>
      <c r="BK171" s="228">
        <f>ROUND(I171*H171,2)</f>
        <v>0</v>
      </c>
      <c r="BL171" s="17" t="s">
        <v>190</v>
      </c>
      <c r="BM171" s="227" t="s">
        <v>242</v>
      </c>
    </row>
    <row r="172" s="2" customFormat="1" ht="21.75" customHeight="1">
      <c r="A172" s="38"/>
      <c r="B172" s="39"/>
      <c r="C172" s="215" t="s">
        <v>243</v>
      </c>
      <c r="D172" s="215" t="s">
        <v>132</v>
      </c>
      <c r="E172" s="216" t="s">
        <v>244</v>
      </c>
      <c r="F172" s="217" t="s">
        <v>245</v>
      </c>
      <c r="G172" s="218" t="s">
        <v>146</v>
      </c>
      <c r="H172" s="219">
        <v>235</v>
      </c>
      <c r="I172" s="220"/>
      <c r="J172" s="221">
        <f>ROUND(I172*H172,2)</f>
        <v>0</v>
      </c>
      <c r="K172" s="222"/>
      <c r="L172" s="44"/>
      <c r="M172" s="223" t="s">
        <v>1</v>
      </c>
      <c r="N172" s="224" t="s">
        <v>43</v>
      </c>
      <c r="O172" s="91"/>
      <c r="P172" s="225">
        <f>O172*H172</f>
        <v>0</v>
      </c>
      <c r="Q172" s="225">
        <v>0</v>
      </c>
      <c r="R172" s="225">
        <f>Q172*H172</f>
        <v>0</v>
      </c>
      <c r="S172" s="225">
        <v>0</v>
      </c>
      <c r="T172" s="22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7" t="s">
        <v>190</v>
      </c>
      <c r="AT172" s="227" t="s">
        <v>132</v>
      </c>
      <c r="AU172" s="227" t="s">
        <v>137</v>
      </c>
      <c r="AY172" s="17" t="s">
        <v>129</v>
      </c>
      <c r="BE172" s="228">
        <f>IF(N172="základní",J172,0)</f>
        <v>0</v>
      </c>
      <c r="BF172" s="228">
        <f>IF(N172="snížená",J172,0)</f>
        <v>0</v>
      </c>
      <c r="BG172" s="228">
        <f>IF(N172="zákl. přenesená",J172,0)</f>
        <v>0</v>
      </c>
      <c r="BH172" s="228">
        <f>IF(N172="sníž. přenesená",J172,0)</f>
        <v>0</v>
      </c>
      <c r="BI172" s="228">
        <f>IF(N172="nulová",J172,0)</f>
        <v>0</v>
      </c>
      <c r="BJ172" s="17" t="s">
        <v>137</v>
      </c>
      <c r="BK172" s="228">
        <f>ROUND(I172*H172,2)</f>
        <v>0</v>
      </c>
      <c r="BL172" s="17" t="s">
        <v>190</v>
      </c>
      <c r="BM172" s="227" t="s">
        <v>246</v>
      </c>
    </row>
    <row r="173" s="2" customFormat="1" ht="24.15" customHeight="1">
      <c r="A173" s="38"/>
      <c r="B173" s="39"/>
      <c r="C173" s="215" t="s">
        <v>247</v>
      </c>
      <c r="D173" s="215" t="s">
        <v>132</v>
      </c>
      <c r="E173" s="216" t="s">
        <v>248</v>
      </c>
      <c r="F173" s="217" t="s">
        <v>249</v>
      </c>
      <c r="G173" s="218" t="s">
        <v>146</v>
      </c>
      <c r="H173" s="219">
        <v>60</v>
      </c>
      <c r="I173" s="220"/>
      <c r="J173" s="221">
        <f>ROUND(I173*H173,2)</f>
        <v>0</v>
      </c>
      <c r="K173" s="222"/>
      <c r="L173" s="44"/>
      <c r="M173" s="223" t="s">
        <v>1</v>
      </c>
      <c r="N173" s="224" t="s">
        <v>43</v>
      </c>
      <c r="O173" s="91"/>
      <c r="P173" s="225">
        <f>O173*H173</f>
        <v>0</v>
      </c>
      <c r="Q173" s="225">
        <v>6.0000000000000002E-05</v>
      </c>
      <c r="R173" s="225">
        <f>Q173*H173</f>
        <v>0.0035999999999999999</v>
      </c>
      <c r="S173" s="225">
        <v>0</v>
      </c>
      <c r="T173" s="22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7" t="s">
        <v>190</v>
      </c>
      <c r="AT173" s="227" t="s">
        <v>132</v>
      </c>
      <c r="AU173" s="227" t="s">
        <v>137</v>
      </c>
      <c r="AY173" s="17" t="s">
        <v>129</v>
      </c>
      <c r="BE173" s="228">
        <f>IF(N173="základní",J173,0)</f>
        <v>0</v>
      </c>
      <c r="BF173" s="228">
        <f>IF(N173="snížená",J173,0)</f>
        <v>0</v>
      </c>
      <c r="BG173" s="228">
        <f>IF(N173="zákl. přenesená",J173,0)</f>
        <v>0</v>
      </c>
      <c r="BH173" s="228">
        <f>IF(N173="sníž. přenesená",J173,0)</f>
        <v>0</v>
      </c>
      <c r="BI173" s="228">
        <f>IF(N173="nulová",J173,0)</f>
        <v>0</v>
      </c>
      <c r="BJ173" s="17" t="s">
        <v>137</v>
      </c>
      <c r="BK173" s="228">
        <f>ROUND(I173*H173,2)</f>
        <v>0</v>
      </c>
      <c r="BL173" s="17" t="s">
        <v>190</v>
      </c>
      <c r="BM173" s="227" t="s">
        <v>250</v>
      </c>
    </row>
    <row r="174" s="2" customFormat="1" ht="24.15" customHeight="1">
      <c r="A174" s="38"/>
      <c r="B174" s="39"/>
      <c r="C174" s="262" t="s">
        <v>251</v>
      </c>
      <c r="D174" s="262" t="s">
        <v>197</v>
      </c>
      <c r="E174" s="263" t="s">
        <v>252</v>
      </c>
      <c r="F174" s="264" t="s">
        <v>253</v>
      </c>
      <c r="G174" s="265" t="s">
        <v>146</v>
      </c>
      <c r="H174" s="266">
        <v>60</v>
      </c>
      <c r="I174" s="267"/>
      <c r="J174" s="268">
        <f>ROUND(I174*H174,2)</f>
        <v>0</v>
      </c>
      <c r="K174" s="269"/>
      <c r="L174" s="270"/>
      <c r="M174" s="271" t="s">
        <v>1</v>
      </c>
      <c r="N174" s="272" t="s">
        <v>43</v>
      </c>
      <c r="O174" s="91"/>
      <c r="P174" s="225">
        <f>O174*H174</f>
        <v>0</v>
      </c>
      <c r="Q174" s="225">
        <v>0.00027999999999999998</v>
      </c>
      <c r="R174" s="225">
        <f>Q174*H174</f>
        <v>0.016799999999999999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200</v>
      </c>
      <c r="AT174" s="227" t="s">
        <v>197</v>
      </c>
      <c r="AU174" s="227" t="s">
        <v>137</v>
      </c>
      <c r="AY174" s="17" t="s">
        <v>129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137</v>
      </c>
      <c r="BK174" s="228">
        <f>ROUND(I174*H174,2)</f>
        <v>0</v>
      </c>
      <c r="BL174" s="17" t="s">
        <v>190</v>
      </c>
      <c r="BM174" s="227" t="s">
        <v>254</v>
      </c>
    </row>
    <row r="175" s="2" customFormat="1" ht="16.5" customHeight="1">
      <c r="A175" s="38"/>
      <c r="B175" s="39"/>
      <c r="C175" s="215" t="s">
        <v>255</v>
      </c>
      <c r="D175" s="215" t="s">
        <v>132</v>
      </c>
      <c r="E175" s="216" t="s">
        <v>256</v>
      </c>
      <c r="F175" s="217" t="s">
        <v>257</v>
      </c>
      <c r="G175" s="218" t="s">
        <v>146</v>
      </c>
      <c r="H175" s="219">
        <v>6</v>
      </c>
      <c r="I175" s="220"/>
      <c r="J175" s="221">
        <f>ROUND(I175*H175,2)</f>
        <v>0</v>
      </c>
      <c r="K175" s="222"/>
      <c r="L175" s="44"/>
      <c r="M175" s="223" t="s">
        <v>1</v>
      </c>
      <c r="N175" s="224" t="s">
        <v>43</v>
      </c>
      <c r="O175" s="91"/>
      <c r="P175" s="225">
        <f>O175*H175</f>
        <v>0</v>
      </c>
      <c r="Q175" s="225">
        <v>0.00029</v>
      </c>
      <c r="R175" s="225">
        <f>Q175*H175</f>
        <v>0.00174</v>
      </c>
      <c r="S175" s="225">
        <v>0</v>
      </c>
      <c r="T175" s="226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7" t="s">
        <v>190</v>
      </c>
      <c r="AT175" s="227" t="s">
        <v>132</v>
      </c>
      <c r="AU175" s="227" t="s">
        <v>137</v>
      </c>
      <c r="AY175" s="17" t="s">
        <v>129</v>
      </c>
      <c r="BE175" s="228">
        <f>IF(N175="základní",J175,0)</f>
        <v>0</v>
      </c>
      <c r="BF175" s="228">
        <f>IF(N175="snížená",J175,0)</f>
        <v>0</v>
      </c>
      <c r="BG175" s="228">
        <f>IF(N175="zákl. přenesená",J175,0)</f>
        <v>0</v>
      </c>
      <c r="BH175" s="228">
        <f>IF(N175="sníž. přenesená",J175,0)</f>
        <v>0</v>
      </c>
      <c r="BI175" s="228">
        <f>IF(N175="nulová",J175,0)</f>
        <v>0</v>
      </c>
      <c r="BJ175" s="17" t="s">
        <v>137</v>
      </c>
      <c r="BK175" s="228">
        <f>ROUND(I175*H175,2)</f>
        <v>0</v>
      </c>
      <c r="BL175" s="17" t="s">
        <v>190</v>
      </c>
      <c r="BM175" s="227" t="s">
        <v>258</v>
      </c>
    </row>
    <row r="176" s="2" customFormat="1" ht="21.75" customHeight="1">
      <c r="A176" s="38"/>
      <c r="B176" s="39"/>
      <c r="C176" s="215" t="s">
        <v>259</v>
      </c>
      <c r="D176" s="215" t="s">
        <v>132</v>
      </c>
      <c r="E176" s="216" t="s">
        <v>260</v>
      </c>
      <c r="F176" s="217" t="s">
        <v>261</v>
      </c>
      <c r="G176" s="218" t="s">
        <v>189</v>
      </c>
      <c r="H176" s="219">
        <v>799</v>
      </c>
      <c r="I176" s="220"/>
      <c r="J176" s="221">
        <f>ROUND(I176*H176,2)</f>
        <v>0</v>
      </c>
      <c r="K176" s="222"/>
      <c r="L176" s="44"/>
      <c r="M176" s="223" t="s">
        <v>1</v>
      </c>
      <c r="N176" s="224" t="s">
        <v>43</v>
      </c>
      <c r="O176" s="91"/>
      <c r="P176" s="225">
        <f>O176*H176</f>
        <v>0</v>
      </c>
      <c r="Q176" s="225">
        <v>0</v>
      </c>
      <c r="R176" s="225">
        <f>Q176*H176</f>
        <v>0</v>
      </c>
      <c r="S176" s="225">
        <v>0</v>
      </c>
      <c r="T176" s="226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7" t="s">
        <v>190</v>
      </c>
      <c r="AT176" s="227" t="s">
        <v>132</v>
      </c>
      <c r="AU176" s="227" t="s">
        <v>137</v>
      </c>
      <c r="AY176" s="17" t="s">
        <v>129</v>
      </c>
      <c r="BE176" s="228">
        <f>IF(N176="základní",J176,0)</f>
        <v>0</v>
      </c>
      <c r="BF176" s="228">
        <f>IF(N176="snížená",J176,0)</f>
        <v>0</v>
      </c>
      <c r="BG176" s="228">
        <f>IF(N176="zákl. přenesená",J176,0)</f>
        <v>0</v>
      </c>
      <c r="BH176" s="228">
        <f>IF(N176="sníž. přenesená",J176,0)</f>
        <v>0</v>
      </c>
      <c r="BI176" s="228">
        <f>IF(N176="nulová",J176,0)</f>
        <v>0</v>
      </c>
      <c r="BJ176" s="17" t="s">
        <v>137</v>
      </c>
      <c r="BK176" s="228">
        <f>ROUND(I176*H176,2)</f>
        <v>0</v>
      </c>
      <c r="BL176" s="17" t="s">
        <v>190</v>
      </c>
      <c r="BM176" s="227" t="s">
        <v>262</v>
      </c>
    </row>
    <row r="177" s="2" customFormat="1" ht="24.15" customHeight="1">
      <c r="A177" s="38"/>
      <c r="B177" s="39"/>
      <c r="C177" s="215" t="s">
        <v>263</v>
      </c>
      <c r="D177" s="215" t="s">
        <v>132</v>
      </c>
      <c r="E177" s="216" t="s">
        <v>264</v>
      </c>
      <c r="F177" s="217" t="s">
        <v>265</v>
      </c>
      <c r="G177" s="218" t="s">
        <v>157</v>
      </c>
      <c r="H177" s="219">
        <v>0.94099999999999995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43</v>
      </c>
      <c r="O177" s="91"/>
      <c r="P177" s="225">
        <f>O177*H177</f>
        <v>0</v>
      </c>
      <c r="Q177" s="225">
        <v>0</v>
      </c>
      <c r="R177" s="225">
        <f>Q177*H177</f>
        <v>0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190</v>
      </c>
      <c r="AT177" s="227" t="s">
        <v>132</v>
      </c>
      <c r="AU177" s="227" t="s">
        <v>137</v>
      </c>
      <c r="AY177" s="17" t="s">
        <v>129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137</v>
      </c>
      <c r="BK177" s="228">
        <f>ROUND(I177*H177,2)</f>
        <v>0</v>
      </c>
      <c r="BL177" s="17" t="s">
        <v>190</v>
      </c>
      <c r="BM177" s="227" t="s">
        <v>266</v>
      </c>
    </row>
    <row r="178" s="2" customFormat="1" ht="24.15" customHeight="1">
      <c r="A178" s="38"/>
      <c r="B178" s="39"/>
      <c r="C178" s="215" t="s">
        <v>267</v>
      </c>
      <c r="D178" s="215" t="s">
        <v>132</v>
      </c>
      <c r="E178" s="216" t="s">
        <v>268</v>
      </c>
      <c r="F178" s="217" t="s">
        <v>269</v>
      </c>
      <c r="G178" s="218" t="s">
        <v>157</v>
      </c>
      <c r="H178" s="219">
        <v>0.94099999999999995</v>
      </c>
      <c r="I178" s="220"/>
      <c r="J178" s="221">
        <f>ROUND(I178*H178,2)</f>
        <v>0</v>
      </c>
      <c r="K178" s="222"/>
      <c r="L178" s="44"/>
      <c r="M178" s="223" t="s">
        <v>1</v>
      </c>
      <c r="N178" s="224" t="s">
        <v>43</v>
      </c>
      <c r="O178" s="91"/>
      <c r="P178" s="225">
        <f>O178*H178</f>
        <v>0</v>
      </c>
      <c r="Q178" s="225">
        <v>0</v>
      </c>
      <c r="R178" s="225">
        <f>Q178*H178</f>
        <v>0</v>
      </c>
      <c r="S178" s="225">
        <v>0</v>
      </c>
      <c r="T178" s="226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7" t="s">
        <v>190</v>
      </c>
      <c r="AT178" s="227" t="s">
        <v>132</v>
      </c>
      <c r="AU178" s="227" t="s">
        <v>137</v>
      </c>
      <c r="AY178" s="17" t="s">
        <v>129</v>
      </c>
      <c r="BE178" s="228">
        <f>IF(N178="základní",J178,0)</f>
        <v>0</v>
      </c>
      <c r="BF178" s="228">
        <f>IF(N178="snížená",J178,0)</f>
        <v>0</v>
      </c>
      <c r="BG178" s="228">
        <f>IF(N178="zákl. přenesená",J178,0)</f>
        <v>0</v>
      </c>
      <c r="BH178" s="228">
        <f>IF(N178="sníž. přenesená",J178,0)</f>
        <v>0</v>
      </c>
      <c r="BI178" s="228">
        <f>IF(N178="nulová",J178,0)</f>
        <v>0</v>
      </c>
      <c r="BJ178" s="17" t="s">
        <v>137</v>
      </c>
      <c r="BK178" s="228">
        <f>ROUND(I178*H178,2)</f>
        <v>0</v>
      </c>
      <c r="BL178" s="17" t="s">
        <v>190</v>
      </c>
      <c r="BM178" s="227" t="s">
        <v>270</v>
      </c>
    </row>
    <row r="179" s="12" customFormat="1" ht="22.8" customHeight="1">
      <c r="A179" s="12"/>
      <c r="B179" s="199"/>
      <c r="C179" s="200"/>
      <c r="D179" s="201" t="s">
        <v>76</v>
      </c>
      <c r="E179" s="213" t="s">
        <v>271</v>
      </c>
      <c r="F179" s="213" t="s">
        <v>272</v>
      </c>
      <c r="G179" s="200"/>
      <c r="H179" s="200"/>
      <c r="I179" s="203"/>
      <c r="J179" s="214">
        <f>BK179</f>
        <v>0</v>
      </c>
      <c r="K179" s="200"/>
      <c r="L179" s="205"/>
      <c r="M179" s="206"/>
      <c r="N179" s="207"/>
      <c r="O179" s="207"/>
      <c r="P179" s="208">
        <f>SUM(P180:P183)</f>
        <v>0</v>
      </c>
      <c r="Q179" s="207"/>
      <c r="R179" s="208">
        <f>SUM(R180:R183)</f>
        <v>0.02102</v>
      </c>
      <c r="S179" s="207"/>
      <c r="T179" s="209">
        <f>SUM(T180:T183)</f>
        <v>0</v>
      </c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R179" s="210" t="s">
        <v>137</v>
      </c>
      <c r="AT179" s="211" t="s">
        <v>76</v>
      </c>
      <c r="AU179" s="211" t="s">
        <v>85</v>
      </c>
      <c r="AY179" s="210" t="s">
        <v>129</v>
      </c>
      <c r="BK179" s="212">
        <f>SUM(BK180:BK183)</f>
        <v>0</v>
      </c>
    </row>
    <row r="180" s="2" customFormat="1" ht="21.75" customHeight="1">
      <c r="A180" s="38"/>
      <c r="B180" s="39"/>
      <c r="C180" s="215" t="s">
        <v>273</v>
      </c>
      <c r="D180" s="215" t="s">
        <v>132</v>
      </c>
      <c r="E180" s="216" t="s">
        <v>274</v>
      </c>
      <c r="F180" s="217" t="s">
        <v>275</v>
      </c>
      <c r="G180" s="218" t="s">
        <v>146</v>
      </c>
      <c r="H180" s="219">
        <v>79</v>
      </c>
      <c r="I180" s="220"/>
      <c r="J180" s="221">
        <f>ROUND(I180*H180,2)</f>
        <v>0</v>
      </c>
      <c r="K180" s="222"/>
      <c r="L180" s="44"/>
      <c r="M180" s="223" t="s">
        <v>1</v>
      </c>
      <c r="N180" s="224" t="s">
        <v>43</v>
      </c>
      <c r="O180" s="91"/>
      <c r="P180" s="225">
        <f>O180*H180</f>
        <v>0</v>
      </c>
      <c r="Q180" s="225">
        <v>0.00012999999999999999</v>
      </c>
      <c r="R180" s="225">
        <f>Q180*H180</f>
        <v>0.01027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190</v>
      </c>
      <c r="AT180" s="227" t="s">
        <v>132</v>
      </c>
      <c r="AU180" s="227" t="s">
        <v>137</v>
      </c>
      <c r="AY180" s="17" t="s">
        <v>129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137</v>
      </c>
      <c r="BK180" s="228">
        <f>ROUND(I180*H180,2)</f>
        <v>0</v>
      </c>
      <c r="BL180" s="17" t="s">
        <v>190</v>
      </c>
      <c r="BM180" s="227" t="s">
        <v>276</v>
      </c>
    </row>
    <row r="181" s="2" customFormat="1" ht="16.5" customHeight="1">
      <c r="A181" s="38"/>
      <c r="B181" s="39"/>
      <c r="C181" s="215" t="s">
        <v>200</v>
      </c>
      <c r="D181" s="215" t="s">
        <v>132</v>
      </c>
      <c r="E181" s="216" t="s">
        <v>277</v>
      </c>
      <c r="F181" s="217" t="s">
        <v>278</v>
      </c>
      <c r="G181" s="218" t="s">
        <v>279</v>
      </c>
      <c r="H181" s="219">
        <v>43</v>
      </c>
      <c r="I181" s="220"/>
      <c r="J181" s="221">
        <f>ROUND(I181*H181,2)</f>
        <v>0</v>
      </c>
      <c r="K181" s="222"/>
      <c r="L181" s="44"/>
      <c r="M181" s="223" t="s">
        <v>1</v>
      </c>
      <c r="N181" s="224" t="s">
        <v>43</v>
      </c>
      <c r="O181" s="91"/>
      <c r="P181" s="225">
        <f>O181*H181</f>
        <v>0</v>
      </c>
      <c r="Q181" s="225">
        <v>0.00025000000000000001</v>
      </c>
      <c r="R181" s="225">
        <f>Q181*H181</f>
        <v>0.010750000000000001</v>
      </c>
      <c r="S181" s="225">
        <v>0</v>
      </c>
      <c r="T181" s="226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7" t="s">
        <v>190</v>
      </c>
      <c r="AT181" s="227" t="s">
        <v>132</v>
      </c>
      <c r="AU181" s="227" t="s">
        <v>137</v>
      </c>
      <c r="AY181" s="17" t="s">
        <v>129</v>
      </c>
      <c r="BE181" s="228">
        <f>IF(N181="základní",J181,0)</f>
        <v>0</v>
      </c>
      <c r="BF181" s="228">
        <f>IF(N181="snížená",J181,0)</f>
        <v>0</v>
      </c>
      <c r="BG181" s="228">
        <f>IF(N181="zákl. přenesená",J181,0)</f>
        <v>0</v>
      </c>
      <c r="BH181" s="228">
        <f>IF(N181="sníž. přenesená",J181,0)</f>
        <v>0</v>
      </c>
      <c r="BI181" s="228">
        <f>IF(N181="nulová",J181,0)</f>
        <v>0</v>
      </c>
      <c r="BJ181" s="17" t="s">
        <v>137</v>
      </c>
      <c r="BK181" s="228">
        <f>ROUND(I181*H181,2)</f>
        <v>0</v>
      </c>
      <c r="BL181" s="17" t="s">
        <v>190</v>
      </c>
      <c r="BM181" s="227" t="s">
        <v>280</v>
      </c>
    </row>
    <row r="182" s="2" customFormat="1" ht="24.15" customHeight="1">
      <c r="A182" s="38"/>
      <c r="B182" s="39"/>
      <c r="C182" s="215" t="s">
        <v>281</v>
      </c>
      <c r="D182" s="215" t="s">
        <v>132</v>
      </c>
      <c r="E182" s="216" t="s">
        <v>282</v>
      </c>
      <c r="F182" s="217" t="s">
        <v>283</v>
      </c>
      <c r="G182" s="218" t="s">
        <v>157</v>
      </c>
      <c r="H182" s="219">
        <v>0.021000000000000001</v>
      </c>
      <c r="I182" s="220"/>
      <c r="J182" s="221">
        <f>ROUND(I182*H182,2)</f>
        <v>0</v>
      </c>
      <c r="K182" s="222"/>
      <c r="L182" s="44"/>
      <c r="M182" s="223" t="s">
        <v>1</v>
      </c>
      <c r="N182" s="224" t="s">
        <v>43</v>
      </c>
      <c r="O182" s="91"/>
      <c r="P182" s="225">
        <f>O182*H182</f>
        <v>0</v>
      </c>
      <c r="Q182" s="225">
        <v>0</v>
      </c>
      <c r="R182" s="225">
        <f>Q182*H182</f>
        <v>0</v>
      </c>
      <c r="S182" s="225">
        <v>0</v>
      </c>
      <c r="T182" s="22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7" t="s">
        <v>190</v>
      </c>
      <c r="AT182" s="227" t="s">
        <v>132</v>
      </c>
      <c r="AU182" s="227" t="s">
        <v>137</v>
      </c>
      <c r="AY182" s="17" t="s">
        <v>129</v>
      </c>
      <c r="BE182" s="228">
        <f>IF(N182="základní",J182,0)</f>
        <v>0</v>
      </c>
      <c r="BF182" s="228">
        <f>IF(N182="snížená",J182,0)</f>
        <v>0</v>
      </c>
      <c r="BG182" s="228">
        <f>IF(N182="zákl. přenesená",J182,0)</f>
        <v>0</v>
      </c>
      <c r="BH182" s="228">
        <f>IF(N182="sníž. přenesená",J182,0)</f>
        <v>0</v>
      </c>
      <c r="BI182" s="228">
        <f>IF(N182="nulová",J182,0)</f>
        <v>0</v>
      </c>
      <c r="BJ182" s="17" t="s">
        <v>137</v>
      </c>
      <c r="BK182" s="228">
        <f>ROUND(I182*H182,2)</f>
        <v>0</v>
      </c>
      <c r="BL182" s="17" t="s">
        <v>190</v>
      </c>
      <c r="BM182" s="227" t="s">
        <v>284</v>
      </c>
    </row>
    <row r="183" s="2" customFormat="1" ht="24.15" customHeight="1">
      <c r="A183" s="38"/>
      <c r="B183" s="39"/>
      <c r="C183" s="215" t="s">
        <v>285</v>
      </c>
      <c r="D183" s="215" t="s">
        <v>132</v>
      </c>
      <c r="E183" s="216" t="s">
        <v>286</v>
      </c>
      <c r="F183" s="217" t="s">
        <v>287</v>
      </c>
      <c r="G183" s="218" t="s">
        <v>157</v>
      </c>
      <c r="H183" s="219">
        <v>0.021000000000000001</v>
      </c>
      <c r="I183" s="220"/>
      <c r="J183" s="221">
        <f>ROUND(I183*H183,2)</f>
        <v>0</v>
      </c>
      <c r="K183" s="222"/>
      <c r="L183" s="44"/>
      <c r="M183" s="223" t="s">
        <v>1</v>
      </c>
      <c r="N183" s="224" t="s">
        <v>43</v>
      </c>
      <c r="O183" s="91"/>
      <c r="P183" s="225">
        <f>O183*H183</f>
        <v>0</v>
      </c>
      <c r="Q183" s="225">
        <v>0</v>
      </c>
      <c r="R183" s="225">
        <f>Q183*H183</f>
        <v>0</v>
      </c>
      <c r="S183" s="225">
        <v>0</v>
      </c>
      <c r="T183" s="22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7" t="s">
        <v>190</v>
      </c>
      <c r="AT183" s="227" t="s">
        <v>132</v>
      </c>
      <c r="AU183" s="227" t="s">
        <v>137</v>
      </c>
      <c r="AY183" s="17" t="s">
        <v>129</v>
      </c>
      <c r="BE183" s="228">
        <f>IF(N183="základní",J183,0)</f>
        <v>0</v>
      </c>
      <c r="BF183" s="228">
        <f>IF(N183="snížená",J183,0)</f>
        <v>0</v>
      </c>
      <c r="BG183" s="228">
        <f>IF(N183="zákl. přenesená",J183,0)</f>
        <v>0</v>
      </c>
      <c r="BH183" s="228">
        <f>IF(N183="sníž. přenesená",J183,0)</f>
        <v>0</v>
      </c>
      <c r="BI183" s="228">
        <f>IF(N183="nulová",J183,0)</f>
        <v>0</v>
      </c>
      <c r="BJ183" s="17" t="s">
        <v>137</v>
      </c>
      <c r="BK183" s="228">
        <f>ROUND(I183*H183,2)</f>
        <v>0</v>
      </c>
      <c r="BL183" s="17" t="s">
        <v>190</v>
      </c>
      <c r="BM183" s="227" t="s">
        <v>288</v>
      </c>
    </row>
    <row r="184" s="12" customFormat="1" ht="22.8" customHeight="1">
      <c r="A184" s="12"/>
      <c r="B184" s="199"/>
      <c r="C184" s="200"/>
      <c r="D184" s="201" t="s">
        <v>76</v>
      </c>
      <c r="E184" s="213" t="s">
        <v>289</v>
      </c>
      <c r="F184" s="213" t="s">
        <v>290</v>
      </c>
      <c r="G184" s="200"/>
      <c r="H184" s="200"/>
      <c r="I184" s="203"/>
      <c r="J184" s="214">
        <f>BK184</f>
        <v>0</v>
      </c>
      <c r="K184" s="200"/>
      <c r="L184" s="205"/>
      <c r="M184" s="206"/>
      <c r="N184" s="207"/>
      <c r="O184" s="207"/>
      <c r="P184" s="208">
        <f>SUM(P185:P211)</f>
        <v>0</v>
      </c>
      <c r="Q184" s="207"/>
      <c r="R184" s="208">
        <f>SUM(R185:R211)</f>
        <v>5.0596700000000006</v>
      </c>
      <c r="S184" s="207"/>
      <c r="T184" s="209">
        <f>SUM(T185:T211)</f>
        <v>10.201300000000002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0" t="s">
        <v>137</v>
      </c>
      <c r="AT184" s="211" t="s">
        <v>76</v>
      </c>
      <c r="AU184" s="211" t="s">
        <v>85</v>
      </c>
      <c r="AY184" s="210" t="s">
        <v>129</v>
      </c>
      <c r="BK184" s="212">
        <f>SUM(BK185:BK211)</f>
        <v>0</v>
      </c>
    </row>
    <row r="185" s="2" customFormat="1" ht="16.5" customHeight="1">
      <c r="A185" s="38"/>
      <c r="B185" s="39"/>
      <c r="C185" s="215" t="s">
        <v>291</v>
      </c>
      <c r="D185" s="215" t="s">
        <v>132</v>
      </c>
      <c r="E185" s="216" t="s">
        <v>292</v>
      </c>
      <c r="F185" s="217" t="s">
        <v>293</v>
      </c>
      <c r="G185" s="218" t="s">
        <v>294</v>
      </c>
      <c r="H185" s="219">
        <v>79</v>
      </c>
      <c r="I185" s="220"/>
      <c r="J185" s="221">
        <f>ROUND(I185*H185,2)</f>
        <v>0</v>
      </c>
      <c r="K185" s="222"/>
      <c r="L185" s="44"/>
      <c r="M185" s="223" t="s">
        <v>1</v>
      </c>
      <c r="N185" s="224" t="s">
        <v>43</v>
      </c>
      <c r="O185" s="91"/>
      <c r="P185" s="225">
        <f>O185*H185</f>
        <v>0</v>
      </c>
      <c r="Q185" s="225">
        <v>0</v>
      </c>
      <c r="R185" s="225">
        <f>Q185*H185</f>
        <v>0</v>
      </c>
      <c r="S185" s="225">
        <v>0.034200000000000001</v>
      </c>
      <c r="T185" s="226">
        <f>S185*H185</f>
        <v>2.7018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7" t="s">
        <v>190</v>
      </c>
      <c r="AT185" s="227" t="s">
        <v>132</v>
      </c>
      <c r="AU185" s="227" t="s">
        <v>137</v>
      </c>
      <c r="AY185" s="17" t="s">
        <v>129</v>
      </c>
      <c r="BE185" s="228">
        <f>IF(N185="základní",J185,0)</f>
        <v>0</v>
      </c>
      <c r="BF185" s="228">
        <f>IF(N185="snížená",J185,0)</f>
        <v>0</v>
      </c>
      <c r="BG185" s="228">
        <f>IF(N185="zákl. přenesená",J185,0)</f>
        <v>0</v>
      </c>
      <c r="BH185" s="228">
        <f>IF(N185="sníž. přenesená",J185,0)</f>
        <v>0</v>
      </c>
      <c r="BI185" s="228">
        <f>IF(N185="nulová",J185,0)</f>
        <v>0</v>
      </c>
      <c r="BJ185" s="17" t="s">
        <v>137</v>
      </c>
      <c r="BK185" s="228">
        <f>ROUND(I185*H185,2)</f>
        <v>0</v>
      </c>
      <c r="BL185" s="17" t="s">
        <v>190</v>
      </c>
      <c r="BM185" s="227" t="s">
        <v>295</v>
      </c>
    </row>
    <row r="186" s="2" customFormat="1" ht="24.15" customHeight="1">
      <c r="A186" s="38"/>
      <c r="B186" s="39"/>
      <c r="C186" s="215" t="s">
        <v>296</v>
      </c>
      <c r="D186" s="215" t="s">
        <v>132</v>
      </c>
      <c r="E186" s="216" t="s">
        <v>297</v>
      </c>
      <c r="F186" s="217" t="s">
        <v>298</v>
      </c>
      <c r="G186" s="218" t="s">
        <v>294</v>
      </c>
      <c r="H186" s="219">
        <v>61</v>
      </c>
      <c r="I186" s="220"/>
      <c r="J186" s="221">
        <f>ROUND(I186*H186,2)</f>
        <v>0</v>
      </c>
      <c r="K186" s="222"/>
      <c r="L186" s="44"/>
      <c r="M186" s="223" t="s">
        <v>1</v>
      </c>
      <c r="N186" s="224" t="s">
        <v>43</v>
      </c>
      <c r="O186" s="91"/>
      <c r="P186" s="225">
        <f>O186*H186</f>
        <v>0</v>
      </c>
      <c r="Q186" s="225">
        <v>0.02894</v>
      </c>
      <c r="R186" s="225">
        <f>Q186*H186</f>
        <v>1.7653400000000001</v>
      </c>
      <c r="S186" s="225">
        <v>0</v>
      </c>
      <c r="T186" s="226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7" t="s">
        <v>190</v>
      </c>
      <c r="AT186" s="227" t="s">
        <v>132</v>
      </c>
      <c r="AU186" s="227" t="s">
        <v>137</v>
      </c>
      <c r="AY186" s="17" t="s">
        <v>129</v>
      </c>
      <c r="BE186" s="228">
        <f>IF(N186="základní",J186,0)</f>
        <v>0</v>
      </c>
      <c r="BF186" s="228">
        <f>IF(N186="snížená",J186,0)</f>
        <v>0</v>
      </c>
      <c r="BG186" s="228">
        <f>IF(N186="zákl. přenesená",J186,0)</f>
        <v>0</v>
      </c>
      <c r="BH186" s="228">
        <f>IF(N186="sníž. přenesená",J186,0)</f>
        <v>0</v>
      </c>
      <c r="BI186" s="228">
        <f>IF(N186="nulová",J186,0)</f>
        <v>0</v>
      </c>
      <c r="BJ186" s="17" t="s">
        <v>137</v>
      </c>
      <c r="BK186" s="228">
        <f>ROUND(I186*H186,2)</f>
        <v>0</v>
      </c>
      <c r="BL186" s="17" t="s">
        <v>190</v>
      </c>
      <c r="BM186" s="227" t="s">
        <v>299</v>
      </c>
    </row>
    <row r="187" s="2" customFormat="1" ht="16.5" customHeight="1">
      <c r="A187" s="38"/>
      <c r="B187" s="39"/>
      <c r="C187" s="215" t="s">
        <v>300</v>
      </c>
      <c r="D187" s="215" t="s">
        <v>132</v>
      </c>
      <c r="E187" s="216" t="s">
        <v>301</v>
      </c>
      <c r="F187" s="217" t="s">
        <v>302</v>
      </c>
      <c r="G187" s="218" t="s">
        <v>146</v>
      </c>
      <c r="H187" s="219">
        <v>18</v>
      </c>
      <c r="I187" s="220"/>
      <c r="J187" s="221">
        <f>ROUND(I187*H187,2)</f>
        <v>0</v>
      </c>
      <c r="K187" s="222"/>
      <c r="L187" s="44"/>
      <c r="M187" s="223" t="s">
        <v>1</v>
      </c>
      <c r="N187" s="224" t="s">
        <v>43</v>
      </c>
      <c r="O187" s="91"/>
      <c r="P187" s="225">
        <f>O187*H187</f>
        <v>0</v>
      </c>
      <c r="Q187" s="225">
        <v>0.00072000000000000005</v>
      </c>
      <c r="R187" s="225">
        <f>Q187*H187</f>
        <v>0.012960000000000001</v>
      </c>
      <c r="S187" s="225">
        <v>0.00072000000000000005</v>
      </c>
      <c r="T187" s="226">
        <f>S187*H187</f>
        <v>0.012960000000000001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7" t="s">
        <v>190</v>
      </c>
      <c r="AT187" s="227" t="s">
        <v>132</v>
      </c>
      <c r="AU187" s="227" t="s">
        <v>137</v>
      </c>
      <c r="AY187" s="17" t="s">
        <v>129</v>
      </c>
      <c r="BE187" s="228">
        <f>IF(N187="základní",J187,0)</f>
        <v>0</v>
      </c>
      <c r="BF187" s="228">
        <f>IF(N187="snížená",J187,0)</f>
        <v>0</v>
      </c>
      <c r="BG187" s="228">
        <f>IF(N187="zákl. přenesená",J187,0)</f>
        <v>0</v>
      </c>
      <c r="BH187" s="228">
        <f>IF(N187="sníž. přenesená",J187,0)</f>
        <v>0</v>
      </c>
      <c r="BI187" s="228">
        <f>IF(N187="nulová",J187,0)</f>
        <v>0</v>
      </c>
      <c r="BJ187" s="17" t="s">
        <v>137</v>
      </c>
      <c r="BK187" s="228">
        <f>ROUND(I187*H187,2)</f>
        <v>0</v>
      </c>
      <c r="BL187" s="17" t="s">
        <v>190</v>
      </c>
      <c r="BM187" s="227" t="s">
        <v>303</v>
      </c>
    </row>
    <row r="188" s="2" customFormat="1" ht="16.5" customHeight="1">
      <c r="A188" s="38"/>
      <c r="B188" s="39"/>
      <c r="C188" s="215" t="s">
        <v>304</v>
      </c>
      <c r="D188" s="215" t="s">
        <v>132</v>
      </c>
      <c r="E188" s="216" t="s">
        <v>305</v>
      </c>
      <c r="F188" s="217" t="s">
        <v>306</v>
      </c>
      <c r="G188" s="218" t="s">
        <v>294</v>
      </c>
      <c r="H188" s="219">
        <v>62</v>
      </c>
      <c r="I188" s="220"/>
      <c r="J188" s="221">
        <f>ROUND(I188*H188,2)</f>
        <v>0</v>
      </c>
      <c r="K188" s="222"/>
      <c r="L188" s="44"/>
      <c r="M188" s="223" t="s">
        <v>1</v>
      </c>
      <c r="N188" s="224" t="s">
        <v>43</v>
      </c>
      <c r="O188" s="91"/>
      <c r="P188" s="225">
        <f>O188*H188</f>
        <v>0</v>
      </c>
      <c r="Q188" s="225">
        <v>0</v>
      </c>
      <c r="R188" s="225">
        <f>Q188*H188</f>
        <v>0</v>
      </c>
      <c r="S188" s="225">
        <v>0.019460000000000002</v>
      </c>
      <c r="T188" s="226">
        <f>S188*H188</f>
        <v>1.20652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7" t="s">
        <v>190</v>
      </c>
      <c r="AT188" s="227" t="s">
        <v>132</v>
      </c>
      <c r="AU188" s="227" t="s">
        <v>137</v>
      </c>
      <c r="AY188" s="17" t="s">
        <v>129</v>
      </c>
      <c r="BE188" s="228">
        <f>IF(N188="základní",J188,0)</f>
        <v>0</v>
      </c>
      <c r="BF188" s="228">
        <f>IF(N188="snížená",J188,0)</f>
        <v>0</v>
      </c>
      <c r="BG188" s="228">
        <f>IF(N188="zákl. přenesená",J188,0)</f>
        <v>0</v>
      </c>
      <c r="BH188" s="228">
        <f>IF(N188="sníž. přenesená",J188,0)</f>
        <v>0</v>
      </c>
      <c r="BI188" s="228">
        <f>IF(N188="nulová",J188,0)</f>
        <v>0</v>
      </c>
      <c r="BJ188" s="17" t="s">
        <v>137</v>
      </c>
      <c r="BK188" s="228">
        <f>ROUND(I188*H188,2)</f>
        <v>0</v>
      </c>
      <c r="BL188" s="17" t="s">
        <v>190</v>
      </c>
      <c r="BM188" s="227" t="s">
        <v>307</v>
      </c>
    </row>
    <row r="189" s="2" customFormat="1" ht="33" customHeight="1">
      <c r="A189" s="38"/>
      <c r="B189" s="39"/>
      <c r="C189" s="215" t="s">
        <v>308</v>
      </c>
      <c r="D189" s="215" t="s">
        <v>132</v>
      </c>
      <c r="E189" s="216" t="s">
        <v>309</v>
      </c>
      <c r="F189" s="217" t="s">
        <v>310</v>
      </c>
      <c r="G189" s="218" t="s">
        <v>294</v>
      </c>
      <c r="H189" s="219">
        <v>62</v>
      </c>
      <c r="I189" s="220"/>
      <c r="J189" s="221">
        <f>ROUND(I189*H189,2)</f>
        <v>0</v>
      </c>
      <c r="K189" s="222"/>
      <c r="L189" s="44"/>
      <c r="M189" s="223" t="s">
        <v>1</v>
      </c>
      <c r="N189" s="224" t="s">
        <v>43</v>
      </c>
      <c r="O189" s="91"/>
      <c r="P189" s="225">
        <f>O189*H189</f>
        <v>0</v>
      </c>
      <c r="Q189" s="225">
        <v>0.014970000000000001</v>
      </c>
      <c r="R189" s="225">
        <f>Q189*H189</f>
        <v>0.92814000000000008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190</v>
      </c>
      <c r="AT189" s="227" t="s">
        <v>132</v>
      </c>
      <c r="AU189" s="227" t="s">
        <v>137</v>
      </c>
      <c r="AY189" s="17" t="s">
        <v>129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137</v>
      </c>
      <c r="BK189" s="228">
        <f>ROUND(I189*H189,2)</f>
        <v>0</v>
      </c>
      <c r="BL189" s="17" t="s">
        <v>190</v>
      </c>
      <c r="BM189" s="227" t="s">
        <v>311</v>
      </c>
    </row>
    <row r="190" s="2" customFormat="1" ht="16.5" customHeight="1">
      <c r="A190" s="38"/>
      <c r="B190" s="39"/>
      <c r="C190" s="215" t="s">
        <v>312</v>
      </c>
      <c r="D190" s="215" t="s">
        <v>132</v>
      </c>
      <c r="E190" s="216" t="s">
        <v>313</v>
      </c>
      <c r="F190" s="217" t="s">
        <v>314</v>
      </c>
      <c r="G190" s="218" t="s">
        <v>294</v>
      </c>
      <c r="H190" s="219">
        <v>60</v>
      </c>
      <c r="I190" s="220"/>
      <c r="J190" s="221">
        <f>ROUND(I190*H190,2)</f>
        <v>0</v>
      </c>
      <c r="K190" s="222"/>
      <c r="L190" s="44"/>
      <c r="M190" s="223" t="s">
        <v>1</v>
      </c>
      <c r="N190" s="224" t="s">
        <v>43</v>
      </c>
      <c r="O190" s="91"/>
      <c r="P190" s="225">
        <f>O190*H190</f>
        <v>0</v>
      </c>
      <c r="Q190" s="225">
        <v>0</v>
      </c>
      <c r="R190" s="225">
        <f>Q190*H190</f>
        <v>0</v>
      </c>
      <c r="S190" s="225">
        <v>0.032899999999999999</v>
      </c>
      <c r="T190" s="226">
        <f>S190*H190</f>
        <v>1.974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7" t="s">
        <v>190</v>
      </c>
      <c r="AT190" s="227" t="s">
        <v>132</v>
      </c>
      <c r="AU190" s="227" t="s">
        <v>137</v>
      </c>
      <c r="AY190" s="17" t="s">
        <v>129</v>
      </c>
      <c r="BE190" s="228">
        <f>IF(N190="základní",J190,0)</f>
        <v>0</v>
      </c>
      <c r="BF190" s="228">
        <f>IF(N190="snížená",J190,0)</f>
        <v>0</v>
      </c>
      <c r="BG190" s="228">
        <f>IF(N190="zákl. přenesená",J190,0)</f>
        <v>0</v>
      </c>
      <c r="BH190" s="228">
        <f>IF(N190="sníž. přenesená",J190,0)</f>
        <v>0</v>
      </c>
      <c r="BI190" s="228">
        <f>IF(N190="nulová",J190,0)</f>
        <v>0</v>
      </c>
      <c r="BJ190" s="17" t="s">
        <v>137</v>
      </c>
      <c r="BK190" s="228">
        <f>ROUND(I190*H190,2)</f>
        <v>0</v>
      </c>
      <c r="BL190" s="17" t="s">
        <v>190</v>
      </c>
      <c r="BM190" s="227" t="s">
        <v>315</v>
      </c>
    </row>
    <row r="191" s="13" customFormat="1">
      <c r="A191" s="13"/>
      <c r="B191" s="229"/>
      <c r="C191" s="230"/>
      <c r="D191" s="231" t="s">
        <v>139</v>
      </c>
      <c r="E191" s="232" t="s">
        <v>1</v>
      </c>
      <c r="F191" s="233" t="s">
        <v>316</v>
      </c>
      <c r="G191" s="230"/>
      <c r="H191" s="234">
        <v>60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139</v>
      </c>
      <c r="AU191" s="240" t="s">
        <v>137</v>
      </c>
      <c r="AV191" s="13" t="s">
        <v>137</v>
      </c>
      <c r="AW191" s="13" t="s">
        <v>32</v>
      </c>
      <c r="AX191" s="13" t="s">
        <v>85</v>
      </c>
      <c r="AY191" s="240" t="s">
        <v>129</v>
      </c>
    </row>
    <row r="192" s="2" customFormat="1" ht="16.5" customHeight="1">
      <c r="A192" s="38"/>
      <c r="B192" s="39"/>
      <c r="C192" s="215" t="s">
        <v>317</v>
      </c>
      <c r="D192" s="215" t="s">
        <v>132</v>
      </c>
      <c r="E192" s="216" t="s">
        <v>318</v>
      </c>
      <c r="F192" s="217" t="s">
        <v>319</v>
      </c>
      <c r="G192" s="218" t="s">
        <v>294</v>
      </c>
      <c r="H192" s="219">
        <v>60</v>
      </c>
      <c r="I192" s="220"/>
      <c r="J192" s="221">
        <f>ROUND(I192*H192,2)</f>
        <v>0</v>
      </c>
      <c r="K192" s="222"/>
      <c r="L192" s="44"/>
      <c r="M192" s="223" t="s">
        <v>1</v>
      </c>
      <c r="N192" s="224" t="s">
        <v>43</v>
      </c>
      <c r="O192" s="91"/>
      <c r="P192" s="225">
        <f>O192*H192</f>
        <v>0</v>
      </c>
      <c r="Q192" s="225">
        <v>0.00157</v>
      </c>
      <c r="R192" s="225">
        <f>Q192*H192</f>
        <v>0.094200000000000006</v>
      </c>
      <c r="S192" s="225">
        <v>0</v>
      </c>
      <c r="T192" s="22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190</v>
      </c>
      <c r="AT192" s="227" t="s">
        <v>132</v>
      </c>
      <c r="AU192" s="227" t="s">
        <v>137</v>
      </c>
      <c r="AY192" s="17" t="s">
        <v>129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137</v>
      </c>
      <c r="BK192" s="228">
        <f>ROUND(I192*H192,2)</f>
        <v>0</v>
      </c>
      <c r="BL192" s="17" t="s">
        <v>190</v>
      </c>
      <c r="BM192" s="227" t="s">
        <v>320</v>
      </c>
    </row>
    <row r="193" s="2" customFormat="1" ht="24.15" customHeight="1">
      <c r="A193" s="38"/>
      <c r="B193" s="39"/>
      <c r="C193" s="262" t="s">
        <v>321</v>
      </c>
      <c r="D193" s="262" t="s">
        <v>197</v>
      </c>
      <c r="E193" s="263" t="s">
        <v>322</v>
      </c>
      <c r="F193" s="264" t="s">
        <v>323</v>
      </c>
      <c r="G193" s="265" t="s">
        <v>146</v>
      </c>
      <c r="H193" s="266">
        <v>38</v>
      </c>
      <c r="I193" s="267"/>
      <c r="J193" s="268">
        <f>ROUND(I193*H193,2)</f>
        <v>0</v>
      </c>
      <c r="K193" s="269"/>
      <c r="L193" s="270"/>
      <c r="M193" s="271" t="s">
        <v>1</v>
      </c>
      <c r="N193" s="272" t="s">
        <v>43</v>
      </c>
      <c r="O193" s="91"/>
      <c r="P193" s="225">
        <f>O193*H193</f>
        <v>0</v>
      </c>
      <c r="Q193" s="225">
        <v>0.033000000000000002</v>
      </c>
      <c r="R193" s="225">
        <f>Q193*H193</f>
        <v>1.254</v>
      </c>
      <c r="S193" s="225">
        <v>0</v>
      </c>
      <c r="T193" s="22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27" t="s">
        <v>200</v>
      </c>
      <c r="AT193" s="227" t="s">
        <v>197</v>
      </c>
      <c r="AU193" s="227" t="s">
        <v>137</v>
      </c>
      <c r="AY193" s="17" t="s">
        <v>129</v>
      </c>
      <c r="BE193" s="228">
        <f>IF(N193="základní",J193,0)</f>
        <v>0</v>
      </c>
      <c r="BF193" s="228">
        <f>IF(N193="snížená",J193,0)</f>
        <v>0</v>
      </c>
      <c r="BG193" s="228">
        <f>IF(N193="zákl. přenesená",J193,0)</f>
        <v>0</v>
      </c>
      <c r="BH193" s="228">
        <f>IF(N193="sníž. přenesená",J193,0)</f>
        <v>0</v>
      </c>
      <c r="BI193" s="228">
        <f>IF(N193="nulová",J193,0)</f>
        <v>0</v>
      </c>
      <c r="BJ193" s="17" t="s">
        <v>137</v>
      </c>
      <c r="BK193" s="228">
        <f>ROUND(I193*H193,2)</f>
        <v>0</v>
      </c>
      <c r="BL193" s="17" t="s">
        <v>190</v>
      </c>
      <c r="BM193" s="227" t="s">
        <v>324</v>
      </c>
    </row>
    <row r="194" s="2" customFormat="1" ht="24.15" customHeight="1">
      <c r="A194" s="38"/>
      <c r="B194" s="39"/>
      <c r="C194" s="262" t="s">
        <v>325</v>
      </c>
      <c r="D194" s="262" t="s">
        <v>197</v>
      </c>
      <c r="E194" s="263" t="s">
        <v>326</v>
      </c>
      <c r="F194" s="264" t="s">
        <v>327</v>
      </c>
      <c r="G194" s="265" t="s">
        <v>146</v>
      </c>
      <c r="H194" s="266">
        <v>22</v>
      </c>
      <c r="I194" s="267"/>
      <c r="J194" s="268">
        <f>ROUND(I194*H194,2)</f>
        <v>0</v>
      </c>
      <c r="K194" s="269"/>
      <c r="L194" s="270"/>
      <c r="M194" s="271" t="s">
        <v>1</v>
      </c>
      <c r="N194" s="272" t="s">
        <v>43</v>
      </c>
      <c r="O194" s="91"/>
      <c r="P194" s="225">
        <f>O194*H194</f>
        <v>0</v>
      </c>
      <c r="Q194" s="225">
        <v>0.034000000000000002</v>
      </c>
      <c r="R194" s="225">
        <f>Q194*H194</f>
        <v>0.748</v>
      </c>
      <c r="S194" s="225">
        <v>0</v>
      </c>
      <c r="T194" s="22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7" t="s">
        <v>200</v>
      </c>
      <c r="AT194" s="227" t="s">
        <v>197</v>
      </c>
      <c r="AU194" s="227" t="s">
        <v>137</v>
      </c>
      <c r="AY194" s="17" t="s">
        <v>129</v>
      </c>
      <c r="BE194" s="228">
        <f>IF(N194="základní",J194,0)</f>
        <v>0</v>
      </c>
      <c r="BF194" s="228">
        <f>IF(N194="snížená",J194,0)</f>
        <v>0</v>
      </c>
      <c r="BG194" s="228">
        <f>IF(N194="zákl. přenesená",J194,0)</f>
        <v>0</v>
      </c>
      <c r="BH194" s="228">
        <f>IF(N194="sníž. přenesená",J194,0)</f>
        <v>0</v>
      </c>
      <c r="BI194" s="228">
        <f>IF(N194="nulová",J194,0)</f>
        <v>0</v>
      </c>
      <c r="BJ194" s="17" t="s">
        <v>137</v>
      </c>
      <c r="BK194" s="228">
        <f>ROUND(I194*H194,2)</f>
        <v>0</v>
      </c>
      <c r="BL194" s="17" t="s">
        <v>190</v>
      </c>
      <c r="BM194" s="227" t="s">
        <v>328</v>
      </c>
    </row>
    <row r="195" s="2" customFormat="1" ht="16.5" customHeight="1">
      <c r="A195" s="38"/>
      <c r="B195" s="39"/>
      <c r="C195" s="215" t="s">
        <v>329</v>
      </c>
      <c r="D195" s="215" t="s">
        <v>132</v>
      </c>
      <c r="E195" s="216" t="s">
        <v>330</v>
      </c>
      <c r="F195" s="217" t="s">
        <v>331</v>
      </c>
      <c r="G195" s="218" t="s">
        <v>294</v>
      </c>
      <c r="H195" s="219">
        <v>60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43</v>
      </c>
      <c r="O195" s="91"/>
      <c r="P195" s="225">
        <f>O195*H195</f>
        <v>0</v>
      </c>
      <c r="Q195" s="225">
        <v>0</v>
      </c>
      <c r="R195" s="225">
        <f>Q195*H195</f>
        <v>0</v>
      </c>
      <c r="S195" s="225">
        <v>0.067000000000000004</v>
      </c>
      <c r="T195" s="226">
        <f>S195*H195</f>
        <v>4.0200000000000005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190</v>
      </c>
      <c r="AT195" s="227" t="s">
        <v>132</v>
      </c>
      <c r="AU195" s="227" t="s">
        <v>137</v>
      </c>
      <c r="AY195" s="17" t="s">
        <v>129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137</v>
      </c>
      <c r="BK195" s="228">
        <f>ROUND(I195*H195,2)</f>
        <v>0</v>
      </c>
      <c r="BL195" s="17" t="s">
        <v>190</v>
      </c>
      <c r="BM195" s="227" t="s">
        <v>332</v>
      </c>
    </row>
    <row r="196" s="2" customFormat="1" ht="21.75" customHeight="1">
      <c r="A196" s="38"/>
      <c r="B196" s="39"/>
      <c r="C196" s="215" t="s">
        <v>333</v>
      </c>
      <c r="D196" s="215" t="s">
        <v>132</v>
      </c>
      <c r="E196" s="216" t="s">
        <v>334</v>
      </c>
      <c r="F196" s="217" t="s">
        <v>335</v>
      </c>
      <c r="G196" s="218" t="s">
        <v>146</v>
      </c>
      <c r="H196" s="219">
        <v>60</v>
      </c>
      <c r="I196" s="220"/>
      <c r="J196" s="221">
        <f>ROUND(I196*H196,2)</f>
        <v>0</v>
      </c>
      <c r="K196" s="222"/>
      <c r="L196" s="44"/>
      <c r="M196" s="223" t="s">
        <v>1</v>
      </c>
      <c r="N196" s="224" t="s">
        <v>43</v>
      </c>
      <c r="O196" s="91"/>
      <c r="P196" s="225">
        <f>O196*H196</f>
        <v>0</v>
      </c>
      <c r="Q196" s="225">
        <v>5.0000000000000002E-05</v>
      </c>
      <c r="R196" s="225">
        <f>Q196*H196</f>
        <v>0.0030000000000000001</v>
      </c>
      <c r="S196" s="225">
        <v>0</v>
      </c>
      <c r="T196" s="22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7" t="s">
        <v>190</v>
      </c>
      <c r="AT196" s="227" t="s">
        <v>132</v>
      </c>
      <c r="AU196" s="227" t="s">
        <v>137</v>
      </c>
      <c r="AY196" s="17" t="s">
        <v>129</v>
      </c>
      <c r="BE196" s="228">
        <f>IF(N196="základní",J196,0)</f>
        <v>0</v>
      </c>
      <c r="BF196" s="228">
        <f>IF(N196="snížená",J196,0)</f>
        <v>0</v>
      </c>
      <c r="BG196" s="228">
        <f>IF(N196="zákl. přenesená",J196,0)</f>
        <v>0</v>
      </c>
      <c r="BH196" s="228">
        <f>IF(N196="sníž. přenesená",J196,0)</f>
        <v>0</v>
      </c>
      <c r="BI196" s="228">
        <f>IF(N196="nulová",J196,0)</f>
        <v>0</v>
      </c>
      <c r="BJ196" s="17" t="s">
        <v>137</v>
      </c>
      <c r="BK196" s="228">
        <f>ROUND(I196*H196,2)</f>
        <v>0</v>
      </c>
      <c r="BL196" s="17" t="s">
        <v>190</v>
      </c>
      <c r="BM196" s="227" t="s">
        <v>336</v>
      </c>
    </row>
    <row r="197" s="2" customFormat="1" ht="21.75" customHeight="1">
      <c r="A197" s="38"/>
      <c r="B197" s="39"/>
      <c r="C197" s="215" t="s">
        <v>337</v>
      </c>
      <c r="D197" s="215" t="s">
        <v>132</v>
      </c>
      <c r="E197" s="216" t="s">
        <v>338</v>
      </c>
      <c r="F197" s="217" t="s">
        <v>339</v>
      </c>
      <c r="G197" s="218" t="s">
        <v>146</v>
      </c>
      <c r="H197" s="219">
        <v>79</v>
      </c>
      <c r="I197" s="220"/>
      <c r="J197" s="221">
        <f>ROUND(I197*H197,2)</f>
        <v>0</v>
      </c>
      <c r="K197" s="222"/>
      <c r="L197" s="44"/>
      <c r="M197" s="223" t="s">
        <v>1</v>
      </c>
      <c r="N197" s="224" t="s">
        <v>43</v>
      </c>
      <c r="O197" s="91"/>
      <c r="P197" s="225">
        <f>O197*H197</f>
        <v>0</v>
      </c>
      <c r="Q197" s="225">
        <v>0</v>
      </c>
      <c r="R197" s="225">
        <f>Q197*H197</f>
        <v>0</v>
      </c>
      <c r="S197" s="225">
        <v>0.00048999999999999998</v>
      </c>
      <c r="T197" s="226">
        <f>S197*H197</f>
        <v>0.038710000000000001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190</v>
      </c>
      <c r="AT197" s="227" t="s">
        <v>132</v>
      </c>
      <c r="AU197" s="227" t="s">
        <v>137</v>
      </c>
      <c r="AY197" s="17" t="s">
        <v>129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137</v>
      </c>
      <c r="BK197" s="228">
        <f>ROUND(I197*H197,2)</f>
        <v>0</v>
      </c>
      <c r="BL197" s="17" t="s">
        <v>190</v>
      </c>
      <c r="BM197" s="227" t="s">
        <v>340</v>
      </c>
    </row>
    <row r="198" s="2" customFormat="1" ht="24.15" customHeight="1">
      <c r="A198" s="38"/>
      <c r="B198" s="39"/>
      <c r="C198" s="215" t="s">
        <v>341</v>
      </c>
      <c r="D198" s="215" t="s">
        <v>132</v>
      </c>
      <c r="E198" s="216" t="s">
        <v>342</v>
      </c>
      <c r="F198" s="217" t="s">
        <v>343</v>
      </c>
      <c r="G198" s="218" t="s">
        <v>294</v>
      </c>
      <c r="H198" s="219">
        <v>86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43</v>
      </c>
      <c r="O198" s="91"/>
      <c r="P198" s="225">
        <f>O198*H198</f>
        <v>0</v>
      </c>
      <c r="Q198" s="225">
        <v>0.00024000000000000001</v>
      </c>
      <c r="R198" s="225">
        <f>Q198*H198</f>
        <v>0.020640000000000002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190</v>
      </c>
      <c r="AT198" s="227" t="s">
        <v>132</v>
      </c>
      <c r="AU198" s="227" t="s">
        <v>137</v>
      </c>
      <c r="AY198" s="17" t="s">
        <v>129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137</v>
      </c>
      <c r="BK198" s="228">
        <f>ROUND(I198*H198,2)</f>
        <v>0</v>
      </c>
      <c r="BL198" s="17" t="s">
        <v>190</v>
      </c>
      <c r="BM198" s="227" t="s">
        <v>344</v>
      </c>
    </row>
    <row r="199" s="2" customFormat="1" ht="21.75" customHeight="1">
      <c r="A199" s="38"/>
      <c r="B199" s="39"/>
      <c r="C199" s="215" t="s">
        <v>345</v>
      </c>
      <c r="D199" s="215" t="s">
        <v>132</v>
      </c>
      <c r="E199" s="216" t="s">
        <v>346</v>
      </c>
      <c r="F199" s="217" t="s">
        <v>347</v>
      </c>
      <c r="G199" s="218" t="s">
        <v>294</v>
      </c>
      <c r="H199" s="219">
        <v>79</v>
      </c>
      <c r="I199" s="220"/>
      <c r="J199" s="221">
        <f>ROUND(I199*H199,2)</f>
        <v>0</v>
      </c>
      <c r="K199" s="222"/>
      <c r="L199" s="44"/>
      <c r="M199" s="223" t="s">
        <v>1</v>
      </c>
      <c r="N199" s="224" t="s">
        <v>43</v>
      </c>
      <c r="O199" s="91"/>
      <c r="P199" s="225">
        <f>O199*H199</f>
        <v>0</v>
      </c>
      <c r="Q199" s="225">
        <v>9.0000000000000006E-05</v>
      </c>
      <c r="R199" s="225">
        <f>Q199*H199</f>
        <v>0.0071100000000000009</v>
      </c>
      <c r="S199" s="225">
        <v>0</v>
      </c>
      <c r="T199" s="226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7" t="s">
        <v>190</v>
      </c>
      <c r="AT199" s="227" t="s">
        <v>132</v>
      </c>
      <c r="AU199" s="227" t="s">
        <v>137</v>
      </c>
      <c r="AY199" s="17" t="s">
        <v>129</v>
      </c>
      <c r="BE199" s="228">
        <f>IF(N199="základní",J199,0)</f>
        <v>0</v>
      </c>
      <c r="BF199" s="228">
        <f>IF(N199="snížená",J199,0)</f>
        <v>0</v>
      </c>
      <c r="BG199" s="228">
        <f>IF(N199="zákl. přenesená",J199,0)</f>
        <v>0</v>
      </c>
      <c r="BH199" s="228">
        <f>IF(N199="sníž. přenesená",J199,0)</f>
        <v>0</v>
      </c>
      <c r="BI199" s="228">
        <f>IF(N199="nulová",J199,0)</f>
        <v>0</v>
      </c>
      <c r="BJ199" s="17" t="s">
        <v>137</v>
      </c>
      <c r="BK199" s="228">
        <f>ROUND(I199*H199,2)</f>
        <v>0</v>
      </c>
      <c r="BL199" s="17" t="s">
        <v>190</v>
      </c>
      <c r="BM199" s="227" t="s">
        <v>348</v>
      </c>
    </row>
    <row r="200" s="2" customFormat="1" ht="16.5" customHeight="1">
      <c r="A200" s="38"/>
      <c r="B200" s="39"/>
      <c r="C200" s="262" t="s">
        <v>349</v>
      </c>
      <c r="D200" s="262" t="s">
        <v>197</v>
      </c>
      <c r="E200" s="263" t="s">
        <v>350</v>
      </c>
      <c r="F200" s="264" t="s">
        <v>351</v>
      </c>
      <c r="G200" s="265" t="s">
        <v>146</v>
      </c>
      <c r="H200" s="266">
        <v>79</v>
      </c>
      <c r="I200" s="267"/>
      <c r="J200" s="268">
        <f>ROUND(I200*H200,2)</f>
        <v>0</v>
      </c>
      <c r="K200" s="269"/>
      <c r="L200" s="270"/>
      <c r="M200" s="271" t="s">
        <v>1</v>
      </c>
      <c r="N200" s="272" t="s">
        <v>43</v>
      </c>
      <c r="O200" s="91"/>
      <c r="P200" s="225">
        <f>O200*H200</f>
        <v>0</v>
      </c>
      <c r="Q200" s="225">
        <v>0.00014999999999999999</v>
      </c>
      <c r="R200" s="225">
        <f>Q200*H200</f>
        <v>0.011849999999999999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200</v>
      </c>
      <c r="AT200" s="227" t="s">
        <v>197</v>
      </c>
      <c r="AU200" s="227" t="s">
        <v>137</v>
      </c>
      <c r="AY200" s="17" t="s">
        <v>129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137</v>
      </c>
      <c r="BK200" s="228">
        <f>ROUND(I200*H200,2)</f>
        <v>0</v>
      </c>
      <c r="BL200" s="17" t="s">
        <v>190</v>
      </c>
      <c r="BM200" s="227" t="s">
        <v>352</v>
      </c>
    </row>
    <row r="201" s="2" customFormat="1" ht="16.5" customHeight="1">
      <c r="A201" s="38"/>
      <c r="B201" s="39"/>
      <c r="C201" s="215" t="s">
        <v>353</v>
      </c>
      <c r="D201" s="215" t="s">
        <v>132</v>
      </c>
      <c r="E201" s="216" t="s">
        <v>354</v>
      </c>
      <c r="F201" s="217" t="s">
        <v>355</v>
      </c>
      <c r="G201" s="218" t="s">
        <v>294</v>
      </c>
      <c r="H201" s="219">
        <v>43</v>
      </c>
      <c r="I201" s="220"/>
      <c r="J201" s="221">
        <f>ROUND(I201*H201,2)</f>
        <v>0</v>
      </c>
      <c r="K201" s="222"/>
      <c r="L201" s="44"/>
      <c r="M201" s="223" t="s">
        <v>1</v>
      </c>
      <c r="N201" s="224" t="s">
        <v>43</v>
      </c>
      <c r="O201" s="91"/>
      <c r="P201" s="225">
        <f>O201*H201</f>
        <v>0</v>
      </c>
      <c r="Q201" s="225">
        <v>0</v>
      </c>
      <c r="R201" s="225">
        <f>Q201*H201</f>
        <v>0</v>
      </c>
      <c r="S201" s="225">
        <v>0.00085999999999999998</v>
      </c>
      <c r="T201" s="226">
        <f>S201*H201</f>
        <v>0.036979999999999999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7" t="s">
        <v>190</v>
      </c>
      <c r="AT201" s="227" t="s">
        <v>132</v>
      </c>
      <c r="AU201" s="227" t="s">
        <v>137</v>
      </c>
      <c r="AY201" s="17" t="s">
        <v>129</v>
      </c>
      <c r="BE201" s="228">
        <f>IF(N201="základní",J201,0)</f>
        <v>0</v>
      </c>
      <c r="BF201" s="228">
        <f>IF(N201="snížená",J201,0)</f>
        <v>0</v>
      </c>
      <c r="BG201" s="228">
        <f>IF(N201="zákl. přenesená",J201,0)</f>
        <v>0</v>
      </c>
      <c r="BH201" s="228">
        <f>IF(N201="sníž. přenesená",J201,0)</f>
        <v>0</v>
      </c>
      <c r="BI201" s="228">
        <f>IF(N201="nulová",J201,0)</f>
        <v>0</v>
      </c>
      <c r="BJ201" s="17" t="s">
        <v>137</v>
      </c>
      <c r="BK201" s="228">
        <f>ROUND(I201*H201,2)</f>
        <v>0</v>
      </c>
      <c r="BL201" s="17" t="s">
        <v>190</v>
      </c>
      <c r="BM201" s="227" t="s">
        <v>356</v>
      </c>
    </row>
    <row r="202" s="2" customFormat="1" ht="21.75" customHeight="1">
      <c r="A202" s="38"/>
      <c r="B202" s="39"/>
      <c r="C202" s="215" t="s">
        <v>357</v>
      </c>
      <c r="D202" s="215" t="s">
        <v>132</v>
      </c>
      <c r="E202" s="216" t="s">
        <v>358</v>
      </c>
      <c r="F202" s="217" t="s">
        <v>359</v>
      </c>
      <c r="G202" s="218" t="s">
        <v>294</v>
      </c>
      <c r="H202" s="219">
        <v>43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43</v>
      </c>
      <c r="O202" s="91"/>
      <c r="P202" s="225">
        <f>O202*H202</f>
        <v>0</v>
      </c>
      <c r="Q202" s="225">
        <v>0.0018</v>
      </c>
      <c r="R202" s="225">
        <f>Q202*H202</f>
        <v>0.077399999999999997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190</v>
      </c>
      <c r="AT202" s="227" t="s">
        <v>132</v>
      </c>
      <c r="AU202" s="227" t="s">
        <v>137</v>
      </c>
      <c r="AY202" s="17" t="s">
        <v>129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137</v>
      </c>
      <c r="BK202" s="228">
        <f>ROUND(I202*H202,2)</f>
        <v>0</v>
      </c>
      <c r="BL202" s="17" t="s">
        <v>190</v>
      </c>
      <c r="BM202" s="227" t="s">
        <v>360</v>
      </c>
    </row>
    <row r="203" s="2" customFormat="1" ht="16.5" customHeight="1">
      <c r="A203" s="38"/>
      <c r="B203" s="39"/>
      <c r="C203" s="215" t="s">
        <v>361</v>
      </c>
      <c r="D203" s="215" t="s">
        <v>132</v>
      </c>
      <c r="E203" s="216" t="s">
        <v>362</v>
      </c>
      <c r="F203" s="217" t="s">
        <v>363</v>
      </c>
      <c r="G203" s="218" t="s">
        <v>146</v>
      </c>
      <c r="H203" s="219">
        <v>123</v>
      </c>
      <c r="I203" s="220"/>
      <c r="J203" s="221">
        <f>ROUND(I203*H203,2)</f>
        <v>0</v>
      </c>
      <c r="K203" s="222"/>
      <c r="L203" s="44"/>
      <c r="M203" s="223" t="s">
        <v>1</v>
      </c>
      <c r="N203" s="224" t="s">
        <v>43</v>
      </c>
      <c r="O203" s="91"/>
      <c r="P203" s="225">
        <f>O203*H203</f>
        <v>0</v>
      </c>
      <c r="Q203" s="225">
        <v>0</v>
      </c>
      <c r="R203" s="225">
        <f>Q203*H203</f>
        <v>0</v>
      </c>
      <c r="S203" s="225">
        <v>0.00085999999999999998</v>
      </c>
      <c r="T203" s="226">
        <f>S203*H203</f>
        <v>0.10578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7" t="s">
        <v>190</v>
      </c>
      <c r="AT203" s="227" t="s">
        <v>132</v>
      </c>
      <c r="AU203" s="227" t="s">
        <v>137</v>
      </c>
      <c r="AY203" s="17" t="s">
        <v>129</v>
      </c>
      <c r="BE203" s="228">
        <f>IF(N203="základní",J203,0)</f>
        <v>0</v>
      </c>
      <c r="BF203" s="228">
        <f>IF(N203="snížená",J203,0)</f>
        <v>0</v>
      </c>
      <c r="BG203" s="228">
        <f>IF(N203="zákl. přenesená",J203,0)</f>
        <v>0</v>
      </c>
      <c r="BH203" s="228">
        <f>IF(N203="sníž. přenesená",J203,0)</f>
        <v>0</v>
      </c>
      <c r="BI203" s="228">
        <f>IF(N203="nulová",J203,0)</f>
        <v>0</v>
      </c>
      <c r="BJ203" s="17" t="s">
        <v>137</v>
      </c>
      <c r="BK203" s="228">
        <f>ROUND(I203*H203,2)</f>
        <v>0</v>
      </c>
      <c r="BL203" s="17" t="s">
        <v>190</v>
      </c>
      <c r="BM203" s="227" t="s">
        <v>364</v>
      </c>
    </row>
    <row r="204" s="2" customFormat="1" ht="16.5" customHeight="1">
      <c r="A204" s="38"/>
      <c r="B204" s="39"/>
      <c r="C204" s="215" t="s">
        <v>365</v>
      </c>
      <c r="D204" s="215" t="s">
        <v>132</v>
      </c>
      <c r="E204" s="216" t="s">
        <v>366</v>
      </c>
      <c r="F204" s="217" t="s">
        <v>367</v>
      </c>
      <c r="G204" s="218" t="s">
        <v>146</v>
      </c>
      <c r="H204" s="219">
        <v>123</v>
      </c>
      <c r="I204" s="220"/>
      <c r="J204" s="221">
        <f>ROUND(I204*H204,2)</f>
        <v>0</v>
      </c>
      <c r="K204" s="222"/>
      <c r="L204" s="44"/>
      <c r="M204" s="223" t="s">
        <v>1</v>
      </c>
      <c r="N204" s="224" t="s">
        <v>43</v>
      </c>
      <c r="O204" s="91"/>
      <c r="P204" s="225">
        <f>O204*H204</f>
        <v>0</v>
      </c>
      <c r="Q204" s="225">
        <v>0</v>
      </c>
      <c r="R204" s="225">
        <f>Q204*H204</f>
        <v>0</v>
      </c>
      <c r="S204" s="225">
        <v>0.00084999999999999995</v>
      </c>
      <c r="T204" s="226">
        <f>S204*H204</f>
        <v>0.10454999999999999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7" t="s">
        <v>190</v>
      </c>
      <c r="AT204" s="227" t="s">
        <v>132</v>
      </c>
      <c r="AU204" s="227" t="s">
        <v>137</v>
      </c>
      <c r="AY204" s="17" t="s">
        <v>129</v>
      </c>
      <c r="BE204" s="228">
        <f>IF(N204="základní",J204,0)</f>
        <v>0</v>
      </c>
      <c r="BF204" s="228">
        <f>IF(N204="snížená",J204,0)</f>
        <v>0</v>
      </c>
      <c r="BG204" s="228">
        <f>IF(N204="zákl. přenesená",J204,0)</f>
        <v>0</v>
      </c>
      <c r="BH204" s="228">
        <f>IF(N204="sníž. přenesená",J204,0)</f>
        <v>0</v>
      </c>
      <c r="BI204" s="228">
        <f>IF(N204="nulová",J204,0)</f>
        <v>0</v>
      </c>
      <c r="BJ204" s="17" t="s">
        <v>137</v>
      </c>
      <c r="BK204" s="228">
        <f>ROUND(I204*H204,2)</f>
        <v>0</v>
      </c>
      <c r="BL204" s="17" t="s">
        <v>190</v>
      </c>
      <c r="BM204" s="227" t="s">
        <v>368</v>
      </c>
    </row>
    <row r="205" s="2" customFormat="1" ht="24.15" customHeight="1">
      <c r="A205" s="38"/>
      <c r="B205" s="39"/>
      <c r="C205" s="215" t="s">
        <v>369</v>
      </c>
      <c r="D205" s="215" t="s">
        <v>132</v>
      </c>
      <c r="E205" s="216" t="s">
        <v>370</v>
      </c>
      <c r="F205" s="217" t="s">
        <v>371</v>
      </c>
      <c r="G205" s="218" t="s">
        <v>146</v>
      </c>
      <c r="H205" s="219">
        <v>62</v>
      </c>
      <c r="I205" s="220"/>
      <c r="J205" s="221">
        <f>ROUND(I205*H205,2)</f>
        <v>0</v>
      </c>
      <c r="K205" s="222"/>
      <c r="L205" s="44"/>
      <c r="M205" s="223" t="s">
        <v>1</v>
      </c>
      <c r="N205" s="224" t="s">
        <v>43</v>
      </c>
      <c r="O205" s="91"/>
      <c r="P205" s="225">
        <f>O205*H205</f>
        <v>0</v>
      </c>
      <c r="Q205" s="225">
        <v>0.00038000000000000002</v>
      </c>
      <c r="R205" s="225">
        <f>Q205*H205</f>
        <v>0.023560000000000001</v>
      </c>
      <c r="S205" s="225">
        <v>0</v>
      </c>
      <c r="T205" s="22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7" t="s">
        <v>190</v>
      </c>
      <c r="AT205" s="227" t="s">
        <v>132</v>
      </c>
      <c r="AU205" s="227" t="s">
        <v>137</v>
      </c>
      <c r="AY205" s="17" t="s">
        <v>129</v>
      </c>
      <c r="BE205" s="228">
        <f>IF(N205="základní",J205,0)</f>
        <v>0</v>
      </c>
      <c r="BF205" s="228">
        <f>IF(N205="snížená",J205,0)</f>
        <v>0</v>
      </c>
      <c r="BG205" s="228">
        <f>IF(N205="zákl. přenesená",J205,0)</f>
        <v>0</v>
      </c>
      <c r="BH205" s="228">
        <f>IF(N205="sníž. přenesená",J205,0)</f>
        <v>0</v>
      </c>
      <c r="BI205" s="228">
        <f>IF(N205="nulová",J205,0)</f>
        <v>0</v>
      </c>
      <c r="BJ205" s="17" t="s">
        <v>137</v>
      </c>
      <c r="BK205" s="228">
        <f>ROUND(I205*H205,2)</f>
        <v>0</v>
      </c>
      <c r="BL205" s="17" t="s">
        <v>190</v>
      </c>
      <c r="BM205" s="227" t="s">
        <v>372</v>
      </c>
    </row>
    <row r="206" s="2" customFormat="1" ht="24.15" customHeight="1">
      <c r="A206" s="38"/>
      <c r="B206" s="39"/>
      <c r="C206" s="215" t="s">
        <v>373</v>
      </c>
      <c r="D206" s="215" t="s">
        <v>132</v>
      </c>
      <c r="E206" s="216" t="s">
        <v>374</v>
      </c>
      <c r="F206" s="217" t="s">
        <v>375</v>
      </c>
      <c r="G206" s="218" t="s">
        <v>146</v>
      </c>
      <c r="H206" s="219">
        <v>61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43</v>
      </c>
      <c r="O206" s="91"/>
      <c r="P206" s="225">
        <f>O206*H206</f>
        <v>0</v>
      </c>
      <c r="Q206" s="225">
        <v>0.00046999999999999999</v>
      </c>
      <c r="R206" s="225">
        <f>Q206*H206</f>
        <v>0.028669999999999998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190</v>
      </c>
      <c r="AT206" s="227" t="s">
        <v>132</v>
      </c>
      <c r="AU206" s="227" t="s">
        <v>137</v>
      </c>
      <c r="AY206" s="17" t="s">
        <v>129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137</v>
      </c>
      <c r="BK206" s="228">
        <f>ROUND(I206*H206,2)</f>
        <v>0</v>
      </c>
      <c r="BL206" s="17" t="s">
        <v>190</v>
      </c>
      <c r="BM206" s="227" t="s">
        <v>376</v>
      </c>
    </row>
    <row r="207" s="2" customFormat="1" ht="24.15" customHeight="1">
      <c r="A207" s="38"/>
      <c r="B207" s="39"/>
      <c r="C207" s="215" t="s">
        <v>377</v>
      </c>
      <c r="D207" s="215" t="s">
        <v>132</v>
      </c>
      <c r="E207" s="216" t="s">
        <v>378</v>
      </c>
      <c r="F207" s="217" t="s">
        <v>379</v>
      </c>
      <c r="G207" s="218" t="s">
        <v>146</v>
      </c>
      <c r="H207" s="219">
        <v>60</v>
      </c>
      <c r="I207" s="220"/>
      <c r="J207" s="221">
        <f>ROUND(I207*H207,2)</f>
        <v>0</v>
      </c>
      <c r="K207" s="222"/>
      <c r="L207" s="44"/>
      <c r="M207" s="223" t="s">
        <v>1</v>
      </c>
      <c r="N207" s="224" t="s">
        <v>43</v>
      </c>
      <c r="O207" s="91"/>
      <c r="P207" s="225">
        <f>O207*H207</f>
        <v>0</v>
      </c>
      <c r="Q207" s="225">
        <v>0.0010100000000000001</v>
      </c>
      <c r="R207" s="225">
        <f>Q207*H207</f>
        <v>0.060600000000000001</v>
      </c>
      <c r="S207" s="225">
        <v>0</v>
      </c>
      <c r="T207" s="22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7" t="s">
        <v>190</v>
      </c>
      <c r="AT207" s="227" t="s">
        <v>132</v>
      </c>
      <c r="AU207" s="227" t="s">
        <v>137</v>
      </c>
      <c r="AY207" s="17" t="s">
        <v>129</v>
      </c>
      <c r="BE207" s="228">
        <f>IF(N207="základní",J207,0)</f>
        <v>0</v>
      </c>
      <c r="BF207" s="228">
        <f>IF(N207="snížená",J207,0)</f>
        <v>0</v>
      </c>
      <c r="BG207" s="228">
        <f>IF(N207="zákl. přenesená",J207,0)</f>
        <v>0</v>
      </c>
      <c r="BH207" s="228">
        <f>IF(N207="sníž. přenesená",J207,0)</f>
        <v>0</v>
      </c>
      <c r="BI207" s="228">
        <f>IF(N207="nulová",J207,0)</f>
        <v>0</v>
      </c>
      <c r="BJ207" s="17" t="s">
        <v>137</v>
      </c>
      <c r="BK207" s="228">
        <f>ROUND(I207*H207,2)</f>
        <v>0</v>
      </c>
      <c r="BL207" s="17" t="s">
        <v>190</v>
      </c>
      <c r="BM207" s="227" t="s">
        <v>380</v>
      </c>
    </row>
    <row r="208" s="2" customFormat="1" ht="16.5" customHeight="1">
      <c r="A208" s="38"/>
      <c r="B208" s="39"/>
      <c r="C208" s="215" t="s">
        <v>381</v>
      </c>
      <c r="D208" s="215" t="s">
        <v>132</v>
      </c>
      <c r="E208" s="216" t="s">
        <v>382</v>
      </c>
      <c r="F208" s="217" t="s">
        <v>383</v>
      </c>
      <c r="G208" s="218" t="s">
        <v>146</v>
      </c>
      <c r="H208" s="219">
        <v>80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43</v>
      </c>
      <c r="O208" s="91"/>
      <c r="P208" s="225">
        <f>O208*H208</f>
        <v>0</v>
      </c>
      <c r="Q208" s="225">
        <v>6.9999999999999994E-05</v>
      </c>
      <c r="R208" s="225">
        <f>Q208*H208</f>
        <v>0.0055999999999999991</v>
      </c>
      <c r="S208" s="225">
        <v>0</v>
      </c>
      <c r="T208" s="22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190</v>
      </c>
      <c r="AT208" s="227" t="s">
        <v>132</v>
      </c>
      <c r="AU208" s="227" t="s">
        <v>137</v>
      </c>
      <c r="AY208" s="17" t="s">
        <v>129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137</v>
      </c>
      <c r="BK208" s="228">
        <f>ROUND(I208*H208,2)</f>
        <v>0</v>
      </c>
      <c r="BL208" s="17" t="s">
        <v>190</v>
      </c>
      <c r="BM208" s="227" t="s">
        <v>384</v>
      </c>
    </row>
    <row r="209" s="2" customFormat="1" ht="16.5" customHeight="1">
      <c r="A209" s="38"/>
      <c r="B209" s="39"/>
      <c r="C209" s="215" t="s">
        <v>385</v>
      </c>
      <c r="D209" s="215" t="s">
        <v>132</v>
      </c>
      <c r="E209" s="216" t="s">
        <v>386</v>
      </c>
      <c r="F209" s="217" t="s">
        <v>387</v>
      </c>
      <c r="G209" s="218" t="s">
        <v>146</v>
      </c>
      <c r="H209" s="219">
        <v>60</v>
      </c>
      <c r="I209" s="220"/>
      <c r="J209" s="221">
        <f>ROUND(I209*H209,2)</f>
        <v>0</v>
      </c>
      <c r="K209" s="222"/>
      <c r="L209" s="44"/>
      <c r="M209" s="223" t="s">
        <v>1</v>
      </c>
      <c r="N209" s="224" t="s">
        <v>43</v>
      </c>
      <c r="O209" s="91"/>
      <c r="P209" s="225">
        <f>O209*H209</f>
        <v>0</v>
      </c>
      <c r="Q209" s="225">
        <v>0.00031</v>
      </c>
      <c r="R209" s="225">
        <f>Q209*H209</f>
        <v>0.018599999999999998</v>
      </c>
      <c r="S209" s="225">
        <v>0</v>
      </c>
      <c r="T209" s="226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7" t="s">
        <v>190</v>
      </c>
      <c r="AT209" s="227" t="s">
        <v>132</v>
      </c>
      <c r="AU209" s="227" t="s">
        <v>137</v>
      </c>
      <c r="AY209" s="17" t="s">
        <v>129</v>
      </c>
      <c r="BE209" s="228">
        <f>IF(N209="základní",J209,0)</f>
        <v>0</v>
      </c>
      <c r="BF209" s="228">
        <f>IF(N209="snížená",J209,0)</f>
        <v>0</v>
      </c>
      <c r="BG209" s="228">
        <f>IF(N209="zákl. přenesená",J209,0)</f>
        <v>0</v>
      </c>
      <c r="BH209" s="228">
        <f>IF(N209="sníž. přenesená",J209,0)</f>
        <v>0</v>
      </c>
      <c r="BI209" s="228">
        <f>IF(N209="nulová",J209,0)</f>
        <v>0</v>
      </c>
      <c r="BJ209" s="17" t="s">
        <v>137</v>
      </c>
      <c r="BK209" s="228">
        <f>ROUND(I209*H209,2)</f>
        <v>0</v>
      </c>
      <c r="BL209" s="17" t="s">
        <v>190</v>
      </c>
      <c r="BM209" s="227" t="s">
        <v>388</v>
      </c>
    </row>
    <row r="210" s="2" customFormat="1" ht="24.15" customHeight="1">
      <c r="A210" s="38"/>
      <c r="B210" s="39"/>
      <c r="C210" s="215" t="s">
        <v>389</v>
      </c>
      <c r="D210" s="215" t="s">
        <v>132</v>
      </c>
      <c r="E210" s="216" t="s">
        <v>390</v>
      </c>
      <c r="F210" s="217" t="s">
        <v>391</v>
      </c>
      <c r="G210" s="218" t="s">
        <v>157</v>
      </c>
      <c r="H210" s="219">
        <v>5.0599999999999996</v>
      </c>
      <c r="I210" s="220"/>
      <c r="J210" s="221">
        <f>ROUND(I210*H210,2)</f>
        <v>0</v>
      </c>
      <c r="K210" s="222"/>
      <c r="L210" s="44"/>
      <c r="M210" s="223" t="s">
        <v>1</v>
      </c>
      <c r="N210" s="224" t="s">
        <v>43</v>
      </c>
      <c r="O210" s="91"/>
      <c r="P210" s="225">
        <f>O210*H210</f>
        <v>0</v>
      </c>
      <c r="Q210" s="225">
        <v>0</v>
      </c>
      <c r="R210" s="225">
        <f>Q210*H210</f>
        <v>0</v>
      </c>
      <c r="S210" s="225">
        <v>0</v>
      </c>
      <c r="T210" s="226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7" t="s">
        <v>190</v>
      </c>
      <c r="AT210" s="227" t="s">
        <v>132</v>
      </c>
      <c r="AU210" s="227" t="s">
        <v>137</v>
      </c>
      <c r="AY210" s="17" t="s">
        <v>129</v>
      </c>
      <c r="BE210" s="228">
        <f>IF(N210="základní",J210,0)</f>
        <v>0</v>
      </c>
      <c r="BF210" s="228">
        <f>IF(N210="snížená",J210,0)</f>
        <v>0</v>
      </c>
      <c r="BG210" s="228">
        <f>IF(N210="zákl. přenesená",J210,0)</f>
        <v>0</v>
      </c>
      <c r="BH210" s="228">
        <f>IF(N210="sníž. přenesená",J210,0)</f>
        <v>0</v>
      </c>
      <c r="BI210" s="228">
        <f>IF(N210="nulová",J210,0)</f>
        <v>0</v>
      </c>
      <c r="BJ210" s="17" t="s">
        <v>137</v>
      </c>
      <c r="BK210" s="228">
        <f>ROUND(I210*H210,2)</f>
        <v>0</v>
      </c>
      <c r="BL210" s="17" t="s">
        <v>190</v>
      </c>
      <c r="BM210" s="227" t="s">
        <v>392</v>
      </c>
    </row>
    <row r="211" s="2" customFormat="1" ht="24.15" customHeight="1">
      <c r="A211" s="38"/>
      <c r="B211" s="39"/>
      <c r="C211" s="215" t="s">
        <v>393</v>
      </c>
      <c r="D211" s="215" t="s">
        <v>132</v>
      </c>
      <c r="E211" s="216" t="s">
        <v>394</v>
      </c>
      <c r="F211" s="217" t="s">
        <v>395</v>
      </c>
      <c r="G211" s="218" t="s">
        <v>157</v>
      </c>
      <c r="H211" s="219">
        <v>5.0599999999999996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43</v>
      </c>
      <c r="O211" s="91"/>
      <c r="P211" s="225">
        <f>O211*H211</f>
        <v>0</v>
      </c>
      <c r="Q211" s="225">
        <v>0</v>
      </c>
      <c r="R211" s="225">
        <f>Q211*H211</f>
        <v>0</v>
      </c>
      <c r="S211" s="225">
        <v>0</v>
      </c>
      <c r="T211" s="22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190</v>
      </c>
      <c r="AT211" s="227" t="s">
        <v>132</v>
      </c>
      <c r="AU211" s="227" t="s">
        <v>137</v>
      </c>
      <c r="AY211" s="17" t="s">
        <v>129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137</v>
      </c>
      <c r="BK211" s="228">
        <f>ROUND(I211*H211,2)</f>
        <v>0</v>
      </c>
      <c r="BL211" s="17" t="s">
        <v>190</v>
      </c>
      <c r="BM211" s="227" t="s">
        <v>396</v>
      </c>
    </row>
    <row r="212" s="12" customFormat="1" ht="22.8" customHeight="1">
      <c r="A212" s="12"/>
      <c r="B212" s="199"/>
      <c r="C212" s="200"/>
      <c r="D212" s="201" t="s">
        <v>76</v>
      </c>
      <c r="E212" s="213" t="s">
        <v>397</v>
      </c>
      <c r="F212" s="213" t="s">
        <v>398</v>
      </c>
      <c r="G212" s="200"/>
      <c r="H212" s="200"/>
      <c r="I212" s="203"/>
      <c r="J212" s="214">
        <f>BK212</f>
        <v>0</v>
      </c>
      <c r="K212" s="200"/>
      <c r="L212" s="205"/>
      <c r="M212" s="206"/>
      <c r="N212" s="207"/>
      <c r="O212" s="207"/>
      <c r="P212" s="208">
        <f>P213</f>
        <v>0</v>
      </c>
      <c r="Q212" s="207"/>
      <c r="R212" s="208">
        <f>R213</f>
        <v>0.040800000000000003</v>
      </c>
      <c r="S212" s="207"/>
      <c r="T212" s="209">
        <f>T213</f>
        <v>0</v>
      </c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R212" s="210" t="s">
        <v>137</v>
      </c>
      <c r="AT212" s="211" t="s">
        <v>76</v>
      </c>
      <c r="AU212" s="211" t="s">
        <v>85</v>
      </c>
      <c r="AY212" s="210" t="s">
        <v>129</v>
      </c>
      <c r="BK212" s="212">
        <f>BK213</f>
        <v>0</v>
      </c>
    </row>
    <row r="213" s="2" customFormat="1" ht="37.8" customHeight="1">
      <c r="A213" s="38"/>
      <c r="B213" s="39"/>
      <c r="C213" s="215" t="s">
        <v>399</v>
      </c>
      <c r="D213" s="215" t="s">
        <v>132</v>
      </c>
      <c r="E213" s="216" t="s">
        <v>400</v>
      </c>
      <c r="F213" s="217" t="s">
        <v>401</v>
      </c>
      <c r="G213" s="218" t="s">
        <v>146</v>
      </c>
      <c r="H213" s="219">
        <v>80</v>
      </c>
      <c r="I213" s="220"/>
      <c r="J213" s="221">
        <f>ROUND(I213*H213,2)</f>
        <v>0</v>
      </c>
      <c r="K213" s="222"/>
      <c r="L213" s="44"/>
      <c r="M213" s="223" t="s">
        <v>1</v>
      </c>
      <c r="N213" s="224" t="s">
        <v>43</v>
      </c>
      <c r="O213" s="91"/>
      <c r="P213" s="225">
        <f>O213*H213</f>
        <v>0</v>
      </c>
      <c r="Q213" s="225">
        <v>0.00051000000000000004</v>
      </c>
      <c r="R213" s="225">
        <f>Q213*H213</f>
        <v>0.040800000000000003</v>
      </c>
      <c r="S213" s="225">
        <v>0</v>
      </c>
      <c r="T213" s="22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7" t="s">
        <v>190</v>
      </c>
      <c r="AT213" s="227" t="s">
        <v>132</v>
      </c>
      <c r="AU213" s="227" t="s">
        <v>137</v>
      </c>
      <c r="AY213" s="17" t="s">
        <v>129</v>
      </c>
      <c r="BE213" s="228">
        <f>IF(N213="základní",J213,0)</f>
        <v>0</v>
      </c>
      <c r="BF213" s="228">
        <f>IF(N213="snížená",J213,0)</f>
        <v>0</v>
      </c>
      <c r="BG213" s="228">
        <f>IF(N213="zákl. přenesená",J213,0)</f>
        <v>0</v>
      </c>
      <c r="BH213" s="228">
        <f>IF(N213="sníž. přenesená",J213,0)</f>
        <v>0</v>
      </c>
      <c r="BI213" s="228">
        <f>IF(N213="nulová",J213,0)</f>
        <v>0</v>
      </c>
      <c r="BJ213" s="17" t="s">
        <v>137</v>
      </c>
      <c r="BK213" s="228">
        <f>ROUND(I213*H213,2)</f>
        <v>0</v>
      </c>
      <c r="BL213" s="17" t="s">
        <v>190</v>
      </c>
      <c r="BM213" s="227" t="s">
        <v>402</v>
      </c>
    </row>
    <row r="214" s="12" customFormat="1" ht="22.8" customHeight="1">
      <c r="A214" s="12"/>
      <c r="B214" s="199"/>
      <c r="C214" s="200"/>
      <c r="D214" s="201" t="s">
        <v>76</v>
      </c>
      <c r="E214" s="213" t="s">
        <v>403</v>
      </c>
      <c r="F214" s="213" t="s">
        <v>404</v>
      </c>
      <c r="G214" s="200"/>
      <c r="H214" s="200"/>
      <c r="I214" s="203"/>
      <c r="J214" s="214">
        <f>BK214</f>
        <v>0</v>
      </c>
      <c r="K214" s="200"/>
      <c r="L214" s="205"/>
      <c r="M214" s="206"/>
      <c r="N214" s="207"/>
      <c r="O214" s="207"/>
      <c r="P214" s="208">
        <f>SUM(P215:P219)</f>
        <v>0</v>
      </c>
      <c r="Q214" s="207"/>
      <c r="R214" s="208">
        <f>SUM(R215:R219)</f>
        <v>2.6515944</v>
      </c>
      <c r="S214" s="207"/>
      <c r="T214" s="209">
        <f>SUM(T215:T219)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10" t="s">
        <v>137</v>
      </c>
      <c r="AT214" s="211" t="s">
        <v>76</v>
      </c>
      <c r="AU214" s="211" t="s">
        <v>85</v>
      </c>
      <c r="AY214" s="210" t="s">
        <v>129</v>
      </c>
      <c r="BK214" s="212">
        <f>SUM(BK215:BK219)</f>
        <v>0</v>
      </c>
    </row>
    <row r="215" s="2" customFormat="1" ht="16.5" customHeight="1">
      <c r="A215" s="38"/>
      <c r="B215" s="39"/>
      <c r="C215" s="215" t="s">
        <v>405</v>
      </c>
      <c r="D215" s="215" t="s">
        <v>132</v>
      </c>
      <c r="E215" s="216" t="s">
        <v>406</v>
      </c>
      <c r="F215" s="217" t="s">
        <v>407</v>
      </c>
      <c r="G215" s="218" t="s">
        <v>135</v>
      </c>
      <c r="H215" s="219">
        <v>196.56</v>
      </c>
      <c r="I215" s="220"/>
      <c r="J215" s="221">
        <f>ROUND(I215*H215,2)</f>
        <v>0</v>
      </c>
      <c r="K215" s="222"/>
      <c r="L215" s="44"/>
      <c r="M215" s="223" t="s">
        <v>1</v>
      </c>
      <c r="N215" s="224" t="s">
        <v>43</v>
      </c>
      <c r="O215" s="91"/>
      <c r="P215" s="225">
        <f>O215*H215</f>
        <v>0</v>
      </c>
      <c r="Q215" s="225">
        <v>0.00010000000000000001</v>
      </c>
      <c r="R215" s="225">
        <f>Q215*H215</f>
        <v>0.019656</v>
      </c>
      <c r="S215" s="225">
        <v>0</v>
      </c>
      <c r="T215" s="226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7" t="s">
        <v>190</v>
      </c>
      <c r="AT215" s="227" t="s">
        <v>132</v>
      </c>
      <c r="AU215" s="227" t="s">
        <v>137</v>
      </c>
      <c r="AY215" s="17" t="s">
        <v>129</v>
      </c>
      <c r="BE215" s="228">
        <f>IF(N215="základní",J215,0)</f>
        <v>0</v>
      </c>
      <c r="BF215" s="228">
        <f>IF(N215="snížená",J215,0)</f>
        <v>0</v>
      </c>
      <c r="BG215" s="228">
        <f>IF(N215="zákl. přenesená",J215,0)</f>
        <v>0</v>
      </c>
      <c r="BH215" s="228">
        <f>IF(N215="sníž. přenesená",J215,0)</f>
        <v>0</v>
      </c>
      <c r="BI215" s="228">
        <f>IF(N215="nulová",J215,0)</f>
        <v>0</v>
      </c>
      <c r="BJ215" s="17" t="s">
        <v>137</v>
      </c>
      <c r="BK215" s="228">
        <f>ROUND(I215*H215,2)</f>
        <v>0</v>
      </c>
      <c r="BL215" s="17" t="s">
        <v>190</v>
      </c>
      <c r="BM215" s="227" t="s">
        <v>408</v>
      </c>
    </row>
    <row r="216" s="2" customFormat="1" ht="37.8" customHeight="1">
      <c r="A216" s="38"/>
      <c r="B216" s="39"/>
      <c r="C216" s="215" t="s">
        <v>409</v>
      </c>
      <c r="D216" s="215" t="s">
        <v>132</v>
      </c>
      <c r="E216" s="216" t="s">
        <v>410</v>
      </c>
      <c r="F216" s="217" t="s">
        <v>411</v>
      </c>
      <c r="G216" s="218" t="s">
        <v>135</v>
      </c>
      <c r="H216" s="219">
        <v>196.56</v>
      </c>
      <c r="I216" s="220"/>
      <c r="J216" s="221">
        <f>ROUND(I216*H216,2)</f>
        <v>0</v>
      </c>
      <c r="K216" s="222"/>
      <c r="L216" s="44"/>
      <c r="M216" s="223" t="s">
        <v>1</v>
      </c>
      <c r="N216" s="224" t="s">
        <v>43</v>
      </c>
      <c r="O216" s="91"/>
      <c r="P216" s="225">
        <f>O216*H216</f>
        <v>0</v>
      </c>
      <c r="Q216" s="225">
        <v>0.013390000000000001</v>
      </c>
      <c r="R216" s="225">
        <f>Q216*H216</f>
        <v>2.6319384000000001</v>
      </c>
      <c r="S216" s="225">
        <v>0</v>
      </c>
      <c r="T216" s="226">
        <f>S216*H216</f>
        <v>0</v>
      </c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R216" s="227" t="s">
        <v>190</v>
      </c>
      <c r="AT216" s="227" t="s">
        <v>132</v>
      </c>
      <c r="AU216" s="227" t="s">
        <v>137</v>
      </c>
      <c r="AY216" s="17" t="s">
        <v>129</v>
      </c>
      <c r="BE216" s="228">
        <f>IF(N216="základní",J216,0)</f>
        <v>0</v>
      </c>
      <c r="BF216" s="228">
        <f>IF(N216="snížená",J216,0)</f>
        <v>0</v>
      </c>
      <c r="BG216" s="228">
        <f>IF(N216="zákl. přenesená",J216,0)</f>
        <v>0</v>
      </c>
      <c r="BH216" s="228">
        <f>IF(N216="sníž. přenesená",J216,0)</f>
        <v>0</v>
      </c>
      <c r="BI216" s="228">
        <f>IF(N216="nulová",J216,0)</f>
        <v>0</v>
      </c>
      <c r="BJ216" s="17" t="s">
        <v>137</v>
      </c>
      <c r="BK216" s="228">
        <f>ROUND(I216*H216,2)</f>
        <v>0</v>
      </c>
      <c r="BL216" s="17" t="s">
        <v>190</v>
      </c>
      <c r="BM216" s="227" t="s">
        <v>412</v>
      </c>
    </row>
    <row r="217" s="13" customFormat="1">
      <c r="A217" s="13"/>
      <c r="B217" s="229"/>
      <c r="C217" s="230"/>
      <c r="D217" s="231" t="s">
        <v>139</v>
      </c>
      <c r="E217" s="232" t="s">
        <v>1</v>
      </c>
      <c r="F217" s="233" t="s">
        <v>413</v>
      </c>
      <c r="G217" s="230"/>
      <c r="H217" s="234">
        <v>196.56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139</v>
      </c>
      <c r="AU217" s="240" t="s">
        <v>137</v>
      </c>
      <c r="AV217" s="13" t="s">
        <v>137</v>
      </c>
      <c r="AW217" s="13" t="s">
        <v>32</v>
      </c>
      <c r="AX217" s="13" t="s">
        <v>85</v>
      </c>
      <c r="AY217" s="240" t="s">
        <v>129</v>
      </c>
    </row>
    <row r="218" s="2" customFormat="1" ht="24.15" customHeight="1">
      <c r="A218" s="38"/>
      <c r="B218" s="39"/>
      <c r="C218" s="215" t="s">
        <v>414</v>
      </c>
      <c r="D218" s="215" t="s">
        <v>132</v>
      </c>
      <c r="E218" s="216" t="s">
        <v>415</v>
      </c>
      <c r="F218" s="217" t="s">
        <v>416</v>
      </c>
      <c r="G218" s="218" t="s">
        <v>157</v>
      </c>
      <c r="H218" s="219">
        <v>2.6520000000000001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43</v>
      </c>
      <c r="O218" s="91"/>
      <c r="P218" s="225">
        <f>O218*H218</f>
        <v>0</v>
      </c>
      <c r="Q218" s="225">
        <v>0</v>
      </c>
      <c r="R218" s="225">
        <f>Q218*H218</f>
        <v>0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190</v>
      </c>
      <c r="AT218" s="227" t="s">
        <v>132</v>
      </c>
      <c r="AU218" s="227" t="s">
        <v>137</v>
      </c>
      <c r="AY218" s="17" t="s">
        <v>129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137</v>
      </c>
      <c r="BK218" s="228">
        <f>ROUND(I218*H218,2)</f>
        <v>0</v>
      </c>
      <c r="BL218" s="17" t="s">
        <v>190</v>
      </c>
      <c r="BM218" s="227" t="s">
        <v>417</v>
      </c>
    </row>
    <row r="219" s="2" customFormat="1" ht="24.15" customHeight="1">
      <c r="A219" s="38"/>
      <c r="B219" s="39"/>
      <c r="C219" s="215" t="s">
        <v>418</v>
      </c>
      <c r="D219" s="215" t="s">
        <v>132</v>
      </c>
      <c r="E219" s="216" t="s">
        <v>419</v>
      </c>
      <c r="F219" s="217" t="s">
        <v>420</v>
      </c>
      <c r="G219" s="218" t="s">
        <v>157</v>
      </c>
      <c r="H219" s="219">
        <v>2.6520000000000001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43</v>
      </c>
      <c r="O219" s="91"/>
      <c r="P219" s="225">
        <f>O219*H219</f>
        <v>0</v>
      </c>
      <c r="Q219" s="225">
        <v>0</v>
      </c>
      <c r="R219" s="225">
        <f>Q219*H219</f>
        <v>0</v>
      </c>
      <c r="S219" s="225">
        <v>0</v>
      </c>
      <c r="T219" s="22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190</v>
      </c>
      <c r="AT219" s="227" t="s">
        <v>132</v>
      </c>
      <c r="AU219" s="227" t="s">
        <v>137</v>
      </c>
      <c r="AY219" s="17" t="s">
        <v>129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137</v>
      </c>
      <c r="BK219" s="228">
        <f>ROUND(I219*H219,2)</f>
        <v>0</v>
      </c>
      <c r="BL219" s="17" t="s">
        <v>190</v>
      </c>
      <c r="BM219" s="227" t="s">
        <v>421</v>
      </c>
    </row>
    <row r="220" s="12" customFormat="1" ht="22.8" customHeight="1">
      <c r="A220" s="12"/>
      <c r="B220" s="199"/>
      <c r="C220" s="200"/>
      <c r="D220" s="201" t="s">
        <v>76</v>
      </c>
      <c r="E220" s="213" t="s">
        <v>422</v>
      </c>
      <c r="F220" s="213" t="s">
        <v>423</v>
      </c>
      <c r="G220" s="200"/>
      <c r="H220" s="200"/>
      <c r="I220" s="203"/>
      <c r="J220" s="214">
        <f>BK220</f>
        <v>0</v>
      </c>
      <c r="K220" s="200"/>
      <c r="L220" s="205"/>
      <c r="M220" s="206"/>
      <c r="N220" s="207"/>
      <c r="O220" s="207"/>
      <c r="P220" s="208">
        <f>SUM(P221:P227)</f>
        <v>0</v>
      </c>
      <c r="Q220" s="207"/>
      <c r="R220" s="208">
        <f>SUM(R221:R227)</f>
        <v>0.074999999999999997</v>
      </c>
      <c r="S220" s="207"/>
      <c r="T220" s="209">
        <f>SUM(T221:T227)</f>
        <v>0.044549999999999999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0" t="s">
        <v>137</v>
      </c>
      <c r="AT220" s="211" t="s">
        <v>76</v>
      </c>
      <c r="AU220" s="211" t="s">
        <v>85</v>
      </c>
      <c r="AY220" s="210" t="s">
        <v>129</v>
      </c>
      <c r="BK220" s="212">
        <f>SUM(BK221:BK227)</f>
        <v>0</v>
      </c>
    </row>
    <row r="221" s="2" customFormat="1" ht="24.15" customHeight="1">
      <c r="A221" s="38"/>
      <c r="B221" s="39"/>
      <c r="C221" s="215" t="s">
        <v>424</v>
      </c>
      <c r="D221" s="215" t="s">
        <v>132</v>
      </c>
      <c r="E221" s="216" t="s">
        <v>425</v>
      </c>
      <c r="F221" s="217" t="s">
        <v>426</v>
      </c>
      <c r="G221" s="218" t="s">
        <v>135</v>
      </c>
      <c r="H221" s="219">
        <v>7.5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43</v>
      </c>
      <c r="O221" s="91"/>
      <c r="P221" s="225">
        <f>O221*H221</f>
        <v>0</v>
      </c>
      <c r="Q221" s="225">
        <v>0</v>
      </c>
      <c r="R221" s="225">
        <f>Q221*H221</f>
        <v>0</v>
      </c>
      <c r="S221" s="225">
        <v>0.00594</v>
      </c>
      <c r="T221" s="226">
        <f>S221*H221</f>
        <v>0.044549999999999999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190</v>
      </c>
      <c r="AT221" s="227" t="s">
        <v>132</v>
      </c>
      <c r="AU221" s="227" t="s">
        <v>137</v>
      </c>
      <c r="AY221" s="17" t="s">
        <v>129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137</v>
      </c>
      <c r="BK221" s="228">
        <f>ROUND(I221*H221,2)</f>
        <v>0</v>
      </c>
      <c r="BL221" s="17" t="s">
        <v>190</v>
      </c>
      <c r="BM221" s="227" t="s">
        <v>427</v>
      </c>
    </row>
    <row r="222" s="2" customFormat="1" ht="16.5" customHeight="1">
      <c r="A222" s="38"/>
      <c r="B222" s="39"/>
      <c r="C222" s="215" t="s">
        <v>428</v>
      </c>
      <c r="D222" s="215" t="s">
        <v>132</v>
      </c>
      <c r="E222" s="216" t="s">
        <v>429</v>
      </c>
      <c r="F222" s="217" t="s">
        <v>430</v>
      </c>
      <c r="G222" s="218" t="s">
        <v>135</v>
      </c>
      <c r="H222" s="219">
        <v>7.5</v>
      </c>
      <c r="I222" s="220"/>
      <c r="J222" s="221">
        <f>ROUND(I222*H222,2)</f>
        <v>0</v>
      </c>
      <c r="K222" s="222"/>
      <c r="L222" s="44"/>
      <c r="M222" s="223" t="s">
        <v>1</v>
      </c>
      <c r="N222" s="224" t="s">
        <v>43</v>
      </c>
      <c r="O222" s="91"/>
      <c r="P222" s="225">
        <f>O222*H222</f>
        <v>0</v>
      </c>
      <c r="Q222" s="225">
        <v>0</v>
      </c>
      <c r="R222" s="225">
        <f>Q222*H222</f>
        <v>0</v>
      </c>
      <c r="S222" s="225">
        <v>0</v>
      </c>
      <c r="T222" s="226">
        <f>S222*H222</f>
        <v>0</v>
      </c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R222" s="227" t="s">
        <v>190</v>
      </c>
      <c r="AT222" s="227" t="s">
        <v>132</v>
      </c>
      <c r="AU222" s="227" t="s">
        <v>137</v>
      </c>
      <c r="AY222" s="17" t="s">
        <v>129</v>
      </c>
      <c r="BE222" s="228">
        <f>IF(N222="základní",J222,0)</f>
        <v>0</v>
      </c>
      <c r="BF222" s="228">
        <f>IF(N222="snížená",J222,0)</f>
        <v>0</v>
      </c>
      <c r="BG222" s="228">
        <f>IF(N222="zákl. přenesená",J222,0)</f>
        <v>0</v>
      </c>
      <c r="BH222" s="228">
        <f>IF(N222="sníž. přenesená",J222,0)</f>
        <v>0</v>
      </c>
      <c r="BI222" s="228">
        <f>IF(N222="nulová",J222,0)</f>
        <v>0</v>
      </c>
      <c r="BJ222" s="17" t="s">
        <v>137</v>
      </c>
      <c r="BK222" s="228">
        <f>ROUND(I222*H222,2)</f>
        <v>0</v>
      </c>
      <c r="BL222" s="17" t="s">
        <v>190</v>
      </c>
      <c r="BM222" s="227" t="s">
        <v>431</v>
      </c>
    </row>
    <row r="223" s="13" customFormat="1">
      <c r="A223" s="13"/>
      <c r="B223" s="229"/>
      <c r="C223" s="230"/>
      <c r="D223" s="231" t="s">
        <v>139</v>
      </c>
      <c r="E223" s="232" t="s">
        <v>1</v>
      </c>
      <c r="F223" s="233" t="s">
        <v>432</v>
      </c>
      <c r="G223" s="230"/>
      <c r="H223" s="234">
        <v>7.5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139</v>
      </c>
      <c r="AU223" s="240" t="s">
        <v>137</v>
      </c>
      <c r="AV223" s="13" t="s">
        <v>137</v>
      </c>
      <c r="AW223" s="13" t="s">
        <v>32</v>
      </c>
      <c r="AX223" s="13" t="s">
        <v>85</v>
      </c>
      <c r="AY223" s="240" t="s">
        <v>129</v>
      </c>
    </row>
    <row r="224" s="2" customFormat="1" ht="16.5" customHeight="1">
      <c r="A224" s="38"/>
      <c r="B224" s="39"/>
      <c r="C224" s="262" t="s">
        <v>433</v>
      </c>
      <c r="D224" s="262" t="s">
        <v>197</v>
      </c>
      <c r="E224" s="263" t="s">
        <v>434</v>
      </c>
      <c r="F224" s="264" t="s">
        <v>435</v>
      </c>
      <c r="G224" s="265" t="s">
        <v>135</v>
      </c>
      <c r="H224" s="266">
        <v>7.5</v>
      </c>
      <c r="I224" s="267"/>
      <c r="J224" s="268">
        <f>ROUND(I224*H224,2)</f>
        <v>0</v>
      </c>
      <c r="K224" s="269"/>
      <c r="L224" s="270"/>
      <c r="M224" s="271" t="s">
        <v>1</v>
      </c>
      <c r="N224" s="272" t="s">
        <v>43</v>
      </c>
      <c r="O224" s="91"/>
      <c r="P224" s="225">
        <f>O224*H224</f>
        <v>0</v>
      </c>
      <c r="Q224" s="225">
        <v>0.01</v>
      </c>
      <c r="R224" s="225">
        <f>Q224*H224</f>
        <v>0.074999999999999997</v>
      </c>
      <c r="S224" s="225">
        <v>0</v>
      </c>
      <c r="T224" s="22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7" t="s">
        <v>200</v>
      </c>
      <c r="AT224" s="227" t="s">
        <v>197</v>
      </c>
      <c r="AU224" s="227" t="s">
        <v>137</v>
      </c>
      <c r="AY224" s="17" t="s">
        <v>129</v>
      </c>
      <c r="BE224" s="228">
        <f>IF(N224="základní",J224,0)</f>
        <v>0</v>
      </c>
      <c r="BF224" s="228">
        <f>IF(N224="snížená",J224,0)</f>
        <v>0</v>
      </c>
      <c r="BG224" s="228">
        <f>IF(N224="zákl. přenesená",J224,0)</f>
        <v>0</v>
      </c>
      <c r="BH224" s="228">
        <f>IF(N224="sníž. přenesená",J224,0)</f>
        <v>0</v>
      </c>
      <c r="BI224" s="228">
        <f>IF(N224="nulová",J224,0)</f>
        <v>0</v>
      </c>
      <c r="BJ224" s="17" t="s">
        <v>137</v>
      </c>
      <c r="BK224" s="228">
        <f>ROUND(I224*H224,2)</f>
        <v>0</v>
      </c>
      <c r="BL224" s="17" t="s">
        <v>190</v>
      </c>
      <c r="BM224" s="227" t="s">
        <v>436</v>
      </c>
    </row>
    <row r="225" s="2" customFormat="1" ht="21.75" customHeight="1">
      <c r="A225" s="38"/>
      <c r="B225" s="39"/>
      <c r="C225" s="215" t="s">
        <v>437</v>
      </c>
      <c r="D225" s="215" t="s">
        <v>132</v>
      </c>
      <c r="E225" s="216" t="s">
        <v>438</v>
      </c>
      <c r="F225" s="217" t="s">
        <v>439</v>
      </c>
      <c r="G225" s="218" t="s">
        <v>146</v>
      </c>
      <c r="H225" s="219">
        <v>6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43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</v>
      </c>
      <c r="T225" s="226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190</v>
      </c>
      <c r="AT225" s="227" t="s">
        <v>132</v>
      </c>
      <c r="AU225" s="227" t="s">
        <v>137</v>
      </c>
      <c r="AY225" s="17" t="s">
        <v>129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137</v>
      </c>
      <c r="BK225" s="228">
        <f>ROUND(I225*H225,2)</f>
        <v>0</v>
      </c>
      <c r="BL225" s="17" t="s">
        <v>190</v>
      </c>
      <c r="BM225" s="227" t="s">
        <v>440</v>
      </c>
    </row>
    <row r="226" s="2" customFormat="1" ht="24.15" customHeight="1">
      <c r="A226" s="38"/>
      <c r="B226" s="39"/>
      <c r="C226" s="215" t="s">
        <v>441</v>
      </c>
      <c r="D226" s="215" t="s">
        <v>132</v>
      </c>
      <c r="E226" s="216" t="s">
        <v>442</v>
      </c>
      <c r="F226" s="217" t="s">
        <v>443</v>
      </c>
      <c r="G226" s="218" t="s">
        <v>157</v>
      </c>
      <c r="H226" s="219">
        <v>0.074999999999999997</v>
      </c>
      <c r="I226" s="220"/>
      <c r="J226" s="221">
        <f>ROUND(I226*H226,2)</f>
        <v>0</v>
      </c>
      <c r="K226" s="222"/>
      <c r="L226" s="44"/>
      <c r="M226" s="223" t="s">
        <v>1</v>
      </c>
      <c r="N226" s="224" t="s">
        <v>43</v>
      </c>
      <c r="O226" s="91"/>
      <c r="P226" s="225">
        <f>O226*H226</f>
        <v>0</v>
      </c>
      <c r="Q226" s="225">
        <v>0</v>
      </c>
      <c r="R226" s="225">
        <f>Q226*H226</f>
        <v>0</v>
      </c>
      <c r="S226" s="225">
        <v>0</v>
      </c>
      <c r="T226" s="226">
        <f>S226*H226</f>
        <v>0</v>
      </c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R226" s="227" t="s">
        <v>190</v>
      </c>
      <c r="AT226" s="227" t="s">
        <v>132</v>
      </c>
      <c r="AU226" s="227" t="s">
        <v>137</v>
      </c>
      <c r="AY226" s="17" t="s">
        <v>129</v>
      </c>
      <c r="BE226" s="228">
        <f>IF(N226="základní",J226,0)</f>
        <v>0</v>
      </c>
      <c r="BF226" s="228">
        <f>IF(N226="snížená",J226,0)</f>
        <v>0</v>
      </c>
      <c r="BG226" s="228">
        <f>IF(N226="zákl. přenesená",J226,0)</f>
        <v>0</v>
      </c>
      <c r="BH226" s="228">
        <f>IF(N226="sníž. přenesená",J226,0)</f>
        <v>0</v>
      </c>
      <c r="BI226" s="228">
        <f>IF(N226="nulová",J226,0)</f>
        <v>0</v>
      </c>
      <c r="BJ226" s="17" t="s">
        <v>137</v>
      </c>
      <c r="BK226" s="228">
        <f>ROUND(I226*H226,2)</f>
        <v>0</v>
      </c>
      <c r="BL226" s="17" t="s">
        <v>190</v>
      </c>
      <c r="BM226" s="227" t="s">
        <v>444</v>
      </c>
    </row>
    <row r="227" s="2" customFormat="1" ht="24.15" customHeight="1">
      <c r="A227" s="38"/>
      <c r="B227" s="39"/>
      <c r="C227" s="215" t="s">
        <v>445</v>
      </c>
      <c r="D227" s="215" t="s">
        <v>132</v>
      </c>
      <c r="E227" s="216" t="s">
        <v>446</v>
      </c>
      <c r="F227" s="217" t="s">
        <v>447</v>
      </c>
      <c r="G227" s="218" t="s">
        <v>157</v>
      </c>
      <c r="H227" s="219">
        <v>0.074999999999999997</v>
      </c>
      <c r="I227" s="220"/>
      <c r="J227" s="221">
        <f>ROUND(I227*H227,2)</f>
        <v>0</v>
      </c>
      <c r="K227" s="222"/>
      <c r="L227" s="44"/>
      <c r="M227" s="223" t="s">
        <v>1</v>
      </c>
      <c r="N227" s="224" t="s">
        <v>43</v>
      </c>
      <c r="O227" s="91"/>
      <c r="P227" s="225">
        <f>O227*H227</f>
        <v>0</v>
      </c>
      <c r="Q227" s="225">
        <v>0</v>
      </c>
      <c r="R227" s="225">
        <f>Q227*H227</f>
        <v>0</v>
      </c>
      <c r="S227" s="225">
        <v>0</v>
      </c>
      <c r="T227" s="22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7" t="s">
        <v>190</v>
      </c>
      <c r="AT227" s="227" t="s">
        <v>132</v>
      </c>
      <c r="AU227" s="227" t="s">
        <v>137</v>
      </c>
      <c r="AY227" s="17" t="s">
        <v>129</v>
      </c>
      <c r="BE227" s="228">
        <f>IF(N227="základní",J227,0)</f>
        <v>0</v>
      </c>
      <c r="BF227" s="228">
        <f>IF(N227="snížená",J227,0)</f>
        <v>0</v>
      </c>
      <c r="BG227" s="228">
        <f>IF(N227="zákl. přenesená",J227,0)</f>
        <v>0</v>
      </c>
      <c r="BH227" s="228">
        <f>IF(N227="sníž. přenesená",J227,0)</f>
        <v>0</v>
      </c>
      <c r="BI227" s="228">
        <f>IF(N227="nulová",J227,0)</f>
        <v>0</v>
      </c>
      <c r="BJ227" s="17" t="s">
        <v>137</v>
      </c>
      <c r="BK227" s="228">
        <f>ROUND(I227*H227,2)</f>
        <v>0</v>
      </c>
      <c r="BL227" s="17" t="s">
        <v>190</v>
      </c>
      <c r="BM227" s="227" t="s">
        <v>448</v>
      </c>
    </row>
    <row r="228" s="12" customFormat="1" ht="22.8" customHeight="1">
      <c r="A228" s="12"/>
      <c r="B228" s="199"/>
      <c r="C228" s="200"/>
      <c r="D228" s="201" t="s">
        <v>76</v>
      </c>
      <c r="E228" s="213" t="s">
        <v>449</v>
      </c>
      <c r="F228" s="213" t="s">
        <v>450</v>
      </c>
      <c r="G228" s="200"/>
      <c r="H228" s="200"/>
      <c r="I228" s="203"/>
      <c r="J228" s="214">
        <f>BK228</f>
        <v>0</v>
      </c>
      <c r="K228" s="200"/>
      <c r="L228" s="205"/>
      <c r="M228" s="206"/>
      <c r="N228" s="207"/>
      <c r="O228" s="207"/>
      <c r="P228" s="208">
        <f>SUM(P229:P232)</f>
        <v>0</v>
      </c>
      <c r="Q228" s="207"/>
      <c r="R228" s="208">
        <f>SUM(R229:R232)</f>
        <v>0</v>
      </c>
      <c r="S228" s="207"/>
      <c r="T228" s="209">
        <f>SUM(T229:T232)</f>
        <v>0</v>
      </c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R228" s="210" t="s">
        <v>137</v>
      </c>
      <c r="AT228" s="211" t="s">
        <v>76</v>
      </c>
      <c r="AU228" s="211" t="s">
        <v>85</v>
      </c>
      <c r="AY228" s="210" t="s">
        <v>129</v>
      </c>
      <c r="BK228" s="212">
        <f>SUM(BK229:BK232)</f>
        <v>0</v>
      </c>
    </row>
    <row r="229" s="2" customFormat="1" ht="24.15" customHeight="1">
      <c r="A229" s="38"/>
      <c r="B229" s="39"/>
      <c r="C229" s="215" t="s">
        <v>451</v>
      </c>
      <c r="D229" s="215" t="s">
        <v>132</v>
      </c>
      <c r="E229" s="216" t="s">
        <v>452</v>
      </c>
      <c r="F229" s="217" t="s">
        <v>453</v>
      </c>
      <c r="G229" s="218" t="s">
        <v>146</v>
      </c>
      <c r="H229" s="219">
        <v>120</v>
      </c>
      <c r="I229" s="220"/>
      <c r="J229" s="221">
        <f>ROUND(I229*H229,2)</f>
        <v>0</v>
      </c>
      <c r="K229" s="222"/>
      <c r="L229" s="44"/>
      <c r="M229" s="223" t="s">
        <v>1</v>
      </c>
      <c r="N229" s="224" t="s">
        <v>43</v>
      </c>
      <c r="O229" s="91"/>
      <c r="P229" s="225">
        <f>O229*H229</f>
        <v>0</v>
      </c>
      <c r="Q229" s="225">
        <v>0</v>
      </c>
      <c r="R229" s="225">
        <f>Q229*H229</f>
        <v>0</v>
      </c>
      <c r="S229" s="225">
        <v>0</v>
      </c>
      <c r="T229" s="226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7" t="s">
        <v>190</v>
      </c>
      <c r="AT229" s="227" t="s">
        <v>132</v>
      </c>
      <c r="AU229" s="227" t="s">
        <v>137</v>
      </c>
      <c r="AY229" s="17" t="s">
        <v>129</v>
      </c>
      <c r="BE229" s="228">
        <f>IF(N229="základní",J229,0)</f>
        <v>0</v>
      </c>
      <c r="BF229" s="228">
        <f>IF(N229="snížená",J229,0)</f>
        <v>0</v>
      </c>
      <c r="BG229" s="228">
        <f>IF(N229="zákl. přenesená",J229,0)</f>
        <v>0</v>
      </c>
      <c r="BH229" s="228">
        <f>IF(N229="sníž. přenesená",J229,0)</f>
        <v>0</v>
      </c>
      <c r="BI229" s="228">
        <f>IF(N229="nulová",J229,0)</f>
        <v>0</v>
      </c>
      <c r="BJ229" s="17" t="s">
        <v>137</v>
      </c>
      <c r="BK229" s="228">
        <f>ROUND(I229*H229,2)</f>
        <v>0</v>
      </c>
      <c r="BL229" s="17" t="s">
        <v>190</v>
      </c>
      <c r="BM229" s="227" t="s">
        <v>454</v>
      </c>
    </row>
    <row r="230" s="2" customFormat="1" ht="24.15" customHeight="1">
      <c r="A230" s="38"/>
      <c r="B230" s="39"/>
      <c r="C230" s="215" t="s">
        <v>455</v>
      </c>
      <c r="D230" s="215" t="s">
        <v>132</v>
      </c>
      <c r="E230" s="216" t="s">
        <v>456</v>
      </c>
      <c r="F230" s="217" t="s">
        <v>457</v>
      </c>
      <c r="G230" s="218" t="s">
        <v>146</v>
      </c>
      <c r="H230" s="219">
        <v>120</v>
      </c>
      <c r="I230" s="220"/>
      <c r="J230" s="221">
        <f>ROUND(I230*H230,2)</f>
        <v>0</v>
      </c>
      <c r="K230" s="222"/>
      <c r="L230" s="44"/>
      <c r="M230" s="223" t="s">
        <v>1</v>
      </c>
      <c r="N230" s="224" t="s">
        <v>43</v>
      </c>
      <c r="O230" s="91"/>
      <c r="P230" s="225">
        <f>O230*H230</f>
        <v>0</v>
      </c>
      <c r="Q230" s="225">
        <v>0</v>
      </c>
      <c r="R230" s="225">
        <f>Q230*H230</f>
        <v>0</v>
      </c>
      <c r="S230" s="225">
        <v>0</v>
      </c>
      <c r="T230" s="226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7" t="s">
        <v>190</v>
      </c>
      <c r="AT230" s="227" t="s">
        <v>132</v>
      </c>
      <c r="AU230" s="227" t="s">
        <v>137</v>
      </c>
      <c r="AY230" s="17" t="s">
        <v>129</v>
      </c>
      <c r="BE230" s="228">
        <f>IF(N230="základní",J230,0)</f>
        <v>0</v>
      </c>
      <c r="BF230" s="228">
        <f>IF(N230="snížená",J230,0)</f>
        <v>0</v>
      </c>
      <c r="BG230" s="228">
        <f>IF(N230="zákl. přenesená",J230,0)</f>
        <v>0</v>
      </c>
      <c r="BH230" s="228">
        <f>IF(N230="sníž. přenesená",J230,0)</f>
        <v>0</v>
      </c>
      <c r="BI230" s="228">
        <f>IF(N230="nulová",J230,0)</f>
        <v>0</v>
      </c>
      <c r="BJ230" s="17" t="s">
        <v>137</v>
      </c>
      <c r="BK230" s="228">
        <f>ROUND(I230*H230,2)</f>
        <v>0</v>
      </c>
      <c r="BL230" s="17" t="s">
        <v>190</v>
      </c>
      <c r="BM230" s="227" t="s">
        <v>458</v>
      </c>
    </row>
    <row r="231" s="2" customFormat="1" ht="24.15" customHeight="1">
      <c r="A231" s="38"/>
      <c r="B231" s="39"/>
      <c r="C231" s="215" t="s">
        <v>459</v>
      </c>
      <c r="D231" s="215" t="s">
        <v>132</v>
      </c>
      <c r="E231" s="216" t="s">
        <v>460</v>
      </c>
      <c r="F231" s="217" t="s">
        <v>461</v>
      </c>
      <c r="G231" s="218" t="s">
        <v>146</v>
      </c>
      <c r="H231" s="219">
        <v>30</v>
      </c>
      <c r="I231" s="220"/>
      <c r="J231" s="221">
        <f>ROUND(I231*H231,2)</f>
        <v>0</v>
      </c>
      <c r="K231" s="222"/>
      <c r="L231" s="44"/>
      <c r="M231" s="223" t="s">
        <v>1</v>
      </c>
      <c r="N231" s="224" t="s">
        <v>43</v>
      </c>
      <c r="O231" s="91"/>
      <c r="P231" s="225">
        <f>O231*H231</f>
        <v>0</v>
      </c>
      <c r="Q231" s="225">
        <v>0</v>
      </c>
      <c r="R231" s="225">
        <f>Q231*H231</f>
        <v>0</v>
      </c>
      <c r="S231" s="225">
        <v>0</v>
      </c>
      <c r="T231" s="226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7" t="s">
        <v>190</v>
      </c>
      <c r="AT231" s="227" t="s">
        <v>132</v>
      </c>
      <c r="AU231" s="227" t="s">
        <v>137</v>
      </c>
      <c r="AY231" s="17" t="s">
        <v>129</v>
      </c>
      <c r="BE231" s="228">
        <f>IF(N231="základní",J231,0)</f>
        <v>0</v>
      </c>
      <c r="BF231" s="228">
        <f>IF(N231="snížená",J231,0)</f>
        <v>0</v>
      </c>
      <c r="BG231" s="228">
        <f>IF(N231="zákl. přenesená",J231,0)</f>
        <v>0</v>
      </c>
      <c r="BH231" s="228">
        <f>IF(N231="sníž. přenesená",J231,0)</f>
        <v>0</v>
      </c>
      <c r="BI231" s="228">
        <f>IF(N231="nulová",J231,0)</f>
        <v>0</v>
      </c>
      <c r="BJ231" s="17" t="s">
        <v>137</v>
      </c>
      <c r="BK231" s="228">
        <f>ROUND(I231*H231,2)</f>
        <v>0</v>
      </c>
      <c r="BL231" s="17" t="s">
        <v>190</v>
      </c>
      <c r="BM231" s="227" t="s">
        <v>462</v>
      </c>
    </row>
    <row r="232" s="2" customFormat="1" ht="24.15" customHeight="1">
      <c r="A232" s="38"/>
      <c r="B232" s="39"/>
      <c r="C232" s="215" t="s">
        <v>463</v>
      </c>
      <c r="D232" s="215" t="s">
        <v>132</v>
      </c>
      <c r="E232" s="216" t="s">
        <v>464</v>
      </c>
      <c r="F232" s="217" t="s">
        <v>465</v>
      </c>
      <c r="G232" s="218" t="s">
        <v>146</v>
      </c>
      <c r="H232" s="219">
        <v>30</v>
      </c>
      <c r="I232" s="220"/>
      <c r="J232" s="221">
        <f>ROUND(I232*H232,2)</f>
        <v>0</v>
      </c>
      <c r="K232" s="222"/>
      <c r="L232" s="44"/>
      <c r="M232" s="223" t="s">
        <v>1</v>
      </c>
      <c r="N232" s="224" t="s">
        <v>43</v>
      </c>
      <c r="O232" s="91"/>
      <c r="P232" s="225">
        <f>O232*H232</f>
        <v>0</v>
      </c>
      <c r="Q232" s="225">
        <v>0</v>
      </c>
      <c r="R232" s="225">
        <f>Q232*H232</f>
        <v>0</v>
      </c>
      <c r="S232" s="225">
        <v>0</v>
      </c>
      <c r="T232" s="226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27" t="s">
        <v>190</v>
      </c>
      <c r="AT232" s="227" t="s">
        <v>132</v>
      </c>
      <c r="AU232" s="227" t="s">
        <v>137</v>
      </c>
      <c r="AY232" s="17" t="s">
        <v>129</v>
      </c>
      <c r="BE232" s="228">
        <f>IF(N232="základní",J232,0)</f>
        <v>0</v>
      </c>
      <c r="BF232" s="228">
        <f>IF(N232="snížená",J232,0)</f>
        <v>0</v>
      </c>
      <c r="BG232" s="228">
        <f>IF(N232="zákl. přenesená",J232,0)</f>
        <v>0</v>
      </c>
      <c r="BH232" s="228">
        <f>IF(N232="sníž. přenesená",J232,0)</f>
        <v>0</v>
      </c>
      <c r="BI232" s="228">
        <f>IF(N232="nulová",J232,0)</f>
        <v>0</v>
      </c>
      <c r="BJ232" s="17" t="s">
        <v>137</v>
      </c>
      <c r="BK232" s="228">
        <f>ROUND(I232*H232,2)</f>
        <v>0</v>
      </c>
      <c r="BL232" s="17" t="s">
        <v>190</v>
      </c>
      <c r="BM232" s="227" t="s">
        <v>466</v>
      </c>
    </row>
    <row r="233" s="12" customFormat="1" ht="22.8" customHeight="1">
      <c r="A233" s="12"/>
      <c r="B233" s="199"/>
      <c r="C233" s="200"/>
      <c r="D233" s="201" t="s">
        <v>76</v>
      </c>
      <c r="E233" s="213" t="s">
        <v>467</v>
      </c>
      <c r="F233" s="213" t="s">
        <v>468</v>
      </c>
      <c r="G233" s="200"/>
      <c r="H233" s="200"/>
      <c r="I233" s="203"/>
      <c r="J233" s="214">
        <f>BK233</f>
        <v>0</v>
      </c>
      <c r="K233" s="200"/>
      <c r="L233" s="205"/>
      <c r="M233" s="206"/>
      <c r="N233" s="207"/>
      <c r="O233" s="207"/>
      <c r="P233" s="208">
        <f>SUM(P234:P235)</f>
        <v>0</v>
      </c>
      <c r="Q233" s="207"/>
      <c r="R233" s="208">
        <f>SUM(R234:R235)</f>
        <v>0</v>
      </c>
      <c r="S233" s="207"/>
      <c r="T233" s="209">
        <f>SUM(T234:T235)</f>
        <v>3.5380799999999999</v>
      </c>
      <c r="U233" s="12"/>
      <c r="V233" s="12"/>
      <c r="W233" s="12"/>
      <c r="X233" s="12"/>
      <c r="Y233" s="12"/>
      <c r="Z233" s="12"/>
      <c r="AA233" s="12"/>
      <c r="AB233" s="12"/>
      <c r="AC233" s="12"/>
      <c r="AD233" s="12"/>
      <c r="AE233" s="12"/>
      <c r="AR233" s="210" t="s">
        <v>137</v>
      </c>
      <c r="AT233" s="211" t="s">
        <v>76</v>
      </c>
      <c r="AU233" s="211" t="s">
        <v>85</v>
      </c>
      <c r="AY233" s="210" t="s">
        <v>129</v>
      </c>
      <c r="BK233" s="212">
        <f>SUM(BK234:BK235)</f>
        <v>0</v>
      </c>
    </row>
    <row r="234" s="2" customFormat="1" ht="16.5" customHeight="1">
      <c r="A234" s="38"/>
      <c r="B234" s="39"/>
      <c r="C234" s="215" t="s">
        <v>469</v>
      </c>
      <c r="D234" s="215" t="s">
        <v>132</v>
      </c>
      <c r="E234" s="216" t="s">
        <v>470</v>
      </c>
      <c r="F234" s="217" t="s">
        <v>471</v>
      </c>
      <c r="G234" s="218" t="s">
        <v>135</v>
      </c>
      <c r="H234" s="219">
        <v>196.56</v>
      </c>
      <c r="I234" s="220"/>
      <c r="J234" s="221">
        <f>ROUND(I234*H234,2)</f>
        <v>0</v>
      </c>
      <c r="K234" s="222"/>
      <c r="L234" s="44"/>
      <c r="M234" s="223" t="s">
        <v>1</v>
      </c>
      <c r="N234" s="224" t="s">
        <v>43</v>
      </c>
      <c r="O234" s="91"/>
      <c r="P234" s="225">
        <f>O234*H234</f>
        <v>0</v>
      </c>
      <c r="Q234" s="225">
        <v>0</v>
      </c>
      <c r="R234" s="225">
        <f>Q234*H234</f>
        <v>0</v>
      </c>
      <c r="S234" s="225">
        <v>0.017999999999999999</v>
      </c>
      <c r="T234" s="226">
        <f>S234*H234</f>
        <v>3.5380799999999999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7" t="s">
        <v>190</v>
      </c>
      <c r="AT234" s="227" t="s">
        <v>132</v>
      </c>
      <c r="AU234" s="227" t="s">
        <v>137</v>
      </c>
      <c r="AY234" s="17" t="s">
        <v>129</v>
      </c>
      <c r="BE234" s="228">
        <f>IF(N234="základní",J234,0)</f>
        <v>0</v>
      </c>
      <c r="BF234" s="228">
        <f>IF(N234="snížená",J234,0)</f>
        <v>0</v>
      </c>
      <c r="BG234" s="228">
        <f>IF(N234="zákl. přenesená",J234,0)</f>
        <v>0</v>
      </c>
      <c r="BH234" s="228">
        <f>IF(N234="sníž. přenesená",J234,0)</f>
        <v>0</v>
      </c>
      <c r="BI234" s="228">
        <f>IF(N234="nulová",J234,0)</f>
        <v>0</v>
      </c>
      <c r="BJ234" s="17" t="s">
        <v>137</v>
      </c>
      <c r="BK234" s="228">
        <f>ROUND(I234*H234,2)</f>
        <v>0</v>
      </c>
      <c r="BL234" s="17" t="s">
        <v>190</v>
      </c>
      <c r="BM234" s="227" t="s">
        <v>472</v>
      </c>
    </row>
    <row r="235" s="13" customFormat="1">
      <c r="A235" s="13"/>
      <c r="B235" s="229"/>
      <c r="C235" s="230"/>
      <c r="D235" s="231" t="s">
        <v>139</v>
      </c>
      <c r="E235" s="232" t="s">
        <v>1</v>
      </c>
      <c r="F235" s="233" t="s">
        <v>473</v>
      </c>
      <c r="G235" s="230"/>
      <c r="H235" s="234">
        <v>196.56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139</v>
      </c>
      <c r="AU235" s="240" t="s">
        <v>137</v>
      </c>
      <c r="AV235" s="13" t="s">
        <v>137</v>
      </c>
      <c r="AW235" s="13" t="s">
        <v>32</v>
      </c>
      <c r="AX235" s="13" t="s">
        <v>85</v>
      </c>
      <c r="AY235" s="240" t="s">
        <v>129</v>
      </c>
    </row>
    <row r="236" s="12" customFormat="1" ht="22.8" customHeight="1">
      <c r="A236" s="12"/>
      <c r="B236" s="199"/>
      <c r="C236" s="200"/>
      <c r="D236" s="201" t="s">
        <v>76</v>
      </c>
      <c r="E236" s="213" t="s">
        <v>474</v>
      </c>
      <c r="F236" s="213" t="s">
        <v>475</v>
      </c>
      <c r="G236" s="200"/>
      <c r="H236" s="200"/>
      <c r="I236" s="203"/>
      <c r="J236" s="214">
        <f>BK236</f>
        <v>0</v>
      </c>
      <c r="K236" s="200"/>
      <c r="L236" s="205"/>
      <c r="M236" s="206"/>
      <c r="N236" s="207"/>
      <c r="O236" s="207"/>
      <c r="P236" s="208">
        <f>SUM(P237:P256)</f>
        <v>0</v>
      </c>
      <c r="Q236" s="207"/>
      <c r="R236" s="208">
        <f>SUM(R237:R256)</f>
        <v>3.4800539000000001</v>
      </c>
      <c r="S236" s="207"/>
      <c r="T236" s="209">
        <f>SUM(T237:T256)</f>
        <v>3.9018319999999997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210" t="s">
        <v>137</v>
      </c>
      <c r="AT236" s="211" t="s">
        <v>76</v>
      </c>
      <c r="AU236" s="211" t="s">
        <v>85</v>
      </c>
      <c r="AY236" s="210" t="s">
        <v>129</v>
      </c>
      <c r="BK236" s="212">
        <f>SUM(BK237:BK256)</f>
        <v>0</v>
      </c>
    </row>
    <row r="237" s="2" customFormat="1" ht="16.5" customHeight="1">
      <c r="A237" s="38"/>
      <c r="B237" s="39"/>
      <c r="C237" s="215" t="s">
        <v>476</v>
      </c>
      <c r="D237" s="215" t="s">
        <v>132</v>
      </c>
      <c r="E237" s="216" t="s">
        <v>477</v>
      </c>
      <c r="F237" s="217" t="s">
        <v>478</v>
      </c>
      <c r="G237" s="218" t="s">
        <v>135</v>
      </c>
      <c r="H237" s="219">
        <v>143.185</v>
      </c>
      <c r="I237" s="220"/>
      <c r="J237" s="221">
        <f>ROUND(I237*H237,2)</f>
        <v>0</v>
      </c>
      <c r="K237" s="222"/>
      <c r="L237" s="44"/>
      <c r="M237" s="223" t="s">
        <v>1</v>
      </c>
      <c r="N237" s="224" t="s">
        <v>43</v>
      </c>
      <c r="O237" s="91"/>
      <c r="P237" s="225">
        <f>O237*H237</f>
        <v>0</v>
      </c>
      <c r="Q237" s="225">
        <v>0.00029999999999999997</v>
      </c>
      <c r="R237" s="225">
        <f>Q237*H237</f>
        <v>0.042955499999999994</v>
      </c>
      <c r="S237" s="225">
        <v>0</v>
      </c>
      <c r="T237" s="22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7" t="s">
        <v>190</v>
      </c>
      <c r="AT237" s="227" t="s">
        <v>132</v>
      </c>
      <c r="AU237" s="227" t="s">
        <v>137</v>
      </c>
      <c r="AY237" s="17" t="s">
        <v>129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137</v>
      </c>
      <c r="BK237" s="228">
        <f>ROUND(I237*H237,2)</f>
        <v>0</v>
      </c>
      <c r="BL237" s="17" t="s">
        <v>190</v>
      </c>
      <c r="BM237" s="227" t="s">
        <v>479</v>
      </c>
    </row>
    <row r="238" s="2" customFormat="1" ht="16.5" customHeight="1">
      <c r="A238" s="38"/>
      <c r="B238" s="39"/>
      <c r="C238" s="215" t="s">
        <v>480</v>
      </c>
      <c r="D238" s="215" t="s">
        <v>132</v>
      </c>
      <c r="E238" s="216" t="s">
        <v>481</v>
      </c>
      <c r="F238" s="217" t="s">
        <v>482</v>
      </c>
      <c r="G238" s="218" t="s">
        <v>135</v>
      </c>
      <c r="H238" s="219">
        <v>143.185</v>
      </c>
      <c r="I238" s="220"/>
      <c r="J238" s="221">
        <f>ROUND(I238*H238,2)</f>
        <v>0</v>
      </c>
      <c r="K238" s="222"/>
      <c r="L238" s="44"/>
      <c r="M238" s="223" t="s">
        <v>1</v>
      </c>
      <c r="N238" s="224" t="s">
        <v>43</v>
      </c>
      <c r="O238" s="91"/>
      <c r="P238" s="225">
        <f>O238*H238</f>
        <v>0</v>
      </c>
      <c r="Q238" s="225">
        <v>0.0044999999999999997</v>
      </c>
      <c r="R238" s="225">
        <f>Q238*H238</f>
        <v>0.64433249999999997</v>
      </c>
      <c r="S238" s="225">
        <v>0</v>
      </c>
      <c r="T238" s="22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27" t="s">
        <v>190</v>
      </c>
      <c r="AT238" s="227" t="s">
        <v>132</v>
      </c>
      <c r="AU238" s="227" t="s">
        <v>137</v>
      </c>
      <c r="AY238" s="17" t="s">
        <v>129</v>
      </c>
      <c r="BE238" s="228">
        <f>IF(N238="základní",J238,0)</f>
        <v>0</v>
      </c>
      <c r="BF238" s="228">
        <f>IF(N238="snížená",J238,0)</f>
        <v>0</v>
      </c>
      <c r="BG238" s="228">
        <f>IF(N238="zákl. přenesená",J238,0)</f>
        <v>0</v>
      </c>
      <c r="BH238" s="228">
        <f>IF(N238="sníž. přenesená",J238,0)</f>
        <v>0</v>
      </c>
      <c r="BI238" s="228">
        <f>IF(N238="nulová",J238,0)</f>
        <v>0</v>
      </c>
      <c r="BJ238" s="17" t="s">
        <v>137</v>
      </c>
      <c r="BK238" s="228">
        <f>ROUND(I238*H238,2)</f>
        <v>0</v>
      </c>
      <c r="BL238" s="17" t="s">
        <v>190</v>
      </c>
      <c r="BM238" s="227" t="s">
        <v>483</v>
      </c>
    </row>
    <row r="239" s="2" customFormat="1" ht="24.15" customHeight="1">
      <c r="A239" s="38"/>
      <c r="B239" s="39"/>
      <c r="C239" s="215" t="s">
        <v>484</v>
      </c>
      <c r="D239" s="215" t="s">
        <v>132</v>
      </c>
      <c r="E239" s="216" t="s">
        <v>485</v>
      </c>
      <c r="F239" s="217" t="s">
        <v>486</v>
      </c>
      <c r="G239" s="218" t="s">
        <v>135</v>
      </c>
      <c r="H239" s="219">
        <v>143.185</v>
      </c>
      <c r="I239" s="220"/>
      <c r="J239" s="221">
        <f>ROUND(I239*H239,2)</f>
        <v>0</v>
      </c>
      <c r="K239" s="222"/>
      <c r="L239" s="44"/>
      <c r="M239" s="223" t="s">
        <v>1</v>
      </c>
      <c r="N239" s="224" t="s">
        <v>43</v>
      </c>
      <c r="O239" s="91"/>
      <c r="P239" s="225">
        <f>O239*H239</f>
        <v>0</v>
      </c>
      <c r="Q239" s="225">
        <v>0</v>
      </c>
      <c r="R239" s="225">
        <f>Q239*H239</f>
        <v>0</v>
      </c>
      <c r="S239" s="225">
        <v>0.027199999999999998</v>
      </c>
      <c r="T239" s="226">
        <f>S239*H239</f>
        <v>3.8946319999999996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7" t="s">
        <v>190</v>
      </c>
      <c r="AT239" s="227" t="s">
        <v>132</v>
      </c>
      <c r="AU239" s="227" t="s">
        <v>137</v>
      </c>
      <c r="AY239" s="17" t="s">
        <v>129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7" t="s">
        <v>137</v>
      </c>
      <c r="BK239" s="228">
        <f>ROUND(I239*H239,2)</f>
        <v>0</v>
      </c>
      <c r="BL239" s="17" t="s">
        <v>190</v>
      </c>
      <c r="BM239" s="227" t="s">
        <v>487</v>
      </c>
    </row>
    <row r="240" s="13" customFormat="1">
      <c r="A240" s="13"/>
      <c r="B240" s="229"/>
      <c r="C240" s="230"/>
      <c r="D240" s="231" t="s">
        <v>139</v>
      </c>
      <c r="E240" s="232" t="s">
        <v>1</v>
      </c>
      <c r="F240" s="233" t="s">
        <v>488</v>
      </c>
      <c r="G240" s="230"/>
      <c r="H240" s="234">
        <v>42.399999999999999</v>
      </c>
      <c r="I240" s="235"/>
      <c r="J240" s="230"/>
      <c r="K240" s="230"/>
      <c r="L240" s="236"/>
      <c r="M240" s="237"/>
      <c r="N240" s="238"/>
      <c r="O240" s="238"/>
      <c r="P240" s="238"/>
      <c r="Q240" s="238"/>
      <c r="R240" s="238"/>
      <c r="S240" s="238"/>
      <c r="T240" s="239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40" t="s">
        <v>139</v>
      </c>
      <c r="AU240" s="240" t="s">
        <v>137</v>
      </c>
      <c r="AV240" s="13" t="s">
        <v>137</v>
      </c>
      <c r="AW240" s="13" t="s">
        <v>32</v>
      </c>
      <c r="AX240" s="13" t="s">
        <v>77</v>
      </c>
      <c r="AY240" s="240" t="s">
        <v>129</v>
      </c>
    </row>
    <row r="241" s="13" customFormat="1">
      <c r="A241" s="13"/>
      <c r="B241" s="229"/>
      <c r="C241" s="230"/>
      <c r="D241" s="231" t="s">
        <v>139</v>
      </c>
      <c r="E241" s="232" t="s">
        <v>1</v>
      </c>
      <c r="F241" s="233" t="s">
        <v>489</v>
      </c>
      <c r="G241" s="230"/>
      <c r="H241" s="234">
        <v>47.119999999999997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139</v>
      </c>
      <c r="AU241" s="240" t="s">
        <v>137</v>
      </c>
      <c r="AV241" s="13" t="s">
        <v>137</v>
      </c>
      <c r="AW241" s="13" t="s">
        <v>32</v>
      </c>
      <c r="AX241" s="13" t="s">
        <v>77</v>
      </c>
      <c r="AY241" s="240" t="s">
        <v>129</v>
      </c>
    </row>
    <row r="242" s="13" customFormat="1">
      <c r="A242" s="13"/>
      <c r="B242" s="229"/>
      <c r="C242" s="230"/>
      <c r="D242" s="231" t="s">
        <v>139</v>
      </c>
      <c r="E242" s="232" t="s">
        <v>1</v>
      </c>
      <c r="F242" s="233" t="s">
        <v>490</v>
      </c>
      <c r="G242" s="230"/>
      <c r="H242" s="234">
        <v>24.640000000000001</v>
      </c>
      <c r="I242" s="235"/>
      <c r="J242" s="230"/>
      <c r="K242" s="230"/>
      <c r="L242" s="236"/>
      <c r="M242" s="237"/>
      <c r="N242" s="238"/>
      <c r="O242" s="238"/>
      <c r="P242" s="238"/>
      <c r="Q242" s="238"/>
      <c r="R242" s="238"/>
      <c r="S242" s="238"/>
      <c r="T242" s="239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0" t="s">
        <v>139</v>
      </c>
      <c r="AU242" s="240" t="s">
        <v>137</v>
      </c>
      <c r="AV242" s="13" t="s">
        <v>137</v>
      </c>
      <c r="AW242" s="13" t="s">
        <v>32</v>
      </c>
      <c r="AX242" s="13" t="s">
        <v>77</v>
      </c>
      <c r="AY242" s="240" t="s">
        <v>129</v>
      </c>
    </row>
    <row r="243" s="15" customFormat="1">
      <c r="A243" s="15"/>
      <c r="B243" s="252"/>
      <c r="C243" s="253"/>
      <c r="D243" s="231" t="s">
        <v>139</v>
      </c>
      <c r="E243" s="254" t="s">
        <v>1</v>
      </c>
      <c r="F243" s="255" t="s">
        <v>491</v>
      </c>
      <c r="G243" s="253"/>
      <c r="H243" s="254" t="s">
        <v>1</v>
      </c>
      <c r="I243" s="256"/>
      <c r="J243" s="253"/>
      <c r="K243" s="253"/>
      <c r="L243" s="257"/>
      <c r="M243" s="258"/>
      <c r="N243" s="259"/>
      <c r="O243" s="259"/>
      <c r="P243" s="259"/>
      <c r="Q243" s="259"/>
      <c r="R243" s="259"/>
      <c r="S243" s="259"/>
      <c r="T243" s="260"/>
      <c r="U243" s="15"/>
      <c r="V243" s="15"/>
      <c r="W243" s="15"/>
      <c r="X243" s="15"/>
      <c r="Y243" s="15"/>
      <c r="Z243" s="15"/>
      <c r="AA243" s="15"/>
      <c r="AB243" s="15"/>
      <c r="AC243" s="15"/>
      <c r="AD243" s="15"/>
      <c r="AE243" s="15"/>
      <c r="AT243" s="261" t="s">
        <v>139</v>
      </c>
      <c r="AU243" s="261" t="s">
        <v>137</v>
      </c>
      <c r="AV243" s="15" t="s">
        <v>85</v>
      </c>
      <c r="AW243" s="15" t="s">
        <v>32</v>
      </c>
      <c r="AX243" s="15" t="s">
        <v>77</v>
      </c>
      <c r="AY243" s="261" t="s">
        <v>129</v>
      </c>
    </row>
    <row r="244" s="13" customFormat="1">
      <c r="A244" s="13"/>
      <c r="B244" s="229"/>
      <c r="C244" s="230"/>
      <c r="D244" s="231" t="s">
        <v>139</v>
      </c>
      <c r="E244" s="232" t="s">
        <v>1</v>
      </c>
      <c r="F244" s="233" t="s">
        <v>492</v>
      </c>
      <c r="G244" s="230"/>
      <c r="H244" s="234">
        <v>21.465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139</v>
      </c>
      <c r="AU244" s="240" t="s">
        <v>137</v>
      </c>
      <c r="AV244" s="13" t="s">
        <v>137</v>
      </c>
      <c r="AW244" s="13" t="s">
        <v>32</v>
      </c>
      <c r="AX244" s="13" t="s">
        <v>77</v>
      </c>
      <c r="AY244" s="240" t="s">
        <v>129</v>
      </c>
    </row>
    <row r="245" s="13" customFormat="1">
      <c r="A245" s="13"/>
      <c r="B245" s="229"/>
      <c r="C245" s="230"/>
      <c r="D245" s="231" t="s">
        <v>139</v>
      </c>
      <c r="E245" s="232" t="s">
        <v>1</v>
      </c>
      <c r="F245" s="233" t="s">
        <v>493</v>
      </c>
      <c r="G245" s="230"/>
      <c r="H245" s="234">
        <v>7.5599999999999996</v>
      </c>
      <c r="I245" s="235"/>
      <c r="J245" s="230"/>
      <c r="K245" s="230"/>
      <c r="L245" s="236"/>
      <c r="M245" s="237"/>
      <c r="N245" s="238"/>
      <c r="O245" s="238"/>
      <c r="P245" s="238"/>
      <c r="Q245" s="238"/>
      <c r="R245" s="238"/>
      <c r="S245" s="238"/>
      <c r="T245" s="239"/>
      <c r="U245" s="13"/>
      <c r="V245" s="13"/>
      <c r="W245" s="13"/>
      <c r="X245" s="13"/>
      <c r="Y245" s="13"/>
      <c r="Z245" s="13"/>
      <c r="AA245" s="13"/>
      <c r="AB245" s="13"/>
      <c r="AC245" s="13"/>
      <c r="AD245" s="13"/>
      <c r="AE245" s="13"/>
      <c r="AT245" s="240" t="s">
        <v>139</v>
      </c>
      <c r="AU245" s="240" t="s">
        <v>137</v>
      </c>
      <c r="AV245" s="13" t="s">
        <v>137</v>
      </c>
      <c r="AW245" s="13" t="s">
        <v>32</v>
      </c>
      <c r="AX245" s="13" t="s">
        <v>77</v>
      </c>
      <c r="AY245" s="240" t="s">
        <v>129</v>
      </c>
    </row>
    <row r="246" s="14" customFormat="1">
      <c r="A246" s="14"/>
      <c r="B246" s="241"/>
      <c r="C246" s="242"/>
      <c r="D246" s="231" t="s">
        <v>139</v>
      </c>
      <c r="E246" s="243" t="s">
        <v>1</v>
      </c>
      <c r="F246" s="244" t="s">
        <v>142</v>
      </c>
      <c r="G246" s="242"/>
      <c r="H246" s="245">
        <v>143.185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139</v>
      </c>
      <c r="AU246" s="251" t="s">
        <v>137</v>
      </c>
      <c r="AV246" s="14" t="s">
        <v>136</v>
      </c>
      <c r="AW246" s="14" t="s">
        <v>32</v>
      </c>
      <c r="AX246" s="14" t="s">
        <v>85</v>
      </c>
      <c r="AY246" s="251" t="s">
        <v>129</v>
      </c>
    </row>
    <row r="247" s="2" customFormat="1" ht="33" customHeight="1">
      <c r="A247" s="38"/>
      <c r="B247" s="39"/>
      <c r="C247" s="215" t="s">
        <v>494</v>
      </c>
      <c r="D247" s="215" t="s">
        <v>132</v>
      </c>
      <c r="E247" s="216" t="s">
        <v>495</v>
      </c>
      <c r="F247" s="217" t="s">
        <v>496</v>
      </c>
      <c r="G247" s="218" t="s">
        <v>135</v>
      </c>
      <c r="H247" s="219">
        <v>143.185</v>
      </c>
      <c r="I247" s="220"/>
      <c r="J247" s="221">
        <f>ROUND(I247*H247,2)</f>
        <v>0</v>
      </c>
      <c r="K247" s="222"/>
      <c r="L247" s="44"/>
      <c r="M247" s="223" t="s">
        <v>1</v>
      </c>
      <c r="N247" s="224" t="s">
        <v>43</v>
      </c>
      <c r="O247" s="91"/>
      <c r="P247" s="225">
        <f>O247*H247</f>
        <v>0</v>
      </c>
      <c r="Q247" s="225">
        <v>0.0053</v>
      </c>
      <c r="R247" s="225">
        <f>Q247*H247</f>
        <v>0.75888050000000007</v>
      </c>
      <c r="S247" s="225">
        <v>0</v>
      </c>
      <c r="T247" s="22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7" t="s">
        <v>190</v>
      </c>
      <c r="AT247" s="227" t="s">
        <v>132</v>
      </c>
      <c r="AU247" s="227" t="s">
        <v>137</v>
      </c>
      <c r="AY247" s="17" t="s">
        <v>129</v>
      </c>
      <c r="BE247" s="228">
        <f>IF(N247="základní",J247,0)</f>
        <v>0</v>
      </c>
      <c r="BF247" s="228">
        <f>IF(N247="snížená",J247,0)</f>
        <v>0</v>
      </c>
      <c r="BG247" s="228">
        <f>IF(N247="zákl. přenesená",J247,0)</f>
        <v>0</v>
      </c>
      <c r="BH247" s="228">
        <f>IF(N247="sníž. přenesená",J247,0)</f>
        <v>0</v>
      </c>
      <c r="BI247" s="228">
        <f>IF(N247="nulová",J247,0)</f>
        <v>0</v>
      </c>
      <c r="BJ247" s="17" t="s">
        <v>137</v>
      </c>
      <c r="BK247" s="228">
        <f>ROUND(I247*H247,2)</f>
        <v>0</v>
      </c>
      <c r="BL247" s="17" t="s">
        <v>190</v>
      </c>
      <c r="BM247" s="227" t="s">
        <v>497</v>
      </c>
    </row>
    <row r="248" s="2" customFormat="1" ht="16.5" customHeight="1">
      <c r="A248" s="38"/>
      <c r="B248" s="39"/>
      <c r="C248" s="262" t="s">
        <v>498</v>
      </c>
      <c r="D248" s="262" t="s">
        <v>197</v>
      </c>
      <c r="E248" s="263" t="s">
        <v>499</v>
      </c>
      <c r="F248" s="264" t="s">
        <v>500</v>
      </c>
      <c r="G248" s="265" t="s">
        <v>135</v>
      </c>
      <c r="H248" s="266">
        <v>157.50399999999999</v>
      </c>
      <c r="I248" s="267"/>
      <c r="J248" s="268">
        <f>ROUND(I248*H248,2)</f>
        <v>0</v>
      </c>
      <c r="K248" s="269"/>
      <c r="L248" s="270"/>
      <c r="M248" s="271" t="s">
        <v>1</v>
      </c>
      <c r="N248" s="272" t="s">
        <v>43</v>
      </c>
      <c r="O248" s="91"/>
      <c r="P248" s="225">
        <f>O248*H248</f>
        <v>0</v>
      </c>
      <c r="Q248" s="225">
        <v>0.0126</v>
      </c>
      <c r="R248" s="225">
        <f>Q248*H248</f>
        <v>1.9845503999999998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200</v>
      </c>
      <c r="AT248" s="227" t="s">
        <v>197</v>
      </c>
      <c r="AU248" s="227" t="s">
        <v>137</v>
      </c>
      <c r="AY248" s="17" t="s">
        <v>129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137</v>
      </c>
      <c r="BK248" s="228">
        <f>ROUND(I248*H248,2)</f>
        <v>0</v>
      </c>
      <c r="BL248" s="17" t="s">
        <v>190</v>
      </c>
      <c r="BM248" s="227" t="s">
        <v>501</v>
      </c>
    </row>
    <row r="249" s="13" customFormat="1">
      <c r="A249" s="13"/>
      <c r="B249" s="229"/>
      <c r="C249" s="230"/>
      <c r="D249" s="231" t="s">
        <v>139</v>
      </c>
      <c r="E249" s="230"/>
      <c r="F249" s="233" t="s">
        <v>502</v>
      </c>
      <c r="G249" s="230"/>
      <c r="H249" s="234">
        <v>157.50399999999999</v>
      </c>
      <c r="I249" s="235"/>
      <c r="J249" s="230"/>
      <c r="K249" s="230"/>
      <c r="L249" s="236"/>
      <c r="M249" s="237"/>
      <c r="N249" s="238"/>
      <c r="O249" s="238"/>
      <c r="P249" s="238"/>
      <c r="Q249" s="238"/>
      <c r="R249" s="238"/>
      <c r="S249" s="238"/>
      <c r="T249" s="239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0" t="s">
        <v>139</v>
      </c>
      <c r="AU249" s="240" t="s">
        <v>137</v>
      </c>
      <c r="AV249" s="13" t="s">
        <v>137</v>
      </c>
      <c r="AW249" s="13" t="s">
        <v>4</v>
      </c>
      <c r="AX249" s="13" t="s">
        <v>85</v>
      </c>
      <c r="AY249" s="240" t="s">
        <v>129</v>
      </c>
    </row>
    <row r="250" s="2" customFormat="1" ht="24.15" customHeight="1">
      <c r="A250" s="38"/>
      <c r="B250" s="39"/>
      <c r="C250" s="215" t="s">
        <v>503</v>
      </c>
      <c r="D250" s="215" t="s">
        <v>132</v>
      </c>
      <c r="E250" s="216" t="s">
        <v>504</v>
      </c>
      <c r="F250" s="217" t="s">
        <v>505</v>
      </c>
      <c r="G250" s="218" t="s">
        <v>146</v>
      </c>
      <c r="H250" s="219">
        <v>20</v>
      </c>
      <c r="I250" s="220"/>
      <c r="J250" s="221">
        <f>ROUND(I250*H250,2)</f>
        <v>0</v>
      </c>
      <c r="K250" s="222"/>
      <c r="L250" s="44"/>
      <c r="M250" s="223" t="s">
        <v>1</v>
      </c>
      <c r="N250" s="224" t="s">
        <v>43</v>
      </c>
      <c r="O250" s="91"/>
      <c r="P250" s="225">
        <f>O250*H250</f>
        <v>0</v>
      </c>
      <c r="Q250" s="225">
        <v>0</v>
      </c>
      <c r="R250" s="225">
        <f>Q250*H250</f>
        <v>0</v>
      </c>
      <c r="S250" s="225">
        <v>0.00036000000000000002</v>
      </c>
      <c r="T250" s="226">
        <f>S250*H250</f>
        <v>0.0072000000000000007</v>
      </c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R250" s="227" t="s">
        <v>190</v>
      </c>
      <c r="AT250" s="227" t="s">
        <v>132</v>
      </c>
      <c r="AU250" s="227" t="s">
        <v>137</v>
      </c>
      <c r="AY250" s="17" t="s">
        <v>129</v>
      </c>
      <c r="BE250" s="228">
        <f>IF(N250="základní",J250,0)</f>
        <v>0</v>
      </c>
      <c r="BF250" s="228">
        <f>IF(N250="snížená",J250,0)</f>
        <v>0</v>
      </c>
      <c r="BG250" s="228">
        <f>IF(N250="zákl. přenesená",J250,0)</f>
        <v>0</v>
      </c>
      <c r="BH250" s="228">
        <f>IF(N250="sníž. přenesená",J250,0)</f>
        <v>0</v>
      </c>
      <c r="BI250" s="228">
        <f>IF(N250="nulová",J250,0)</f>
        <v>0</v>
      </c>
      <c r="BJ250" s="17" t="s">
        <v>137</v>
      </c>
      <c r="BK250" s="228">
        <f>ROUND(I250*H250,2)</f>
        <v>0</v>
      </c>
      <c r="BL250" s="17" t="s">
        <v>190</v>
      </c>
      <c r="BM250" s="227" t="s">
        <v>506</v>
      </c>
    </row>
    <row r="251" s="2" customFormat="1" ht="21.75" customHeight="1">
      <c r="A251" s="38"/>
      <c r="B251" s="39"/>
      <c r="C251" s="215" t="s">
        <v>507</v>
      </c>
      <c r="D251" s="215" t="s">
        <v>132</v>
      </c>
      <c r="E251" s="216" t="s">
        <v>508</v>
      </c>
      <c r="F251" s="217" t="s">
        <v>509</v>
      </c>
      <c r="G251" s="218" t="s">
        <v>189</v>
      </c>
      <c r="H251" s="219">
        <v>89.700000000000003</v>
      </c>
      <c r="I251" s="220"/>
      <c r="J251" s="221">
        <f>ROUND(I251*H251,2)</f>
        <v>0</v>
      </c>
      <c r="K251" s="222"/>
      <c r="L251" s="44"/>
      <c r="M251" s="223" t="s">
        <v>1</v>
      </c>
      <c r="N251" s="224" t="s">
        <v>43</v>
      </c>
      <c r="O251" s="91"/>
      <c r="P251" s="225">
        <f>O251*H251</f>
        <v>0</v>
      </c>
      <c r="Q251" s="225">
        <v>0.00055000000000000003</v>
      </c>
      <c r="R251" s="225">
        <f>Q251*H251</f>
        <v>0.049335000000000004</v>
      </c>
      <c r="S251" s="225">
        <v>0</v>
      </c>
      <c r="T251" s="226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7" t="s">
        <v>190</v>
      </c>
      <c r="AT251" s="227" t="s">
        <v>132</v>
      </c>
      <c r="AU251" s="227" t="s">
        <v>137</v>
      </c>
      <c r="AY251" s="17" t="s">
        <v>129</v>
      </c>
      <c r="BE251" s="228">
        <f>IF(N251="základní",J251,0)</f>
        <v>0</v>
      </c>
      <c r="BF251" s="228">
        <f>IF(N251="snížená",J251,0)</f>
        <v>0</v>
      </c>
      <c r="BG251" s="228">
        <f>IF(N251="zákl. přenesená",J251,0)</f>
        <v>0</v>
      </c>
      <c r="BH251" s="228">
        <f>IF(N251="sníž. přenesená",J251,0)</f>
        <v>0</v>
      </c>
      <c r="BI251" s="228">
        <f>IF(N251="nulová",J251,0)</f>
        <v>0</v>
      </c>
      <c r="BJ251" s="17" t="s">
        <v>137</v>
      </c>
      <c r="BK251" s="228">
        <f>ROUND(I251*H251,2)</f>
        <v>0</v>
      </c>
      <c r="BL251" s="17" t="s">
        <v>190</v>
      </c>
      <c r="BM251" s="227" t="s">
        <v>510</v>
      </c>
    </row>
    <row r="252" s="13" customFormat="1">
      <c r="A252" s="13"/>
      <c r="B252" s="229"/>
      <c r="C252" s="230"/>
      <c r="D252" s="231" t="s">
        <v>139</v>
      </c>
      <c r="E252" s="232" t="s">
        <v>1</v>
      </c>
      <c r="F252" s="233" t="s">
        <v>511</v>
      </c>
      <c r="G252" s="230"/>
      <c r="H252" s="234">
        <v>56.600000000000001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139</v>
      </c>
      <c r="AU252" s="240" t="s">
        <v>137</v>
      </c>
      <c r="AV252" s="13" t="s">
        <v>137</v>
      </c>
      <c r="AW252" s="13" t="s">
        <v>32</v>
      </c>
      <c r="AX252" s="13" t="s">
        <v>77</v>
      </c>
      <c r="AY252" s="240" t="s">
        <v>129</v>
      </c>
    </row>
    <row r="253" s="13" customFormat="1">
      <c r="A253" s="13"/>
      <c r="B253" s="229"/>
      <c r="C253" s="230"/>
      <c r="D253" s="231" t="s">
        <v>139</v>
      </c>
      <c r="E253" s="232" t="s">
        <v>1</v>
      </c>
      <c r="F253" s="233" t="s">
        <v>512</v>
      </c>
      <c r="G253" s="230"/>
      <c r="H253" s="234">
        <v>33.100000000000001</v>
      </c>
      <c r="I253" s="235"/>
      <c r="J253" s="230"/>
      <c r="K253" s="230"/>
      <c r="L253" s="236"/>
      <c r="M253" s="237"/>
      <c r="N253" s="238"/>
      <c r="O253" s="238"/>
      <c r="P253" s="238"/>
      <c r="Q253" s="238"/>
      <c r="R253" s="238"/>
      <c r="S253" s="238"/>
      <c r="T253" s="239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0" t="s">
        <v>139</v>
      </c>
      <c r="AU253" s="240" t="s">
        <v>137</v>
      </c>
      <c r="AV253" s="13" t="s">
        <v>137</v>
      </c>
      <c r="AW253" s="13" t="s">
        <v>32</v>
      </c>
      <c r="AX253" s="13" t="s">
        <v>77</v>
      </c>
      <c r="AY253" s="240" t="s">
        <v>129</v>
      </c>
    </row>
    <row r="254" s="14" customFormat="1">
      <c r="A254" s="14"/>
      <c r="B254" s="241"/>
      <c r="C254" s="242"/>
      <c r="D254" s="231" t="s">
        <v>139</v>
      </c>
      <c r="E254" s="243" t="s">
        <v>1</v>
      </c>
      <c r="F254" s="244" t="s">
        <v>142</v>
      </c>
      <c r="G254" s="242"/>
      <c r="H254" s="245">
        <v>89.700000000000003</v>
      </c>
      <c r="I254" s="246"/>
      <c r="J254" s="242"/>
      <c r="K254" s="242"/>
      <c r="L254" s="247"/>
      <c r="M254" s="248"/>
      <c r="N254" s="249"/>
      <c r="O254" s="249"/>
      <c r="P254" s="249"/>
      <c r="Q254" s="249"/>
      <c r="R254" s="249"/>
      <c r="S254" s="249"/>
      <c r="T254" s="250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1" t="s">
        <v>139</v>
      </c>
      <c r="AU254" s="251" t="s">
        <v>137</v>
      </c>
      <c r="AV254" s="14" t="s">
        <v>136</v>
      </c>
      <c r="AW254" s="14" t="s">
        <v>32</v>
      </c>
      <c r="AX254" s="14" t="s">
        <v>85</v>
      </c>
      <c r="AY254" s="251" t="s">
        <v>129</v>
      </c>
    </row>
    <row r="255" s="2" customFormat="1" ht="24.15" customHeight="1">
      <c r="A255" s="38"/>
      <c r="B255" s="39"/>
      <c r="C255" s="215" t="s">
        <v>513</v>
      </c>
      <c r="D255" s="215" t="s">
        <v>132</v>
      </c>
      <c r="E255" s="216" t="s">
        <v>514</v>
      </c>
      <c r="F255" s="217" t="s">
        <v>515</v>
      </c>
      <c r="G255" s="218" t="s">
        <v>157</v>
      </c>
      <c r="H255" s="219">
        <v>3.48</v>
      </c>
      <c r="I255" s="220"/>
      <c r="J255" s="221">
        <f>ROUND(I255*H255,2)</f>
        <v>0</v>
      </c>
      <c r="K255" s="222"/>
      <c r="L255" s="44"/>
      <c r="M255" s="223" t="s">
        <v>1</v>
      </c>
      <c r="N255" s="224" t="s">
        <v>43</v>
      </c>
      <c r="O255" s="91"/>
      <c r="P255" s="225">
        <f>O255*H255</f>
        <v>0</v>
      </c>
      <c r="Q255" s="225">
        <v>0</v>
      </c>
      <c r="R255" s="225">
        <f>Q255*H255</f>
        <v>0</v>
      </c>
      <c r="S255" s="225">
        <v>0</v>
      </c>
      <c r="T255" s="22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7" t="s">
        <v>190</v>
      </c>
      <c r="AT255" s="227" t="s">
        <v>132</v>
      </c>
      <c r="AU255" s="227" t="s">
        <v>137</v>
      </c>
      <c r="AY255" s="17" t="s">
        <v>129</v>
      </c>
      <c r="BE255" s="228">
        <f>IF(N255="základní",J255,0)</f>
        <v>0</v>
      </c>
      <c r="BF255" s="228">
        <f>IF(N255="snížená",J255,0)</f>
        <v>0</v>
      </c>
      <c r="BG255" s="228">
        <f>IF(N255="zákl. přenesená",J255,0)</f>
        <v>0</v>
      </c>
      <c r="BH255" s="228">
        <f>IF(N255="sníž. přenesená",J255,0)</f>
        <v>0</v>
      </c>
      <c r="BI255" s="228">
        <f>IF(N255="nulová",J255,0)</f>
        <v>0</v>
      </c>
      <c r="BJ255" s="17" t="s">
        <v>137</v>
      </c>
      <c r="BK255" s="228">
        <f>ROUND(I255*H255,2)</f>
        <v>0</v>
      </c>
      <c r="BL255" s="17" t="s">
        <v>190</v>
      </c>
      <c r="BM255" s="227" t="s">
        <v>516</v>
      </c>
    </row>
    <row r="256" s="2" customFormat="1" ht="24.15" customHeight="1">
      <c r="A256" s="38"/>
      <c r="B256" s="39"/>
      <c r="C256" s="215" t="s">
        <v>517</v>
      </c>
      <c r="D256" s="215" t="s">
        <v>132</v>
      </c>
      <c r="E256" s="216" t="s">
        <v>518</v>
      </c>
      <c r="F256" s="217" t="s">
        <v>519</v>
      </c>
      <c r="G256" s="218" t="s">
        <v>157</v>
      </c>
      <c r="H256" s="219">
        <v>3.48</v>
      </c>
      <c r="I256" s="220"/>
      <c r="J256" s="221">
        <f>ROUND(I256*H256,2)</f>
        <v>0</v>
      </c>
      <c r="K256" s="222"/>
      <c r="L256" s="44"/>
      <c r="M256" s="223" t="s">
        <v>1</v>
      </c>
      <c r="N256" s="224" t="s">
        <v>43</v>
      </c>
      <c r="O256" s="91"/>
      <c r="P256" s="225">
        <f>O256*H256</f>
        <v>0</v>
      </c>
      <c r="Q256" s="225">
        <v>0</v>
      </c>
      <c r="R256" s="225">
        <f>Q256*H256</f>
        <v>0</v>
      </c>
      <c r="S256" s="225">
        <v>0</v>
      </c>
      <c r="T256" s="22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7" t="s">
        <v>190</v>
      </c>
      <c r="AT256" s="227" t="s">
        <v>132</v>
      </c>
      <c r="AU256" s="227" t="s">
        <v>137</v>
      </c>
      <c r="AY256" s="17" t="s">
        <v>129</v>
      </c>
      <c r="BE256" s="228">
        <f>IF(N256="základní",J256,0)</f>
        <v>0</v>
      </c>
      <c r="BF256" s="228">
        <f>IF(N256="snížená",J256,0)</f>
        <v>0</v>
      </c>
      <c r="BG256" s="228">
        <f>IF(N256="zákl. přenesená",J256,0)</f>
        <v>0</v>
      </c>
      <c r="BH256" s="228">
        <f>IF(N256="sníž. přenesená",J256,0)</f>
        <v>0</v>
      </c>
      <c r="BI256" s="228">
        <f>IF(N256="nulová",J256,0)</f>
        <v>0</v>
      </c>
      <c r="BJ256" s="17" t="s">
        <v>137</v>
      </c>
      <c r="BK256" s="228">
        <f>ROUND(I256*H256,2)</f>
        <v>0</v>
      </c>
      <c r="BL256" s="17" t="s">
        <v>190</v>
      </c>
      <c r="BM256" s="227" t="s">
        <v>520</v>
      </c>
    </row>
    <row r="257" s="12" customFormat="1" ht="22.8" customHeight="1">
      <c r="A257" s="12"/>
      <c r="B257" s="199"/>
      <c r="C257" s="200"/>
      <c r="D257" s="201" t="s">
        <v>76</v>
      </c>
      <c r="E257" s="213" t="s">
        <v>521</v>
      </c>
      <c r="F257" s="213" t="s">
        <v>522</v>
      </c>
      <c r="G257" s="200"/>
      <c r="H257" s="200"/>
      <c r="I257" s="203"/>
      <c r="J257" s="214">
        <f>BK257</f>
        <v>0</v>
      </c>
      <c r="K257" s="200"/>
      <c r="L257" s="205"/>
      <c r="M257" s="206"/>
      <c r="N257" s="207"/>
      <c r="O257" s="207"/>
      <c r="P257" s="208">
        <f>SUM(P258:P262)</f>
        <v>0</v>
      </c>
      <c r="Q257" s="207"/>
      <c r="R257" s="208">
        <f>SUM(R258:R262)</f>
        <v>0.072456300000000001</v>
      </c>
      <c r="S257" s="207"/>
      <c r="T257" s="209">
        <f>SUM(T258:T262)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10" t="s">
        <v>137</v>
      </c>
      <c r="AT257" s="211" t="s">
        <v>76</v>
      </c>
      <c r="AU257" s="211" t="s">
        <v>85</v>
      </c>
      <c r="AY257" s="210" t="s">
        <v>129</v>
      </c>
      <c r="BK257" s="212">
        <f>SUM(BK258:BK262)</f>
        <v>0</v>
      </c>
    </row>
    <row r="258" s="2" customFormat="1" ht="24.15" customHeight="1">
      <c r="A258" s="38"/>
      <c r="B258" s="39"/>
      <c r="C258" s="215" t="s">
        <v>523</v>
      </c>
      <c r="D258" s="215" t="s">
        <v>132</v>
      </c>
      <c r="E258" s="216" t="s">
        <v>524</v>
      </c>
      <c r="F258" s="217" t="s">
        <v>525</v>
      </c>
      <c r="G258" s="218" t="s">
        <v>135</v>
      </c>
      <c r="H258" s="219">
        <v>147.87000000000001</v>
      </c>
      <c r="I258" s="220"/>
      <c r="J258" s="221">
        <f>ROUND(I258*H258,2)</f>
        <v>0</v>
      </c>
      <c r="K258" s="222"/>
      <c r="L258" s="44"/>
      <c r="M258" s="223" t="s">
        <v>1</v>
      </c>
      <c r="N258" s="224" t="s">
        <v>43</v>
      </c>
      <c r="O258" s="91"/>
      <c r="P258" s="225">
        <f>O258*H258</f>
        <v>0</v>
      </c>
      <c r="Q258" s="225">
        <v>0.00020000000000000001</v>
      </c>
      <c r="R258" s="225">
        <f>Q258*H258</f>
        <v>0.029574000000000003</v>
      </c>
      <c r="S258" s="225">
        <v>0</v>
      </c>
      <c r="T258" s="22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7" t="s">
        <v>190</v>
      </c>
      <c r="AT258" s="227" t="s">
        <v>132</v>
      </c>
      <c r="AU258" s="227" t="s">
        <v>137</v>
      </c>
      <c r="AY258" s="17" t="s">
        <v>129</v>
      </c>
      <c r="BE258" s="228">
        <f>IF(N258="základní",J258,0)</f>
        <v>0</v>
      </c>
      <c r="BF258" s="228">
        <f>IF(N258="snížená",J258,0)</f>
        <v>0</v>
      </c>
      <c r="BG258" s="228">
        <f>IF(N258="zákl. přenesená",J258,0)</f>
        <v>0</v>
      </c>
      <c r="BH258" s="228">
        <f>IF(N258="sníž. přenesená",J258,0)</f>
        <v>0</v>
      </c>
      <c r="BI258" s="228">
        <f>IF(N258="nulová",J258,0)</f>
        <v>0</v>
      </c>
      <c r="BJ258" s="17" t="s">
        <v>137</v>
      </c>
      <c r="BK258" s="228">
        <f>ROUND(I258*H258,2)</f>
        <v>0</v>
      </c>
      <c r="BL258" s="17" t="s">
        <v>190</v>
      </c>
      <c r="BM258" s="227" t="s">
        <v>526</v>
      </c>
    </row>
    <row r="259" s="15" customFormat="1">
      <c r="A259" s="15"/>
      <c r="B259" s="252"/>
      <c r="C259" s="253"/>
      <c r="D259" s="231" t="s">
        <v>139</v>
      </c>
      <c r="E259" s="254" t="s">
        <v>1</v>
      </c>
      <c r="F259" s="255" t="s">
        <v>491</v>
      </c>
      <c r="G259" s="253"/>
      <c r="H259" s="254" t="s">
        <v>1</v>
      </c>
      <c r="I259" s="256"/>
      <c r="J259" s="253"/>
      <c r="K259" s="253"/>
      <c r="L259" s="257"/>
      <c r="M259" s="258"/>
      <c r="N259" s="259"/>
      <c r="O259" s="259"/>
      <c r="P259" s="259"/>
      <c r="Q259" s="259"/>
      <c r="R259" s="259"/>
      <c r="S259" s="259"/>
      <c r="T259" s="260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1" t="s">
        <v>139</v>
      </c>
      <c r="AU259" s="261" t="s">
        <v>137</v>
      </c>
      <c r="AV259" s="15" t="s">
        <v>85</v>
      </c>
      <c r="AW259" s="15" t="s">
        <v>32</v>
      </c>
      <c r="AX259" s="15" t="s">
        <v>77</v>
      </c>
      <c r="AY259" s="261" t="s">
        <v>129</v>
      </c>
    </row>
    <row r="260" s="13" customFormat="1">
      <c r="A260" s="13"/>
      <c r="B260" s="229"/>
      <c r="C260" s="230"/>
      <c r="D260" s="231" t="s">
        <v>139</v>
      </c>
      <c r="E260" s="232" t="s">
        <v>1</v>
      </c>
      <c r="F260" s="233" t="s">
        <v>527</v>
      </c>
      <c r="G260" s="230"/>
      <c r="H260" s="234">
        <v>147.87000000000001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139</v>
      </c>
      <c r="AU260" s="240" t="s">
        <v>137</v>
      </c>
      <c r="AV260" s="13" t="s">
        <v>137</v>
      </c>
      <c r="AW260" s="13" t="s">
        <v>32</v>
      </c>
      <c r="AX260" s="13" t="s">
        <v>85</v>
      </c>
      <c r="AY260" s="240" t="s">
        <v>129</v>
      </c>
    </row>
    <row r="261" s="2" customFormat="1" ht="24.15" customHeight="1">
      <c r="A261" s="38"/>
      <c r="B261" s="39"/>
      <c r="C261" s="215" t="s">
        <v>528</v>
      </c>
      <c r="D261" s="215" t="s">
        <v>132</v>
      </c>
      <c r="E261" s="216" t="s">
        <v>529</v>
      </c>
      <c r="F261" s="217" t="s">
        <v>530</v>
      </c>
      <c r="G261" s="218" t="s">
        <v>135</v>
      </c>
      <c r="H261" s="219">
        <v>147.87000000000001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43</v>
      </c>
      <c r="O261" s="91"/>
      <c r="P261" s="225">
        <f>O261*H261</f>
        <v>0</v>
      </c>
      <c r="Q261" s="225">
        <v>0.00029</v>
      </c>
      <c r="R261" s="225">
        <f>Q261*H261</f>
        <v>0.042882299999999998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190</v>
      </c>
      <c r="AT261" s="227" t="s">
        <v>132</v>
      </c>
      <c r="AU261" s="227" t="s">
        <v>137</v>
      </c>
      <c r="AY261" s="17" t="s">
        <v>129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137</v>
      </c>
      <c r="BK261" s="228">
        <f>ROUND(I261*H261,2)</f>
        <v>0</v>
      </c>
      <c r="BL261" s="17" t="s">
        <v>190</v>
      </c>
      <c r="BM261" s="227" t="s">
        <v>531</v>
      </c>
    </row>
    <row r="262" s="2" customFormat="1" ht="24.15" customHeight="1">
      <c r="A262" s="38"/>
      <c r="B262" s="39"/>
      <c r="C262" s="215" t="s">
        <v>532</v>
      </c>
      <c r="D262" s="215" t="s">
        <v>132</v>
      </c>
      <c r="E262" s="216" t="s">
        <v>533</v>
      </c>
      <c r="F262" s="217" t="s">
        <v>534</v>
      </c>
      <c r="G262" s="218" t="s">
        <v>135</v>
      </c>
      <c r="H262" s="219">
        <v>147.87000000000001</v>
      </c>
      <c r="I262" s="220"/>
      <c r="J262" s="221">
        <f>ROUND(I262*H262,2)</f>
        <v>0</v>
      </c>
      <c r="K262" s="222"/>
      <c r="L262" s="44"/>
      <c r="M262" s="223" t="s">
        <v>1</v>
      </c>
      <c r="N262" s="224" t="s">
        <v>43</v>
      </c>
      <c r="O262" s="91"/>
      <c r="P262" s="225">
        <f>O262*H262</f>
        <v>0</v>
      </c>
      <c r="Q262" s="225">
        <v>0</v>
      </c>
      <c r="R262" s="225">
        <f>Q262*H262</f>
        <v>0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190</v>
      </c>
      <c r="AT262" s="227" t="s">
        <v>132</v>
      </c>
      <c r="AU262" s="227" t="s">
        <v>137</v>
      </c>
      <c r="AY262" s="17" t="s">
        <v>129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137</v>
      </c>
      <c r="BK262" s="228">
        <f>ROUND(I262*H262,2)</f>
        <v>0</v>
      </c>
      <c r="BL262" s="17" t="s">
        <v>190</v>
      </c>
      <c r="BM262" s="227" t="s">
        <v>535</v>
      </c>
    </row>
    <row r="263" s="12" customFormat="1" ht="25.92" customHeight="1">
      <c r="A263" s="12"/>
      <c r="B263" s="199"/>
      <c r="C263" s="200"/>
      <c r="D263" s="201" t="s">
        <v>76</v>
      </c>
      <c r="E263" s="202" t="s">
        <v>536</v>
      </c>
      <c r="F263" s="202" t="s">
        <v>537</v>
      </c>
      <c r="G263" s="200"/>
      <c r="H263" s="200"/>
      <c r="I263" s="203"/>
      <c r="J263" s="204">
        <f>BK263</f>
        <v>0</v>
      </c>
      <c r="K263" s="200"/>
      <c r="L263" s="205"/>
      <c r="M263" s="206"/>
      <c r="N263" s="207"/>
      <c r="O263" s="207"/>
      <c r="P263" s="208">
        <f>P264</f>
        <v>0</v>
      </c>
      <c r="Q263" s="207"/>
      <c r="R263" s="208">
        <f>R264</f>
        <v>0</v>
      </c>
      <c r="S263" s="207"/>
      <c r="T263" s="209">
        <f>T264</f>
        <v>0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210" t="s">
        <v>136</v>
      </c>
      <c r="AT263" s="211" t="s">
        <v>76</v>
      </c>
      <c r="AU263" s="211" t="s">
        <v>77</v>
      </c>
      <c r="AY263" s="210" t="s">
        <v>129</v>
      </c>
      <c r="BK263" s="212">
        <f>BK264</f>
        <v>0</v>
      </c>
    </row>
    <row r="264" s="2" customFormat="1" ht="16.5" customHeight="1">
      <c r="A264" s="38"/>
      <c r="B264" s="39"/>
      <c r="C264" s="215" t="s">
        <v>538</v>
      </c>
      <c r="D264" s="215" t="s">
        <v>132</v>
      </c>
      <c r="E264" s="216" t="s">
        <v>539</v>
      </c>
      <c r="F264" s="217" t="s">
        <v>540</v>
      </c>
      <c r="G264" s="218" t="s">
        <v>541</v>
      </c>
      <c r="H264" s="219">
        <v>24</v>
      </c>
      <c r="I264" s="220"/>
      <c r="J264" s="221">
        <f>ROUND(I264*H264,2)</f>
        <v>0</v>
      </c>
      <c r="K264" s="222"/>
      <c r="L264" s="44"/>
      <c r="M264" s="223" t="s">
        <v>1</v>
      </c>
      <c r="N264" s="224" t="s">
        <v>43</v>
      </c>
      <c r="O264" s="91"/>
      <c r="P264" s="225">
        <f>O264*H264</f>
        <v>0</v>
      </c>
      <c r="Q264" s="225">
        <v>0</v>
      </c>
      <c r="R264" s="225">
        <f>Q264*H264</f>
        <v>0</v>
      </c>
      <c r="S264" s="225">
        <v>0</v>
      </c>
      <c r="T264" s="226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7" t="s">
        <v>542</v>
      </c>
      <c r="AT264" s="227" t="s">
        <v>132</v>
      </c>
      <c r="AU264" s="227" t="s">
        <v>85</v>
      </c>
      <c r="AY264" s="17" t="s">
        <v>129</v>
      </c>
      <c r="BE264" s="228">
        <f>IF(N264="základní",J264,0)</f>
        <v>0</v>
      </c>
      <c r="BF264" s="228">
        <f>IF(N264="snížená",J264,0)</f>
        <v>0</v>
      </c>
      <c r="BG264" s="228">
        <f>IF(N264="zákl. přenesená",J264,0)</f>
        <v>0</v>
      </c>
      <c r="BH264" s="228">
        <f>IF(N264="sníž. přenesená",J264,0)</f>
        <v>0</v>
      </c>
      <c r="BI264" s="228">
        <f>IF(N264="nulová",J264,0)</f>
        <v>0</v>
      </c>
      <c r="BJ264" s="17" t="s">
        <v>137</v>
      </c>
      <c r="BK264" s="228">
        <f>ROUND(I264*H264,2)</f>
        <v>0</v>
      </c>
      <c r="BL264" s="17" t="s">
        <v>542</v>
      </c>
      <c r="BM264" s="227" t="s">
        <v>543</v>
      </c>
    </row>
    <row r="265" s="12" customFormat="1" ht="25.92" customHeight="1">
      <c r="A265" s="12"/>
      <c r="B265" s="199"/>
      <c r="C265" s="200"/>
      <c r="D265" s="201" t="s">
        <v>76</v>
      </c>
      <c r="E265" s="202" t="s">
        <v>544</v>
      </c>
      <c r="F265" s="202" t="s">
        <v>545</v>
      </c>
      <c r="G265" s="200"/>
      <c r="H265" s="200"/>
      <c r="I265" s="203"/>
      <c r="J265" s="204">
        <f>BK265</f>
        <v>0</v>
      </c>
      <c r="K265" s="200"/>
      <c r="L265" s="205"/>
      <c r="M265" s="206"/>
      <c r="N265" s="207"/>
      <c r="O265" s="207"/>
      <c r="P265" s="208">
        <f>P266</f>
        <v>0</v>
      </c>
      <c r="Q265" s="207"/>
      <c r="R265" s="208">
        <f>R266</f>
        <v>0</v>
      </c>
      <c r="S265" s="207"/>
      <c r="T265" s="209">
        <f>T266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0" t="s">
        <v>136</v>
      </c>
      <c r="AT265" s="211" t="s">
        <v>76</v>
      </c>
      <c r="AU265" s="211" t="s">
        <v>77</v>
      </c>
      <c r="AY265" s="210" t="s">
        <v>129</v>
      </c>
      <c r="BK265" s="212">
        <f>BK266</f>
        <v>0</v>
      </c>
    </row>
    <row r="266" s="2" customFormat="1" ht="16.5" customHeight="1">
      <c r="A266" s="38"/>
      <c r="B266" s="39"/>
      <c r="C266" s="215" t="s">
        <v>546</v>
      </c>
      <c r="D266" s="215" t="s">
        <v>132</v>
      </c>
      <c r="E266" s="216" t="s">
        <v>547</v>
      </c>
      <c r="F266" s="217" t="s">
        <v>548</v>
      </c>
      <c r="G266" s="218" t="s">
        <v>294</v>
      </c>
      <c r="H266" s="219">
        <v>1</v>
      </c>
      <c r="I266" s="220"/>
      <c r="J266" s="221">
        <f>ROUND(I266*H266,2)</f>
        <v>0</v>
      </c>
      <c r="K266" s="222"/>
      <c r="L266" s="44"/>
      <c r="M266" s="273" t="s">
        <v>1</v>
      </c>
      <c r="N266" s="274" t="s">
        <v>43</v>
      </c>
      <c r="O266" s="275"/>
      <c r="P266" s="276">
        <f>O266*H266</f>
        <v>0</v>
      </c>
      <c r="Q266" s="276">
        <v>0</v>
      </c>
      <c r="R266" s="276">
        <f>Q266*H266</f>
        <v>0</v>
      </c>
      <c r="S266" s="276">
        <v>0</v>
      </c>
      <c r="T266" s="277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542</v>
      </c>
      <c r="AT266" s="227" t="s">
        <v>132</v>
      </c>
      <c r="AU266" s="227" t="s">
        <v>85</v>
      </c>
      <c r="AY266" s="17" t="s">
        <v>129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137</v>
      </c>
      <c r="BK266" s="228">
        <f>ROUND(I266*H266,2)</f>
        <v>0</v>
      </c>
      <c r="BL266" s="17" t="s">
        <v>542</v>
      </c>
      <c r="BM266" s="227" t="s">
        <v>549</v>
      </c>
    </row>
    <row r="267" s="2" customFormat="1" ht="6.96" customHeight="1">
      <c r="A267" s="38"/>
      <c r="B267" s="66"/>
      <c r="C267" s="67"/>
      <c r="D267" s="67"/>
      <c r="E267" s="67"/>
      <c r="F267" s="67"/>
      <c r="G267" s="67"/>
      <c r="H267" s="67"/>
      <c r="I267" s="67"/>
      <c r="J267" s="67"/>
      <c r="K267" s="67"/>
      <c r="L267" s="44"/>
      <c r="M267" s="38"/>
      <c r="O267" s="38"/>
      <c r="P267" s="38"/>
      <c r="Q267" s="38"/>
      <c r="R267" s="38"/>
      <c r="S267" s="38"/>
      <c r="T267" s="38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</row>
  </sheetData>
  <sheetProtection sheet="1" autoFilter="0" formatColumns="0" formatRows="0" objects="1" scenarios="1" spinCount="100000" saltValue="/zy1NEb1AjIYN9PkJPnTCpycYyRpL15nrxBI0JC1Xb/FibwFnLzb90e0hAqSTEgkOCihpQ45hSm22bk2TTDUEw==" hashValue="KadYu9EYdKopXhCkIWO7PsKdoG6WH0KQwXKp3nFvviTko40JiKRKOICdLMbfclyeJeIC3BmYbCD0ndQ5FDxYmA==" algorithmName="SHA-512" password="CC35"/>
  <autoFilter ref="C134:K266"/>
  <mergeCells count="9">
    <mergeCell ref="E7:H7"/>
    <mergeCell ref="E9:H9"/>
    <mergeCell ref="E18:H18"/>
    <mergeCell ref="E27:H27"/>
    <mergeCell ref="E85:H85"/>
    <mergeCell ref="E87:H87"/>
    <mergeCell ref="E125:H125"/>
    <mergeCell ref="E127:H127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Jarka-PC\Jarka</dc:creator>
  <cp:lastModifiedBy>Jarka-PC\Jarka</cp:lastModifiedBy>
  <dcterms:created xsi:type="dcterms:W3CDTF">2023-06-10T11:12:22Z</dcterms:created>
  <dcterms:modified xsi:type="dcterms:W3CDTF">2023-06-10T11:12:27Z</dcterms:modified>
</cp:coreProperties>
</file>