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1 2023 - Bytová jednotka ..." sheetId="2" r:id="rId2"/>
  </sheets>
  <definedNames>
    <definedName name="_xlnm._FilterDatabase" localSheetId="1" hidden="1">'1 2023 - Bytová jednotka ...'!$C$151:$K$489</definedName>
    <definedName name="_xlnm.Print_Area" localSheetId="1">'1 2023 - Bytová jednotka ...'!$C$4:$J$76,'1 2023 - Bytová jednotka ...'!$C$82:$J$133,'1 2023 - Bytová jednotka ...'!$C$139:$K$489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 2023 - Bytová jednotka ...'!$151:$151</definedName>
  </definedNames>
  <calcPr calcId="162913"/>
</workbook>
</file>

<file path=xl/sharedStrings.xml><?xml version="1.0" encoding="utf-8"?>
<sst xmlns="http://schemas.openxmlformats.org/spreadsheetml/2006/main" count="4214" uniqueCount="834">
  <si>
    <t>Export Komplet</t>
  </si>
  <si>
    <t/>
  </si>
  <si>
    <t>2.0</t>
  </si>
  <si>
    <t>False</t>
  </si>
  <si>
    <t>{df1f4a10-f93e-4720-a39f-b07aa67fd625}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</si>
  <si>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</si>
  <si>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</si>
  <si>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</si>
  <si>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</si>
  <si>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</si>
  <si>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</si>
  <si>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</si>
  <si>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</si>
  <si>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</si>
  <si>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P2213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</si>
  <si>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</si>
  <si>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</si>
  <si>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 1.11  4+1  (typ byt č.2)</t>
  </si>
  <si>
    <t>KSO:</t>
  </si>
  <si>
    <t>CC-CZ:</t>
  </si>
  <si>
    <t>Místo:</t>
  </si>
  <si>
    <t xml:space="preserve"> </t>
  </si>
  <si>
    <t>Datum:</t>
  </si>
  <si>
    <t>16. 1. 2023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</si>
  <si>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</si>
  <si>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</si>
  <si>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</si>
  <si>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</si>
  <si>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</si>
  <si>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</si>
  <si>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</si>
  <si>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</si>
  <si>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</si>
  <si>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</si>
  <si>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</si>
  <si>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</si>
  <si>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</si>
  <si>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</si>
  <si>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</si>
  <si>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</si>
  <si>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</si>
  <si>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</si>
  <si>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</si>
  <si>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</si>
  <si>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</si>
  <si>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</si>
  <si>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</si>
  <si>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</si>
  <si>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</si>
  <si>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</si>
  <si>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</si>
  <si>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</si>
  <si>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</si>
  <si>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</si>
  <si>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</si>
  <si>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</si>
  <si>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</si>
  <si>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</si>
  <si>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</si>
  <si>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</si>
  <si>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</si>
  <si>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</si>
  <si>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</si>
  <si>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</si>
  <si>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</si>
  <si>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</si>
  <si>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</si>
  <si>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</si>
  <si>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</si>
  <si>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</si>
  <si>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</si>
  <si>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</si>
  <si>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</si>
  <si>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</si>
  <si>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</si>
  <si>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</si>
  <si>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</si>
  <si>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</si>
  <si>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</si>
  <si>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</si>
  <si>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</si>
  <si>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1 2023</t>
  </si>
  <si>
    <t>Bytová jednotka typ byt č.2 var. 1</t>
  </si>
  <si>
    <t>STA</t>
  </si>
  <si>
    <t>1</t>
  </si>
  <si>
    <t>{927d25f6-89b9-41ff-9d7a-55010c2dd832}</t>
  </si>
  <si>
    <t>KRYCÍ LIST SOUPISU PRACÍ</t>
  </si>
  <si>
    <t>Objekt:</t>
  </si>
  <si>
    <t>1 2023 - Bytová jednotka typ byt č.2 var. 1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</si>
  <si>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</si>
  <si>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</si>
  <si>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</si>
  <si>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</si>
  <si>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</si>
  <si>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</si>
  <si>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</si>
  <si>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</si>
  <si>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</si>
  <si>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</si>
  <si>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</si>
  <si>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</si>
  <si>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</si>
  <si>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</si>
  <si>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</si>
  <si>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</si>
  <si>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</si>
  <si>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</si>
  <si>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</si>
  <si>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</si>
  <si>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</si>
  <si>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</si>
  <si>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</si>
  <si>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</si>
  <si>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</si>
  <si>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</si>
  <si>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</si>
  <si>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</si>
  <si>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</si>
  <si>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</si>
  <si>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</si>
  <si>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</si>
  <si>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</si>
  <si>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2) Ostatní náklady</t>
  </si>
  <si>
    <t>Zařízení staveniště</t>
  </si>
  <si>
    <t>VRN</t>
  </si>
  <si>
    <t>2</t>
  </si>
  <si>
    <t>Mimostav. doprava</t>
  </si>
  <si>
    <t>Územní vlivy</t>
  </si>
  <si>
    <t>Provozní vlivy</t>
  </si>
  <si>
    <t>Ostatní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</si>
  <si>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</si>
  <si>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</si>
  <si>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</si>
  <si>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</si>
  <si>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</si>
  <si>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</si>
  <si>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</si>
  <si>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</si>
  <si>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</si>
  <si>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</si>
  <si>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</si>
  <si>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</si>
  <si>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</si>
  <si>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</si>
  <si>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</si>
  <si>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</si>
  <si>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</si>
  <si>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</si>
  <si>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</si>
  <si>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</si>
  <si>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</si>
  <si>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</si>
  <si>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310236241</t>
  </si>
  <si>
    <t>Zazdívka otvorů pl přes 0,0225 do 0,09 m2 ve zdivu nadzákladovém cihlami pálenými tl do 300 mm</t>
  </si>
  <si>
    <t>kus</t>
  </si>
  <si>
    <t>CS ÚRS 2023 01</t>
  </si>
  <si>
    <t>4</t>
  </si>
  <si>
    <t>182464995</t>
  </si>
  <si>
    <t>VV</t>
  </si>
  <si>
    <t>zazdívka otvorů ve spíži:</t>
  </si>
  <si>
    <t>346244353</t>
  </si>
  <si>
    <t>Obezdívka koupelnových van ploch rovných tl 75 mm z pórobetonových přesných tvárnic</t>
  </si>
  <si>
    <t>m2</t>
  </si>
  <si>
    <t>-720624253</t>
  </si>
  <si>
    <t>1,82*0,8</t>
  </si>
  <si>
    <t>6</t>
  </si>
  <si>
    <t>Úpravy povrchů, podlahy a osazování výplní</t>
  </si>
  <si>
    <t>611315401</t>
  </si>
  <si>
    <t>Oprava vnitřní vápenné hrubé omítky stropů v rozsahu plochy do 10 %</t>
  </si>
  <si>
    <t>-977908128</t>
  </si>
  <si>
    <t>4,41+8,02</t>
  </si>
  <si>
    <t>612315401</t>
  </si>
  <si>
    <t>Oprava vnitřní vápenné hrubé omítky stěn v rozsahu plochy do 10 %</t>
  </si>
  <si>
    <t>-1874252327</t>
  </si>
  <si>
    <t>(2,815+2,85)*2*2,65</t>
  </si>
  <si>
    <t>(2,51+1,55+2,85+1,55+1,35)*2,65</t>
  </si>
  <si>
    <t>Součet</t>
  </si>
  <si>
    <t>5</t>
  </si>
  <si>
    <t>2,815*2,85</t>
  </si>
  <si>
    <t>50</t>
  </si>
  <si>
    <t>632441112</t>
  </si>
  <si>
    <t>Potěr cementový samonivelační tl do 30 mm ze suchých směsí</t>
  </si>
  <si>
    <t>2015577238</t>
  </si>
  <si>
    <t>1,82*2,51</t>
  </si>
  <si>
    <t>0,95*1,535</t>
  </si>
  <si>
    <t>8</t>
  </si>
  <si>
    <t>642944121</t>
  </si>
  <si>
    <t>Osazování ocelových zárubní dodatečné pl do 2,5 m2</t>
  </si>
  <si>
    <t>936413435</t>
  </si>
  <si>
    <t>9</t>
  </si>
  <si>
    <t>M</t>
  </si>
  <si>
    <t>55331589</t>
  </si>
  <si>
    <t>zárubeň jednokřídlá ocelová pro sádrokartonové příčky tl stěny 75-100mm rozměru 700/1970, 2100mm</t>
  </si>
  <si>
    <t>1007133422</t>
  </si>
  <si>
    <t>Ostatní konstrukce a práce, bourání</t>
  </si>
  <si>
    <t>784111001</t>
  </si>
  <si>
    <t>Oprášení (ometení ) podkladu v místnostech výšky do 3,80 m</t>
  </si>
  <si>
    <t>16</t>
  </si>
  <si>
    <t>-951254557</t>
  </si>
  <si>
    <t>konstrukce po vybouraném jádru:</t>
  </si>
  <si>
    <t>(2,85+7)*2*2,6</t>
  </si>
  <si>
    <t>strop:</t>
  </si>
  <si>
    <t>2,85*7</t>
  </si>
  <si>
    <t>952901111</t>
  </si>
  <si>
    <t>Vyčištění budov bytové a občanské výstavby při výšce podlaží do 4 m</t>
  </si>
  <si>
    <t>-979608058</t>
  </si>
  <si>
    <t>7*2,85</t>
  </si>
  <si>
    <t>přístupová trasa do bytu-choba:</t>
  </si>
  <si>
    <t>962051114</t>
  </si>
  <si>
    <t>Bourání příček ze ŽB tl do 50 mm</t>
  </si>
  <si>
    <t>993967208</t>
  </si>
  <si>
    <t>ubourání spižní zdi:</t>
  </si>
  <si>
    <t>0,8*2,65</t>
  </si>
  <si>
    <t>962084121</t>
  </si>
  <si>
    <t>Bourání příček umakartových tl do 50 mm</t>
  </si>
  <si>
    <t>1717081684</t>
  </si>
  <si>
    <t>(2,565*2+1,895*2+3+0,895)*2,6</t>
  </si>
  <si>
    <t>965046111</t>
  </si>
  <si>
    <t>Broušení stávajících betonových podlah úběr do 3 mm</t>
  </si>
  <si>
    <t>2018123181</t>
  </si>
  <si>
    <t>2,565*1,895-0,895*0,65</t>
  </si>
  <si>
    <t>0,7*3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</si>
  <si>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</si>
  <si>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</si>
  <si>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</si>
  <si>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</si>
  <si>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</si>
  <si>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-75754846</t>
  </si>
  <si>
    <t>997013219</t>
  </si>
  <si>
    <t>Příplatek k vnitrostaveništní dopravě suti a vybouraných hmot za zvětšenou dopravu suti ZKD 10 m</t>
  </si>
  <si>
    <t>1257223625</t>
  </si>
  <si>
    <t>4,012*50 "Přepočtené koeficientem množství</t>
  </si>
  <si>
    <t>997013501</t>
  </si>
  <si>
    <t>Odvoz suti a vybouraných hmot na skládku nebo meziskládku do 1 km se složením</t>
  </si>
  <si>
    <t>-1594199981</t>
  </si>
  <si>
    <t>997013509</t>
  </si>
  <si>
    <t>Příplatek k odvozu suti a vybouraných hmot na skládku ZKD 1 km přes 1 km</t>
  </si>
  <si>
    <t>131467530</t>
  </si>
  <si>
    <t>4,012*9 "Přepočtené koeficientem množství</t>
  </si>
  <si>
    <t>997013631</t>
  </si>
  <si>
    <t>Poplatek za uložení na skládce (skládkovné) stavebního odpadu směsného kód odpadu 17 09 04</t>
  </si>
  <si>
    <t>-105140928</t>
  </si>
  <si>
    <t>998</t>
  </si>
  <si>
    <t>Přesun hmot</t>
  </si>
  <si>
    <t>998011003</t>
  </si>
  <si>
    <t>Přesun hmot pro budovy zděné v do 24 m</t>
  </si>
  <si>
    <t>-1791269274</t>
  </si>
  <si>
    <t>PSV</t>
  </si>
  <si>
    <t>Práce a dodávky PSV</t>
  </si>
  <si>
    <t>711</t>
  </si>
  <si>
    <t>Izolace proti vodě, vlhkosti a plynům</t>
  </si>
  <si>
    <t>711191201</t>
  </si>
  <si>
    <t>Provedení izolace proti vlhkosti hydroizolační stěrkou vodorovné na betonu, 2 vrstvy</t>
  </si>
  <si>
    <t>2000211611</t>
  </si>
  <si>
    <t>2,51*1,82</t>
  </si>
  <si>
    <t>711192201</t>
  </si>
  <si>
    <t>Provedení izolace proti vlhkosti hydroizolační stěrkou svislé na betonu, 2 vrstvy</t>
  </si>
  <si>
    <t>491855676</t>
  </si>
  <si>
    <t>(0,95+1,535)*2*0,2</t>
  </si>
  <si>
    <t>(0,7+1,82+0,7)*2</t>
  </si>
  <si>
    <t>(1,81+1,82+1,81)*0,2</t>
  </si>
  <si>
    <t>pod vanou:</t>
  </si>
  <si>
    <t>24617150</t>
  </si>
  <si>
    <t>hmota nátěrová hydroizolační elastická na beton nebo omítku</t>
  </si>
  <si>
    <t>kg</t>
  </si>
  <si>
    <t>32</t>
  </si>
  <si>
    <t>-1427332410</t>
  </si>
  <si>
    <t>spotřeba 3kg/m2, tl. 2mm</t>
  </si>
  <si>
    <t>(6,026+9,978)*3</t>
  </si>
  <si>
    <t>711199095</t>
  </si>
  <si>
    <t>Příplatek k izolacím proti zemní vlhkosti za plochu do 10 m2 natěradly za studena nebo za horka</t>
  </si>
  <si>
    <t>-455017019</t>
  </si>
  <si>
    <t>6,026+9,978</t>
  </si>
  <si>
    <t>711199101</t>
  </si>
  <si>
    <t>Provedení těsnícího pásu do spoje dilatační nebo styčné spáry podlaha - stěna</t>
  </si>
  <si>
    <t>m</t>
  </si>
  <si>
    <t>-999077130</t>
  </si>
  <si>
    <t>(1,535+0,95)*2</t>
  </si>
  <si>
    <t>(2,51+1,82)*2</t>
  </si>
  <si>
    <t>2,6*2</t>
  </si>
  <si>
    <t>0,2*6</t>
  </si>
  <si>
    <t>711199102</t>
  </si>
  <si>
    <t>Provedení těsnícího koutu pro vnější nebo vnitřní roh spáry podlaha - stěna</t>
  </si>
  <si>
    <t>935205237</t>
  </si>
  <si>
    <t>28355020</t>
  </si>
  <si>
    <t>páska pružná těsnící š 80mm</t>
  </si>
  <si>
    <t>-389536473</t>
  </si>
  <si>
    <t>20,03*1,1</t>
  </si>
  <si>
    <t>998711103</t>
  </si>
  <si>
    <t>Přesun hmot tonážní pro izolace proti vodě, vlhkosti a plynům v objektech výšky do 60 m</t>
  </si>
  <si>
    <t>-127650955</t>
  </si>
  <si>
    <t>721</t>
  </si>
  <si>
    <t>Zdravotechnika - vnitřní kanalizace</t>
  </si>
  <si>
    <t>721171808</t>
  </si>
  <si>
    <t>Demontáž potrubí z PVC do D 114</t>
  </si>
  <si>
    <t>75783825</t>
  </si>
  <si>
    <t>721173706</t>
  </si>
  <si>
    <t>Potrubí kanalizační z PE odpadní DN 100</t>
  </si>
  <si>
    <t>-390319178</t>
  </si>
  <si>
    <t>721173722</t>
  </si>
  <si>
    <t>Potrubí kanalizační z PE připojovací DN 40</t>
  </si>
  <si>
    <t>-79710470</t>
  </si>
  <si>
    <t>721173724</t>
  </si>
  <si>
    <t>Potrubí kanalizační z PE připojovací DN 70</t>
  </si>
  <si>
    <t>909166649</t>
  </si>
  <si>
    <t>721220801</t>
  </si>
  <si>
    <t>Demontáž uzávěrek zápachových DN 70</t>
  </si>
  <si>
    <t>182536929</t>
  </si>
  <si>
    <t>vana,umyvadlo,pračka:</t>
  </si>
  <si>
    <t>721290111</t>
  </si>
  <si>
    <t>Zkouška těsnosti potrubí kanalizace vodou do DN 125</t>
  </si>
  <si>
    <t>-701610025</t>
  </si>
  <si>
    <t>OO</t>
  </si>
  <si>
    <t>Otočení odpadu hlavního stoupacího vedení pro wc z důvodu změny orientace vč. materiálu (kolena, odbočka)</t>
  </si>
  <si>
    <t>kpl</t>
  </si>
  <si>
    <t>-405259534</t>
  </si>
  <si>
    <t>998721103</t>
  </si>
  <si>
    <t>Přesun hmot tonážní pro vnitřní kanalizace v objektech v do 24 m</t>
  </si>
  <si>
    <t>-624137234</t>
  </si>
  <si>
    <t>722</t>
  </si>
  <si>
    <t>Zdravotechnika - vnitřní vodovod</t>
  </si>
  <si>
    <t>722170801</t>
  </si>
  <si>
    <t>Demontáž rozvodů vody z plastů do D 25</t>
  </si>
  <si>
    <t>-1579815164</t>
  </si>
  <si>
    <t>722176113</t>
  </si>
  <si>
    <t>Montáž potrubí plastové spojované svary polyfuzně do D 25 mm</t>
  </si>
  <si>
    <t>-1196736515</t>
  </si>
  <si>
    <t>28615150</t>
  </si>
  <si>
    <t>trubka vodovodní tlaková PPR řada PN 20 D 16mm dl 4m</t>
  </si>
  <si>
    <t>-979762028</t>
  </si>
  <si>
    <t>28615152</t>
  </si>
  <si>
    <t>trubka vodovodní tlaková PPR řada PN 20 D 20mm dl 4m</t>
  </si>
  <si>
    <t>1609024396</t>
  </si>
  <si>
    <t>28615153</t>
  </si>
  <si>
    <t>trubka vodovodní tlaková PPR řada PN 20 D 25mm dl 4m</t>
  </si>
  <si>
    <t>952345474</t>
  </si>
  <si>
    <t>722179191</t>
  </si>
  <si>
    <t>Příplatek k rozvodu vody z plastů za malý rozsah prací na zakázce do 20 m</t>
  </si>
  <si>
    <t>soubor</t>
  </si>
  <si>
    <t>546144425</t>
  </si>
  <si>
    <t>722179192</t>
  </si>
  <si>
    <t>Příplatek k rozvodu vody z plastů za potrubí do D 32 mm do 15 svarů</t>
  </si>
  <si>
    <t>1841028778</t>
  </si>
  <si>
    <t>722290215</t>
  </si>
  <si>
    <t>Zkouška těsnosti vodovodního potrubí hrdlového nebo přírubového do DN 100</t>
  </si>
  <si>
    <t>-1196270249</t>
  </si>
  <si>
    <t>722290234</t>
  </si>
  <si>
    <t>Proplach a dezinfekce vodovodního potrubí do DN 80</t>
  </si>
  <si>
    <t>1415411632</t>
  </si>
  <si>
    <t>998722103</t>
  </si>
  <si>
    <t>Přesun hmot tonážní pro vnitřní vodovod v objektech v do 24 m</t>
  </si>
  <si>
    <t>1957091507</t>
  </si>
  <si>
    <t>Přesunutí hlavních uzavíracích ventilů a vodoměrů z důvodu změny orientace přístupu do šachtice, včetně odstavení stoupacího potrubí</t>
  </si>
  <si>
    <t>-1723797488</t>
  </si>
  <si>
    <t>studená voda:</t>
  </si>
  <si>
    <t xml:space="preserve">teplá voda: </t>
  </si>
  <si>
    <t>723</t>
  </si>
  <si>
    <t>Zdravotechnika - vnitřní plynovod</t>
  </si>
  <si>
    <t>723120804</t>
  </si>
  <si>
    <t>Demontáž potrubí ocelové závitové svařované do DN 25</t>
  </si>
  <si>
    <t>1595084257</t>
  </si>
  <si>
    <t>723150421</t>
  </si>
  <si>
    <t>Potrubí plyn ocelové z ušlechtilé oceli spojované lisováním D 15x1 mm</t>
  </si>
  <si>
    <t>515272783</t>
  </si>
  <si>
    <t>chránička:</t>
  </si>
  <si>
    <t>723181011</t>
  </si>
  <si>
    <t>Potrubí měděné polotvrdé spojované lisováním D 15x1 mm</t>
  </si>
  <si>
    <t>1352661899</t>
  </si>
  <si>
    <t>723190105</t>
  </si>
  <si>
    <t>Přípojka plynovodní nerezová hadice G1/2 F x G1/2 F délky 100 cm spojovaná na závit</t>
  </si>
  <si>
    <t>923977741</t>
  </si>
  <si>
    <t>723190901</t>
  </si>
  <si>
    <t>Uzavření,otevření plynovodního potrubí při opravě</t>
  </si>
  <si>
    <t>-1457725637</t>
  </si>
  <si>
    <t>723190907</t>
  </si>
  <si>
    <t>Odvzdušnění nebo napuštění plynovodního potrubí</t>
  </si>
  <si>
    <t>-1577108222</t>
  </si>
  <si>
    <t>723190909</t>
  </si>
  <si>
    <t>Zkouška těsnosti potrubí plynovodního</t>
  </si>
  <si>
    <t>1832227746</t>
  </si>
  <si>
    <t>KV</t>
  </si>
  <si>
    <t>Příprava odběrného místa pro osazení plynoměru - dodání hl. uzavíracího kulového ventilu G1, dodání rozpěrky k plynoměru, z důvodu změny orientace přístupu do šachtice</t>
  </si>
  <si>
    <t>1126582388</t>
  </si>
  <si>
    <t>998723103</t>
  </si>
  <si>
    <t>Přesun hmot tonážní pro vnitřní plynovod v objektech v do 24 m</t>
  </si>
  <si>
    <t>-1048691839</t>
  </si>
  <si>
    <t>725</t>
  </si>
  <si>
    <t>Zdravotechnika - zařizovací předměty</t>
  </si>
  <si>
    <t>725110811</t>
  </si>
  <si>
    <t>Demontáž klozetů splachovací s nádrží</t>
  </si>
  <si>
    <t>-244303074</t>
  </si>
  <si>
    <t>725112001</t>
  </si>
  <si>
    <t>Klozet keramický standardní samostatně stojící s hlubokým splachováním odpad vodorovný</t>
  </si>
  <si>
    <t>1952665717</t>
  </si>
  <si>
    <t>725210821</t>
  </si>
  <si>
    <t>Demontáž umyvadel bez výtokových armatur</t>
  </si>
  <si>
    <t>788519960</t>
  </si>
  <si>
    <t>725211646</t>
  </si>
  <si>
    <t>Umyvadlo keramické bílé šířky 800 mm do nábytku připevněné na stěnu šrouby</t>
  </si>
  <si>
    <t>-884855802</t>
  </si>
  <si>
    <t>725220841</t>
  </si>
  <si>
    <t>Demontáž van ocelová</t>
  </si>
  <si>
    <t>-349476455</t>
  </si>
  <si>
    <t>725222169</t>
  </si>
  <si>
    <t>Vana bez armatur výtokových akrylátová se zápachovou uzávěrkou tvarovaná 1700x700 mm</t>
  </si>
  <si>
    <t>-1655141577</t>
  </si>
  <si>
    <t>725229103</t>
  </si>
  <si>
    <t>Montáž vany se zápachovou uzávěrkou akrylátových</t>
  </si>
  <si>
    <t>-120477120</t>
  </si>
  <si>
    <t>725810811</t>
  </si>
  <si>
    <t>Demontáž ventilů výtokových nástěnných</t>
  </si>
  <si>
    <t>-1916555890</t>
  </si>
  <si>
    <t>725811115</t>
  </si>
  <si>
    <t>Ventil nástěnný pevný výtok G1/2x80 mm</t>
  </si>
  <si>
    <t>-975709295</t>
  </si>
  <si>
    <t>725820801</t>
  </si>
  <si>
    <t>Demontáž baterie nástěnné do G 3 / 4</t>
  </si>
  <si>
    <t>1427272899</t>
  </si>
  <si>
    <t>725822611</t>
  </si>
  <si>
    <t>96306229</t>
  </si>
  <si>
    <t>725831313</t>
  </si>
  <si>
    <t>Baterie vanová nástěnná páková s příslušenstvím a pohyblivým držákem</t>
  </si>
  <si>
    <t>-236164226</t>
  </si>
  <si>
    <t>725865501</t>
  </si>
  <si>
    <t>Odpadní souprava DN 40/50 se zápachovou uzávěrkou pro vanu, ovládání bovdenem</t>
  </si>
  <si>
    <t>746095992</t>
  </si>
  <si>
    <t>725869101</t>
  </si>
  <si>
    <t>Montáž zápachových uzávěrek do DN 40</t>
  </si>
  <si>
    <t>586907575</t>
  </si>
  <si>
    <t>55161837</t>
  </si>
  <si>
    <t>uzávěrka zápachová pro pračku a myčku nástěnná PP-bílá DN 40</t>
  </si>
  <si>
    <t>-17443632</t>
  </si>
  <si>
    <t>ZUU</t>
  </si>
  <si>
    <t>Zápachová uzávěra - sifon pro umyvadla, provedení plast, klik-klak</t>
  </si>
  <si>
    <t>-1113966947</t>
  </si>
  <si>
    <t>725980123</t>
  </si>
  <si>
    <t>Dvířka na magnety 30/30 vč. montáže a začištění k obkladu (menší rozměr bude odsouhlasen objednatelem)</t>
  </si>
  <si>
    <t>77931120</t>
  </si>
  <si>
    <t>998725103</t>
  </si>
  <si>
    <t>Přesun hmot tonážní pro zařizovací předměty v objektech v do 24 m</t>
  </si>
  <si>
    <t>-1818879220</t>
  </si>
  <si>
    <t>OIM</t>
  </si>
  <si>
    <t>Ostatní instalační materiál nutný pro dopojení zařizovacích předmětů (pancéřové hadičky, těsnění atd...)</t>
  </si>
  <si>
    <t>-497905479</t>
  </si>
  <si>
    <t>SK</t>
  </si>
  <si>
    <t>D+M skříňky pod umyvadlo š. 800 mm</t>
  </si>
  <si>
    <t>814612858</t>
  </si>
  <si>
    <t>735141111</t>
  </si>
  <si>
    <t>Montáž tělesa výšky do 1400 mm na stěnu</t>
  </si>
  <si>
    <t>CS ÚRS 2022 01</t>
  </si>
  <si>
    <t>1442910048</t>
  </si>
  <si>
    <t>ETP</t>
  </si>
  <si>
    <t>Elektrický topný žebřík 450x900 bílý vč. držáků na stěnu</t>
  </si>
  <si>
    <t>1053954150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</si>
  <si>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</si>
  <si>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</si>
  <si>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</si>
  <si>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</si>
  <si>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1092280769</t>
  </si>
  <si>
    <t>998726113</t>
  </si>
  <si>
    <t>Přesun hmot tonážní pro instalační prefabrikáty v objektech v do 24 m</t>
  </si>
  <si>
    <t>1015481253</t>
  </si>
  <si>
    <t>741</t>
  </si>
  <si>
    <t>Elektroinstalace - silnoproud</t>
  </si>
  <si>
    <t>LED1</t>
  </si>
  <si>
    <t>LED pásek 12w/m, počet LED diod: 60/m, krytí:IP20,svítivost až 1280lm,4000K DC12v</t>
  </si>
  <si>
    <t>-1112796470</t>
  </si>
  <si>
    <t>LED2</t>
  </si>
  <si>
    <t>Nástěnný profil pro LED pásky Mikro,Profil+ násuvný kryt čirý 2m + přísl.</t>
  </si>
  <si>
    <t>-1971487310</t>
  </si>
  <si>
    <t>LED3</t>
  </si>
  <si>
    <t>Nástěnný profil pro LED pásky Mikro,Profil+ násuvný kryt čirý 1m + přísl.</t>
  </si>
  <si>
    <t>-1318369313</t>
  </si>
  <si>
    <t>LED4</t>
  </si>
  <si>
    <t>LED zdroj vnitřní, výkon:36W,výstupní napětí DC12V,výstupní proud 3A,vstupní napětí:230V</t>
  </si>
  <si>
    <t>38001858</t>
  </si>
  <si>
    <t>LED5</t>
  </si>
  <si>
    <t>Montáž, instalace a zapojení LED pásku</t>
  </si>
  <si>
    <t>-757499492</t>
  </si>
  <si>
    <t>LTN-10B-1</t>
  </si>
  <si>
    <t>Jistič, In 10 A, Ue AC 230/400 V / DC 72 V, charakteristika B, 1pól, Icn 10 kA</t>
  </si>
  <si>
    <t>ks</t>
  </si>
  <si>
    <t>-1899429911</t>
  </si>
  <si>
    <t>LTN-16B-1</t>
  </si>
  <si>
    <t>Jistič, In 16 A, Ue AC 230/400 V / DC 72 V, charakteristika B, 1pól, Icn 10 kA</t>
  </si>
  <si>
    <t>1585883159</t>
  </si>
  <si>
    <t>S1L-210-10</t>
  </si>
  <si>
    <t>Propojovací lišta, 1pól. provedení, průřez 10 mm2, rozteč 17,8 mm, počet vývodů 12, kolíky</t>
  </si>
  <si>
    <t>337435175</t>
  </si>
  <si>
    <t>LFN-25-2-030A</t>
  </si>
  <si>
    <t>Proudový chránič, In 25 A, Ue AC 230 V, Idn 30 mA, 2pól, Inc 10 kA, typ A</t>
  </si>
  <si>
    <t>309914624</t>
  </si>
  <si>
    <t>Pol1</t>
  </si>
  <si>
    <t>Montážní, spojovací a pomocný materiál</t>
  </si>
  <si>
    <t>-623409147</t>
  </si>
  <si>
    <t>Pol2</t>
  </si>
  <si>
    <t>Montáž, certifikace, instalace, zapojení</t>
  </si>
  <si>
    <t>1688869010</t>
  </si>
  <si>
    <t>5513A-C02357 B</t>
  </si>
  <si>
    <t>Zásuvka dvojnásobná s ochrannými kolíky, s clonkami, s natočenou dutinou, IP 40, 16 A,  250 V AC</t>
  </si>
  <si>
    <t>-939874503</t>
  </si>
  <si>
    <t>5519A-A02357 B</t>
  </si>
  <si>
    <t>Zásuvka jednonásobná s ochranným kolíkem, s clonkami, IP 40, 16 A, 250 V AC</t>
  </si>
  <si>
    <t>1954976396</t>
  </si>
  <si>
    <t>3559-A01345</t>
  </si>
  <si>
    <t>Přístroj spínače jednopólového (řazení 1), 10 AX, 250 V AC</t>
  </si>
  <si>
    <t>-141916086</t>
  </si>
  <si>
    <t>3559-A52345</t>
  </si>
  <si>
    <t>Přístroj přepínače střídavého dvojitého (řazení 5B resp.6+6), 10 AX, 250 V AC</t>
  </si>
  <si>
    <t>-240287484</t>
  </si>
  <si>
    <t>3558A-A651 B</t>
  </si>
  <si>
    <t>Kryt spínače kolébkového jednoduchý</t>
  </si>
  <si>
    <t>349078902</t>
  </si>
  <si>
    <t>3558A-A652 B</t>
  </si>
  <si>
    <t>Kryt spínače kolébkového dělený</t>
  </si>
  <si>
    <t>-1304270344</t>
  </si>
  <si>
    <t>3901A-B10 B</t>
  </si>
  <si>
    <t>Rámeček pro elektroinstalační přístroje, jednonásobný</t>
  </si>
  <si>
    <t>-505763796</t>
  </si>
  <si>
    <t>KUL 68-45/LD</t>
  </si>
  <si>
    <t>krabice do dutých stěn (vč. Hořlavých materiálů)</t>
  </si>
  <si>
    <t>-1293178149</t>
  </si>
  <si>
    <t>TYP015</t>
  </si>
  <si>
    <t>Svorka bezšroubová 5 x 1,0 - 2,5</t>
  </si>
  <si>
    <t>821990031</t>
  </si>
  <si>
    <t>TYP018</t>
  </si>
  <si>
    <t>Svorka bezšroubová 4 x 1,0 - 2,5</t>
  </si>
  <si>
    <t>378230109</t>
  </si>
  <si>
    <t>TYP016</t>
  </si>
  <si>
    <t>Svorka bezšroubová 3 x 1,0 - 2,5</t>
  </si>
  <si>
    <t>-951253163</t>
  </si>
  <si>
    <t>1-CYKY-J 3x2,5</t>
  </si>
  <si>
    <t>Kabel s PVC izolací i pláštěm, s Cu jádry 3 x 2,5</t>
  </si>
  <si>
    <t>494781861</t>
  </si>
  <si>
    <t>1-CYKY-J 3x1,5</t>
  </si>
  <si>
    <t>Kabel s PVC izolací i pláštěm, s Cu jádry 3 x 1,5</t>
  </si>
  <si>
    <t>-1939890281</t>
  </si>
  <si>
    <t>Pol3</t>
  </si>
  <si>
    <t>-77694553</t>
  </si>
  <si>
    <t>Pol4</t>
  </si>
  <si>
    <t>Demontáže stávající elektroinstalace a likvidace odpadů</t>
  </si>
  <si>
    <t>567276042</t>
  </si>
  <si>
    <t>Pol5</t>
  </si>
  <si>
    <t>Kabel do průřezu 3x2,5 , uložení do zdiva či dutých stěn</t>
  </si>
  <si>
    <t>325423999</t>
  </si>
  <si>
    <t>Pol6</t>
  </si>
  <si>
    <t>provedení kapsy pro přístrojovou krabici</t>
  </si>
  <si>
    <t>1738574837</t>
  </si>
  <si>
    <t>Pol7</t>
  </si>
  <si>
    <t>Krabice instalace</t>
  </si>
  <si>
    <t>-1744945600</t>
  </si>
  <si>
    <t>Pol8</t>
  </si>
  <si>
    <t>Vypínač řazení 1 nebo 6, montáž a zapojení</t>
  </si>
  <si>
    <t>-1517934805</t>
  </si>
  <si>
    <t>Pol9</t>
  </si>
  <si>
    <t>Vypínač řazení 5 nebo 5B, montáž a zapojení</t>
  </si>
  <si>
    <t>396074546</t>
  </si>
  <si>
    <t>Pol10</t>
  </si>
  <si>
    <t>Zásuvka, montáž a zapojení</t>
  </si>
  <si>
    <t>-2060952976</t>
  </si>
  <si>
    <t>Pol11</t>
  </si>
  <si>
    <t>Ukončení kabelů a nespecifikovatelné práce</t>
  </si>
  <si>
    <t>-1352392047</t>
  </si>
  <si>
    <t>MODUS SPMI3000 KO4V2</t>
  </si>
  <si>
    <t>LED vestavné kruhové svítidlo MODUS SPMI3000, průměr 240mm, opálový kryt, LED 840, 700mA nestmívatelné, krytí IP43</t>
  </si>
  <si>
    <t>1720674802</t>
  </si>
  <si>
    <t>MODUS SPMI700 KO4V2B</t>
  </si>
  <si>
    <t>LED vestavné kruhové svítidlo MODUS SPMI700, průměr 130mm, opálový kryt, LED 840, 150mA nestmívatelné, krytí IP43</t>
  </si>
  <si>
    <t>-597062649</t>
  </si>
  <si>
    <t>EDM-100CTZ</t>
  </si>
  <si>
    <t>Ventilátor (IP44) s automatickou žaluzií a časovým doběhem EDM-100CTZ vč. montáže</t>
  </si>
  <si>
    <t>-912863523</t>
  </si>
  <si>
    <t>Pol12</t>
  </si>
  <si>
    <t>Montáž, instalace a zapojení svítidla, nebo ventilátoru či digestoře</t>
  </si>
  <si>
    <t>-1605361104</t>
  </si>
  <si>
    <t>751</t>
  </si>
  <si>
    <t>Vzduchotechnika</t>
  </si>
  <si>
    <t>751111811</t>
  </si>
  <si>
    <t>Demontáž ventilátoru axiálního nízkotlakého kruhové potrubí D do 200 mm</t>
  </si>
  <si>
    <t>523635710</t>
  </si>
  <si>
    <t>998751102</t>
  </si>
  <si>
    <t>Přesun hmot tonážní pro vzduchotechniku v objektech v do 24 m</t>
  </si>
  <si>
    <t>1666350923</t>
  </si>
  <si>
    <t>763</t>
  </si>
  <si>
    <t>Konstrukce suché výstavby</t>
  </si>
  <si>
    <t>763111331</t>
  </si>
  <si>
    <t>SDK příčka tl 80 mm profil CW+UW 50 desky 1xH2 15 TI 40mm</t>
  </si>
  <si>
    <t>-1142261474</t>
  </si>
  <si>
    <t>2,85*2,65*2</t>
  </si>
  <si>
    <t>0,95*2,65</t>
  </si>
  <si>
    <t>763111351</t>
  </si>
  <si>
    <t>SDK příčka tl 105 mm profil CW+UW 75 desky 1xH2 15 s izolací tl. 80 mm</t>
  </si>
  <si>
    <t>1948000515</t>
  </si>
  <si>
    <t>2,51*2,65</t>
  </si>
  <si>
    <t>763111718</t>
  </si>
  <si>
    <t>SDK příčka úprava styku příčky a stropu/stávající stěny páskou nebo silikonováním</t>
  </si>
  <si>
    <t>-4882267</t>
  </si>
  <si>
    <t>2,85*2</t>
  </si>
  <si>
    <t>(0,95+1,535)*2</t>
  </si>
  <si>
    <t>2,65*8</t>
  </si>
  <si>
    <t>763111751</t>
  </si>
  <si>
    <t>Příplatek k SDK příčce za plochu do 6 m2 jednotlivě</t>
  </si>
  <si>
    <t>-837622480</t>
  </si>
  <si>
    <t>763111762</t>
  </si>
  <si>
    <t>Příplatek k SDK příčce s jednoduchou nosnou konstrukcí za zahuštění profilů na vzdálenost 41 mm</t>
  </si>
  <si>
    <t>-1032537560</t>
  </si>
  <si>
    <t>763111771</t>
  </si>
  <si>
    <t>Příplatek k SDK příčce za rovinnost kvality Q3</t>
  </si>
  <si>
    <t>1212658252</t>
  </si>
  <si>
    <t>24,275*2</t>
  </si>
  <si>
    <t>763131451</t>
  </si>
  <si>
    <t>SDK podhled deska 1xH2 12,5 bez izolace dvouvrstvá spodní kce profil CD+UD</t>
  </si>
  <si>
    <t>-147377778</t>
  </si>
  <si>
    <t>4,56+1,45</t>
  </si>
  <si>
    <t>763131751</t>
  </si>
  <si>
    <t>Montáž parotěsné zábrany do SDK podhledu</t>
  </si>
  <si>
    <t>1900666647</t>
  </si>
  <si>
    <t>28329336</t>
  </si>
  <si>
    <t>fólie parotěsná s reflexní Al vrstvou 160 g/m2 (1,5 x 50 m)</t>
  </si>
  <si>
    <t>1477228193</t>
  </si>
  <si>
    <t>6,01*1,3</t>
  </si>
  <si>
    <t>998763303</t>
  </si>
  <si>
    <t>Přesun hmot tonážní pro sádrokartonové konstrukce v objektech v do 24 m</t>
  </si>
  <si>
    <t>-1064092457</t>
  </si>
  <si>
    <t>VS</t>
  </si>
  <si>
    <t>Příplatek za použití vysokopevnostního sádrokartonu tvrzeného v místě zavěšení kuchyňské linky</t>
  </si>
  <si>
    <t>-1105980830</t>
  </si>
  <si>
    <t>2,85*2,65</t>
  </si>
  <si>
    <t>766</t>
  </si>
  <si>
    <t>Konstrukce truhlářské</t>
  </si>
  <si>
    <t>766421812</t>
  </si>
  <si>
    <t>Demontáž truhlářského obložení podhledů z panelů plochy přes 1,5 m2</t>
  </si>
  <si>
    <t>131106637</t>
  </si>
  <si>
    <t>demontáž obložení stropu umakartem:</t>
  </si>
  <si>
    <t>2,6*1,895</t>
  </si>
  <si>
    <t>766660001</t>
  </si>
  <si>
    <t>Montáž dveřních křídel otvíravých 1křídlových š do 0,8 m do ocelové zárubně</t>
  </si>
  <si>
    <t>-1862048103</t>
  </si>
  <si>
    <t>61162085</t>
  </si>
  <si>
    <t>480608958</t>
  </si>
  <si>
    <t>54914610</t>
  </si>
  <si>
    <t>-1075551079</t>
  </si>
  <si>
    <t>766660722</t>
  </si>
  <si>
    <t>Montáž dveřního kování - zámku</t>
  </si>
  <si>
    <t>2041522597</t>
  </si>
  <si>
    <t>54925015</t>
  </si>
  <si>
    <t>zámek stavební zadlabací WC</t>
  </si>
  <si>
    <t>-1067688347</t>
  </si>
  <si>
    <t>766699751</t>
  </si>
  <si>
    <t>Montáž překrytí podlahových spár lištou plochou</t>
  </si>
  <si>
    <t>1207055341</t>
  </si>
  <si>
    <t>59054130</t>
  </si>
  <si>
    <t>profil přechodový nerezový samolepící 35mm</t>
  </si>
  <si>
    <t>2147134091</t>
  </si>
  <si>
    <t>766812840</t>
  </si>
  <si>
    <t>Demontáž kuchyňských linek dřevěných nebo kovových délky do 2,1 m</t>
  </si>
  <si>
    <t>518244952</t>
  </si>
  <si>
    <t>998766103</t>
  </si>
  <si>
    <t>Přesun hmot tonážní pro konstrukce truhlářské v objektech v do 24 m</t>
  </si>
  <si>
    <t>2042896508</t>
  </si>
  <si>
    <t>DV</t>
  </si>
  <si>
    <t>-1262717521</t>
  </si>
  <si>
    <t>KL3-2</t>
  </si>
  <si>
    <t>-454631417</t>
  </si>
  <si>
    <t>KL1-2</t>
  </si>
  <si>
    <t>Kuchyňská linka dle specifikace vč. spižní skříně a dřezu s odkapávačem - dodávka</t>
  </si>
  <si>
    <t>-498274518</t>
  </si>
  <si>
    <t>KL2-1</t>
  </si>
  <si>
    <t>Montáž kuchyňské baterie</t>
  </si>
  <si>
    <t>-40948219</t>
  </si>
  <si>
    <t>KL2-2</t>
  </si>
  <si>
    <t>Baterie kuchyňská</t>
  </si>
  <si>
    <t>-1555119128</t>
  </si>
  <si>
    <t>KL3-1</t>
  </si>
  <si>
    <t>Montáž digestoře</t>
  </si>
  <si>
    <t>1242162193</t>
  </si>
  <si>
    <t>KL1-1</t>
  </si>
  <si>
    <t>Montáž kuchyňské linky dle specifikace vč. dřezu</t>
  </si>
  <si>
    <t>-501090891</t>
  </si>
  <si>
    <t>KL4</t>
  </si>
  <si>
    <t>Dodávka a montáž dřevěné desky jako obklad za kuchyňskou linkou</t>
  </si>
  <si>
    <t>bm</t>
  </si>
  <si>
    <t>-1756448364</t>
  </si>
  <si>
    <t>2,85+1,7+0,8</t>
  </si>
  <si>
    <t>KL5</t>
  </si>
  <si>
    <t>D+M transparentní podlahové lišty pro ukončení kuchňské linky u podlahy</t>
  </si>
  <si>
    <t>-648203570</t>
  </si>
  <si>
    <t>3,75+0,6</t>
  </si>
  <si>
    <t>KL6</t>
  </si>
  <si>
    <t>Montáž varné desky</t>
  </si>
  <si>
    <t>964413429</t>
  </si>
  <si>
    <t>KL7</t>
  </si>
  <si>
    <t>Varná deska plynová - černá, sklo, pojistka stop gas, el. zapalování, 4 varné zóny, otočné ovládání</t>
  </si>
  <si>
    <t>-710097060</t>
  </si>
  <si>
    <t>KL8</t>
  </si>
  <si>
    <t>Montáž elektrické varné trouby</t>
  </si>
  <si>
    <t>514000761</t>
  </si>
  <si>
    <t>KL9</t>
  </si>
  <si>
    <t>Elektrická trouba vestavná s ventilátorem, en.tř.min.A, černé provedení</t>
  </si>
  <si>
    <t>783967658</t>
  </si>
  <si>
    <t>OS</t>
  </si>
  <si>
    <t>-1949000540</t>
  </si>
  <si>
    <t>771</t>
  </si>
  <si>
    <t>Podlahy z dlaždic</t>
  </si>
  <si>
    <t>771571113</t>
  </si>
  <si>
    <t>Montáž podlah z keramických dlaždic režných hladkých do malty do 12 ks/m2</t>
  </si>
  <si>
    <t>561069205</t>
  </si>
  <si>
    <t>771591111</t>
  </si>
  <si>
    <t>Podlahy penetrace podkladu</t>
  </si>
  <si>
    <t>-1803751450</t>
  </si>
  <si>
    <t>59761408</t>
  </si>
  <si>
    <t>dlaždice keramická barevná přes 9 do 12 ks/m2</t>
  </si>
  <si>
    <t>507051875</t>
  </si>
  <si>
    <t>6,026*1,1</t>
  </si>
  <si>
    <t>998771103</t>
  </si>
  <si>
    <t>Přesun hmot tonážní pro podlahy z dlaždic v objektech v do 24 m</t>
  </si>
  <si>
    <t>2045621067</t>
  </si>
  <si>
    <t>776</t>
  </si>
  <si>
    <t>Podlahy povlakové</t>
  </si>
  <si>
    <t>776201812</t>
  </si>
  <si>
    <t>Demontáž lepených povlakových podlah s podložkou ručně</t>
  </si>
  <si>
    <t>-725379630</t>
  </si>
  <si>
    <t>demontáž nášlapné vrstvy z pvc:</t>
  </si>
  <si>
    <t>776421111</t>
  </si>
  <si>
    <t>Montáž obvodových PVC lišt lepením/šroubováním</t>
  </si>
  <si>
    <t>-114305691</t>
  </si>
  <si>
    <t>2,85</t>
  </si>
  <si>
    <t>28411003</t>
  </si>
  <si>
    <t>lišta soklová PVC 30 x 30 mm vč. systémových doplňků</t>
  </si>
  <si>
    <t>1510363194</t>
  </si>
  <si>
    <t>2,85*1,05</t>
  </si>
  <si>
    <t>998776103</t>
  </si>
  <si>
    <t>Přesun hmot tonážní pro podlahy povlakové v objektech v do 24 m</t>
  </si>
  <si>
    <t>2089787244</t>
  </si>
  <si>
    <t>781</t>
  </si>
  <si>
    <t>Dokončovací práce - obklady</t>
  </si>
  <si>
    <t>58582012</t>
  </si>
  <si>
    <t>lepidlo cementové flexibilní C2S1</t>
  </si>
  <si>
    <t>-476208343</t>
  </si>
  <si>
    <t>3kg/m2:</t>
  </si>
  <si>
    <t>dlažba:</t>
  </si>
  <si>
    <t>6,026*3*1,2</t>
  </si>
  <si>
    <t>obklad:</t>
  </si>
  <si>
    <t>34,075*3*1,2</t>
  </si>
  <si>
    <t>58582019</t>
  </si>
  <si>
    <t>spárovací hmota cementová flexibilní CG2 různé barvy</t>
  </si>
  <si>
    <t>-1861553811</t>
  </si>
  <si>
    <t>0,5kg/m2:</t>
  </si>
  <si>
    <t>dlažba a obklad:</t>
  </si>
  <si>
    <t>(6,026+34,075)*0,5*1,2</t>
  </si>
  <si>
    <t>23151000</t>
  </si>
  <si>
    <t>tmel silikonový sanitární barevný</t>
  </si>
  <si>
    <t>litr</t>
  </si>
  <si>
    <t>-1992818722</t>
  </si>
  <si>
    <t>781471113</t>
  </si>
  <si>
    <t>Montáž obkladů vnitřních keramických hladkých do 19 ks/m2 kladených do malty</t>
  </si>
  <si>
    <t>239912975</t>
  </si>
  <si>
    <t>(2,51+1,82)*2*2,5</t>
  </si>
  <si>
    <t>(0,95+1,535)*2*2,5</t>
  </si>
  <si>
    <t>59761155</t>
  </si>
  <si>
    <t>dlaždice keramické koupelnové(barevné) přes 19 do 25 ks/m2</t>
  </si>
  <si>
    <t>2141973223</t>
  </si>
  <si>
    <t>34,075*1,1</t>
  </si>
  <si>
    <t>781494511</t>
  </si>
  <si>
    <t>Hliníkové profily ukončovací lepené lepidlem vč. dodávky</t>
  </si>
  <si>
    <t>-2050198915</t>
  </si>
  <si>
    <t>781495111</t>
  </si>
  <si>
    <t>Penetrace podkladu vnitřních obkladů</t>
  </si>
  <si>
    <t>921667936</t>
  </si>
  <si>
    <t>998781103</t>
  </si>
  <si>
    <t>Přesun hmot tonážní pro obklady keramické v objektech v do 24 m</t>
  </si>
  <si>
    <t>-1920659999</t>
  </si>
  <si>
    <t>783</t>
  </si>
  <si>
    <t>Dokončovací práce - nátěry</t>
  </si>
  <si>
    <t>783301313</t>
  </si>
  <si>
    <t>Odmaštění zámečnických konstrukcí ředidlovým odmašťovačem</t>
  </si>
  <si>
    <t>-555400060</t>
  </si>
  <si>
    <t>783314101</t>
  </si>
  <si>
    <t>Základní jednonásobný syntetický nátěr zámečnických konstrukcí</t>
  </si>
  <si>
    <t>-1547064237</t>
  </si>
  <si>
    <t>zárubně:</t>
  </si>
  <si>
    <t>(2*2+0,9)*2*0,5</t>
  </si>
  <si>
    <t>783317101</t>
  </si>
  <si>
    <t>Krycí jednonásobný syntetický standardní nátěr zámečnických konstrukcí</t>
  </si>
  <si>
    <t>53395856</t>
  </si>
  <si>
    <t>784</t>
  </si>
  <si>
    <t>Dokončovací práce - malby a tapety</t>
  </si>
  <si>
    <t>1636660025</t>
  </si>
  <si>
    <t>2,85*1,55</t>
  </si>
  <si>
    <t>stěny:</t>
  </si>
  <si>
    <t>(2,85+1,55)*2*2,65</t>
  </si>
  <si>
    <t>784181111</t>
  </si>
  <si>
    <t>Základní silikátová jednonásobná penetrace podkladu v místnostech výšky do 3,80m</t>
  </si>
  <si>
    <t>1694876603</t>
  </si>
  <si>
    <t>784321001</t>
  </si>
  <si>
    <t>Jednonásobné silikátové bílé malby v místnosti výšky do 3,80 m</t>
  </si>
  <si>
    <t>-816769030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</si>
  <si>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</si>
  <si>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</si>
  <si>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</si>
  <si>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</si>
  <si>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</si>
  <si>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</si>
  <si>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-1829353208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</si>
  <si>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</si>
  <si>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</si>
  <si>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</si>
  <si>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</si>
  <si>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</si>
  <si>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</si>
  <si>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</si>
  <si>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</si>
  <si>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Hodinová zúčtovací sazba instalatér odborný</t>
  </si>
  <si>
    <t>-17781065</t>
  </si>
  <si>
    <t>Ostatní drobné nepecifikované práce související s rozvody vody a kanalizace bytového jádra vč. zpětného zaplombování obou vodoměrů:</t>
  </si>
  <si>
    <t>instalatérské práce při dopojení kuchyňské linky:</t>
  </si>
  <si>
    <t>HZS3111</t>
  </si>
  <si>
    <t>Hodinová zúčtovací sazba montér potrubí</t>
  </si>
  <si>
    <t>692599210</t>
  </si>
  <si>
    <t>dopojení nového ventilátoru na stávající potrubí:</t>
  </si>
  <si>
    <t>Vedlejší rozpočtové náklady</t>
  </si>
  <si>
    <t>VRN3</t>
  </si>
  <si>
    <t>030001000</t>
  </si>
  <si>
    <t>1024</t>
  </si>
  <si>
    <t>1848484214</t>
  </si>
  <si>
    <t>VRN7</t>
  </si>
  <si>
    <t>070001000</t>
  </si>
  <si>
    <t>-699947524</t>
  </si>
  <si>
    <t>Baterie umyvadlová stojánková páková bez výpusti s delším výtokovým ramenem</t>
  </si>
  <si>
    <t>dveře jednokřídlé dřevotřískové HDF povrch laminátový  -CPL plné 700x1970-2100mm</t>
  </si>
  <si>
    <t>kování vrchní dveřní klika včetně rozet a montážního materiál nerez PK - masivní kov</t>
  </si>
  <si>
    <t>Dodávka digestoře - výsuvná  - černá s odtahem</t>
  </si>
  <si>
    <t>Dodávka a montáž ochranného skla za Plynovou vestavnou vařidlovou desku  - rozměr a dekor odsouhlasit objednatelem</t>
  </si>
  <si>
    <t>Dodávka a osazení SDK konstrukce vč. laminátových dvířek za wc vč. úchytek a začištění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</si>
</sst>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5" fillId="4" borderId="0" xfId="0" applyFont="1" applyFill="1" applyAlignment="1">
      <alignment horizontal="left" vertical="center"/>
    </xf>
    <xf numFmtId="4" fontId="25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5</xdr:row>
      <xdr:rowOff>371475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838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81</xdr:row>
      <xdr:rowOff>0</xdr:rowOff>
    </xdr:from>
    <xdr:to>
      <xdr:col>41</xdr:col>
      <xdr:colOff>180975</xdr:colOff>
      <xdr:row>84</xdr:row>
      <xdr:rowOff>314325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3011150"/>
          <a:ext cx="1647825" cy="8667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857250</xdr:colOff>
      <xdr:row>3</xdr:row>
      <xdr:rowOff>0</xdr:rowOff>
    </xdr:from>
    <xdr:to>
      <xdr:col>9</xdr:col>
      <xdr:colOff>1219200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704850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81</xdr:row>
      <xdr:rowOff>0</xdr:rowOff>
    </xdr:from>
    <xdr:to>
      <xdr:col>9</xdr:col>
      <xdr:colOff>1219200</xdr:colOff>
      <xdr:row>85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2868275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857250</xdr:colOff>
      <xdr:row>138</xdr:row>
      <xdr:rowOff>0</xdr:rowOff>
    </xdr:from>
    <xdr:to>
      <xdr:col>9</xdr:col>
      <xdr:colOff>1219200</xdr:colOff>
      <xdr:row>142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25565100"/>
          <a:ext cx="1419225" cy="76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9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06" t="s">
        <v>5</v>
      </c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37" t="s">
        <v>14</v>
      </c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R5" s="20"/>
      <c r="BE5" s="234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38" t="s">
        <v>17</v>
      </c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R6" s="20"/>
      <c r="BE6" s="235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35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35"/>
      <c r="BS8" s="17" t="s">
        <v>6</v>
      </c>
    </row>
    <row r="9" spans="2:71" s="1" customFormat="1" ht="14.45" customHeight="1">
      <c r="B9" s="20"/>
      <c r="AR9" s="20"/>
      <c r="BE9" s="235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35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35"/>
      <c r="BS11" s="17" t="s">
        <v>6</v>
      </c>
    </row>
    <row r="12" spans="2:71" s="1" customFormat="1" ht="6.95" customHeight="1">
      <c r="B12" s="20"/>
      <c r="AR12" s="20"/>
      <c r="BE12" s="235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35"/>
      <c r="BS13" s="17" t="s">
        <v>6</v>
      </c>
    </row>
    <row r="14" spans="2:71" ht="12.75">
      <c r="B14" s="20"/>
      <c r="E14" s="239" t="s">
        <v>28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7" t="s">
        <v>26</v>
      </c>
      <c r="AN14" s="29" t="s">
        <v>28</v>
      </c>
      <c r="AR14" s="20"/>
      <c r="BE14" s="235"/>
      <c r="BS14" s="17" t="s">
        <v>6</v>
      </c>
    </row>
    <row r="15" spans="2:71" s="1" customFormat="1" ht="6.95" customHeight="1">
      <c r="B15" s="20"/>
      <c r="AR15" s="20"/>
      <c r="BE15" s="235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35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35"/>
      <c r="BS17" s="17" t="s">
        <v>33</v>
      </c>
    </row>
    <row r="18" spans="2:71" s="1" customFormat="1" ht="6.95" customHeight="1">
      <c r="B18" s="20"/>
      <c r="AR18" s="20"/>
      <c r="BE18" s="235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35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35"/>
      <c r="BS20" s="17" t="s">
        <v>33</v>
      </c>
    </row>
    <row r="21" spans="2:57" s="1" customFormat="1" ht="6.95" customHeight="1">
      <c r="B21" s="20"/>
      <c r="AR21" s="20"/>
      <c r="BE21" s="235"/>
    </row>
    <row r="22" spans="2:57" s="1" customFormat="1" ht="12" customHeight="1">
      <c r="B22" s="20"/>
      <c r="D22" s="27" t="s">
        <v>35</v>
      </c>
      <c r="AR22" s="20"/>
      <c r="BE22" s="235"/>
    </row>
    <row r="23" spans="2:57" s="1" customFormat="1" ht="16.5" customHeight="1">
      <c r="B23" s="20"/>
      <c r="E23" s="241" t="s">
        <v>1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R23" s="20"/>
      <c r="BE23" s="235"/>
    </row>
    <row r="24" spans="2:57" s="1" customFormat="1" ht="6.95" customHeight="1">
      <c r="B24" s="20"/>
      <c r="AR24" s="20"/>
      <c r="BE24" s="235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5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2">
        <f>ROUND(AG94,2)</f>
        <v>0</v>
      </c>
      <c r="AL26" s="243"/>
      <c r="AM26" s="243"/>
      <c r="AN26" s="243"/>
      <c r="AO26" s="243"/>
      <c r="AP26" s="32"/>
      <c r="AQ26" s="32"/>
      <c r="AR26" s="33"/>
      <c r="BE26" s="235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35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4" t="s">
        <v>37</v>
      </c>
      <c r="M28" s="244"/>
      <c r="N28" s="244"/>
      <c r="O28" s="244"/>
      <c r="P28" s="244"/>
      <c r="Q28" s="32"/>
      <c r="R28" s="32"/>
      <c r="S28" s="32"/>
      <c r="T28" s="32"/>
      <c r="U28" s="32"/>
      <c r="V28" s="32"/>
      <c r="W28" s="244" t="s">
        <v>38</v>
      </c>
      <c r="X28" s="244"/>
      <c r="Y28" s="244"/>
      <c r="Z28" s="244"/>
      <c r="AA28" s="244"/>
      <c r="AB28" s="244"/>
      <c r="AC28" s="244"/>
      <c r="AD28" s="244"/>
      <c r="AE28" s="244"/>
      <c r="AF28" s="32"/>
      <c r="AG28" s="32"/>
      <c r="AH28" s="32"/>
      <c r="AI28" s="32"/>
      <c r="AJ28" s="32"/>
      <c r="AK28" s="244" t="s">
        <v>39</v>
      </c>
      <c r="AL28" s="244"/>
      <c r="AM28" s="244"/>
      <c r="AN28" s="244"/>
      <c r="AO28" s="244"/>
      <c r="AP28" s="32"/>
      <c r="AQ28" s="32"/>
      <c r="AR28" s="33"/>
      <c r="BE28" s="235"/>
    </row>
    <row r="29" spans="2:57" s="3" customFormat="1" ht="14.45" customHeight="1">
      <c r="B29" s="37"/>
      <c r="D29" s="27" t="s">
        <v>40</v>
      </c>
      <c r="F29" s="27" t="s">
        <v>41</v>
      </c>
      <c r="L29" s="229">
        <v>0.21</v>
      </c>
      <c r="M29" s="228"/>
      <c r="N29" s="228"/>
      <c r="O29" s="228"/>
      <c r="P29" s="228"/>
      <c r="W29" s="227">
        <f>ROUND(AZ94,2)</f>
        <v>0</v>
      </c>
      <c r="X29" s="228"/>
      <c r="Y29" s="228"/>
      <c r="Z29" s="228"/>
      <c r="AA29" s="228"/>
      <c r="AB29" s="228"/>
      <c r="AC29" s="228"/>
      <c r="AD29" s="228"/>
      <c r="AE29" s="228"/>
      <c r="AK29" s="227">
        <f>ROUND(AV94,2)</f>
        <v>0</v>
      </c>
      <c r="AL29" s="228"/>
      <c r="AM29" s="228"/>
      <c r="AN29" s="228"/>
      <c r="AO29" s="228"/>
      <c r="AR29" s="37"/>
      <c r="BE29" s="236"/>
    </row>
    <row r="30" spans="2:57" s="3" customFormat="1" ht="14.45" customHeight="1">
      <c r="B30" s="37"/>
      <c r="F30" s="27" t="s">
        <v>42</v>
      </c>
      <c r="L30" s="229">
        <v>0.12</v>
      </c>
      <c r="M30" s="228"/>
      <c r="N30" s="228"/>
      <c r="O30" s="228"/>
      <c r="P30" s="228"/>
      <c r="W30" s="227">
        <f>ROUND(BA94,2)</f>
        <v>0</v>
      </c>
      <c r="X30" s="228"/>
      <c r="Y30" s="228"/>
      <c r="Z30" s="228"/>
      <c r="AA30" s="228"/>
      <c r="AB30" s="228"/>
      <c r="AC30" s="228"/>
      <c r="AD30" s="228"/>
      <c r="AE30" s="228"/>
      <c r="AK30" s="227">
        <f>ROUND(AW94,2)</f>
        <v>0</v>
      </c>
      <c r="AL30" s="228"/>
      <c r="AM30" s="228"/>
      <c r="AN30" s="228"/>
      <c r="AO30" s="228"/>
      <c r="AR30" s="37"/>
      <c r="BE30" s="236"/>
    </row>
    <row r="31" spans="2:57" s="3" customFormat="1" ht="14.45" customHeight="1" hidden="1">
      <c r="B31" s="37"/>
      <c r="F31" s="27" t="s">
        <v>43</v>
      </c>
      <c r="L31" s="229">
        <v>0.21</v>
      </c>
      <c r="M31" s="228"/>
      <c r="N31" s="228"/>
      <c r="O31" s="228"/>
      <c r="P31" s="228"/>
      <c r="W31" s="227">
        <f>ROUND(BB94,2)</f>
        <v>0</v>
      </c>
      <c r="X31" s="228"/>
      <c r="Y31" s="228"/>
      <c r="Z31" s="228"/>
      <c r="AA31" s="228"/>
      <c r="AB31" s="228"/>
      <c r="AC31" s="228"/>
      <c r="AD31" s="228"/>
      <c r="AE31" s="228"/>
      <c r="AK31" s="227">
        <v>0</v>
      </c>
      <c r="AL31" s="228"/>
      <c r="AM31" s="228"/>
      <c r="AN31" s="228"/>
      <c r="AO31" s="228"/>
      <c r="AR31" s="37"/>
      <c r="BE31" s="236"/>
    </row>
    <row r="32" spans="2:57" s="3" customFormat="1" ht="14.45" customHeight="1" hidden="1">
      <c r="B32" s="37"/>
      <c r="F32" s="27" t="s">
        <v>44</v>
      </c>
      <c r="L32" s="229">
        <v>0.12</v>
      </c>
      <c r="M32" s="228"/>
      <c r="N32" s="228"/>
      <c r="O32" s="228"/>
      <c r="P32" s="228"/>
      <c r="W32" s="227">
        <f>ROUND(BC94,2)</f>
        <v>0</v>
      </c>
      <c r="X32" s="228"/>
      <c r="Y32" s="228"/>
      <c r="Z32" s="228"/>
      <c r="AA32" s="228"/>
      <c r="AB32" s="228"/>
      <c r="AC32" s="228"/>
      <c r="AD32" s="228"/>
      <c r="AE32" s="228"/>
      <c r="AK32" s="227">
        <v>0</v>
      </c>
      <c r="AL32" s="228"/>
      <c r="AM32" s="228"/>
      <c r="AN32" s="228"/>
      <c r="AO32" s="228"/>
      <c r="AR32" s="37"/>
      <c r="BE32" s="236"/>
    </row>
    <row r="33" spans="2:57" s="3" customFormat="1" ht="14.45" customHeight="1" hidden="1">
      <c r="B33" s="37"/>
      <c r="F33" s="27" t="s">
        <v>45</v>
      </c>
      <c r="L33" s="229">
        <v>0</v>
      </c>
      <c r="M33" s="228"/>
      <c r="N33" s="228"/>
      <c r="O33" s="228"/>
      <c r="P33" s="228"/>
      <c r="W33" s="227">
        <f>ROUND(BD94,2)</f>
        <v>0</v>
      </c>
      <c r="X33" s="228"/>
      <c r="Y33" s="228"/>
      <c r="Z33" s="228"/>
      <c r="AA33" s="228"/>
      <c r="AB33" s="228"/>
      <c r="AC33" s="228"/>
      <c r="AD33" s="228"/>
      <c r="AE33" s="228"/>
      <c r="AK33" s="227">
        <v>0</v>
      </c>
      <c r="AL33" s="228"/>
      <c r="AM33" s="228"/>
      <c r="AN33" s="228"/>
      <c r="AO33" s="228"/>
      <c r="AR33" s="37"/>
      <c r="BE33" s="236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35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0" t="s">
        <v>48</v>
      </c>
      <c r="Y35" s="231"/>
      <c r="Z35" s="231"/>
      <c r="AA35" s="231"/>
      <c r="AB35" s="231"/>
      <c r="AC35" s="40"/>
      <c r="AD35" s="40"/>
      <c r="AE35" s="40"/>
      <c r="AF35" s="40"/>
      <c r="AG35" s="40"/>
      <c r="AH35" s="40"/>
      <c r="AI35" s="40"/>
      <c r="AJ35" s="40"/>
      <c r="AK35" s="232">
        <f>SUM(AK26:AK33)</f>
        <v>0</v>
      </c>
      <c r="AL35" s="231"/>
      <c r="AM35" s="231"/>
      <c r="AN35" s="231"/>
      <c r="AO35" s="233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P2213</v>
      </c>
      <c r="AR84" s="51"/>
    </row>
    <row r="85" spans="2:44" s="5" customFormat="1" ht="36.95" customHeight="1">
      <c r="B85" s="52"/>
      <c r="C85" s="53" t="s">
        <v>16</v>
      </c>
      <c r="L85" s="218" t="str">
        <f>K6</f>
        <v>OP 1.11  4+1  (typ byt č.2)</v>
      </c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0" t="str">
        <f>IF(AN8="","",AN8)</f>
        <v>16. 1. 2023</v>
      </c>
      <c r="AN87" s="220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1" t="str">
        <f>IF(E17="","",E17)</f>
        <v>Ing. Vladimír Slonka</v>
      </c>
      <c r="AN89" s="222"/>
      <c r="AO89" s="222"/>
      <c r="AP89" s="222"/>
      <c r="AQ89" s="32"/>
      <c r="AR89" s="33"/>
      <c r="AS89" s="223" t="s">
        <v>56</v>
      </c>
      <c r="AT89" s="224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1" t="str">
        <f>IF(E20="","",E20)</f>
        <v xml:space="preserve"> </v>
      </c>
      <c r="AN90" s="222"/>
      <c r="AO90" s="222"/>
      <c r="AP90" s="222"/>
      <c r="AQ90" s="32"/>
      <c r="AR90" s="33"/>
      <c r="AS90" s="225"/>
      <c r="AT90" s="226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5"/>
      <c r="AT91" s="226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08" t="s">
        <v>57</v>
      </c>
      <c r="D92" s="209"/>
      <c r="E92" s="209"/>
      <c r="F92" s="209"/>
      <c r="G92" s="209"/>
      <c r="H92" s="60"/>
      <c r="I92" s="210" t="s">
        <v>58</v>
      </c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11" t="s">
        <v>59</v>
      </c>
      <c r="AH92" s="209"/>
      <c r="AI92" s="209"/>
      <c r="AJ92" s="209"/>
      <c r="AK92" s="209"/>
      <c r="AL92" s="209"/>
      <c r="AM92" s="209"/>
      <c r="AN92" s="210" t="s">
        <v>60</v>
      </c>
      <c r="AO92" s="209"/>
      <c r="AP92" s="212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6">
        <f>ROUND(AG95,2)</f>
        <v>0</v>
      </c>
      <c r="AH94" s="216"/>
      <c r="AI94" s="216"/>
      <c r="AJ94" s="216"/>
      <c r="AK94" s="216"/>
      <c r="AL94" s="216"/>
      <c r="AM94" s="216"/>
      <c r="AN94" s="217">
        <f>SUM(AG94,AT94)</f>
        <v>0</v>
      </c>
      <c r="AO94" s="217"/>
      <c r="AP94" s="217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15" t="s">
        <v>81</v>
      </c>
      <c r="E95" s="215"/>
      <c r="F95" s="215"/>
      <c r="G95" s="215"/>
      <c r="H95" s="215"/>
      <c r="I95" s="82"/>
      <c r="J95" s="215" t="s">
        <v>82</v>
      </c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3">
        <f>'1 2023 - Bytová jednotka ...'!J32</f>
        <v>0</v>
      </c>
      <c r="AH95" s="214"/>
      <c r="AI95" s="214"/>
      <c r="AJ95" s="214"/>
      <c r="AK95" s="214"/>
      <c r="AL95" s="214"/>
      <c r="AM95" s="214"/>
      <c r="AN95" s="213">
        <f>SUM(AG95,AT95)</f>
        <v>0</v>
      </c>
      <c r="AO95" s="214"/>
      <c r="AP95" s="214"/>
      <c r="AQ95" s="83" t="s">
        <v>83</v>
      </c>
      <c r="AR95" s="80"/>
      <c r="AS95" s="84">
        <v>0</v>
      </c>
      <c r="AT95" s="85">
        <f>ROUND(SUM(AV95:AW95),2)</f>
        <v>0</v>
      </c>
      <c r="AU95" s="86">
        <f>'1 2023 - Bytová jednotka ...'!P152</f>
        <v>0</v>
      </c>
      <c r="AV95" s="85">
        <f>'1 2023 - Bytová jednotka ...'!J35</f>
        <v>0</v>
      </c>
      <c r="AW95" s="85">
        <f>'1 2023 - Bytová jednotka ...'!J36</f>
        <v>0</v>
      </c>
      <c r="AX95" s="85">
        <f>'1 2023 - Bytová jednotka ...'!J37</f>
        <v>0</v>
      </c>
      <c r="AY95" s="85">
        <f>'1 2023 - Bytová jednotka ...'!J38</f>
        <v>0</v>
      </c>
      <c r="AZ95" s="85">
        <f>'1 2023 - Bytová jednotka ...'!F35</f>
        <v>0</v>
      </c>
      <c r="BA95" s="85">
        <f>'1 2023 - Bytová jednotka ...'!F36</f>
        <v>0</v>
      </c>
      <c r="BB95" s="85">
        <f>'1 2023 - Bytová jednotka ...'!F37</f>
        <v>0</v>
      </c>
      <c r="BC95" s="85">
        <f>'1 2023 - Bytová jednotka ...'!F38</f>
        <v>0</v>
      </c>
      <c r="BD95" s="87">
        <f>'1 2023 - Bytová jednotka ...'!F39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1 2023 - Bytová jednotka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90"/>
  <sheetViews>
    <sheetView showGridLines="0" tabSelected="1" workbookViewId="0" topLeftCell="C145">
      <selection activeCell="E493" sqref="E49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5.0039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06" t="s">
        <v>5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L4" s="20"/>
      <c r="M4" s="89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6" t="str">
        <f>'Rekapitulace stavby'!K6</f>
        <v>OP 1.11  4+1  (typ byt č.2)</v>
      </c>
      <c r="F7" s="246"/>
      <c r="G7" s="246"/>
      <c r="H7" s="246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18" t="s">
        <v>88</v>
      </c>
      <c r="F9" s="218"/>
      <c r="G9" s="218"/>
      <c r="H9" s="218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16. 1. 2023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21</v>
      </c>
      <c r="F15" s="32"/>
      <c r="G15" s="32"/>
      <c r="H15" s="32"/>
      <c r="I15" s="27" t="s">
        <v>26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7" t="str">
        <f>'Rekapitulace stavby'!E14</f>
        <v>Vyplň údaj</v>
      </c>
      <c r="F18" s="247"/>
      <c r="G18" s="247"/>
      <c r="H18" s="247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21</v>
      </c>
      <c r="F24" s="32"/>
      <c r="G24" s="32"/>
      <c r="H24" s="32"/>
      <c r="I24" s="27" t="s">
        <v>26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0"/>
      <c r="B27" s="91"/>
      <c r="C27" s="90"/>
      <c r="D27" s="90"/>
      <c r="E27" s="241" t="s">
        <v>1</v>
      </c>
      <c r="F27" s="241"/>
      <c r="G27" s="241"/>
      <c r="H27" s="241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3"/>
      <c r="C30" s="32"/>
      <c r="D30" s="25" t="s">
        <v>89</v>
      </c>
      <c r="E30" s="32"/>
      <c r="F30" s="32"/>
      <c r="G30" s="32"/>
      <c r="H30" s="32"/>
      <c r="I30" s="32"/>
      <c r="J30" s="93">
        <f>J96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3"/>
      <c r="C31" s="32"/>
      <c r="D31" s="94" t="s">
        <v>90</v>
      </c>
      <c r="E31" s="32"/>
      <c r="F31" s="32"/>
      <c r="G31" s="32"/>
      <c r="H31" s="32"/>
      <c r="I31" s="32"/>
      <c r="J31" s="93">
        <f>J125</f>
        <v>0</v>
      </c>
      <c r="K31" s="32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95" t="s">
        <v>36</v>
      </c>
      <c r="E32" s="32"/>
      <c r="F32" s="32"/>
      <c r="G32" s="32"/>
      <c r="H32" s="32"/>
      <c r="I32" s="32"/>
      <c r="J32" s="71">
        <f>ROUND(J30+J31,2)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38</v>
      </c>
      <c r="G34" s="32"/>
      <c r="H34" s="32"/>
      <c r="I34" s="36" t="s">
        <v>37</v>
      </c>
      <c r="J34" s="36" t="s">
        <v>39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96" t="s">
        <v>40</v>
      </c>
      <c r="E35" s="27" t="s">
        <v>41</v>
      </c>
      <c r="F35" s="97">
        <f>ROUND((SUM(BE125:BE132)+SUM(BE152:BE489)),2)</f>
        <v>0</v>
      </c>
      <c r="G35" s="32"/>
      <c r="H35" s="32"/>
      <c r="I35" s="98">
        <v>0.21</v>
      </c>
      <c r="J35" s="97">
        <f>ROUND(((SUM(BE125:BE132)+SUM(BE152:BE489))*I35),2)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42</v>
      </c>
      <c r="F36" s="97">
        <f>ROUND((SUM(BF125:BF132)+SUM(BF152:BF489)),2)</f>
        <v>0</v>
      </c>
      <c r="G36" s="32"/>
      <c r="H36" s="32"/>
      <c r="I36" s="98">
        <v>0.12</v>
      </c>
      <c r="J36" s="97">
        <f>ROUND(((SUM(BF125:BF132)+SUM(BF152:BF489))*I36),2)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97">
        <f>ROUND((SUM(BG125:BG132)+SUM(BG152:BG489)),2)</f>
        <v>0</v>
      </c>
      <c r="G37" s="32"/>
      <c r="H37" s="32"/>
      <c r="I37" s="98">
        <v>0.21</v>
      </c>
      <c r="J37" s="97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44</v>
      </c>
      <c r="F38" s="97">
        <f>ROUND((SUM(BH125:BH132)+SUM(BH152:BH489)),2)</f>
        <v>0</v>
      </c>
      <c r="G38" s="32"/>
      <c r="H38" s="32"/>
      <c r="I38" s="98">
        <v>0.12</v>
      </c>
      <c r="J38" s="97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45</v>
      </c>
      <c r="F39" s="97">
        <f>ROUND((SUM(BI125:BI132)+SUM(BI152:BI489)),2)</f>
        <v>0</v>
      </c>
      <c r="G39" s="32"/>
      <c r="H39" s="32"/>
      <c r="I39" s="98">
        <v>0</v>
      </c>
      <c r="J39" s="97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99"/>
      <c r="D41" s="100" t="s">
        <v>46</v>
      </c>
      <c r="E41" s="60"/>
      <c r="F41" s="60"/>
      <c r="G41" s="101" t="s">
        <v>47</v>
      </c>
      <c r="H41" s="102" t="s">
        <v>48</v>
      </c>
      <c r="I41" s="60"/>
      <c r="J41" s="103">
        <f>SUM(J32:J39)</f>
        <v>0</v>
      </c>
      <c r="K41" s="104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05" t="s">
        <v>52</v>
      </c>
      <c r="G61" s="45" t="s">
        <v>51</v>
      </c>
      <c r="H61" s="35"/>
      <c r="I61" s="35"/>
      <c r="J61" s="106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05" t="s">
        <v>52</v>
      </c>
      <c r="G76" s="45" t="s">
        <v>51</v>
      </c>
      <c r="H76" s="35"/>
      <c r="I76" s="35"/>
      <c r="J76" s="106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91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6" t="str">
        <f>E7</f>
        <v>OP 1.11  4+1  (typ byt č.2)</v>
      </c>
      <c r="F85" s="246"/>
      <c r="G85" s="246"/>
      <c r="H85" s="246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18" t="str">
        <f>E9</f>
        <v>1 2023 - Bytová jednotka typ byt č.2 var. 1</v>
      </c>
      <c r="F87" s="218"/>
      <c r="G87" s="218"/>
      <c r="H87" s="218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16. 1. 2023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7" t="s">
        <v>92</v>
      </c>
      <c r="D94" s="99"/>
      <c r="E94" s="99"/>
      <c r="F94" s="99"/>
      <c r="G94" s="99"/>
      <c r="H94" s="99"/>
      <c r="I94" s="99"/>
      <c r="J94" s="108" t="s">
        <v>93</v>
      </c>
      <c r="K94" s="99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09" t="s">
        <v>94</v>
      </c>
      <c r="D96" s="32"/>
      <c r="E96" s="32"/>
      <c r="F96" s="32"/>
      <c r="G96" s="32"/>
      <c r="H96" s="32"/>
      <c r="I96" s="32"/>
      <c r="J96" s="71">
        <f>J152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95</v>
      </c>
    </row>
    <row r="97" spans="2:12" s="9" customFormat="1" ht="24.95" customHeight="1">
      <c r="B97" s="110"/>
      <c r="D97" s="111" t="s">
        <v>96</v>
      </c>
      <c r="E97" s="112"/>
      <c r="F97" s="112"/>
      <c r="G97" s="112"/>
      <c r="H97" s="112"/>
      <c r="I97" s="112"/>
      <c r="J97" s="113">
        <f>J153</f>
        <v>0</v>
      </c>
      <c r="L97" s="110"/>
    </row>
    <row r="98" spans="2:12" s="10" customFormat="1" ht="19.9" customHeight="1">
      <c r="B98" s="114"/>
      <c r="D98" s="115" t="s">
        <v>97</v>
      </c>
      <c r="E98" s="116"/>
      <c r="F98" s="116"/>
      <c r="G98" s="116"/>
      <c r="H98" s="116"/>
      <c r="I98" s="116"/>
      <c r="J98" s="117">
        <f>J154</f>
        <v>0</v>
      </c>
      <c r="L98" s="114"/>
    </row>
    <row r="99" spans="2:12" s="10" customFormat="1" ht="19.9" customHeight="1">
      <c r="B99" s="114"/>
      <c r="D99" s="115" t="s">
        <v>98</v>
      </c>
      <c r="E99" s="116"/>
      <c r="F99" s="116"/>
      <c r="G99" s="116"/>
      <c r="H99" s="116"/>
      <c r="I99" s="116"/>
      <c r="J99" s="117">
        <f>J160</f>
        <v>0</v>
      </c>
      <c r="L99" s="114"/>
    </row>
    <row r="100" spans="2:12" s="10" customFormat="1" ht="19.9" customHeight="1">
      <c r="B100" s="114"/>
      <c r="D100" s="115" t="s">
        <v>99</v>
      </c>
      <c r="E100" s="116"/>
      <c r="F100" s="116"/>
      <c r="G100" s="116"/>
      <c r="H100" s="116"/>
      <c r="I100" s="116"/>
      <c r="J100" s="117">
        <f>J173</f>
        <v>0</v>
      </c>
      <c r="L100" s="114"/>
    </row>
    <row r="101" spans="2:12" s="10" customFormat="1" ht="19.9" customHeight="1">
      <c r="B101" s="114"/>
      <c r="D101" s="115" t="s">
        <v>100</v>
      </c>
      <c r="E101" s="116"/>
      <c r="F101" s="116"/>
      <c r="G101" s="116"/>
      <c r="H101" s="116"/>
      <c r="I101" s="116"/>
      <c r="J101" s="117">
        <f>J194</f>
        <v>0</v>
      </c>
      <c r="L101" s="114"/>
    </row>
    <row r="102" spans="2:12" s="10" customFormat="1" ht="19.9" customHeight="1">
      <c r="B102" s="114"/>
      <c r="D102" s="115" t="s">
        <v>101</v>
      </c>
      <c r="E102" s="116"/>
      <c r="F102" s="116"/>
      <c r="G102" s="116"/>
      <c r="H102" s="116"/>
      <c r="I102" s="116"/>
      <c r="J102" s="117">
        <f>J202</f>
        <v>0</v>
      </c>
      <c r="L102" s="114"/>
    </row>
    <row r="103" spans="2:12" s="9" customFormat="1" ht="24.95" customHeight="1">
      <c r="B103" s="110"/>
      <c r="D103" s="111" t="s">
        <v>102</v>
      </c>
      <c r="E103" s="112"/>
      <c r="F103" s="112"/>
      <c r="G103" s="112"/>
      <c r="H103" s="112"/>
      <c r="I103" s="112"/>
      <c r="J103" s="113">
        <f>J204</f>
        <v>0</v>
      </c>
      <c r="L103" s="110"/>
    </row>
    <row r="104" spans="2:12" s="10" customFormat="1" ht="19.9" customHeight="1">
      <c r="B104" s="114"/>
      <c r="D104" s="115" t="s">
        <v>103</v>
      </c>
      <c r="E104" s="116"/>
      <c r="F104" s="116"/>
      <c r="G104" s="116"/>
      <c r="H104" s="116"/>
      <c r="I104" s="116"/>
      <c r="J104" s="117">
        <f>J205</f>
        <v>0</v>
      </c>
      <c r="L104" s="114"/>
    </row>
    <row r="105" spans="2:12" s="10" customFormat="1" ht="19.9" customHeight="1">
      <c r="B105" s="114"/>
      <c r="D105" s="115" t="s">
        <v>104</v>
      </c>
      <c r="E105" s="116"/>
      <c r="F105" s="116"/>
      <c r="G105" s="116"/>
      <c r="H105" s="116"/>
      <c r="I105" s="116"/>
      <c r="J105" s="117">
        <f>J232</f>
        <v>0</v>
      </c>
      <c r="L105" s="114"/>
    </row>
    <row r="106" spans="2:12" s="10" customFormat="1" ht="19.9" customHeight="1">
      <c r="B106" s="114"/>
      <c r="D106" s="115" t="s">
        <v>105</v>
      </c>
      <c r="E106" s="116"/>
      <c r="F106" s="116"/>
      <c r="G106" s="116"/>
      <c r="H106" s="116"/>
      <c r="I106" s="116"/>
      <c r="J106" s="117">
        <f>J243</f>
        <v>0</v>
      </c>
      <c r="L106" s="114"/>
    </row>
    <row r="107" spans="2:12" s="10" customFormat="1" ht="19.9" customHeight="1">
      <c r="B107" s="114"/>
      <c r="D107" s="115" t="s">
        <v>106</v>
      </c>
      <c r="E107" s="116"/>
      <c r="F107" s="116"/>
      <c r="G107" s="116"/>
      <c r="H107" s="116"/>
      <c r="I107" s="116"/>
      <c r="J107" s="117">
        <f>J260</f>
        <v>0</v>
      </c>
      <c r="L107" s="114"/>
    </row>
    <row r="108" spans="2:12" s="10" customFormat="1" ht="19.9" customHeight="1">
      <c r="B108" s="114"/>
      <c r="D108" s="115" t="s">
        <v>107</v>
      </c>
      <c r="E108" s="116"/>
      <c r="F108" s="116"/>
      <c r="G108" s="116"/>
      <c r="H108" s="116"/>
      <c r="I108" s="116"/>
      <c r="J108" s="117">
        <f>J272</f>
        <v>0</v>
      </c>
      <c r="L108" s="114"/>
    </row>
    <row r="109" spans="2:12" s="10" customFormat="1" ht="19.9" customHeight="1">
      <c r="B109" s="114"/>
      <c r="D109" s="115" t="s">
        <v>108</v>
      </c>
      <c r="E109" s="116"/>
      <c r="F109" s="116"/>
      <c r="G109" s="116"/>
      <c r="H109" s="116"/>
      <c r="I109" s="116"/>
      <c r="J109" s="117">
        <f>J295</f>
        <v>0</v>
      </c>
      <c r="L109" s="114"/>
    </row>
    <row r="110" spans="2:12" s="10" customFormat="1" ht="19.9" customHeight="1">
      <c r="B110" s="114"/>
      <c r="D110" s="115" t="s">
        <v>109</v>
      </c>
      <c r="E110" s="116"/>
      <c r="F110" s="116"/>
      <c r="G110" s="116"/>
      <c r="H110" s="116"/>
      <c r="I110" s="116"/>
      <c r="J110" s="117">
        <f>J298</f>
        <v>0</v>
      </c>
      <c r="L110" s="114"/>
    </row>
    <row r="111" spans="2:12" s="10" customFormat="1" ht="19.9" customHeight="1">
      <c r="B111" s="114"/>
      <c r="D111" s="115" t="s">
        <v>110</v>
      </c>
      <c r="E111" s="116"/>
      <c r="F111" s="116"/>
      <c r="G111" s="116"/>
      <c r="H111" s="116"/>
      <c r="I111" s="116"/>
      <c r="J111" s="117">
        <f>J336</f>
        <v>0</v>
      </c>
      <c r="L111" s="114"/>
    </row>
    <row r="112" spans="2:12" s="10" customFormat="1" ht="19.9" customHeight="1">
      <c r="B112" s="114"/>
      <c r="D112" s="115" t="s">
        <v>111</v>
      </c>
      <c r="E112" s="116"/>
      <c r="F112" s="116"/>
      <c r="G112" s="116"/>
      <c r="H112" s="116"/>
      <c r="I112" s="116"/>
      <c r="J112" s="117">
        <f>J339</f>
        <v>0</v>
      </c>
      <c r="L112" s="114"/>
    </row>
    <row r="113" spans="2:12" s="10" customFormat="1" ht="19.9" customHeight="1">
      <c r="B113" s="114"/>
      <c r="D113" s="115" t="s">
        <v>112</v>
      </c>
      <c r="E113" s="116"/>
      <c r="F113" s="116"/>
      <c r="G113" s="116"/>
      <c r="H113" s="116"/>
      <c r="I113" s="116"/>
      <c r="J113" s="117">
        <f>J366</f>
        <v>0</v>
      </c>
      <c r="L113" s="114"/>
    </row>
    <row r="114" spans="2:12" s="10" customFormat="1" ht="19.9" customHeight="1">
      <c r="B114" s="114"/>
      <c r="D114" s="115" t="s">
        <v>113</v>
      </c>
      <c r="E114" s="116"/>
      <c r="F114" s="116"/>
      <c r="G114" s="116"/>
      <c r="H114" s="116"/>
      <c r="I114" s="116"/>
      <c r="J114" s="117">
        <f>J396</f>
        <v>0</v>
      </c>
      <c r="L114" s="114"/>
    </row>
    <row r="115" spans="2:12" s="10" customFormat="1" ht="19.9" customHeight="1">
      <c r="B115" s="114"/>
      <c r="D115" s="115" t="s">
        <v>114</v>
      </c>
      <c r="E115" s="116"/>
      <c r="F115" s="116"/>
      <c r="G115" s="116"/>
      <c r="H115" s="116"/>
      <c r="I115" s="116"/>
      <c r="J115" s="117">
        <f>J405</f>
        <v>0</v>
      </c>
      <c r="L115" s="114"/>
    </row>
    <row r="116" spans="2:12" s="10" customFormat="1" ht="19.9" customHeight="1">
      <c r="B116" s="114"/>
      <c r="D116" s="115" t="s">
        <v>115</v>
      </c>
      <c r="E116" s="116"/>
      <c r="F116" s="116"/>
      <c r="G116" s="116"/>
      <c r="H116" s="116"/>
      <c r="I116" s="116"/>
      <c r="J116" s="117">
        <f>J416</f>
        <v>0</v>
      </c>
      <c r="L116" s="114"/>
    </row>
    <row r="117" spans="2:12" s="10" customFormat="1" ht="19.9" customHeight="1">
      <c r="B117" s="114"/>
      <c r="D117" s="115" t="s">
        <v>116</v>
      </c>
      <c r="E117" s="116"/>
      <c r="F117" s="116"/>
      <c r="G117" s="116"/>
      <c r="H117" s="116"/>
      <c r="I117" s="116"/>
      <c r="J117" s="117">
        <f>J441</f>
        <v>0</v>
      </c>
      <c r="L117" s="114"/>
    </row>
    <row r="118" spans="2:12" s="10" customFormat="1" ht="19.9" customHeight="1">
      <c r="B118" s="114"/>
      <c r="D118" s="115" t="s">
        <v>117</v>
      </c>
      <c r="E118" s="116"/>
      <c r="F118" s="116"/>
      <c r="G118" s="116"/>
      <c r="H118" s="116"/>
      <c r="I118" s="116"/>
      <c r="J118" s="117">
        <f>J447</f>
        <v>0</v>
      </c>
      <c r="L118" s="114"/>
    </row>
    <row r="119" spans="2:12" s="9" customFormat="1" ht="24.95" customHeight="1">
      <c r="B119" s="110"/>
      <c r="D119" s="111" t="s">
        <v>118</v>
      </c>
      <c r="E119" s="112"/>
      <c r="F119" s="112"/>
      <c r="G119" s="112"/>
      <c r="H119" s="112"/>
      <c r="I119" s="112"/>
      <c r="J119" s="113">
        <f>J460</f>
        <v>0</v>
      </c>
      <c r="L119" s="110"/>
    </row>
    <row r="120" spans="2:12" s="9" customFormat="1" ht="24.95" customHeight="1">
      <c r="B120" s="110"/>
      <c r="D120" s="111" t="s">
        <v>119</v>
      </c>
      <c r="E120" s="112"/>
      <c r="F120" s="112"/>
      <c r="G120" s="112"/>
      <c r="H120" s="112"/>
      <c r="I120" s="112"/>
      <c r="J120" s="113">
        <f>J485</f>
        <v>0</v>
      </c>
      <c r="L120" s="110"/>
    </row>
    <row r="121" spans="2:12" s="10" customFormat="1" ht="19.9" customHeight="1">
      <c r="B121" s="114"/>
      <c r="D121" s="115" t="s">
        <v>120</v>
      </c>
      <c r="E121" s="116"/>
      <c r="F121" s="116"/>
      <c r="G121" s="116"/>
      <c r="H121" s="116"/>
      <c r="I121" s="116"/>
      <c r="J121" s="117">
        <f>J486</f>
        <v>0</v>
      </c>
      <c r="L121" s="114"/>
    </row>
    <row r="122" spans="2:12" s="10" customFormat="1" ht="19.9" customHeight="1">
      <c r="B122" s="114"/>
      <c r="D122" s="115" t="s">
        <v>121</v>
      </c>
      <c r="E122" s="116"/>
      <c r="F122" s="116"/>
      <c r="G122" s="116"/>
      <c r="H122" s="116"/>
      <c r="I122" s="116"/>
      <c r="J122" s="117">
        <f>J488</f>
        <v>0</v>
      </c>
      <c r="L122" s="114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29.25" customHeight="1">
      <c r="A125" s="32"/>
      <c r="B125" s="33"/>
      <c r="C125" s="109" t="s">
        <v>122</v>
      </c>
      <c r="D125" s="32"/>
      <c r="E125" s="32"/>
      <c r="F125" s="32"/>
      <c r="G125" s="32"/>
      <c r="H125" s="32"/>
      <c r="I125" s="32"/>
      <c r="J125" s="118">
        <f>ROUND(J126+J127+J128+J129+J130+J131,2)</f>
        <v>0</v>
      </c>
      <c r="K125" s="32"/>
      <c r="L125" s="42"/>
      <c r="N125" s="119" t="s">
        <v>40</v>
      </c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5" s="2" customFormat="1" ht="18" customHeight="1">
      <c r="A126" s="32"/>
      <c r="B126" s="120"/>
      <c r="C126" s="121"/>
      <c r="D126" s="245" t="s">
        <v>123</v>
      </c>
      <c r="E126" s="245"/>
      <c r="F126" s="245"/>
      <c r="G126" s="121"/>
      <c r="H126" s="121"/>
      <c r="I126" s="121"/>
      <c r="J126" s="123">
        <v>0</v>
      </c>
      <c r="K126" s="121"/>
      <c r="L126" s="124"/>
      <c r="M126" s="125"/>
      <c r="N126" s="126" t="s">
        <v>42</v>
      </c>
      <c r="O126" s="125"/>
      <c r="P126" s="125"/>
      <c r="Q126" s="125"/>
      <c r="R126" s="125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7" t="s">
        <v>124</v>
      </c>
      <c r="AZ126" s="125"/>
      <c r="BA126" s="125"/>
      <c r="BB126" s="125"/>
      <c r="BC126" s="125"/>
      <c r="BD126" s="125"/>
      <c r="BE126" s="128">
        <f>IF(N126="základní",J126,0)</f>
        <v>0</v>
      </c>
      <c r="BF126" s="128">
        <f>IF(N126="snížená",J126,0)</f>
        <v>0</v>
      </c>
      <c r="BG126" s="128">
        <f>IF(N126="zákl. přenesená",J126,0)</f>
        <v>0</v>
      </c>
      <c r="BH126" s="128">
        <f>IF(N126="sníž. přenesená",J126,0)</f>
        <v>0</v>
      </c>
      <c r="BI126" s="128">
        <f>IF(N126="nulová",J126,0)</f>
        <v>0</v>
      </c>
      <c r="BJ126" s="127" t="s">
        <v>125</v>
      </c>
      <c r="BK126" s="125"/>
      <c r="BL126" s="125"/>
      <c r="BM126" s="125"/>
    </row>
    <row r="127" spans="1:65" s="2" customFormat="1" ht="18" customHeight="1">
      <c r="A127" s="32"/>
      <c r="B127" s="120"/>
      <c r="C127" s="121"/>
      <c r="D127" s="245" t="s">
        <v>126</v>
      </c>
      <c r="E127" s="245"/>
      <c r="F127" s="245"/>
      <c r="G127" s="121"/>
      <c r="H127" s="121"/>
      <c r="I127" s="121"/>
      <c r="J127" s="123">
        <v>0</v>
      </c>
      <c r="K127" s="121"/>
      <c r="L127" s="124"/>
      <c r="M127" s="125"/>
      <c r="N127" s="126" t="s">
        <v>42</v>
      </c>
      <c r="O127" s="125"/>
      <c r="P127" s="125"/>
      <c r="Q127" s="125"/>
      <c r="R127" s="125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7" t="s">
        <v>124</v>
      </c>
      <c r="AZ127" s="125"/>
      <c r="BA127" s="125"/>
      <c r="BB127" s="125"/>
      <c r="BC127" s="125"/>
      <c r="BD127" s="125"/>
      <c r="BE127" s="128">
        <f>IF(N127="základní",J127,0)</f>
        <v>0</v>
      </c>
      <c r="BF127" s="128">
        <f>IF(N127="snížená",J127,0)</f>
        <v>0</v>
      </c>
      <c r="BG127" s="128">
        <f>IF(N127="zákl. přenesená",J127,0)</f>
        <v>0</v>
      </c>
      <c r="BH127" s="128">
        <f>IF(N127="sníž. přenesená",J127,0)</f>
        <v>0</v>
      </c>
      <c r="BI127" s="128">
        <f>IF(N127="nulová",J127,0)</f>
        <v>0</v>
      </c>
      <c r="BJ127" s="127" t="s">
        <v>125</v>
      </c>
      <c r="BK127" s="125"/>
      <c r="BL127" s="125"/>
      <c r="BM127" s="125"/>
    </row>
    <row r="128" spans="1:65" s="2" customFormat="1" ht="18" customHeight="1">
      <c r="A128" s="32"/>
      <c r="B128" s="120"/>
      <c r="C128" s="121"/>
      <c r="D128" s="245" t="s">
        <v>127</v>
      </c>
      <c r="E128" s="245"/>
      <c r="F128" s="245"/>
      <c r="G128" s="121"/>
      <c r="H128" s="121"/>
      <c r="I128" s="121"/>
      <c r="J128" s="123">
        <v>0</v>
      </c>
      <c r="K128" s="121"/>
      <c r="L128" s="124"/>
      <c r="M128" s="125"/>
      <c r="N128" s="126" t="s">
        <v>42</v>
      </c>
      <c r="O128" s="125"/>
      <c r="P128" s="125"/>
      <c r="Q128" s="125"/>
      <c r="R128" s="125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7" t="s">
        <v>124</v>
      </c>
      <c r="AZ128" s="125"/>
      <c r="BA128" s="125"/>
      <c r="BB128" s="125"/>
      <c r="BC128" s="125"/>
      <c r="BD128" s="125"/>
      <c r="BE128" s="128">
        <f>IF(N128="základní",J128,0)</f>
        <v>0</v>
      </c>
      <c r="BF128" s="128">
        <f>IF(N128="snížená",J128,0)</f>
        <v>0</v>
      </c>
      <c r="BG128" s="128">
        <f>IF(N128="zákl. přenesená",J128,0)</f>
        <v>0</v>
      </c>
      <c r="BH128" s="128">
        <f>IF(N128="sníž. přenesená",J128,0)</f>
        <v>0</v>
      </c>
      <c r="BI128" s="128">
        <f>IF(N128="nulová",J128,0)</f>
        <v>0</v>
      </c>
      <c r="BJ128" s="127" t="s">
        <v>125</v>
      </c>
      <c r="BK128" s="125"/>
      <c r="BL128" s="125"/>
      <c r="BM128" s="125"/>
    </row>
    <row r="129" spans="1:65" s="2" customFormat="1" ht="18" customHeight="1">
      <c r="A129" s="32"/>
      <c r="B129" s="120"/>
      <c r="C129" s="121"/>
      <c r="D129" s="245" t="s">
        <v>128</v>
      </c>
      <c r="E129" s="245"/>
      <c r="F129" s="245"/>
      <c r="G129" s="121"/>
      <c r="H129" s="121"/>
      <c r="I129" s="121"/>
      <c r="J129" s="123">
        <v>0</v>
      </c>
      <c r="K129" s="121"/>
      <c r="L129" s="124"/>
      <c r="M129" s="125"/>
      <c r="N129" s="126" t="s">
        <v>42</v>
      </c>
      <c r="O129" s="125"/>
      <c r="P129" s="125"/>
      <c r="Q129" s="125"/>
      <c r="R129" s="125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7" t="s">
        <v>124</v>
      </c>
      <c r="AZ129" s="125"/>
      <c r="BA129" s="125"/>
      <c r="BB129" s="125"/>
      <c r="BC129" s="125"/>
      <c r="BD129" s="125"/>
      <c r="BE129" s="128">
        <f>IF(N129="základní",J129,0)</f>
        <v>0</v>
      </c>
      <c r="BF129" s="128">
        <f>IF(N129="snížená",J129,0)</f>
        <v>0</v>
      </c>
      <c r="BG129" s="128">
        <f>IF(N129="zákl. přenesená",J129,0)</f>
        <v>0</v>
      </c>
      <c r="BH129" s="128">
        <f>IF(N129="sníž. přenesená",J129,0)</f>
        <v>0</v>
      </c>
      <c r="BI129" s="128">
        <f>IF(N129="nulová",J129,0)</f>
        <v>0</v>
      </c>
      <c r="BJ129" s="127" t="s">
        <v>125</v>
      </c>
      <c r="BK129" s="125"/>
      <c r="BL129" s="125"/>
      <c r="BM129" s="125"/>
    </row>
    <row r="130" spans="1:65" s="2" customFormat="1" ht="18" customHeight="1">
      <c r="A130" s="32"/>
      <c r="B130" s="120"/>
      <c r="C130" s="121"/>
      <c r="D130" s="245" t="s">
        <v>129</v>
      </c>
      <c r="E130" s="245"/>
      <c r="F130" s="245"/>
      <c r="G130" s="121"/>
      <c r="H130" s="121"/>
      <c r="I130" s="121"/>
      <c r="J130" s="123">
        <v>0</v>
      </c>
      <c r="K130" s="121"/>
      <c r="L130" s="124"/>
      <c r="M130" s="125"/>
      <c r="N130" s="126" t="s">
        <v>42</v>
      </c>
      <c r="O130" s="125"/>
      <c r="P130" s="125"/>
      <c r="Q130" s="125"/>
      <c r="R130" s="125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7" t="s">
        <v>124</v>
      </c>
      <c r="AZ130" s="125"/>
      <c r="BA130" s="125"/>
      <c r="BB130" s="125"/>
      <c r="BC130" s="125"/>
      <c r="BD130" s="125"/>
      <c r="BE130" s="128">
        <f>IF(N130="základní",J130,0)</f>
        <v>0</v>
      </c>
      <c r="BF130" s="128">
        <f>IF(N130="snížená",J130,0)</f>
        <v>0</v>
      </c>
      <c r="BG130" s="128">
        <f>IF(N130="zákl. přenesená",J130,0)</f>
        <v>0</v>
      </c>
      <c r="BH130" s="128">
        <f>IF(N130="sníž. přenesená",J130,0)</f>
        <v>0</v>
      </c>
      <c r="BI130" s="128">
        <f>IF(N130="nulová",J130,0)</f>
        <v>0</v>
      </c>
      <c r="BJ130" s="127" t="s">
        <v>125</v>
      </c>
      <c r="BK130" s="125"/>
      <c r="BL130" s="125"/>
      <c r="BM130" s="125"/>
    </row>
    <row r="131" spans="1:65" s="2" customFormat="1" ht="18" customHeight="1">
      <c r="A131" s="32"/>
      <c r="B131" s="120"/>
      <c r="C131" s="121"/>
      <c r="D131" s="122" t="s">
        <v>130</v>
      </c>
      <c r="E131" s="121"/>
      <c r="F131" s="121"/>
      <c r="G131" s="121"/>
      <c r="H131" s="121"/>
      <c r="I131" s="121"/>
      <c r="J131" s="123">
        <f>ROUND(J30*T131,2)</f>
        <v>0</v>
      </c>
      <c r="K131" s="121"/>
      <c r="L131" s="124"/>
      <c r="M131" s="125"/>
      <c r="N131" s="126" t="s">
        <v>42</v>
      </c>
      <c r="O131" s="125"/>
      <c r="P131" s="125"/>
      <c r="Q131" s="125"/>
      <c r="R131" s="125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7" t="s">
        <v>131</v>
      </c>
      <c r="AZ131" s="125"/>
      <c r="BA131" s="125"/>
      <c r="BB131" s="125"/>
      <c r="BC131" s="125"/>
      <c r="BD131" s="125"/>
      <c r="BE131" s="128">
        <f>IF(N131="základní",J131,0)</f>
        <v>0</v>
      </c>
      <c r="BF131" s="128">
        <f>IF(N131="snížená",J131,0)</f>
        <v>0</v>
      </c>
      <c r="BG131" s="128">
        <f>IF(N131="zákl. přenesená",J131,0)</f>
        <v>0</v>
      </c>
      <c r="BH131" s="128">
        <f>IF(N131="sníž. přenesená",J131,0)</f>
        <v>0</v>
      </c>
      <c r="BI131" s="128">
        <f>IF(N131="nulová",J131,0)</f>
        <v>0</v>
      </c>
      <c r="BJ131" s="127" t="s">
        <v>125</v>
      </c>
      <c r="BK131" s="125"/>
      <c r="BL131" s="125"/>
      <c r="BM131" s="125"/>
    </row>
    <row r="132" spans="1:31" s="2" customFormat="1" ht="12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29.25" customHeight="1">
      <c r="A133" s="32"/>
      <c r="B133" s="33"/>
      <c r="C133" s="129" t="s">
        <v>132</v>
      </c>
      <c r="D133" s="99"/>
      <c r="E133" s="99"/>
      <c r="F133" s="99"/>
      <c r="G133" s="99"/>
      <c r="H133" s="99"/>
      <c r="I133" s="99"/>
      <c r="J133" s="130">
        <f>ROUND(J96+J125,2)</f>
        <v>0</v>
      </c>
      <c r="K133" s="99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6.95" customHeight="1">
      <c r="A134" s="32"/>
      <c r="B134" s="47"/>
      <c r="C134" s="48"/>
      <c r="D134" s="48"/>
      <c r="E134" s="48"/>
      <c r="F134" s="48"/>
      <c r="G134" s="48"/>
      <c r="H134" s="48"/>
      <c r="I134" s="48"/>
      <c r="J134" s="48"/>
      <c r="K134" s="48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8" spans="1:31" s="2" customFormat="1" ht="6.95" customHeight="1">
      <c r="A138" s="32"/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24.95" customHeight="1">
      <c r="A139" s="32"/>
      <c r="B139" s="33"/>
      <c r="C139" s="21" t="s">
        <v>133</v>
      </c>
      <c r="D139" s="32"/>
      <c r="E139" s="32"/>
      <c r="F139" s="32"/>
      <c r="G139" s="32"/>
      <c r="H139" s="32"/>
      <c r="I139" s="32"/>
      <c r="J139" s="32"/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6.95" customHeight="1">
      <c r="A140" s="32"/>
      <c r="B140" s="33"/>
      <c r="C140" s="32"/>
      <c r="D140" s="32"/>
      <c r="E140" s="32"/>
      <c r="F140" s="32"/>
      <c r="G140" s="32"/>
      <c r="H140" s="32"/>
      <c r="I140" s="3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2" customFormat="1" ht="12" customHeight="1">
      <c r="A141" s="32"/>
      <c r="B141" s="33"/>
      <c r="C141" s="27" t="s">
        <v>16</v>
      </c>
      <c r="D141" s="32"/>
      <c r="E141" s="32"/>
      <c r="F141" s="32"/>
      <c r="G141" s="32"/>
      <c r="H141" s="32"/>
      <c r="I141" s="32"/>
      <c r="J141" s="32"/>
      <c r="K141" s="32"/>
      <c r="L141" s="4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2" spans="1:31" s="2" customFormat="1" ht="16.5" customHeight="1">
      <c r="A142" s="32"/>
      <c r="B142" s="33"/>
      <c r="C142" s="32"/>
      <c r="D142" s="32"/>
      <c r="E142" s="246" t="str">
        <f>E7</f>
        <v>OP 1.11  4+1  (typ byt č.2)</v>
      </c>
      <c r="F142" s="246"/>
      <c r="G142" s="246"/>
      <c r="H142" s="246"/>
      <c r="I142" s="32"/>
      <c r="J142" s="32"/>
      <c r="K142" s="32"/>
      <c r="L142" s="4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  <row r="143" spans="1:31" s="2" customFormat="1" ht="12" customHeight="1">
      <c r="A143" s="32"/>
      <c r="B143" s="33"/>
      <c r="C143" s="27" t="s">
        <v>87</v>
      </c>
      <c r="D143" s="32"/>
      <c r="E143" s="32"/>
      <c r="F143" s="32"/>
      <c r="G143" s="32"/>
      <c r="H143" s="32"/>
      <c r="I143" s="32"/>
      <c r="J143" s="32"/>
      <c r="K143" s="32"/>
      <c r="L143" s="4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  <row r="144" spans="1:31" s="2" customFormat="1" ht="16.5" customHeight="1">
      <c r="A144" s="32"/>
      <c r="B144" s="33"/>
      <c r="C144" s="32"/>
      <c r="D144" s="32"/>
      <c r="E144" s="218" t="str">
        <f>E9</f>
        <v>1 2023 - Bytová jednotka typ byt č.2 var. 1</v>
      </c>
      <c r="F144" s="218"/>
      <c r="G144" s="218"/>
      <c r="H144" s="218"/>
      <c r="I144" s="32"/>
      <c r="J144" s="32"/>
      <c r="K144" s="32"/>
      <c r="L144" s="4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</row>
    <row r="145" spans="1:31" s="2" customFormat="1" ht="6.95" customHeight="1">
      <c r="A145" s="32"/>
      <c r="B145" s="33"/>
      <c r="C145" s="32"/>
      <c r="D145" s="32"/>
      <c r="E145" s="32"/>
      <c r="F145" s="32"/>
      <c r="G145" s="32"/>
      <c r="H145" s="32"/>
      <c r="I145" s="32"/>
      <c r="J145" s="32"/>
      <c r="K145" s="32"/>
      <c r="L145" s="4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  <row r="146" spans="1:31" s="2" customFormat="1" ht="12" customHeight="1">
      <c r="A146" s="32"/>
      <c r="B146" s="33"/>
      <c r="C146" s="27" t="s">
        <v>20</v>
      </c>
      <c r="D146" s="32"/>
      <c r="E146" s="32"/>
      <c r="F146" s="25" t="str">
        <f>F12</f>
        <v xml:space="preserve"> </v>
      </c>
      <c r="G146" s="32"/>
      <c r="H146" s="32"/>
      <c r="I146" s="27" t="s">
        <v>22</v>
      </c>
      <c r="J146" s="55" t="str">
        <f>IF(J12="","",J12)</f>
        <v>16. 1. 2023</v>
      </c>
      <c r="K146" s="32"/>
      <c r="L146" s="4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</row>
    <row r="147" spans="1:31" s="2" customFormat="1" ht="6.95" customHeight="1">
      <c r="A147" s="32"/>
      <c r="B147" s="33"/>
      <c r="C147" s="32"/>
      <c r="D147" s="32"/>
      <c r="E147" s="32"/>
      <c r="F147" s="32"/>
      <c r="G147" s="32"/>
      <c r="H147" s="32"/>
      <c r="I147" s="32"/>
      <c r="J147" s="32"/>
      <c r="K147" s="32"/>
      <c r="L147" s="4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</row>
    <row r="148" spans="1:31" s="2" customFormat="1" ht="15.2" customHeight="1">
      <c r="A148" s="32"/>
      <c r="B148" s="33"/>
      <c r="C148" s="27" t="s">
        <v>24</v>
      </c>
      <c r="D148" s="32"/>
      <c r="E148" s="32"/>
      <c r="F148" s="25" t="str">
        <f>E15</f>
        <v xml:space="preserve"> </v>
      </c>
      <c r="G148" s="32"/>
      <c r="H148" s="32"/>
      <c r="I148" s="27" t="s">
        <v>29</v>
      </c>
      <c r="J148" s="30" t="str">
        <f>E21</f>
        <v>Ing. Vladimír Slonka</v>
      </c>
      <c r="K148" s="32"/>
      <c r="L148" s="4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</row>
    <row r="149" spans="1:31" s="2" customFormat="1" ht="15.2" customHeight="1">
      <c r="A149" s="32"/>
      <c r="B149" s="33"/>
      <c r="C149" s="27" t="s">
        <v>27</v>
      </c>
      <c r="D149" s="32"/>
      <c r="E149" s="32"/>
      <c r="F149" s="25" t="str">
        <f>IF(E18="","",E18)</f>
        <v>Vyplň údaj</v>
      </c>
      <c r="G149" s="32"/>
      <c r="H149" s="32"/>
      <c r="I149" s="27" t="s">
        <v>34</v>
      </c>
      <c r="J149" s="30" t="str">
        <f>E24</f>
        <v xml:space="preserve"> </v>
      </c>
      <c r="K149" s="32"/>
      <c r="L149" s="4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</row>
    <row r="150" spans="1:31" s="2" customFormat="1" ht="10.35" customHeight="1">
      <c r="A150" s="32"/>
      <c r="B150" s="33"/>
      <c r="C150" s="32"/>
      <c r="D150" s="32"/>
      <c r="E150" s="32"/>
      <c r="F150" s="32"/>
      <c r="G150" s="32"/>
      <c r="H150" s="32"/>
      <c r="I150" s="32"/>
      <c r="J150" s="32"/>
      <c r="K150" s="32"/>
      <c r="L150" s="4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</row>
    <row r="151" spans="1:31" s="11" customFormat="1" ht="29.25" customHeight="1">
      <c r="A151" s="131"/>
      <c r="B151" s="132"/>
      <c r="C151" s="133" t="s">
        <v>134</v>
      </c>
      <c r="D151" s="134" t="s">
        <v>61</v>
      </c>
      <c r="E151" s="134" t="s">
        <v>57</v>
      </c>
      <c r="F151" s="134" t="s">
        <v>58</v>
      </c>
      <c r="G151" s="134" t="s">
        <v>135</v>
      </c>
      <c r="H151" s="134" t="s">
        <v>136</v>
      </c>
      <c r="I151" s="134" t="s">
        <v>137</v>
      </c>
      <c r="J151" s="134" t="s">
        <v>93</v>
      </c>
      <c r="K151" s="135" t="s">
        <v>138</v>
      </c>
      <c r="L151" s="136"/>
      <c r="M151" s="62" t="s">
        <v>1</v>
      </c>
      <c r="N151" s="63" t="s">
        <v>40</v>
      </c>
      <c r="O151" s="63" t="s">
        <v>139</v>
      </c>
      <c r="P151" s="63" t="s">
        <v>140</v>
      </c>
      <c r="Q151" s="63" t="s">
        <v>141</v>
      </c>
      <c r="R151" s="63" t="s">
        <v>142</v>
      </c>
      <c r="S151" s="63" t="s">
        <v>143</v>
      </c>
      <c r="T151" s="64" t="s">
        <v>144</v>
      </c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</row>
    <row r="152" spans="1:63" s="2" customFormat="1" ht="22.9" customHeight="1">
      <c r="A152" s="32"/>
      <c r="B152" s="33"/>
      <c r="C152" s="69" t="s">
        <v>145</v>
      </c>
      <c r="D152" s="32"/>
      <c r="E152" s="32"/>
      <c r="F152" s="32"/>
      <c r="G152" s="32"/>
      <c r="H152" s="32"/>
      <c r="I152" s="32"/>
      <c r="J152" s="137">
        <f>BK152</f>
        <v>0</v>
      </c>
      <c r="K152" s="32"/>
      <c r="L152" s="33"/>
      <c r="M152" s="65"/>
      <c r="N152" s="56"/>
      <c r="O152" s="66"/>
      <c r="P152" s="138">
        <f>P153+P204+P460+P485</f>
        <v>0</v>
      </c>
      <c r="Q152" s="66"/>
      <c r="R152" s="138">
        <f>R153+R204+R460+R485</f>
        <v>4.43000619</v>
      </c>
      <c r="S152" s="66"/>
      <c r="T152" s="139">
        <f>T153+T204+T460+T485</f>
        <v>4.012008550000001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75</v>
      </c>
      <c r="AU152" s="17" t="s">
        <v>95</v>
      </c>
      <c r="BK152" s="140">
        <f>BK153+BK204+BK460+BK485</f>
        <v>0</v>
      </c>
    </row>
    <row r="153" spans="2:63" s="12" customFormat="1" ht="25.9" customHeight="1">
      <c r="B153" s="141"/>
      <c r="D153" s="142" t="s">
        <v>75</v>
      </c>
      <c r="E153" s="143" t="s">
        <v>146</v>
      </c>
      <c r="F153" s="143" t="s">
        <v>147</v>
      </c>
      <c r="I153" s="144"/>
      <c r="J153" s="145">
        <f>BK153</f>
        <v>0</v>
      </c>
      <c r="L153" s="141"/>
      <c r="M153" s="146"/>
      <c r="N153" s="147"/>
      <c r="O153" s="147"/>
      <c r="P153" s="148">
        <f>P154+P160+P173+P194+P202</f>
        <v>0</v>
      </c>
      <c r="Q153" s="147"/>
      <c r="R153" s="148">
        <f>R154+R160+R173+R194+R202</f>
        <v>1.00620052</v>
      </c>
      <c r="S153" s="147"/>
      <c r="T153" s="149">
        <f>T154+T160+T173+T194+T202</f>
        <v>3.5863000000000005</v>
      </c>
      <c r="AR153" s="142" t="s">
        <v>84</v>
      </c>
      <c r="AT153" s="150" t="s">
        <v>75</v>
      </c>
      <c r="AU153" s="150" t="s">
        <v>76</v>
      </c>
      <c r="AY153" s="142" t="s">
        <v>148</v>
      </c>
      <c r="BK153" s="151">
        <f>BK154+BK160+BK173+BK194+BK202</f>
        <v>0</v>
      </c>
    </row>
    <row r="154" spans="2:63" s="12" customFormat="1" ht="22.9" customHeight="1">
      <c r="B154" s="141"/>
      <c r="D154" s="142" t="s">
        <v>75</v>
      </c>
      <c r="E154" s="152" t="s">
        <v>149</v>
      </c>
      <c r="F154" s="152" t="s">
        <v>150</v>
      </c>
      <c r="I154" s="144"/>
      <c r="J154" s="153">
        <f>BK154</f>
        <v>0</v>
      </c>
      <c r="L154" s="141"/>
      <c r="M154" s="146"/>
      <c r="N154" s="147"/>
      <c r="O154" s="147"/>
      <c r="P154" s="148">
        <f>SUM(P155:P159)</f>
        <v>0</v>
      </c>
      <c r="Q154" s="147"/>
      <c r="R154" s="148">
        <f>SUM(R155:R159)</f>
        <v>0.18759792</v>
      </c>
      <c r="S154" s="147"/>
      <c r="T154" s="149">
        <f>SUM(T155:T159)</f>
        <v>0</v>
      </c>
      <c r="AR154" s="142" t="s">
        <v>84</v>
      </c>
      <c r="AT154" s="150" t="s">
        <v>75</v>
      </c>
      <c r="AU154" s="150" t="s">
        <v>84</v>
      </c>
      <c r="AY154" s="142" t="s">
        <v>148</v>
      </c>
      <c r="BK154" s="151">
        <f>SUM(BK155:BK159)</f>
        <v>0</v>
      </c>
    </row>
    <row r="155" spans="1:65" s="2" customFormat="1" ht="33" customHeight="1">
      <c r="A155" s="32"/>
      <c r="B155" s="120"/>
      <c r="C155" s="154" t="s">
        <v>84</v>
      </c>
      <c r="D155" s="154" t="s">
        <v>151</v>
      </c>
      <c r="E155" s="155" t="s">
        <v>152</v>
      </c>
      <c r="F155" s="156" t="s">
        <v>153</v>
      </c>
      <c r="G155" s="157" t="s">
        <v>154</v>
      </c>
      <c r="H155" s="158">
        <v>2</v>
      </c>
      <c r="I155" s="159"/>
      <c r="J155" s="160">
        <f>ROUND(I155*H155,2)</f>
        <v>0</v>
      </c>
      <c r="K155" s="156" t="s">
        <v>155</v>
      </c>
      <c r="L155" s="33"/>
      <c r="M155" s="161" t="s">
        <v>1</v>
      </c>
      <c r="N155" s="162" t="s">
        <v>42</v>
      </c>
      <c r="O155" s="58"/>
      <c r="P155" s="163">
        <f>O155*H155</f>
        <v>0</v>
      </c>
      <c r="Q155" s="163">
        <v>0.04843</v>
      </c>
      <c r="R155" s="163">
        <f>Q155*H155</f>
        <v>0.09686</v>
      </c>
      <c r="S155" s="163">
        <v>0</v>
      </c>
      <c r="T155" s="164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5" t="s">
        <v>156</v>
      </c>
      <c r="AT155" s="165" t="s">
        <v>151</v>
      </c>
      <c r="AU155" s="165" t="s">
        <v>125</v>
      </c>
      <c r="AY155" s="17" t="s">
        <v>148</v>
      </c>
      <c r="BE155" s="166">
        <f>IF(N155="základní",J155,0)</f>
        <v>0</v>
      </c>
      <c r="BF155" s="166">
        <f>IF(N155="snížená",J155,0)</f>
        <v>0</v>
      </c>
      <c r="BG155" s="166">
        <f>IF(N155="zákl. přenesená",J155,0)</f>
        <v>0</v>
      </c>
      <c r="BH155" s="166">
        <f>IF(N155="sníž. přenesená",J155,0)</f>
        <v>0</v>
      </c>
      <c r="BI155" s="166">
        <f>IF(N155="nulová",J155,0)</f>
        <v>0</v>
      </c>
      <c r="BJ155" s="17" t="s">
        <v>125</v>
      </c>
      <c r="BK155" s="166">
        <f>ROUND(I155*H155,2)</f>
        <v>0</v>
      </c>
      <c r="BL155" s="17" t="s">
        <v>156</v>
      </c>
      <c r="BM155" s="165" t="s">
        <v>157</v>
      </c>
    </row>
    <row r="156" spans="2:51" s="13" customFormat="1" ht="12">
      <c r="B156" s="167"/>
      <c r="D156" s="168" t="s">
        <v>158</v>
      </c>
      <c r="E156" s="169" t="s">
        <v>1</v>
      </c>
      <c r="F156" s="170" t="s">
        <v>159</v>
      </c>
      <c r="H156" s="169" t="s">
        <v>1</v>
      </c>
      <c r="I156" s="171"/>
      <c r="L156" s="167"/>
      <c r="M156" s="172"/>
      <c r="N156" s="173"/>
      <c r="O156" s="173"/>
      <c r="P156" s="173"/>
      <c r="Q156" s="173"/>
      <c r="R156" s="173"/>
      <c r="S156" s="173"/>
      <c r="T156" s="174"/>
      <c r="AT156" s="169" t="s">
        <v>158</v>
      </c>
      <c r="AU156" s="169" t="s">
        <v>125</v>
      </c>
      <c r="AV156" s="13" t="s">
        <v>84</v>
      </c>
      <c r="AW156" s="13" t="s">
        <v>33</v>
      </c>
      <c r="AX156" s="13" t="s">
        <v>76</v>
      </c>
      <c r="AY156" s="169" t="s">
        <v>148</v>
      </c>
    </row>
    <row r="157" spans="2:51" s="14" customFormat="1" ht="12">
      <c r="B157" s="175"/>
      <c r="D157" s="168" t="s">
        <v>158</v>
      </c>
      <c r="E157" s="176" t="s">
        <v>1</v>
      </c>
      <c r="F157" s="177" t="s">
        <v>125</v>
      </c>
      <c r="H157" s="178">
        <v>2</v>
      </c>
      <c r="I157" s="179"/>
      <c r="L157" s="175"/>
      <c r="M157" s="180"/>
      <c r="N157" s="181"/>
      <c r="O157" s="181"/>
      <c r="P157" s="181"/>
      <c r="Q157" s="181"/>
      <c r="R157" s="181"/>
      <c r="S157" s="181"/>
      <c r="T157" s="182"/>
      <c r="AT157" s="176" t="s">
        <v>158</v>
      </c>
      <c r="AU157" s="176" t="s">
        <v>125</v>
      </c>
      <c r="AV157" s="14" t="s">
        <v>125</v>
      </c>
      <c r="AW157" s="14" t="s">
        <v>33</v>
      </c>
      <c r="AX157" s="14" t="s">
        <v>84</v>
      </c>
      <c r="AY157" s="176" t="s">
        <v>148</v>
      </c>
    </row>
    <row r="158" spans="1:65" s="2" customFormat="1" ht="24.2" customHeight="1">
      <c r="A158" s="32"/>
      <c r="B158" s="120"/>
      <c r="C158" s="154" t="s">
        <v>125</v>
      </c>
      <c r="D158" s="154" t="s">
        <v>151</v>
      </c>
      <c r="E158" s="155" t="s">
        <v>160</v>
      </c>
      <c r="F158" s="156" t="s">
        <v>161</v>
      </c>
      <c r="G158" s="157" t="s">
        <v>162</v>
      </c>
      <c r="H158" s="158">
        <v>1.456</v>
      </c>
      <c r="I158" s="159"/>
      <c r="J158" s="160">
        <f>ROUND(I158*H158,2)</f>
        <v>0</v>
      </c>
      <c r="K158" s="156" t="s">
        <v>155</v>
      </c>
      <c r="L158" s="33"/>
      <c r="M158" s="161" t="s">
        <v>1</v>
      </c>
      <c r="N158" s="162" t="s">
        <v>42</v>
      </c>
      <c r="O158" s="58"/>
      <c r="P158" s="163">
        <f>O158*H158</f>
        <v>0</v>
      </c>
      <c r="Q158" s="163">
        <v>0.06232</v>
      </c>
      <c r="R158" s="163">
        <f>Q158*H158</f>
        <v>0.09073792</v>
      </c>
      <c r="S158" s="163">
        <v>0</v>
      </c>
      <c r="T158" s="164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5" t="s">
        <v>156</v>
      </c>
      <c r="AT158" s="165" t="s">
        <v>151</v>
      </c>
      <c r="AU158" s="165" t="s">
        <v>125</v>
      </c>
      <c r="AY158" s="17" t="s">
        <v>148</v>
      </c>
      <c r="BE158" s="166">
        <f>IF(N158="základní",J158,0)</f>
        <v>0</v>
      </c>
      <c r="BF158" s="166">
        <f>IF(N158="snížená",J158,0)</f>
        <v>0</v>
      </c>
      <c r="BG158" s="166">
        <f>IF(N158="zákl. přenesená",J158,0)</f>
        <v>0</v>
      </c>
      <c r="BH158" s="166">
        <f>IF(N158="sníž. přenesená",J158,0)</f>
        <v>0</v>
      </c>
      <c r="BI158" s="166">
        <f>IF(N158="nulová",J158,0)</f>
        <v>0</v>
      </c>
      <c r="BJ158" s="17" t="s">
        <v>125</v>
      </c>
      <c r="BK158" s="166">
        <f>ROUND(I158*H158,2)</f>
        <v>0</v>
      </c>
      <c r="BL158" s="17" t="s">
        <v>156</v>
      </c>
      <c r="BM158" s="165" t="s">
        <v>163</v>
      </c>
    </row>
    <row r="159" spans="2:51" s="14" customFormat="1" ht="12">
      <c r="B159" s="175"/>
      <c r="D159" s="168" t="s">
        <v>158</v>
      </c>
      <c r="E159" s="176" t="s">
        <v>1</v>
      </c>
      <c r="F159" s="177" t="s">
        <v>164</v>
      </c>
      <c r="H159" s="178">
        <v>1.456</v>
      </c>
      <c r="I159" s="179"/>
      <c r="L159" s="175"/>
      <c r="M159" s="180"/>
      <c r="N159" s="181"/>
      <c r="O159" s="181"/>
      <c r="P159" s="181"/>
      <c r="Q159" s="181"/>
      <c r="R159" s="181"/>
      <c r="S159" s="181"/>
      <c r="T159" s="182"/>
      <c r="AT159" s="176" t="s">
        <v>158</v>
      </c>
      <c r="AU159" s="176" t="s">
        <v>125</v>
      </c>
      <c r="AV159" s="14" t="s">
        <v>125</v>
      </c>
      <c r="AW159" s="14" t="s">
        <v>33</v>
      </c>
      <c r="AX159" s="14" t="s">
        <v>84</v>
      </c>
      <c r="AY159" s="176" t="s">
        <v>148</v>
      </c>
    </row>
    <row r="160" spans="2:63" s="12" customFormat="1" ht="22.9" customHeight="1">
      <c r="B160" s="141"/>
      <c r="D160" s="142" t="s">
        <v>75</v>
      </c>
      <c r="E160" s="152" t="s">
        <v>165</v>
      </c>
      <c r="F160" s="152" t="s">
        <v>166</v>
      </c>
      <c r="I160" s="144"/>
      <c r="J160" s="153">
        <f>BK160</f>
        <v>0</v>
      </c>
      <c r="L160" s="141"/>
      <c r="M160" s="146"/>
      <c r="N160" s="147"/>
      <c r="O160" s="147"/>
      <c r="P160" s="148">
        <f>SUM(P161:P172)</f>
        <v>0</v>
      </c>
      <c r="Q160" s="147"/>
      <c r="R160" s="148">
        <f>SUM(R161:R172)</f>
        <v>0.8158045999999999</v>
      </c>
      <c r="S160" s="147"/>
      <c r="T160" s="149">
        <f>SUM(T161:T172)</f>
        <v>0</v>
      </c>
      <c r="AR160" s="142" t="s">
        <v>84</v>
      </c>
      <c r="AT160" s="150" t="s">
        <v>75</v>
      </c>
      <c r="AU160" s="150" t="s">
        <v>84</v>
      </c>
      <c r="AY160" s="142" t="s">
        <v>148</v>
      </c>
      <c r="BK160" s="151">
        <f>SUM(BK161:BK172)</f>
        <v>0</v>
      </c>
    </row>
    <row r="161" spans="1:65" s="2" customFormat="1" ht="24.2" customHeight="1">
      <c r="A161" s="32"/>
      <c r="B161" s="120"/>
      <c r="C161" s="154" t="s">
        <v>149</v>
      </c>
      <c r="D161" s="154" t="s">
        <v>151</v>
      </c>
      <c r="E161" s="155" t="s">
        <v>167</v>
      </c>
      <c r="F161" s="156" t="s">
        <v>168</v>
      </c>
      <c r="G161" s="157" t="s">
        <v>162</v>
      </c>
      <c r="H161" s="158">
        <v>12.43</v>
      </c>
      <c r="I161" s="159"/>
      <c r="J161" s="160">
        <f>ROUND(I161*H161,2)</f>
        <v>0</v>
      </c>
      <c r="K161" s="156" t="s">
        <v>155</v>
      </c>
      <c r="L161" s="33"/>
      <c r="M161" s="161" t="s">
        <v>1</v>
      </c>
      <c r="N161" s="162" t="s">
        <v>42</v>
      </c>
      <c r="O161" s="58"/>
      <c r="P161" s="163">
        <f>O161*H161</f>
        <v>0</v>
      </c>
      <c r="Q161" s="163">
        <v>0.0052</v>
      </c>
      <c r="R161" s="163">
        <f>Q161*H161</f>
        <v>0.064636</v>
      </c>
      <c r="S161" s="163">
        <v>0</v>
      </c>
      <c r="T161" s="164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5" t="s">
        <v>156</v>
      </c>
      <c r="AT161" s="165" t="s">
        <v>151</v>
      </c>
      <c r="AU161" s="165" t="s">
        <v>125</v>
      </c>
      <c r="AY161" s="17" t="s">
        <v>148</v>
      </c>
      <c r="BE161" s="166">
        <f>IF(N161="základní",J161,0)</f>
        <v>0</v>
      </c>
      <c r="BF161" s="166">
        <f>IF(N161="snížená",J161,0)</f>
        <v>0</v>
      </c>
      <c r="BG161" s="166">
        <f>IF(N161="zákl. přenesená",J161,0)</f>
        <v>0</v>
      </c>
      <c r="BH161" s="166">
        <f>IF(N161="sníž. přenesená",J161,0)</f>
        <v>0</v>
      </c>
      <c r="BI161" s="166">
        <f>IF(N161="nulová",J161,0)</f>
        <v>0</v>
      </c>
      <c r="BJ161" s="17" t="s">
        <v>125</v>
      </c>
      <c r="BK161" s="166">
        <f>ROUND(I161*H161,2)</f>
        <v>0</v>
      </c>
      <c r="BL161" s="17" t="s">
        <v>156</v>
      </c>
      <c r="BM161" s="165" t="s">
        <v>169</v>
      </c>
    </row>
    <row r="162" spans="2:51" s="14" customFormat="1" ht="12">
      <c r="B162" s="175"/>
      <c r="D162" s="168" t="s">
        <v>158</v>
      </c>
      <c r="E162" s="176" t="s">
        <v>1</v>
      </c>
      <c r="F162" s="177" t="s">
        <v>170</v>
      </c>
      <c r="H162" s="178">
        <v>12.43</v>
      </c>
      <c r="I162" s="179"/>
      <c r="L162" s="175"/>
      <c r="M162" s="180"/>
      <c r="N162" s="181"/>
      <c r="O162" s="181"/>
      <c r="P162" s="181"/>
      <c r="Q162" s="181"/>
      <c r="R162" s="181"/>
      <c r="S162" s="181"/>
      <c r="T162" s="182"/>
      <c r="AT162" s="176" t="s">
        <v>158</v>
      </c>
      <c r="AU162" s="176" t="s">
        <v>125</v>
      </c>
      <c r="AV162" s="14" t="s">
        <v>125</v>
      </c>
      <c r="AW162" s="14" t="s">
        <v>33</v>
      </c>
      <c r="AX162" s="14" t="s">
        <v>84</v>
      </c>
      <c r="AY162" s="176" t="s">
        <v>148</v>
      </c>
    </row>
    <row r="163" spans="1:65" s="2" customFormat="1" ht="24.2" customHeight="1">
      <c r="A163" s="32"/>
      <c r="B163" s="120"/>
      <c r="C163" s="154" t="s">
        <v>156</v>
      </c>
      <c r="D163" s="154" t="s">
        <v>151</v>
      </c>
      <c r="E163" s="155" t="s">
        <v>171</v>
      </c>
      <c r="F163" s="156" t="s">
        <v>172</v>
      </c>
      <c r="G163" s="157" t="s">
        <v>162</v>
      </c>
      <c r="H163" s="158">
        <v>56.022</v>
      </c>
      <c r="I163" s="159"/>
      <c r="J163" s="160">
        <f>ROUND(I163*H163,2)</f>
        <v>0</v>
      </c>
      <c r="K163" s="156" t="s">
        <v>155</v>
      </c>
      <c r="L163" s="33"/>
      <c r="M163" s="161" t="s">
        <v>1</v>
      </c>
      <c r="N163" s="162" t="s">
        <v>42</v>
      </c>
      <c r="O163" s="58"/>
      <c r="P163" s="163">
        <f>O163*H163</f>
        <v>0</v>
      </c>
      <c r="Q163" s="163">
        <v>0.0052</v>
      </c>
      <c r="R163" s="163">
        <f>Q163*H163</f>
        <v>0.2913144</v>
      </c>
      <c r="S163" s="163">
        <v>0</v>
      </c>
      <c r="T163" s="164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5" t="s">
        <v>156</v>
      </c>
      <c r="AT163" s="165" t="s">
        <v>151</v>
      </c>
      <c r="AU163" s="165" t="s">
        <v>125</v>
      </c>
      <c r="AY163" s="17" t="s">
        <v>148</v>
      </c>
      <c r="BE163" s="166">
        <f>IF(N163="základní",J163,0)</f>
        <v>0</v>
      </c>
      <c r="BF163" s="166">
        <f>IF(N163="snížená",J163,0)</f>
        <v>0</v>
      </c>
      <c r="BG163" s="166">
        <f>IF(N163="zákl. přenesená",J163,0)</f>
        <v>0</v>
      </c>
      <c r="BH163" s="166">
        <f>IF(N163="sníž. přenesená",J163,0)</f>
        <v>0</v>
      </c>
      <c r="BI163" s="166">
        <f>IF(N163="nulová",J163,0)</f>
        <v>0</v>
      </c>
      <c r="BJ163" s="17" t="s">
        <v>125</v>
      </c>
      <c r="BK163" s="166">
        <f>ROUND(I163*H163,2)</f>
        <v>0</v>
      </c>
      <c r="BL163" s="17" t="s">
        <v>156</v>
      </c>
      <c r="BM163" s="165" t="s">
        <v>173</v>
      </c>
    </row>
    <row r="164" spans="2:51" s="14" customFormat="1" ht="12">
      <c r="B164" s="175"/>
      <c r="D164" s="168" t="s">
        <v>158</v>
      </c>
      <c r="E164" s="176" t="s">
        <v>1</v>
      </c>
      <c r="F164" s="177" t="s">
        <v>174</v>
      </c>
      <c r="H164" s="178">
        <v>30.025</v>
      </c>
      <c r="I164" s="179"/>
      <c r="L164" s="175"/>
      <c r="M164" s="180"/>
      <c r="N164" s="181"/>
      <c r="O164" s="181"/>
      <c r="P164" s="181"/>
      <c r="Q164" s="181"/>
      <c r="R164" s="181"/>
      <c r="S164" s="181"/>
      <c r="T164" s="182"/>
      <c r="AT164" s="176" t="s">
        <v>158</v>
      </c>
      <c r="AU164" s="176" t="s">
        <v>125</v>
      </c>
      <c r="AV164" s="14" t="s">
        <v>125</v>
      </c>
      <c r="AW164" s="14" t="s">
        <v>33</v>
      </c>
      <c r="AX164" s="14" t="s">
        <v>76</v>
      </c>
      <c r="AY164" s="176" t="s">
        <v>148</v>
      </c>
    </row>
    <row r="165" spans="2:51" s="14" customFormat="1" ht="12">
      <c r="B165" s="175"/>
      <c r="D165" s="168" t="s">
        <v>158</v>
      </c>
      <c r="E165" s="176" t="s">
        <v>1</v>
      </c>
      <c r="F165" s="177" t="s">
        <v>175</v>
      </c>
      <c r="H165" s="178">
        <v>25.997</v>
      </c>
      <c r="I165" s="179"/>
      <c r="L165" s="175"/>
      <c r="M165" s="180"/>
      <c r="N165" s="181"/>
      <c r="O165" s="181"/>
      <c r="P165" s="181"/>
      <c r="Q165" s="181"/>
      <c r="R165" s="181"/>
      <c r="S165" s="181"/>
      <c r="T165" s="182"/>
      <c r="AT165" s="176" t="s">
        <v>158</v>
      </c>
      <c r="AU165" s="176" t="s">
        <v>125</v>
      </c>
      <c r="AV165" s="14" t="s">
        <v>125</v>
      </c>
      <c r="AW165" s="14" t="s">
        <v>33</v>
      </c>
      <c r="AX165" s="14" t="s">
        <v>76</v>
      </c>
      <c r="AY165" s="176" t="s">
        <v>148</v>
      </c>
    </row>
    <row r="166" spans="2:51" s="15" customFormat="1" ht="12">
      <c r="B166" s="183"/>
      <c r="D166" s="168" t="s">
        <v>158</v>
      </c>
      <c r="E166" s="184" t="s">
        <v>1</v>
      </c>
      <c r="F166" s="185" t="s">
        <v>176</v>
      </c>
      <c r="H166" s="186">
        <v>56.022</v>
      </c>
      <c r="I166" s="187"/>
      <c r="L166" s="183"/>
      <c r="M166" s="188"/>
      <c r="N166" s="189"/>
      <c r="O166" s="189"/>
      <c r="P166" s="189"/>
      <c r="Q166" s="189"/>
      <c r="R166" s="189"/>
      <c r="S166" s="189"/>
      <c r="T166" s="190"/>
      <c r="AT166" s="184" t="s">
        <v>158</v>
      </c>
      <c r="AU166" s="184" t="s">
        <v>125</v>
      </c>
      <c r="AV166" s="15" t="s">
        <v>156</v>
      </c>
      <c r="AW166" s="15" t="s">
        <v>33</v>
      </c>
      <c r="AX166" s="15" t="s">
        <v>84</v>
      </c>
      <c r="AY166" s="184" t="s">
        <v>148</v>
      </c>
    </row>
    <row r="167" spans="1:65" s="2" customFormat="1" ht="24.2" customHeight="1">
      <c r="A167" s="32"/>
      <c r="B167" s="120"/>
      <c r="C167" s="154">
        <v>5</v>
      </c>
      <c r="D167" s="154" t="s">
        <v>151</v>
      </c>
      <c r="E167" s="155" t="s">
        <v>180</v>
      </c>
      <c r="F167" s="156" t="s">
        <v>181</v>
      </c>
      <c r="G167" s="157" t="s">
        <v>162</v>
      </c>
      <c r="H167" s="158">
        <v>6.026</v>
      </c>
      <c r="I167" s="159"/>
      <c r="J167" s="160">
        <f>ROUND(I167*H167,2)</f>
        <v>0</v>
      </c>
      <c r="K167" s="156" t="s">
        <v>155</v>
      </c>
      <c r="L167" s="33"/>
      <c r="M167" s="161" t="s">
        <v>1</v>
      </c>
      <c r="N167" s="162" t="s">
        <v>42</v>
      </c>
      <c r="O167" s="58"/>
      <c r="P167" s="163">
        <f>O167*H167</f>
        <v>0</v>
      </c>
      <c r="Q167" s="163">
        <v>0.0567</v>
      </c>
      <c r="R167" s="163">
        <f>Q167*H167</f>
        <v>0.3416742</v>
      </c>
      <c r="S167" s="163">
        <v>0</v>
      </c>
      <c r="T167" s="164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5" t="s">
        <v>156</v>
      </c>
      <c r="AT167" s="165" t="s">
        <v>151</v>
      </c>
      <c r="AU167" s="165" t="s">
        <v>125</v>
      </c>
      <c r="AY167" s="17" t="s">
        <v>148</v>
      </c>
      <c r="BE167" s="166">
        <f>IF(N167="základní",J167,0)</f>
        <v>0</v>
      </c>
      <c r="BF167" s="166">
        <f>IF(N167="snížená",J167,0)</f>
        <v>0</v>
      </c>
      <c r="BG167" s="166">
        <f>IF(N167="zákl. přenesená",J167,0)</f>
        <v>0</v>
      </c>
      <c r="BH167" s="166">
        <f>IF(N167="sníž. přenesená",J167,0)</f>
        <v>0</v>
      </c>
      <c r="BI167" s="166">
        <f>IF(N167="nulová",J167,0)</f>
        <v>0</v>
      </c>
      <c r="BJ167" s="17" t="s">
        <v>125</v>
      </c>
      <c r="BK167" s="166">
        <f>ROUND(I167*H167,2)</f>
        <v>0</v>
      </c>
      <c r="BL167" s="17" t="s">
        <v>156</v>
      </c>
      <c r="BM167" s="165" t="s">
        <v>182</v>
      </c>
    </row>
    <row r="168" spans="2:51" s="14" customFormat="1" ht="12">
      <c r="B168" s="175"/>
      <c r="D168" s="168" t="s">
        <v>158</v>
      </c>
      <c r="E168" s="176" t="s">
        <v>1</v>
      </c>
      <c r="F168" s="177" t="s">
        <v>183</v>
      </c>
      <c r="H168" s="178">
        <v>4.568</v>
      </c>
      <c r="I168" s="179"/>
      <c r="L168" s="175"/>
      <c r="M168" s="180"/>
      <c r="N168" s="181"/>
      <c r="O168" s="181"/>
      <c r="P168" s="181"/>
      <c r="Q168" s="181"/>
      <c r="R168" s="181"/>
      <c r="S168" s="181"/>
      <c r="T168" s="182"/>
      <c r="AT168" s="176" t="s">
        <v>158</v>
      </c>
      <c r="AU168" s="176" t="s">
        <v>125</v>
      </c>
      <c r="AV168" s="14" t="s">
        <v>125</v>
      </c>
      <c r="AW168" s="14" t="s">
        <v>33</v>
      </c>
      <c r="AX168" s="14" t="s">
        <v>76</v>
      </c>
      <c r="AY168" s="176" t="s">
        <v>148</v>
      </c>
    </row>
    <row r="169" spans="2:51" s="14" customFormat="1" ht="12">
      <c r="B169" s="175"/>
      <c r="D169" s="168" t="s">
        <v>158</v>
      </c>
      <c r="E169" s="176" t="s">
        <v>1</v>
      </c>
      <c r="F169" s="177" t="s">
        <v>184</v>
      </c>
      <c r="H169" s="178">
        <v>1.458</v>
      </c>
      <c r="I169" s="179"/>
      <c r="L169" s="175"/>
      <c r="M169" s="180"/>
      <c r="N169" s="181"/>
      <c r="O169" s="181"/>
      <c r="P169" s="181"/>
      <c r="Q169" s="181"/>
      <c r="R169" s="181"/>
      <c r="S169" s="181"/>
      <c r="T169" s="182"/>
      <c r="AT169" s="176" t="s">
        <v>158</v>
      </c>
      <c r="AU169" s="176" t="s">
        <v>125</v>
      </c>
      <c r="AV169" s="14" t="s">
        <v>125</v>
      </c>
      <c r="AW169" s="14" t="s">
        <v>33</v>
      </c>
      <c r="AX169" s="14" t="s">
        <v>76</v>
      </c>
      <c r="AY169" s="176" t="s">
        <v>148</v>
      </c>
    </row>
    <row r="170" spans="2:51" s="15" customFormat="1" ht="12">
      <c r="B170" s="183"/>
      <c r="D170" s="168" t="s">
        <v>158</v>
      </c>
      <c r="E170" s="184" t="s">
        <v>1</v>
      </c>
      <c r="F170" s="185" t="s">
        <v>176</v>
      </c>
      <c r="H170" s="186">
        <v>6.026</v>
      </c>
      <c r="I170" s="187"/>
      <c r="L170" s="183"/>
      <c r="M170" s="188"/>
      <c r="N170" s="189"/>
      <c r="O170" s="189"/>
      <c r="P170" s="189"/>
      <c r="Q170" s="189"/>
      <c r="R170" s="189"/>
      <c r="S170" s="189"/>
      <c r="T170" s="190"/>
      <c r="AT170" s="184" t="s">
        <v>158</v>
      </c>
      <c r="AU170" s="184" t="s">
        <v>125</v>
      </c>
      <c r="AV170" s="15" t="s">
        <v>156</v>
      </c>
      <c r="AW170" s="15" t="s">
        <v>33</v>
      </c>
      <c r="AX170" s="15" t="s">
        <v>84</v>
      </c>
      <c r="AY170" s="184" t="s">
        <v>148</v>
      </c>
    </row>
    <row r="171" spans="1:65" s="2" customFormat="1" ht="21.75" customHeight="1">
      <c r="A171" s="32"/>
      <c r="B171" s="120"/>
      <c r="C171" s="154">
        <v>6</v>
      </c>
      <c r="D171" s="154" t="s">
        <v>151</v>
      </c>
      <c r="E171" s="155" t="s">
        <v>186</v>
      </c>
      <c r="F171" s="156" t="s">
        <v>187</v>
      </c>
      <c r="G171" s="157" t="s">
        <v>154</v>
      </c>
      <c r="H171" s="158">
        <v>2</v>
      </c>
      <c r="I171" s="159"/>
      <c r="J171" s="160">
        <f>ROUND(I171*H171,2)</f>
        <v>0</v>
      </c>
      <c r="K171" s="156" t="s">
        <v>155</v>
      </c>
      <c r="L171" s="33"/>
      <c r="M171" s="161" t="s">
        <v>1</v>
      </c>
      <c r="N171" s="162" t="s">
        <v>42</v>
      </c>
      <c r="O171" s="58"/>
      <c r="P171" s="163">
        <f>O171*H171</f>
        <v>0</v>
      </c>
      <c r="Q171" s="163">
        <v>0.04684</v>
      </c>
      <c r="R171" s="163">
        <f>Q171*H171</f>
        <v>0.09368</v>
      </c>
      <c r="S171" s="163">
        <v>0</v>
      </c>
      <c r="T171" s="164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5" t="s">
        <v>156</v>
      </c>
      <c r="AT171" s="165" t="s">
        <v>151</v>
      </c>
      <c r="AU171" s="165" t="s">
        <v>125</v>
      </c>
      <c r="AY171" s="17" t="s">
        <v>148</v>
      </c>
      <c r="BE171" s="166">
        <f>IF(N171="základní",J171,0)</f>
        <v>0</v>
      </c>
      <c r="BF171" s="166">
        <f>IF(N171="snížená",J171,0)</f>
        <v>0</v>
      </c>
      <c r="BG171" s="166">
        <f>IF(N171="zákl. přenesená",J171,0)</f>
        <v>0</v>
      </c>
      <c r="BH171" s="166">
        <f>IF(N171="sníž. přenesená",J171,0)</f>
        <v>0</v>
      </c>
      <c r="BI171" s="166">
        <f>IF(N171="nulová",J171,0)</f>
        <v>0</v>
      </c>
      <c r="BJ171" s="17" t="s">
        <v>125</v>
      </c>
      <c r="BK171" s="166">
        <f>ROUND(I171*H171,2)</f>
        <v>0</v>
      </c>
      <c r="BL171" s="17" t="s">
        <v>156</v>
      </c>
      <c r="BM171" s="165" t="s">
        <v>188</v>
      </c>
    </row>
    <row r="172" spans="1:65" s="2" customFormat="1" ht="33" customHeight="1">
      <c r="A172" s="32"/>
      <c r="B172" s="120"/>
      <c r="C172" s="191">
        <v>7</v>
      </c>
      <c r="D172" s="191" t="s">
        <v>190</v>
      </c>
      <c r="E172" s="192" t="s">
        <v>191</v>
      </c>
      <c r="F172" s="193" t="s">
        <v>192</v>
      </c>
      <c r="G172" s="194" t="s">
        <v>154</v>
      </c>
      <c r="H172" s="195">
        <v>2</v>
      </c>
      <c r="I172" s="196"/>
      <c r="J172" s="197">
        <f>ROUND(I172*H172,2)</f>
        <v>0</v>
      </c>
      <c r="K172" s="193" t="s">
        <v>155</v>
      </c>
      <c r="L172" s="198"/>
      <c r="M172" s="199" t="s">
        <v>1</v>
      </c>
      <c r="N172" s="200" t="s">
        <v>42</v>
      </c>
      <c r="O172" s="58"/>
      <c r="P172" s="163">
        <f>O172*H172</f>
        <v>0</v>
      </c>
      <c r="Q172" s="163">
        <v>0.01225</v>
      </c>
      <c r="R172" s="163">
        <f>Q172*H172</f>
        <v>0.0245</v>
      </c>
      <c r="S172" s="163">
        <v>0</v>
      </c>
      <c r="T172" s="164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5" t="s">
        <v>185</v>
      </c>
      <c r="AT172" s="165" t="s">
        <v>190</v>
      </c>
      <c r="AU172" s="165" t="s">
        <v>125</v>
      </c>
      <c r="AY172" s="17" t="s">
        <v>148</v>
      </c>
      <c r="BE172" s="166">
        <f>IF(N172="základní",J172,0)</f>
        <v>0</v>
      </c>
      <c r="BF172" s="166">
        <f>IF(N172="snížená",J172,0)</f>
        <v>0</v>
      </c>
      <c r="BG172" s="166">
        <f>IF(N172="zákl. přenesená",J172,0)</f>
        <v>0</v>
      </c>
      <c r="BH172" s="166">
        <f>IF(N172="sníž. přenesená",J172,0)</f>
        <v>0</v>
      </c>
      <c r="BI172" s="166">
        <f>IF(N172="nulová",J172,0)</f>
        <v>0</v>
      </c>
      <c r="BJ172" s="17" t="s">
        <v>125</v>
      </c>
      <c r="BK172" s="166">
        <f>ROUND(I172*H172,2)</f>
        <v>0</v>
      </c>
      <c r="BL172" s="17" t="s">
        <v>156</v>
      </c>
      <c r="BM172" s="165" t="s">
        <v>193</v>
      </c>
    </row>
    <row r="173" spans="2:63" s="12" customFormat="1" ht="22.9" customHeight="1">
      <c r="B173" s="141"/>
      <c r="D173" s="142" t="s">
        <v>75</v>
      </c>
      <c r="E173" s="152" t="s">
        <v>189</v>
      </c>
      <c r="F173" s="152" t="s">
        <v>194</v>
      </c>
      <c r="I173" s="144"/>
      <c r="J173" s="153">
        <f>BK173</f>
        <v>0</v>
      </c>
      <c r="L173" s="141"/>
      <c r="M173" s="146"/>
      <c r="N173" s="147"/>
      <c r="O173" s="147"/>
      <c r="P173" s="148">
        <f>SUM(P174:P193)</f>
        <v>0</v>
      </c>
      <c r="Q173" s="147"/>
      <c r="R173" s="148">
        <f>SUM(R174:R193)</f>
        <v>0.002798</v>
      </c>
      <c r="S173" s="147"/>
      <c r="T173" s="149">
        <f>SUM(T174:T193)</f>
        <v>3.5863000000000005</v>
      </c>
      <c r="AR173" s="142" t="s">
        <v>84</v>
      </c>
      <c r="AT173" s="150" t="s">
        <v>75</v>
      </c>
      <c r="AU173" s="150" t="s">
        <v>84</v>
      </c>
      <c r="AY173" s="142" t="s">
        <v>148</v>
      </c>
      <c r="BK173" s="151">
        <f>SUM(BK174:BK193)</f>
        <v>0</v>
      </c>
    </row>
    <row r="174" spans="1:65" s="2" customFormat="1" ht="24.2" customHeight="1">
      <c r="A174" s="32"/>
      <c r="B174" s="120"/>
      <c r="C174" s="154">
        <v>8</v>
      </c>
      <c r="D174" s="154" t="s">
        <v>151</v>
      </c>
      <c r="E174" s="155" t="s">
        <v>195</v>
      </c>
      <c r="F174" s="156" t="s">
        <v>196</v>
      </c>
      <c r="G174" s="157" t="s">
        <v>162</v>
      </c>
      <c r="H174" s="158">
        <v>71.17</v>
      </c>
      <c r="I174" s="159"/>
      <c r="J174" s="160">
        <f>ROUND(I174*H174,2)</f>
        <v>0</v>
      </c>
      <c r="K174" s="156" t="s">
        <v>155</v>
      </c>
      <c r="L174" s="33"/>
      <c r="M174" s="161" t="s">
        <v>1</v>
      </c>
      <c r="N174" s="162" t="s">
        <v>42</v>
      </c>
      <c r="O174" s="58"/>
      <c r="P174" s="163">
        <f>O174*H174</f>
        <v>0</v>
      </c>
      <c r="Q174" s="163">
        <v>0</v>
      </c>
      <c r="R174" s="163">
        <f>Q174*H174</f>
        <v>0</v>
      </c>
      <c r="S174" s="163">
        <v>0</v>
      </c>
      <c r="T174" s="164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5" t="s">
        <v>197</v>
      </c>
      <c r="AT174" s="165" t="s">
        <v>151</v>
      </c>
      <c r="AU174" s="165" t="s">
        <v>125</v>
      </c>
      <c r="AY174" s="17" t="s">
        <v>148</v>
      </c>
      <c r="BE174" s="166">
        <f>IF(N174="základní",J174,0)</f>
        <v>0</v>
      </c>
      <c r="BF174" s="166">
        <f>IF(N174="snížená",J174,0)</f>
        <v>0</v>
      </c>
      <c r="BG174" s="166">
        <f>IF(N174="zákl. přenesená",J174,0)</f>
        <v>0</v>
      </c>
      <c r="BH174" s="166">
        <f>IF(N174="sníž. přenesená",J174,0)</f>
        <v>0</v>
      </c>
      <c r="BI174" s="166">
        <f>IF(N174="nulová",J174,0)</f>
        <v>0</v>
      </c>
      <c r="BJ174" s="17" t="s">
        <v>125</v>
      </c>
      <c r="BK174" s="166">
        <f>ROUND(I174*H174,2)</f>
        <v>0</v>
      </c>
      <c r="BL174" s="17" t="s">
        <v>197</v>
      </c>
      <c r="BM174" s="165" t="s">
        <v>198</v>
      </c>
    </row>
    <row r="175" spans="2:51" s="13" customFormat="1" ht="12">
      <c r="B175" s="167"/>
      <c r="D175" s="168" t="s">
        <v>158</v>
      </c>
      <c r="E175" s="169" t="s">
        <v>1</v>
      </c>
      <c r="F175" s="170" t="s">
        <v>199</v>
      </c>
      <c r="H175" s="169" t="s">
        <v>1</v>
      </c>
      <c r="I175" s="171"/>
      <c r="L175" s="167"/>
      <c r="M175" s="172"/>
      <c r="N175" s="173"/>
      <c r="O175" s="173"/>
      <c r="P175" s="173"/>
      <c r="Q175" s="173"/>
      <c r="R175" s="173"/>
      <c r="S175" s="173"/>
      <c r="T175" s="174"/>
      <c r="AT175" s="169" t="s">
        <v>158</v>
      </c>
      <c r="AU175" s="169" t="s">
        <v>125</v>
      </c>
      <c r="AV175" s="13" t="s">
        <v>84</v>
      </c>
      <c r="AW175" s="13" t="s">
        <v>33</v>
      </c>
      <c r="AX175" s="13" t="s">
        <v>76</v>
      </c>
      <c r="AY175" s="169" t="s">
        <v>148</v>
      </c>
    </row>
    <row r="176" spans="2:51" s="14" customFormat="1" ht="12">
      <c r="B176" s="175"/>
      <c r="D176" s="168" t="s">
        <v>158</v>
      </c>
      <c r="E176" s="176" t="s">
        <v>1</v>
      </c>
      <c r="F176" s="177" t="s">
        <v>200</v>
      </c>
      <c r="H176" s="178">
        <v>51.22</v>
      </c>
      <c r="I176" s="179"/>
      <c r="L176" s="175"/>
      <c r="M176" s="180"/>
      <c r="N176" s="181"/>
      <c r="O176" s="181"/>
      <c r="P176" s="181"/>
      <c r="Q176" s="181"/>
      <c r="R176" s="181"/>
      <c r="S176" s="181"/>
      <c r="T176" s="182"/>
      <c r="AT176" s="176" t="s">
        <v>158</v>
      </c>
      <c r="AU176" s="176" t="s">
        <v>125</v>
      </c>
      <c r="AV176" s="14" t="s">
        <v>125</v>
      </c>
      <c r="AW176" s="14" t="s">
        <v>33</v>
      </c>
      <c r="AX176" s="14" t="s">
        <v>76</v>
      </c>
      <c r="AY176" s="176" t="s">
        <v>148</v>
      </c>
    </row>
    <row r="177" spans="2:51" s="13" customFormat="1" ht="12">
      <c r="B177" s="167"/>
      <c r="D177" s="168" t="s">
        <v>158</v>
      </c>
      <c r="E177" s="169" t="s">
        <v>1</v>
      </c>
      <c r="F177" s="170" t="s">
        <v>201</v>
      </c>
      <c r="H177" s="169" t="s">
        <v>1</v>
      </c>
      <c r="I177" s="171"/>
      <c r="L177" s="167"/>
      <c r="M177" s="172"/>
      <c r="N177" s="173"/>
      <c r="O177" s="173"/>
      <c r="P177" s="173"/>
      <c r="Q177" s="173"/>
      <c r="R177" s="173"/>
      <c r="S177" s="173"/>
      <c r="T177" s="174"/>
      <c r="AT177" s="169" t="s">
        <v>158</v>
      </c>
      <c r="AU177" s="169" t="s">
        <v>125</v>
      </c>
      <c r="AV177" s="13" t="s">
        <v>84</v>
      </c>
      <c r="AW177" s="13" t="s">
        <v>33</v>
      </c>
      <c r="AX177" s="13" t="s">
        <v>76</v>
      </c>
      <c r="AY177" s="169" t="s">
        <v>148</v>
      </c>
    </row>
    <row r="178" spans="2:51" s="14" customFormat="1" ht="12">
      <c r="B178" s="175"/>
      <c r="D178" s="168" t="s">
        <v>158</v>
      </c>
      <c r="E178" s="176" t="s">
        <v>1</v>
      </c>
      <c r="F178" s="177" t="s">
        <v>202</v>
      </c>
      <c r="H178" s="178">
        <v>19.95</v>
      </c>
      <c r="I178" s="179"/>
      <c r="L178" s="175"/>
      <c r="M178" s="180"/>
      <c r="N178" s="181"/>
      <c r="O178" s="181"/>
      <c r="P178" s="181"/>
      <c r="Q178" s="181"/>
      <c r="R178" s="181"/>
      <c r="S178" s="181"/>
      <c r="T178" s="182"/>
      <c r="AT178" s="176" t="s">
        <v>158</v>
      </c>
      <c r="AU178" s="176" t="s">
        <v>125</v>
      </c>
      <c r="AV178" s="14" t="s">
        <v>125</v>
      </c>
      <c r="AW178" s="14" t="s">
        <v>33</v>
      </c>
      <c r="AX178" s="14" t="s">
        <v>76</v>
      </c>
      <c r="AY178" s="176" t="s">
        <v>148</v>
      </c>
    </row>
    <row r="179" spans="2:51" s="15" customFormat="1" ht="12">
      <c r="B179" s="183"/>
      <c r="D179" s="168" t="s">
        <v>158</v>
      </c>
      <c r="E179" s="184" t="s">
        <v>1</v>
      </c>
      <c r="F179" s="185" t="s">
        <v>176</v>
      </c>
      <c r="H179" s="186">
        <v>71.17</v>
      </c>
      <c r="I179" s="187"/>
      <c r="L179" s="183"/>
      <c r="M179" s="188"/>
      <c r="N179" s="189"/>
      <c r="O179" s="189"/>
      <c r="P179" s="189"/>
      <c r="Q179" s="189"/>
      <c r="R179" s="189"/>
      <c r="S179" s="189"/>
      <c r="T179" s="190"/>
      <c r="AT179" s="184" t="s">
        <v>158</v>
      </c>
      <c r="AU179" s="184" t="s">
        <v>125</v>
      </c>
      <c r="AV179" s="15" t="s">
        <v>156</v>
      </c>
      <c r="AW179" s="15" t="s">
        <v>33</v>
      </c>
      <c r="AX179" s="15" t="s">
        <v>84</v>
      </c>
      <c r="AY179" s="184" t="s">
        <v>148</v>
      </c>
    </row>
    <row r="180" spans="1:65" s="2" customFormat="1" ht="24.2" customHeight="1">
      <c r="A180" s="32"/>
      <c r="B180" s="120"/>
      <c r="C180" s="154">
        <v>9</v>
      </c>
      <c r="D180" s="154" t="s">
        <v>151</v>
      </c>
      <c r="E180" s="155" t="s">
        <v>203</v>
      </c>
      <c r="F180" s="156" t="s">
        <v>204</v>
      </c>
      <c r="G180" s="157" t="s">
        <v>162</v>
      </c>
      <c r="H180" s="158">
        <v>69.95</v>
      </c>
      <c r="I180" s="159"/>
      <c r="J180" s="160">
        <f>ROUND(I180*H180,2)</f>
        <v>0</v>
      </c>
      <c r="K180" s="156" t="s">
        <v>155</v>
      </c>
      <c r="L180" s="33"/>
      <c r="M180" s="161" t="s">
        <v>1</v>
      </c>
      <c r="N180" s="162" t="s">
        <v>42</v>
      </c>
      <c r="O180" s="58"/>
      <c r="P180" s="163">
        <f>O180*H180</f>
        <v>0</v>
      </c>
      <c r="Q180" s="163">
        <v>4E-05</v>
      </c>
      <c r="R180" s="163">
        <f>Q180*H180</f>
        <v>0.002798</v>
      </c>
      <c r="S180" s="163">
        <v>0</v>
      </c>
      <c r="T180" s="164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5" t="s">
        <v>156</v>
      </c>
      <c r="AT180" s="165" t="s">
        <v>151</v>
      </c>
      <c r="AU180" s="165" t="s">
        <v>125</v>
      </c>
      <c r="AY180" s="17" t="s">
        <v>148</v>
      </c>
      <c r="BE180" s="166">
        <f>IF(N180="základní",J180,0)</f>
        <v>0</v>
      </c>
      <c r="BF180" s="166">
        <f>IF(N180="snížená",J180,0)</f>
        <v>0</v>
      </c>
      <c r="BG180" s="166">
        <f>IF(N180="zákl. přenesená",J180,0)</f>
        <v>0</v>
      </c>
      <c r="BH180" s="166">
        <f>IF(N180="sníž. přenesená",J180,0)</f>
        <v>0</v>
      </c>
      <c r="BI180" s="166">
        <f>IF(N180="nulová",J180,0)</f>
        <v>0</v>
      </c>
      <c r="BJ180" s="17" t="s">
        <v>125</v>
      </c>
      <c r="BK180" s="166">
        <f>ROUND(I180*H180,2)</f>
        <v>0</v>
      </c>
      <c r="BL180" s="17" t="s">
        <v>156</v>
      </c>
      <c r="BM180" s="165" t="s">
        <v>205</v>
      </c>
    </row>
    <row r="181" spans="2:51" s="14" customFormat="1" ht="12">
      <c r="B181" s="175"/>
      <c r="D181" s="168" t="s">
        <v>158</v>
      </c>
      <c r="E181" s="176" t="s">
        <v>1</v>
      </c>
      <c r="F181" s="177" t="s">
        <v>206</v>
      </c>
      <c r="H181" s="178">
        <v>19.95</v>
      </c>
      <c r="I181" s="179"/>
      <c r="L181" s="175"/>
      <c r="M181" s="180"/>
      <c r="N181" s="181"/>
      <c r="O181" s="181"/>
      <c r="P181" s="181"/>
      <c r="Q181" s="181"/>
      <c r="R181" s="181"/>
      <c r="S181" s="181"/>
      <c r="T181" s="182"/>
      <c r="AT181" s="176" t="s">
        <v>158</v>
      </c>
      <c r="AU181" s="176" t="s">
        <v>125</v>
      </c>
      <c r="AV181" s="14" t="s">
        <v>125</v>
      </c>
      <c r="AW181" s="14" t="s">
        <v>33</v>
      </c>
      <c r="AX181" s="14" t="s">
        <v>76</v>
      </c>
      <c r="AY181" s="176" t="s">
        <v>148</v>
      </c>
    </row>
    <row r="182" spans="2:51" s="13" customFormat="1" ht="12">
      <c r="B182" s="167"/>
      <c r="D182" s="168" t="s">
        <v>158</v>
      </c>
      <c r="E182" s="169" t="s">
        <v>1</v>
      </c>
      <c r="F182" s="170" t="s">
        <v>207</v>
      </c>
      <c r="H182" s="169" t="s">
        <v>1</v>
      </c>
      <c r="I182" s="171"/>
      <c r="L182" s="167"/>
      <c r="M182" s="172"/>
      <c r="N182" s="173"/>
      <c r="O182" s="173"/>
      <c r="P182" s="173"/>
      <c r="Q182" s="173"/>
      <c r="R182" s="173"/>
      <c r="S182" s="173"/>
      <c r="T182" s="174"/>
      <c r="AT182" s="169" t="s">
        <v>158</v>
      </c>
      <c r="AU182" s="169" t="s">
        <v>125</v>
      </c>
      <c r="AV182" s="13" t="s">
        <v>84</v>
      </c>
      <c r="AW182" s="13" t="s">
        <v>33</v>
      </c>
      <c r="AX182" s="13" t="s">
        <v>76</v>
      </c>
      <c r="AY182" s="169" t="s">
        <v>148</v>
      </c>
    </row>
    <row r="183" spans="2:51" s="14" customFormat="1" ht="12">
      <c r="B183" s="175"/>
      <c r="D183" s="168" t="s">
        <v>158</v>
      </c>
      <c r="E183" s="176" t="s">
        <v>1</v>
      </c>
      <c r="F183" s="177" t="s">
        <v>179</v>
      </c>
      <c r="H183" s="178">
        <v>50</v>
      </c>
      <c r="I183" s="179"/>
      <c r="L183" s="175"/>
      <c r="M183" s="180"/>
      <c r="N183" s="181"/>
      <c r="O183" s="181"/>
      <c r="P183" s="181"/>
      <c r="Q183" s="181"/>
      <c r="R183" s="181"/>
      <c r="S183" s="181"/>
      <c r="T183" s="182"/>
      <c r="AT183" s="176" t="s">
        <v>158</v>
      </c>
      <c r="AU183" s="176" t="s">
        <v>125</v>
      </c>
      <c r="AV183" s="14" t="s">
        <v>125</v>
      </c>
      <c r="AW183" s="14" t="s">
        <v>33</v>
      </c>
      <c r="AX183" s="14" t="s">
        <v>76</v>
      </c>
      <c r="AY183" s="176" t="s">
        <v>148</v>
      </c>
    </row>
    <row r="184" spans="2:51" s="15" customFormat="1" ht="12">
      <c r="B184" s="183"/>
      <c r="D184" s="168" t="s">
        <v>158</v>
      </c>
      <c r="E184" s="184" t="s">
        <v>1</v>
      </c>
      <c r="F184" s="185" t="s">
        <v>176</v>
      </c>
      <c r="H184" s="186">
        <v>69.95</v>
      </c>
      <c r="I184" s="187"/>
      <c r="L184" s="183"/>
      <c r="M184" s="188"/>
      <c r="N184" s="189"/>
      <c r="O184" s="189"/>
      <c r="P184" s="189"/>
      <c r="Q184" s="189"/>
      <c r="R184" s="189"/>
      <c r="S184" s="189"/>
      <c r="T184" s="190"/>
      <c r="AT184" s="184" t="s">
        <v>158</v>
      </c>
      <c r="AU184" s="184" t="s">
        <v>125</v>
      </c>
      <c r="AV184" s="15" t="s">
        <v>156</v>
      </c>
      <c r="AW184" s="15" t="s">
        <v>33</v>
      </c>
      <c r="AX184" s="15" t="s">
        <v>84</v>
      </c>
      <c r="AY184" s="184" t="s">
        <v>148</v>
      </c>
    </row>
    <row r="185" spans="1:65" s="2" customFormat="1" ht="16.5" customHeight="1">
      <c r="A185" s="32"/>
      <c r="B185" s="120"/>
      <c r="C185" s="154">
        <v>10</v>
      </c>
      <c r="D185" s="154" t="s">
        <v>151</v>
      </c>
      <c r="E185" s="155" t="s">
        <v>208</v>
      </c>
      <c r="F185" s="156" t="s">
        <v>209</v>
      </c>
      <c r="G185" s="157" t="s">
        <v>162</v>
      </c>
      <c r="H185" s="158">
        <v>2.12</v>
      </c>
      <c r="I185" s="159"/>
      <c r="J185" s="160">
        <f>ROUND(I185*H185,2)</f>
        <v>0</v>
      </c>
      <c r="K185" s="156" t="s">
        <v>155</v>
      </c>
      <c r="L185" s="33"/>
      <c r="M185" s="161" t="s">
        <v>1</v>
      </c>
      <c r="N185" s="162" t="s">
        <v>42</v>
      </c>
      <c r="O185" s="58"/>
      <c r="P185" s="163">
        <f>O185*H185</f>
        <v>0</v>
      </c>
      <c r="Q185" s="163">
        <v>0</v>
      </c>
      <c r="R185" s="163">
        <f>Q185*H185</f>
        <v>0</v>
      </c>
      <c r="S185" s="163">
        <v>0.12</v>
      </c>
      <c r="T185" s="164">
        <f>S185*H185</f>
        <v>0.2544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5" t="s">
        <v>156</v>
      </c>
      <c r="AT185" s="165" t="s">
        <v>151</v>
      </c>
      <c r="AU185" s="165" t="s">
        <v>125</v>
      </c>
      <c r="AY185" s="17" t="s">
        <v>148</v>
      </c>
      <c r="BE185" s="166">
        <f>IF(N185="základní",J185,0)</f>
        <v>0</v>
      </c>
      <c r="BF185" s="166">
        <f>IF(N185="snížená",J185,0)</f>
        <v>0</v>
      </c>
      <c r="BG185" s="166">
        <f>IF(N185="zákl. přenesená",J185,0)</f>
        <v>0</v>
      </c>
      <c r="BH185" s="166">
        <f>IF(N185="sníž. přenesená",J185,0)</f>
        <v>0</v>
      </c>
      <c r="BI185" s="166">
        <f>IF(N185="nulová",J185,0)</f>
        <v>0</v>
      </c>
      <c r="BJ185" s="17" t="s">
        <v>125</v>
      </c>
      <c r="BK185" s="166">
        <f>ROUND(I185*H185,2)</f>
        <v>0</v>
      </c>
      <c r="BL185" s="17" t="s">
        <v>156</v>
      </c>
      <c r="BM185" s="165" t="s">
        <v>210</v>
      </c>
    </row>
    <row r="186" spans="2:51" s="13" customFormat="1" ht="12">
      <c r="B186" s="167"/>
      <c r="D186" s="168" t="s">
        <v>158</v>
      </c>
      <c r="E186" s="169" t="s">
        <v>1</v>
      </c>
      <c r="F186" s="170" t="s">
        <v>211</v>
      </c>
      <c r="H186" s="169" t="s">
        <v>1</v>
      </c>
      <c r="I186" s="171"/>
      <c r="L186" s="167"/>
      <c r="M186" s="172"/>
      <c r="N186" s="173"/>
      <c r="O186" s="173"/>
      <c r="P186" s="173"/>
      <c r="Q186" s="173"/>
      <c r="R186" s="173"/>
      <c r="S186" s="173"/>
      <c r="T186" s="174"/>
      <c r="AT186" s="169" t="s">
        <v>158</v>
      </c>
      <c r="AU186" s="169" t="s">
        <v>125</v>
      </c>
      <c r="AV186" s="13" t="s">
        <v>84</v>
      </c>
      <c r="AW186" s="13" t="s">
        <v>33</v>
      </c>
      <c r="AX186" s="13" t="s">
        <v>76</v>
      </c>
      <c r="AY186" s="169" t="s">
        <v>148</v>
      </c>
    </row>
    <row r="187" spans="2:51" s="14" customFormat="1" ht="12">
      <c r="B187" s="175"/>
      <c r="D187" s="168" t="s">
        <v>158</v>
      </c>
      <c r="E187" s="176" t="s">
        <v>1</v>
      </c>
      <c r="F187" s="177" t="s">
        <v>212</v>
      </c>
      <c r="H187" s="178">
        <v>2.12</v>
      </c>
      <c r="I187" s="179"/>
      <c r="L187" s="175"/>
      <c r="M187" s="180"/>
      <c r="N187" s="181"/>
      <c r="O187" s="181"/>
      <c r="P187" s="181"/>
      <c r="Q187" s="181"/>
      <c r="R187" s="181"/>
      <c r="S187" s="181"/>
      <c r="T187" s="182"/>
      <c r="AT187" s="176" t="s">
        <v>158</v>
      </c>
      <c r="AU187" s="176" t="s">
        <v>125</v>
      </c>
      <c r="AV187" s="14" t="s">
        <v>125</v>
      </c>
      <c r="AW187" s="14" t="s">
        <v>33</v>
      </c>
      <c r="AX187" s="14" t="s">
        <v>84</v>
      </c>
      <c r="AY187" s="176" t="s">
        <v>148</v>
      </c>
    </row>
    <row r="188" spans="1:65" s="2" customFormat="1" ht="16.5" customHeight="1">
      <c r="A188" s="32"/>
      <c r="B188" s="120"/>
      <c r="C188" s="154">
        <v>11</v>
      </c>
      <c r="D188" s="154" t="s">
        <v>151</v>
      </c>
      <c r="E188" s="155" t="s">
        <v>213</v>
      </c>
      <c r="F188" s="156" t="s">
        <v>214</v>
      </c>
      <c r="G188" s="157" t="s">
        <v>162</v>
      </c>
      <c r="H188" s="158">
        <v>33.319</v>
      </c>
      <c r="I188" s="159"/>
      <c r="J188" s="160">
        <f>ROUND(I188*H188,2)</f>
        <v>0</v>
      </c>
      <c r="K188" s="156" t="s">
        <v>155</v>
      </c>
      <c r="L188" s="33"/>
      <c r="M188" s="161" t="s">
        <v>1</v>
      </c>
      <c r="N188" s="162" t="s">
        <v>42</v>
      </c>
      <c r="O188" s="58"/>
      <c r="P188" s="163">
        <f>O188*H188</f>
        <v>0</v>
      </c>
      <c r="Q188" s="163">
        <v>0</v>
      </c>
      <c r="R188" s="163">
        <f>Q188*H188</f>
        <v>0</v>
      </c>
      <c r="S188" s="163">
        <v>0.1</v>
      </c>
      <c r="T188" s="164">
        <f>S188*H188</f>
        <v>3.3319000000000005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5" t="s">
        <v>156</v>
      </c>
      <c r="AT188" s="165" t="s">
        <v>151</v>
      </c>
      <c r="AU188" s="165" t="s">
        <v>125</v>
      </c>
      <c r="AY188" s="17" t="s">
        <v>148</v>
      </c>
      <c r="BE188" s="166">
        <f>IF(N188="základní",J188,0)</f>
        <v>0</v>
      </c>
      <c r="BF188" s="166">
        <f>IF(N188="snížená",J188,0)</f>
        <v>0</v>
      </c>
      <c r="BG188" s="166">
        <f>IF(N188="zákl. přenesená",J188,0)</f>
        <v>0</v>
      </c>
      <c r="BH188" s="166">
        <f>IF(N188="sníž. přenesená",J188,0)</f>
        <v>0</v>
      </c>
      <c r="BI188" s="166">
        <f>IF(N188="nulová",J188,0)</f>
        <v>0</v>
      </c>
      <c r="BJ188" s="17" t="s">
        <v>125</v>
      </c>
      <c r="BK188" s="166">
        <f>ROUND(I188*H188,2)</f>
        <v>0</v>
      </c>
      <c r="BL188" s="17" t="s">
        <v>156</v>
      </c>
      <c r="BM188" s="165" t="s">
        <v>215</v>
      </c>
    </row>
    <row r="189" spans="2:51" s="14" customFormat="1" ht="12">
      <c r="B189" s="175"/>
      <c r="D189" s="168" t="s">
        <v>158</v>
      </c>
      <c r="E189" s="176" t="s">
        <v>1</v>
      </c>
      <c r="F189" s="177" t="s">
        <v>216</v>
      </c>
      <c r="H189" s="178">
        <v>33.319</v>
      </c>
      <c r="I189" s="179"/>
      <c r="L189" s="175"/>
      <c r="M189" s="180"/>
      <c r="N189" s="181"/>
      <c r="O189" s="181"/>
      <c r="P189" s="181"/>
      <c r="Q189" s="181"/>
      <c r="R189" s="181"/>
      <c r="S189" s="181"/>
      <c r="T189" s="182"/>
      <c r="AT189" s="176" t="s">
        <v>158</v>
      </c>
      <c r="AU189" s="176" t="s">
        <v>125</v>
      </c>
      <c r="AV189" s="14" t="s">
        <v>125</v>
      </c>
      <c r="AW189" s="14" t="s">
        <v>33</v>
      </c>
      <c r="AX189" s="14" t="s">
        <v>84</v>
      </c>
      <c r="AY189" s="176" t="s">
        <v>148</v>
      </c>
    </row>
    <row r="190" spans="1:65" s="2" customFormat="1" ht="21.75" customHeight="1">
      <c r="A190" s="32"/>
      <c r="B190" s="120"/>
      <c r="C190" s="154">
        <v>12</v>
      </c>
      <c r="D190" s="154" t="s">
        <v>151</v>
      </c>
      <c r="E190" s="155" t="s">
        <v>217</v>
      </c>
      <c r="F190" s="156" t="s">
        <v>218</v>
      </c>
      <c r="G190" s="157" t="s">
        <v>162</v>
      </c>
      <c r="H190" s="158">
        <v>6.379</v>
      </c>
      <c r="I190" s="159"/>
      <c r="J190" s="160">
        <f>ROUND(I190*H190,2)</f>
        <v>0</v>
      </c>
      <c r="K190" s="156" t="s">
        <v>155</v>
      </c>
      <c r="L190" s="33"/>
      <c r="M190" s="161" t="s">
        <v>1</v>
      </c>
      <c r="N190" s="162" t="s">
        <v>42</v>
      </c>
      <c r="O190" s="58"/>
      <c r="P190" s="163">
        <f>O190*H190</f>
        <v>0</v>
      </c>
      <c r="Q190" s="163">
        <v>0</v>
      </c>
      <c r="R190" s="163">
        <f>Q190*H190</f>
        <v>0</v>
      </c>
      <c r="S190" s="163">
        <v>0</v>
      </c>
      <c r="T190" s="164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5" t="s">
        <v>156</v>
      </c>
      <c r="AT190" s="165" t="s">
        <v>151</v>
      </c>
      <c r="AU190" s="165" t="s">
        <v>125</v>
      </c>
      <c r="AY190" s="17" t="s">
        <v>148</v>
      </c>
      <c r="BE190" s="166">
        <f>IF(N190="základní",J190,0)</f>
        <v>0</v>
      </c>
      <c r="BF190" s="166">
        <f>IF(N190="snížená",J190,0)</f>
        <v>0</v>
      </c>
      <c r="BG190" s="166">
        <f>IF(N190="zákl. přenesená",J190,0)</f>
        <v>0</v>
      </c>
      <c r="BH190" s="166">
        <f>IF(N190="sníž. přenesená",J190,0)</f>
        <v>0</v>
      </c>
      <c r="BI190" s="166">
        <f>IF(N190="nulová",J190,0)</f>
        <v>0</v>
      </c>
      <c r="BJ190" s="17" t="s">
        <v>125</v>
      </c>
      <c r="BK190" s="166">
        <f>ROUND(I190*H190,2)</f>
        <v>0</v>
      </c>
      <c r="BL190" s="17" t="s">
        <v>156</v>
      </c>
      <c r="BM190" s="165" t="s">
        <v>219</v>
      </c>
    </row>
    <row r="191" spans="2:51" s="14" customFormat="1" ht="12">
      <c r="B191" s="175"/>
      <c r="D191" s="168" t="s">
        <v>158</v>
      </c>
      <c r="E191" s="176" t="s">
        <v>1</v>
      </c>
      <c r="F191" s="177" t="s">
        <v>220</v>
      </c>
      <c r="H191" s="178">
        <v>4.279</v>
      </c>
      <c r="I191" s="179"/>
      <c r="L191" s="175"/>
      <c r="M191" s="180"/>
      <c r="N191" s="181"/>
      <c r="O191" s="181"/>
      <c r="P191" s="181"/>
      <c r="Q191" s="181"/>
      <c r="R191" s="181"/>
      <c r="S191" s="181"/>
      <c r="T191" s="182"/>
      <c r="AT191" s="176" t="s">
        <v>158</v>
      </c>
      <c r="AU191" s="176" t="s">
        <v>125</v>
      </c>
      <c r="AV191" s="14" t="s">
        <v>125</v>
      </c>
      <c r="AW191" s="14" t="s">
        <v>33</v>
      </c>
      <c r="AX191" s="14" t="s">
        <v>76</v>
      </c>
      <c r="AY191" s="176" t="s">
        <v>148</v>
      </c>
    </row>
    <row r="192" spans="2:51" s="14" customFormat="1" ht="12">
      <c r="B192" s="175"/>
      <c r="D192" s="168" t="s">
        <v>158</v>
      </c>
      <c r="E192" s="176" t="s">
        <v>1</v>
      </c>
      <c r="F192" s="177" t="s">
        <v>221</v>
      </c>
      <c r="H192" s="178">
        <v>2.1</v>
      </c>
      <c r="I192" s="179"/>
      <c r="L192" s="175"/>
      <c r="M192" s="180"/>
      <c r="N192" s="181"/>
      <c r="O192" s="181"/>
      <c r="P192" s="181"/>
      <c r="Q192" s="181"/>
      <c r="R192" s="181"/>
      <c r="S192" s="181"/>
      <c r="T192" s="182"/>
      <c r="AT192" s="176" t="s">
        <v>158</v>
      </c>
      <c r="AU192" s="176" t="s">
        <v>125</v>
      </c>
      <c r="AV192" s="14" t="s">
        <v>125</v>
      </c>
      <c r="AW192" s="14" t="s">
        <v>33</v>
      </c>
      <c r="AX192" s="14" t="s">
        <v>76</v>
      </c>
      <c r="AY192" s="176" t="s">
        <v>148</v>
      </c>
    </row>
    <row r="193" spans="2:51" s="15" customFormat="1" ht="12">
      <c r="B193" s="183"/>
      <c r="D193" s="168" t="s">
        <v>158</v>
      </c>
      <c r="E193" s="184" t="s">
        <v>1</v>
      </c>
      <c r="F193" s="185" t="s">
        <v>176</v>
      </c>
      <c r="H193" s="186">
        <v>6.379</v>
      </c>
      <c r="I193" s="187"/>
      <c r="L193" s="183"/>
      <c r="M193" s="188"/>
      <c r="N193" s="189"/>
      <c r="O193" s="189"/>
      <c r="P193" s="189"/>
      <c r="Q193" s="189"/>
      <c r="R193" s="189"/>
      <c r="S193" s="189"/>
      <c r="T193" s="190"/>
      <c r="AT193" s="184" t="s">
        <v>158</v>
      </c>
      <c r="AU193" s="184" t="s">
        <v>125</v>
      </c>
      <c r="AV193" s="15" t="s">
        <v>156</v>
      </c>
      <c r="AW193" s="15" t="s">
        <v>33</v>
      </c>
      <c r="AX193" s="15" t="s">
        <v>84</v>
      </c>
      <c r="AY193" s="184" t="s">
        <v>148</v>
      </c>
    </row>
    <row r="194" spans="2:63" s="12" customFormat="1" ht="22.9" customHeight="1">
      <c r="B194" s="141"/>
      <c r="D194" s="142" t="s">
        <v>75</v>
      </c>
      <c r="E194" s="152" t="s">
        <v>222</v>
      </c>
      <c r="F194" s="152" t="s">
        <v>223</v>
      </c>
      <c r="I194" s="144"/>
      <c r="J194" s="153">
        <f>BK194</f>
        <v>0</v>
      </c>
      <c r="L194" s="141"/>
      <c r="M194" s="146"/>
      <c r="N194" s="147"/>
      <c r="O194" s="147"/>
      <c r="P194" s="148">
        <f>SUM(P195:P201)</f>
        <v>0</v>
      </c>
      <c r="Q194" s="147"/>
      <c r="R194" s="148">
        <f>SUM(R195:R201)</f>
        <v>0</v>
      </c>
      <c r="S194" s="147"/>
      <c r="T194" s="149">
        <f>SUM(T195:T201)</f>
        <v>0</v>
      </c>
      <c r="AR194" s="142" t="s">
        <v>84</v>
      </c>
      <c r="AT194" s="150" t="s">
        <v>75</v>
      </c>
      <c r="AU194" s="150" t="s">
        <v>84</v>
      </c>
      <c r="AY194" s="142" t="s">
        <v>148</v>
      </c>
      <c r="BK194" s="151">
        <f>SUM(BK195:BK201)</f>
        <v>0</v>
      </c>
    </row>
    <row r="195" spans="1:65" s="2" customFormat="1" ht="33" customHeight="1">
      <c r="A195" s="32"/>
      <c r="B195" s="120"/>
      <c r="C195" s="154">
        <v>13</v>
      </c>
      <c r="D195" s="154" t="s">
        <v>151</v>
      </c>
      <c r="E195" s="155" t="s">
        <v>224</v>
      </c>
      <c r="F195" s="156" t="s">
        <v>225</v>
      </c>
      <c r="G195" s="157" t="s">
        <v>226</v>
      </c>
      <c r="H195" s="158">
        <v>4.012</v>
      </c>
      <c r="I195" s="159"/>
      <c r="J195" s="160">
        <f>ROUND(I195*H195,2)</f>
        <v>0</v>
      </c>
      <c r="K195" s="156" t="s">
        <v>155</v>
      </c>
      <c r="L195" s="33"/>
      <c r="M195" s="161" t="s">
        <v>1</v>
      </c>
      <c r="N195" s="162" t="s">
        <v>42</v>
      </c>
      <c r="O195" s="58"/>
      <c r="P195" s="163">
        <f>O195*H195</f>
        <v>0</v>
      </c>
      <c r="Q195" s="163">
        <v>0</v>
      </c>
      <c r="R195" s="163">
        <f>Q195*H195</f>
        <v>0</v>
      </c>
      <c r="S195" s="163">
        <v>0</v>
      </c>
      <c r="T195" s="164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5" t="s">
        <v>156</v>
      </c>
      <c r="AT195" s="165" t="s">
        <v>151</v>
      </c>
      <c r="AU195" s="165" t="s">
        <v>125</v>
      </c>
      <c r="AY195" s="17" t="s">
        <v>148</v>
      </c>
      <c r="BE195" s="166">
        <f>IF(N195="základní",J195,0)</f>
        <v>0</v>
      </c>
      <c r="BF195" s="166">
        <f>IF(N195="snížená",J195,0)</f>
        <v>0</v>
      </c>
      <c r="BG195" s="166">
        <f>IF(N195="zákl. přenesená",J195,0)</f>
        <v>0</v>
      </c>
      <c r="BH195" s="166">
        <f>IF(N195="sníž. přenesená",J195,0)</f>
        <v>0</v>
      </c>
      <c r="BI195" s="166">
        <f>IF(N195="nulová",J195,0)</f>
        <v>0</v>
      </c>
      <c r="BJ195" s="17" t="s">
        <v>125</v>
      </c>
      <c r="BK195" s="166">
        <f>ROUND(I195*H195,2)</f>
        <v>0</v>
      </c>
      <c r="BL195" s="17" t="s">
        <v>156</v>
      </c>
      <c r="BM195" s="165" t="s">
        <v>227</v>
      </c>
    </row>
    <row r="196" spans="1:65" s="2" customFormat="1" ht="33" customHeight="1">
      <c r="A196" s="32"/>
      <c r="B196" s="120"/>
      <c r="C196" s="154">
        <v>14</v>
      </c>
      <c r="D196" s="154" t="s">
        <v>151</v>
      </c>
      <c r="E196" s="155" t="s">
        <v>228</v>
      </c>
      <c r="F196" s="156" t="s">
        <v>229</v>
      </c>
      <c r="G196" s="157" t="s">
        <v>226</v>
      </c>
      <c r="H196" s="158">
        <v>200.6</v>
      </c>
      <c r="I196" s="159"/>
      <c r="J196" s="160">
        <f>ROUND(I196*H196,2)</f>
        <v>0</v>
      </c>
      <c r="K196" s="156" t="s">
        <v>155</v>
      </c>
      <c r="L196" s="33"/>
      <c r="M196" s="161" t="s">
        <v>1</v>
      </c>
      <c r="N196" s="162" t="s">
        <v>42</v>
      </c>
      <c r="O196" s="58"/>
      <c r="P196" s="163">
        <f>O196*H196</f>
        <v>0</v>
      </c>
      <c r="Q196" s="163">
        <v>0</v>
      </c>
      <c r="R196" s="163">
        <f>Q196*H196</f>
        <v>0</v>
      </c>
      <c r="S196" s="163">
        <v>0</v>
      </c>
      <c r="T196" s="164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5" t="s">
        <v>156</v>
      </c>
      <c r="AT196" s="165" t="s">
        <v>151</v>
      </c>
      <c r="AU196" s="165" t="s">
        <v>125</v>
      </c>
      <c r="AY196" s="17" t="s">
        <v>148</v>
      </c>
      <c r="BE196" s="166">
        <f>IF(N196="základní",J196,0)</f>
        <v>0</v>
      </c>
      <c r="BF196" s="166">
        <f>IF(N196="snížená",J196,0)</f>
        <v>0</v>
      </c>
      <c r="BG196" s="166">
        <f>IF(N196="zákl. přenesená",J196,0)</f>
        <v>0</v>
      </c>
      <c r="BH196" s="166">
        <f>IF(N196="sníž. přenesená",J196,0)</f>
        <v>0</v>
      </c>
      <c r="BI196" s="166">
        <f>IF(N196="nulová",J196,0)</f>
        <v>0</v>
      </c>
      <c r="BJ196" s="17" t="s">
        <v>125</v>
      </c>
      <c r="BK196" s="166">
        <f>ROUND(I196*H196,2)</f>
        <v>0</v>
      </c>
      <c r="BL196" s="17" t="s">
        <v>156</v>
      </c>
      <c r="BM196" s="165" t="s">
        <v>230</v>
      </c>
    </row>
    <row r="197" spans="2:51" s="14" customFormat="1" ht="12">
      <c r="B197" s="175"/>
      <c r="D197" s="168" t="s">
        <v>158</v>
      </c>
      <c r="E197" s="176" t="s">
        <v>1</v>
      </c>
      <c r="F197" s="177" t="s">
        <v>231</v>
      </c>
      <c r="H197" s="178">
        <v>200.6</v>
      </c>
      <c r="I197" s="179"/>
      <c r="L197" s="175"/>
      <c r="M197" s="180"/>
      <c r="N197" s="181"/>
      <c r="O197" s="181"/>
      <c r="P197" s="181"/>
      <c r="Q197" s="181"/>
      <c r="R197" s="181"/>
      <c r="S197" s="181"/>
      <c r="T197" s="182"/>
      <c r="AT197" s="176" t="s">
        <v>158</v>
      </c>
      <c r="AU197" s="176" t="s">
        <v>125</v>
      </c>
      <c r="AV197" s="14" t="s">
        <v>125</v>
      </c>
      <c r="AW197" s="14" t="s">
        <v>33</v>
      </c>
      <c r="AX197" s="14" t="s">
        <v>84</v>
      </c>
      <c r="AY197" s="176" t="s">
        <v>148</v>
      </c>
    </row>
    <row r="198" spans="1:65" s="2" customFormat="1" ht="24.2" customHeight="1">
      <c r="A198" s="32"/>
      <c r="B198" s="120"/>
      <c r="C198" s="154">
        <v>15</v>
      </c>
      <c r="D198" s="154" t="s">
        <v>151</v>
      </c>
      <c r="E198" s="155" t="s">
        <v>232</v>
      </c>
      <c r="F198" s="156" t="s">
        <v>233</v>
      </c>
      <c r="G198" s="157" t="s">
        <v>226</v>
      </c>
      <c r="H198" s="158">
        <v>4.012</v>
      </c>
      <c r="I198" s="159"/>
      <c r="J198" s="160">
        <f>ROUND(I198*H198,2)</f>
        <v>0</v>
      </c>
      <c r="K198" s="156" t="s">
        <v>155</v>
      </c>
      <c r="L198" s="33"/>
      <c r="M198" s="161" t="s">
        <v>1</v>
      </c>
      <c r="N198" s="162" t="s">
        <v>42</v>
      </c>
      <c r="O198" s="58"/>
      <c r="P198" s="163">
        <f>O198*H198</f>
        <v>0</v>
      </c>
      <c r="Q198" s="163">
        <v>0</v>
      </c>
      <c r="R198" s="163">
        <f>Q198*H198</f>
        <v>0</v>
      </c>
      <c r="S198" s="163">
        <v>0</v>
      </c>
      <c r="T198" s="164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5" t="s">
        <v>156</v>
      </c>
      <c r="AT198" s="165" t="s">
        <v>151</v>
      </c>
      <c r="AU198" s="165" t="s">
        <v>125</v>
      </c>
      <c r="AY198" s="17" t="s">
        <v>148</v>
      </c>
      <c r="BE198" s="166">
        <f>IF(N198="základní",J198,0)</f>
        <v>0</v>
      </c>
      <c r="BF198" s="166">
        <f>IF(N198="snížená",J198,0)</f>
        <v>0</v>
      </c>
      <c r="BG198" s="166">
        <f>IF(N198="zákl. přenesená",J198,0)</f>
        <v>0</v>
      </c>
      <c r="BH198" s="166">
        <f>IF(N198="sníž. přenesená",J198,0)</f>
        <v>0</v>
      </c>
      <c r="BI198" s="166">
        <f>IF(N198="nulová",J198,0)</f>
        <v>0</v>
      </c>
      <c r="BJ198" s="17" t="s">
        <v>125</v>
      </c>
      <c r="BK198" s="166">
        <f>ROUND(I198*H198,2)</f>
        <v>0</v>
      </c>
      <c r="BL198" s="17" t="s">
        <v>156</v>
      </c>
      <c r="BM198" s="165" t="s">
        <v>234</v>
      </c>
    </row>
    <row r="199" spans="1:65" s="2" customFormat="1" ht="24.2" customHeight="1">
      <c r="A199" s="32"/>
      <c r="B199" s="120"/>
      <c r="C199" s="154">
        <v>16</v>
      </c>
      <c r="D199" s="154" t="s">
        <v>151</v>
      </c>
      <c r="E199" s="155" t="s">
        <v>235</v>
      </c>
      <c r="F199" s="156" t="s">
        <v>236</v>
      </c>
      <c r="G199" s="157" t="s">
        <v>226</v>
      </c>
      <c r="H199" s="158">
        <v>36.108</v>
      </c>
      <c r="I199" s="159"/>
      <c r="J199" s="160">
        <f>ROUND(I199*H199,2)</f>
        <v>0</v>
      </c>
      <c r="K199" s="156" t="s">
        <v>155</v>
      </c>
      <c r="L199" s="33"/>
      <c r="M199" s="161" t="s">
        <v>1</v>
      </c>
      <c r="N199" s="162" t="s">
        <v>42</v>
      </c>
      <c r="O199" s="58"/>
      <c r="P199" s="163">
        <f>O199*H199</f>
        <v>0</v>
      </c>
      <c r="Q199" s="163">
        <v>0</v>
      </c>
      <c r="R199" s="163">
        <f>Q199*H199</f>
        <v>0</v>
      </c>
      <c r="S199" s="163">
        <v>0</v>
      </c>
      <c r="T199" s="164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5" t="s">
        <v>156</v>
      </c>
      <c r="AT199" s="165" t="s">
        <v>151</v>
      </c>
      <c r="AU199" s="165" t="s">
        <v>125</v>
      </c>
      <c r="AY199" s="17" t="s">
        <v>148</v>
      </c>
      <c r="BE199" s="166">
        <f>IF(N199="základní",J199,0)</f>
        <v>0</v>
      </c>
      <c r="BF199" s="166">
        <f>IF(N199="snížená",J199,0)</f>
        <v>0</v>
      </c>
      <c r="BG199" s="166">
        <f>IF(N199="zákl. přenesená",J199,0)</f>
        <v>0</v>
      </c>
      <c r="BH199" s="166">
        <f>IF(N199="sníž. přenesená",J199,0)</f>
        <v>0</v>
      </c>
      <c r="BI199" s="166">
        <f>IF(N199="nulová",J199,0)</f>
        <v>0</v>
      </c>
      <c r="BJ199" s="17" t="s">
        <v>125</v>
      </c>
      <c r="BK199" s="166">
        <f>ROUND(I199*H199,2)</f>
        <v>0</v>
      </c>
      <c r="BL199" s="17" t="s">
        <v>156</v>
      </c>
      <c r="BM199" s="165" t="s">
        <v>237</v>
      </c>
    </row>
    <row r="200" spans="2:51" s="14" customFormat="1" ht="12">
      <c r="B200" s="175"/>
      <c r="D200" s="168" t="s">
        <v>158</v>
      </c>
      <c r="E200" s="176" t="s">
        <v>1</v>
      </c>
      <c r="F200" s="177" t="s">
        <v>238</v>
      </c>
      <c r="H200" s="178">
        <v>36.108</v>
      </c>
      <c r="I200" s="179"/>
      <c r="L200" s="175"/>
      <c r="M200" s="180"/>
      <c r="N200" s="181"/>
      <c r="O200" s="181"/>
      <c r="P200" s="181"/>
      <c r="Q200" s="181"/>
      <c r="R200" s="181"/>
      <c r="S200" s="181"/>
      <c r="T200" s="182"/>
      <c r="AT200" s="176" t="s">
        <v>158</v>
      </c>
      <c r="AU200" s="176" t="s">
        <v>125</v>
      </c>
      <c r="AV200" s="14" t="s">
        <v>125</v>
      </c>
      <c r="AW200" s="14" t="s">
        <v>33</v>
      </c>
      <c r="AX200" s="14" t="s">
        <v>84</v>
      </c>
      <c r="AY200" s="176" t="s">
        <v>148</v>
      </c>
    </row>
    <row r="201" spans="1:65" s="2" customFormat="1" ht="33" customHeight="1">
      <c r="A201" s="32"/>
      <c r="B201" s="120"/>
      <c r="C201" s="154">
        <v>17</v>
      </c>
      <c r="D201" s="154" t="s">
        <v>151</v>
      </c>
      <c r="E201" s="155" t="s">
        <v>239</v>
      </c>
      <c r="F201" s="156" t="s">
        <v>240</v>
      </c>
      <c r="G201" s="157" t="s">
        <v>226</v>
      </c>
      <c r="H201" s="158">
        <v>4.012</v>
      </c>
      <c r="I201" s="159"/>
      <c r="J201" s="160">
        <f>ROUND(I201*H201,2)</f>
        <v>0</v>
      </c>
      <c r="K201" s="156" t="s">
        <v>155</v>
      </c>
      <c r="L201" s="33"/>
      <c r="M201" s="161" t="s">
        <v>1</v>
      </c>
      <c r="N201" s="162" t="s">
        <v>42</v>
      </c>
      <c r="O201" s="58"/>
      <c r="P201" s="163">
        <f>O201*H201</f>
        <v>0</v>
      </c>
      <c r="Q201" s="163">
        <v>0</v>
      </c>
      <c r="R201" s="163">
        <f>Q201*H201</f>
        <v>0</v>
      </c>
      <c r="S201" s="163">
        <v>0</v>
      </c>
      <c r="T201" s="164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5" t="s">
        <v>156</v>
      </c>
      <c r="AT201" s="165" t="s">
        <v>151</v>
      </c>
      <c r="AU201" s="165" t="s">
        <v>125</v>
      </c>
      <c r="AY201" s="17" t="s">
        <v>148</v>
      </c>
      <c r="BE201" s="166">
        <f>IF(N201="základní",J201,0)</f>
        <v>0</v>
      </c>
      <c r="BF201" s="166">
        <f>IF(N201="snížená",J201,0)</f>
        <v>0</v>
      </c>
      <c r="BG201" s="166">
        <f>IF(N201="zákl. přenesená",J201,0)</f>
        <v>0</v>
      </c>
      <c r="BH201" s="166">
        <f>IF(N201="sníž. přenesená",J201,0)</f>
        <v>0</v>
      </c>
      <c r="BI201" s="166">
        <f>IF(N201="nulová",J201,0)</f>
        <v>0</v>
      </c>
      <c r="BJ201" s="17" t="s">
        <v>125</v>
      </c>
      <c r="BK201" s="166">
        <f>ROUND(I201*H201,2)</f>
        <v>0</v>
      </c>
      <c r="BL201" s="17" t="s">
        <v>156</v>
      </c>
      <c r="BM201" s="165" t="s">
        <v>241</v>
      </c>
    </row>
    <row r="202" spans="2:63" s="12" customFormat="1" ht="22.9" customHeight="1">
      <c r="B202" s="141"/>
      <c r="D202" s="142" t="s">
        <v>75</v>
      </c>
      <c r="E202" s="152" t="s">
        <v>242</v>
      </c>
      <c r="F202" s="152" t="s">
        <v>243</v>
      </c>
      <c r="I202" s="144"/>
      <c r="J202" s="153">
        <f>BK202</f>
        <v>0</v>
      </c>
      <c r="L202" s="141"/>
      <c r="M202" s="146"/>
      <c r="N202" s="147"/>
      <c r="O202" s="147"/>
      <c r="P202" s="148">
        <f>P203</f>
        <v>0</v>
      </c>
      <c r="Q202" s="147"/>
      <c r="R202" s="148">
        <f>R203</f>
        <v>0</v>
      </c>
      <c r="S202" s="147"/>
      <c r="T202" s="149">
        <f>T203</f>
        <v>0</v>
      </c>
      <c r="AR202" s="142" t="s">
        <v>84</v>
      </c>
      <c r="AT202" s="150" t="s">
        <v>75</v>
      </c>
      <c r="AU202" s="150" t="s">
        <v>84</v>
      </c>
      <c r="AY202" s="142" t="s">
        <v>148</v>
      </c>
      <c r="BK202" s="151">
        <f>BK203</f>
        <v>0</v>
      </c>
    </row>
    <row r="203" spans="1:65" s="2" customFormat="1" ht="16.5" customHeight="1">
      <c r="A203" s="32"/>
      <c r="B203" s="120"/>
      <c r="C203" s="154">
        <v>18</v>
      </c>
      <c r="D203" s="154" t="s">
        <v>151</v>
      </c>
      <c r="E203" s="155" t="s">
        <v>244</v>
      </c>
      <c r="F203" s="156" t="s">
        <v>245</v>
      </c>
      <c r="G203" s="157" t="s">
        <v>226</v>
      </c>
      <c r="H203" s="158">
        <v>1.006</v>
      </c>
      <c r="I203" s="159"/>
      <c r="J203" s="160">
        <f>ROUND(I203*H203,2)</f>
        <v>0</v>
      </c>
      <c r="K203" s="156" t="s">
        <v>155</v>
      </c>
      <c r="L203" s="33"/>
      <c r="M203" s="161" t="s">
        <v>1</v>
      </c>
      <c r="N203" s="162" t="s">
        <v>42</v>
      </c>
      <c r="O203" s="58"/>
      <c r="P203" s="163">
        <f>O203*H203</f>
        <v>0</v>
      </c>
      <c r="Q203" s="163">
        <v>0</v>
      </c>
      <c r="R203" s="163">
        <f>Q203*H203</f>
        <v>0</v>
      </c>
      <c r="S203" s="163">
        <v>0</v>
      </c>
      <c r="T203" s="164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5" t="s">
        <v>156</v>
      </c>
      <c r="AT203" s="165" t="s">
        <v>151</v>
      </c>
      <c r="AU203" s="165" t="s">
        <v>125</v>
      </c>
      <c r="AY203" s="17" t="s">
        <v>148</v>
      </c>
      <c r="BE203" s="166">
        <f>IF(N203="základní",J203,0)</f>
        <v>0</v>
      </c>
      <c r="BF203" s="166">
        <f>IF(N203="snížená",J203,0)</f>
        <v>0</v>
      </c>
      <c r="BG203" s="166">
        <f>IF(N203="zákl. přenesená",J203,0)</f>
        <v>0</v>
      </c>
      <c r="BH203" s="166">
        <f>IF(N203="sníž. přenesená",J203,0)</f>
        <v>0</v>
      </c>
      <c r="BI203" s="166">
        <f>IF(N203="nulová",J203,0)</f>
        <v>0</v>
      </c>
      <c r="BJ203" s="17" t="s">
        <v>125</v>
      </c>
      <c r="BK203" s="166">
        <f>ROUND(I203*H203,2)</f>
        <v>0</v>
      </c>
      <c r="BL203" s="17" t="s">
        <v>156</v>
      </c>
      <c r="BM203" s="165" t="s">
        <v>246</v>
      </c>
    </row>
    <row r="204" spans="2:63" s="12" customFormat="1" ht="25.9" customHeight="1">
      <c r="B204" s="141"/>
      <c r="D204" s="142" t="s">
        <v>75</v>
      </c>
      <c r="E204" s="143" t="s">
        <v>247</v>
      </c>
      <c r="F204" s="143" t="s">
        <v>248</v>
      </c>
      <c r="I204" s="144"/>
      <c r="J204" s="145">
        <f>BK204</f>
        <v>0</v>
      </c>
      <c r="L204" s="141"/>
      <c r="M204" s="146"/>
      <c r="N204" s="147"/>
      <c r="O204" s="147"/>
      <c r="P204" s="148">
        <f>P205+P232+P243+P260+P272+P295+P298+P336+P339+P366+P396+P405+P416+P441+P447</f>
        <v>0</v>
      </c>
      <c r="Q204" s="147"/>
      <c r="R204" s="148">
        <f>R205+R232+R243+R260+R272+R295+R298+R336+R339+R366+R396+R405+R416+R441+R447</f>
        <v>3.42380567</v>
      </c>
      <c r="S204" s="147"/>
      <c r="T204" s="149">
        <f>T205+T232+T243+T260+T272+T295+T298+T336+T339+T366+T396+T405+T416+T441+T447</f>
        <v>0.42570854999999996</v>
      </c>
      <c r="AR204" s="142" t="s">
        <v>125</v>
      </c>
      <c r="AT204" s="150" t="s">
        <v>75</v>
      </c>
      <c r="AU204" s="150" t="s">
        <v>76</v>
      </c>
      <c r="AY204" s="142" t="s">
        <v>148</v>
      </c>
      <c r="BK204" s="151">
        <f>BK205+BK232+BK243+BK260+BK272+BK295+BK298+BK336+BK339+BK366+BK396+BK405+BK416+BK441+BK447</f>
        <v>0</v>
      </c>
    </row>
    <row r="205" spans="2:63" s="12" customFormat="1" ht="22.9" customHeight="1">
      <c r="B205" s="141"/>
      <c r="D205" s="142" t="s">
        <v>75</v>
      </c>
      <c r="E205" s="152" t="s">
        <v>249</v>
      </c>
      <c r="F205" s="152" t="s">
        <v>250</v>
      </c>
      <c r="I205" s="144"/>
      <c r="J205" s="153">
        <f>BK205</f>
        <v>0</v>
      </c>
      <c r="L205" s="141"/>
      <c r="M205" s="146"/>
      <c r="N205" s="147"/>
      <c r="O205" s="147"/>
      <c r="P205" s="148">
        <f>SUM(P206:P231)</f>
        <v>0</v>
      </c>
      <c r="Q205" s="147"/>
      <c r="R205" s="148">
        <f>SUM(R206:R231)</f>
        <v>0.04845266</v>
      </c>
      <c r="S205" s="147"/>
      <c r="T205" s="149">
        <f>SUM(T206:T231)</f>
        <v>0</v>
      </c>
      <c r="AR205" s="142" t="s">
        <v>125</v>
      </c>
      <c r="AT205" s="150" t="s">
        <v>75</v>
      </c>
      <c r="AU205" s="150" t="s">
        <v>84</v>
      </c>
      <c r="AY205" s="142" t="s">
        <v>148</v>
      </c>
      <c r="BK205" s="151">
        <f>SUM(BK206:BK231)</f>
        <v>0</v>
      </c>
    </row>
    <row r="206" spans="1:65" s="2" customFormat="1" ht="24.2" customHeight="1">
      <c r="A206" s="32"/>
      <c r="B206" s="120"/>
      <c r="C206" s="154">
        <v>19</v>
      </c>
      <c r="D206" s="154" t="s">
        <v>151</v>
      </c>
      <c r="E206" s="155" t="s">
        <v>251</v>
      </c>
      <c r="F206" s="156" t="s">
        <v>252</v>
      </c>
      <c r="G206" s="157" t="s">
        <v>162</v>
      </c>
      <c r="H206" s="158">
        <v>6.026</v>
      </c>
      <c r="I206" s="159"/>
      <c r="J206" s="160">
        <f>ROUND(I206*H206,2)</f>
        <v>0</v>
      </c>
      <c r="K206" s="156" t="s">
        <v>155</v>
      </c>
      <c r="L206" s="33"/>
      <c r="M206" s="161" t="s">
        <v>1</v>
      </c>
      <c r="N206" s="162" t="s">
        <v>42</v>
      </c>
      <c r="O206" s="58"/>
      <c r="P206" s="163">
        <f>O206*H206</f>
        <v>0</v>
      </c>
      <c r="Q206" s="163">
        <v>0</v>
      </c>
      <c r="R206" s="163">
        <f>Q206*H206</f>
        <v>0</v>
      </c>
      <c r="S206" s="163">
        <v>0</v>
      </c>
      <c r="T206" s="164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5" t="s">
        <v>197</v>
      </c>
      <c r="AT206" s="165" t="s">
        <v>151</v>
      </c>
      <c r="AU206" s="165" t="s">
        <v>125</v>
      </c>
      <c r="AY206" s="17" t="s">
        <v>148</v>
      </c>
      <c r="BE206" s="166">
        <f>IF(N206="základní",J206,0)</f>
        <v>0</v>
      </c>
      <c r="BF206" s="166">
        <f>IF(N206="snížená",J206,0)</f>
        <v>0</v>
      </c>
      <c r="BG206" s="166">
        <f>IF(N206="zákl. přenesená",J206,0)</f>
        <v>0</v>
      </c>
      <c r="BH206" s="166">
        <f>IF(N206="sníž. přenesená",J206,0)</f>
        <v>0</v>
      </c>
      <c r="BI206" s="166">
        <f>IF(N206="nulová",J206,0)</f>
        <v>0</v>
      </c>
      <c r="BJ206" s="17" t="s">
        <v>125</v>
      </c>
      <c r="BK206" s="166">
        <f>ROUND(I206*H206,2)</f>
        <v>0</v>
      </c>
      <c r="BL206" s="17" t="s">
        <v>197</v>
      </c>
      <c r="BM206" s="165" t="s">
        <v>253</v>
      </c>
    </row>
    <row r="207" spans="2:51" s="14" customFormat="1" ht="12">
      <c r="B207" s="175"/>
      <c r="D207" s="168" t="s">
        <v>158</v>
      </c>
      <c r="E207" s="176" t="s">
        <v>1</v>
      </c>
      <c r="F207" s="177" t="s">
        <v>254</v>
      </c>
      <c r="H207" s="178">
        <v>4.568</v>
      </c>
      <c r="I207" s="179"/>
      <c r="L207" s="175"/>
      <c r="M207" s="180"/>
      <c r="N207" s="181"/>
      <c r="O207" s="181"/>
      <c r="P207" s="181"/>
      <c r="Q207" s="181"/>
      <c r="R207" s="181"/>
      <c r="S207" s="181"/>
      <c r="T207" s="182"/>
      <c r="AT207" s="176" t="s">
        <v>158</v>
      </c>
      <c r="AU207" s="176" t="s">
        <v>125</v>
      </c>
      <c r="AV207" s="14" t="s">
        <v>125</v>
      </c>
      <c r="AW207" s="14" t="s">
        <v>33</v>
      </c>
      <c r="AX207" s="14" t="s">
        <v>76</v>
      </c>
      <c r="AY207" s="176" t="s">
        <v>148</v>
      </c>
    </row>
    <row r="208" spans="2:51" s="14" customFormat="1" ht="12">
      <c r="B208" s="175"/>
      <c r="D208" s="168" t="s">
        <v>158</v>
      </c>
      <c r="E208" s="176" t="s">
        <v>1</v>
      </c>
      <c r="F208" s="177" t="s">
        <v>184</v>
      </c>
      <c r="H208" s="178">
        <v>1.458</v>
      </c>
      <c r="I208" s="179"/>
      <c r="L208" s="175"/>
      <c r="M208" s="180"/>
      <c r="N208" s="181"/>
      <c r="O208" s="181"/>
      <c r="P208" s="181"/>
      <c r="Q208" s="181"/>
      <c r="R208" s="181"/>
      <c r="S208" s="181"/>
      <c r="T208" s="182"/>
      <c r="AT208" s="176" t="s">
        <v>158</v>
      </c>
      <c r="AU208" s="176" t="s">
        <v>125</v>
      </c>
      <c r="AV208" s="14" t="s">
        <v>125</v>
      </c>
      <c r="AW208" s="14" t="s">
        <v>33</v>
      </c>
      <c r="AX208" s="14" t="s">
        <v>76</v>
      </c>
      <c r="AY208" s="176" t="s">
        <v>148</v>
      </c>
    </row>
    <row r="209" spans="2:51" s="15" customFormat="1" ht="12">
      <c r="B209" s="183"/>
      <c r="D209" s="168" t="s">
        <v>158</v>
      </c>
      <c r="E209" s="184" t="s">
        <v>1</v>
      </c>
      <c r="F209" s="185" t="s">
        <v>176</v>
      </c>
      <c r="H209" s="186">
        <v>6.026</v>
      </c>
      <c r="I209" s="187"/>
      <c r="L209" s="183"/>
      <c r="M209" s="188"/>
      <c r="N209" s="189"/>
      <c r="O209" s="189"/>
      <c r="P209" s="189"/>
      <c r="Q209" s="189"/>
      <c r="R209" s="189"/>
      <c r="S209" s="189"/>
      <c r="T209" s="190"/>
      <c r="AT209" s="184" t="s">
        <v>158</v>
      </c>
      <c r="AU209" s="184" t="s">
        <v>125</v>
      </c>
      <c r="AV209" s="15" t="s">
        <v>156</v>
      </c>
      <c r="AW209" s="15" t="s">
        <v>33</v>
      </c>
      <c r="AX209" s="15" t="s">
        <v>84</v>
      </c>
      <c r="AY209" s="184" t="s">
        <v>148</v>
      </c>
    </row>
    <row r="210" spans="1:65" s="2" customFormat="1" ht="24.2" customHeight="1">
      <c r="A210" s="32"/>
      <c r="B210" s="120"/>
      <c r="C210" s="154">
        <v>20</v>
      </c>
      <c r="D210" s="154" t="s">
        <v>151</v>
      </c>
      <c r="E210" s="155" t="s">
        <v>255</v>
      </c>
      <c r="F210" s="156" t="s">
        <v>256</v>
      </c>
      <c r="G210" s="157" t="s">
        <v>162</v>
      </c>
      <c r="H210" s="158">
        <v>9.978</v>
      </c>
      <c r="I210" s="159"/>
      <c r="J210" s="160">
        <f>ROUND(I210*H210,2)</f>
        <v>0</v>
      </c>
      <c r="K210" s="156" t="s">
        <v>155</v>
      </c>
      <c r="L210" s="33"/>
      <c r="M210" s="161" t="s">
        <v>1</v>
      </c>
      <c r="N210" s="162" t="s">
        <v>42</v>
      </c>
      <c r="O210" s="58"/>
      <c r="P210" s="163">
        <f>O210*H210</f>
        <v>0</v>
      </c>
      <c r="Q210" s="163">
        <v>0</v>
      </c>
      <c r="R210" s="163">
        <f>Q210*H210</f>
        <v>0</v>
      </c>
      <c r="S210" s="163">
        <v>0</v>
      </c>
      <c r="T210" s="164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5" t="s">
        <v>197</v>
      </c>
      <c r="AT210" s="165" t="s">
        <v>151</v>
      </c>
      <c r="AU210" s="165" t="s">
        <v>125</v>
      </c>
      <c r="AY210" s="17" t="s">
        <v>148</v>
      </c>
      <c r="BE210" s="166">
        <f>IF(N210="základní",J210,0)</f>
        <v>0</v>
      </c>
      <c r="BF210" s="166">
        <f>IF(N210="snížená",J210,0)</f>
        <v>0</v>
      </c>
      <c r="BG210" s="166">
        <f>IF(N210="zákl. přenesená",J210,0)</f>
        <v>0</v>
      </c>
      <c r="BH210" s="166">
        <f>IF(N210="sníž. přenesená",J210,0)</f>
        <v>0</v>
      </c>
      <c r="BI210" s="166">
        <f>IF(N210="nulová",J210,0)</f>
        <v>0</v>
      </c>
      <c r="BJ210" s="17" t="s">
        <v>125</v>
      </c>
      <c r="BK210" s="166">
        <f>ROUND(I210*H210,2)</f>
        <v>0</v>
      </c>
      <c r="BL210" s="17" t="s">
        <v>197</v>
      </c>
      <c r="BM210" s="165" t="s">
        <v>257</v>
      </c>
    </row>
    <row r="211" spans="2:51" s="14" customFormat="1" ht="12">
      <c r="B211" s="175"/>
      <c r="D211" s="168" t="s">
        <v>158</v>
      </c>
      <c r="E211" s="176" t="s">
        <v>1</v>
      </c>
      <c r="F211" s="177" t="s">
        <v>258</v>
      </c>
      <c r="H211" s="178">
        <v>0.994</v>
      </c>
      <c r="I211" s="179"/>
      <c r="L211" s="175"/>
      <c r="M211" s="180"/>
      <c r="N211" s="181"/>
      <c r="O211" s="181"/>
      <c r="P211" s="181"/>
      <c r="Q211" s="181"/>
      <c r="R211" s="181"/>
      <c r="S211" s="181"/>
      <c r="T211" s="182"/>
      <c r="AT211" s="176" t="s">
        <v>158</v>
      </c>
      <c r="AU211" s="176" t="s">
        <v>125</v>
      </c>
      <c r="AV211" s="14" t="s">
        <v>125</v>
      </c>
      <c r="AW211" s="14" t="s">
        <v>33</v>
      </c>
      <c r="AX211" s="14" t="s">
        <v>76</v>
      </c>
      <c r="AY211" s="176" t="s">
        <v>148</v>
      </c>
    </row>
    <row r="212" spans="2:51" s="14" customFormat="1" ht="12">
      <c r="B212" s="175"/>
      <c r="D212" s="168" t="s">
        <v>158</v>
      </c>
      <c r="E212" s="176" t="s">
        <v>1</v>
      </c>
      <c r="F212" s="177" t="s">
        <v>259</v>
      </c>
      <c r="H212" s="178">
        <v>6.44</v>
      </c>
      <c r="I212" s="179"/>
      <c r="L212" s="175"/>
      <c r="M212" s="180"/>
      <c r="N212" s="181"/>
      <c r="O212" s="181"/>
      <c r="P212" s="181"/>
      <c r="Q212" s="181"/>
      <c r="R212" s="181"/>
      <c r="S212" s="181"/>
      <c r="T212" s="182"/>
      <c r="AT212" s="176" t="s">
        <v>158</v>
      </c>
      <c r="AU212" s="176" t="s">
        <v>125</v>
      </c>
      <c r="AV212" s="14" t="s">
        <v>125</v>
      </c>
      <c r="AW212" s="14" t="s">
        <v>33</v>
      </c>
      <c r="AX212" s="14" t="s">
        <v>76</v>
      </c>
      <c r="AY212" s="176" t="s">
        <v>148</v>
      </c>
    </row>
    <row r="213" spans="2:51" s="14" customFormat="1" ht="12">
      <c r="B213" s="175"/>
      <c r="D213" s="168" t="s">
        <v>158</v>
      </c>
      <c r="E213" s="176" t="s">
        <v>1</v>
      </c>
      <c r="F213" s="177" t="s">
        <v>260</v>
      </c>
      <c r="H213" s="178">
        <v>1.088</v>
      </c>
      <c r="I213" s="179"/>
      <c r="L213" s="175"/>
      <c r="M213" s="180"/>
      <c r="N213" s="181"/>
      <c r="O213" s="181"/>
      <c r="P213" s="181"/>
      <c r="Q213" s="181"/>
      <c r="R213" s="181"/>
      <c r="S213" s="181"/>
      <c r="T213" s="182"/>
      <c r="AT213" s="176" t="s">
        <v>158</v>
      </c>
      <c r="AU213" s="176" t="s">
        <v>125</v>
      </c>
      <c r="AV213" s="14" t="s">
        <v>125</v>
      </c>
      <c r="AW213" s="14" t="s">
        <v>33</v>
      </c>
      <c r="AX213" s="14" t="s">
        <v>76</v>
      </c>
      <c r="AY213" s="176" t="s">
        <v>148</v>
      </c>
    </row>
    <row r="214" spans="2:51" s="13" customFormat="1" ht="12">
      <c r="B214" s="167"/>
      <c r="D214" s="168" t="s">
        <v>158</v>
      </c>
      <c r="E214" s="169" t="s">
        <v>1</v>
      </c>
      <c r="F214" s="170" t="s">
        <v>261</v>
      </c>
      <c r="H214" s="169" t="s">
        <v>1</v>
      </c>
      <c r="I214" s="171"/>
      <c r="L214" s="167"/>
      <c r="M214" s="172"/>
      <c r="N214" s="173"/>
      <c r="O214" s="173"/>
      <c r="P214" s="173"/>
      <c r="Q214" s="173"/>
      <c r="R214" s="173"/>
      <c r="S214" s="173"/>
      <c r="T214" s="174"/>
      <c r="AT214" s="169" t="s">
        <v>158</v>
      </c>
      <c r="AU214" s="169" t="s">
        <v>125</v>
      </c>
      <c r="AV214" s="13" t="s">
        <v>84</v>
      </c>
      <c r="AW214" s="13" t="s">
        <v>33</v>
      </c>
      <c r="AX214" s="13" t="s">
        <v>76</v>
      </c>
      <c r="AY214" s="169" t="s">
        <v>148</v>
      </c>
    </row>
    <row r="215" spans="2:51" s="14" customFormat="1" ht="12">
      <c r="B215" s="175"/>
      <c r="D215" s="168" t="s">
        <v>158</v>
      </c>
      <c r="E215" s="176" t="s">
        <v>1</v>
      </c>
      <c r="F215" s="177" t="s">
        <v>164</v>
      </c>
      <c r="H215" s="178">
        <v>1.456</v>
      </c>
      <c r="I215" s="179"/>
      <c r="L215" s="175"/>
      <c r="M215" s="180"/>
      <c r="N215" s="181"/>
      <c r="O215" s="181"/>
      <c r="P215" s="181"/>
      <c r="Q215" s="181"/>
      <c r="R215" s="181"/>
      <c r="S215" s="181"/>
      <c r="T215" s="182"/>
      <c r="AT215" s="176" t="s">
        <v>158</v>
      </c>
      <c r="AU215" s="176" t="s">
        <v>125</v>
      </c>
      <c r="AV215" s="14" t="s">
        <v>125</v>
      </c>
      <c r="AW215" s="14" t="s">
        <v>33</v>
      </c>
      <c r="AX215" s="14" t="s">
        <v>76</v>
      </c>
      <c r="AY215" s="176" t="s">
        <v>148</v>
      </c>
    </row>
    <row r="216" spans="2:51" s="15" customFormat="1" ht="12">
      <c r="B216" s="183"/>
      <c r="D216" s="168" t="s">
        <v>158</v>
      </c>
      <c r="E216" s="184" t="s">
        <v>1</v>
      </c>
      <c r="F216" s="185" t="s">
        <v>176</v>
      </c>
      <c r="H216" s="186">
        <v>9.978</v>
      </c>
      <c r="I216" s="187"/>
      <c r="L216" s="183"/>
      <c r="M216" s="188"/>
      <c r="N216" s="189"/>
      <c r="O216" s="189"/>
      <c r="P216" s="189"/>
      <c r="Q216" s="189"/>
      <c r="R216" s="189"/>
      <c r="S216" s="189"/>
      <c r="T216" s="190"/>
      <c r="AT216" s="184" t="s">
        <v>158</v>
      </c>
      <c r="AU216" s="184" t="s">
        <v>125</v>
      </c>
      <c r="AV216" s="15" t="s">
        <v>156</v>
      </c>
      <c r="AW216" s="15" t="s">
        <v>33</v>
      </c>
      <c r="AX216" s="15" t="s">
        <v>84</v>
      </c>
      <c r="AY216" s="184" t="s">
        <v>148</v>
      </c>
    </row>
    <row r="217" spans="1:65" s="2" customFormat="1" ht="24.2" customHeight="1">
      <c r="A217" s="32"/>
      <c r="B217" s="120"/>
      <c r="C217" s="191">
        <v>21</v>
      </c>
      <c r="D217" s="191" t="s">
        <v>190</v>
      </c>
      <c r="E217" s="192" t="s">
        <v>262</v>
      </c>
      <c r="F217" s="193" t="s">
        <v>263</v>
      </c>
      <c r="G217" s="194" t="s">
        <v>264</v>
      </c>
      <c r="H217" s="195">
        <v>48.012</v>
      </c>
      <c r="I217" s="196"/>
      <c r="J217" s="197">
        <f>ROUND(I217*H217,2)</f>
        <v>0</v>
      </c>
      <c r="K217" s="193" t="s">
        <v>155</v>
      </c>
      <c r="L217" s="198"/>
      <c r="M217" s="199" t="s">
        <v>1</v>
      </c>
      <c r="N217" s="200" t="s">
        <v>42</v>
      </c>
      <c r="O217" s="58"/>
      <c r="P217" s="163">
        <f>O217*H217</f>
        <v>0</v>
      </c>
      <c r="Q217" s="163">
        <v>0.001</v>
      </c>
      <c r="R217" s="163">
        <f>Q217*H217</f>
        <v>0.048012</v>
      </c>
      <c r="S217" s="163">
        <v>0</v>
      </c>
      <c r="T217" s="164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5" t="s">
        <v>265</v>
      </c>
      <c r="AT217" s="165" t="s">
        <v>190</v>
      </c>
      <c r="AU217" s="165" t="s">
        <v>125</v>
      </c>
      <c r="AY217" s="17" t="s">
        <v>148</v>
      </c>
      <c r="BE217" s="166">
        <f>IF(N217="základní",J217,0)</f>
        <v>0</v>
      </c>
      <c r="BF217" s="166">
        <f>IF(N217="snížená",J217,0)</f>
        <v>0</v>
      </c>
      <c r="BG217" s="166">
        <f>IF(N217="zákl. přenesená",J217,0)</f>
        <v>0</v>
      </c>
      <c r="BH217" s="166">
        <f>IF(N217="sníž. přenesená",J217,0)</f>
        <v>0</v>
      </c>
      <c r="BI217" s="166">
        <f>IF(N217="nulová",J217,0)</f>
        <v>0</v>
      </c>
      <c r="BJ217" s="17" t="s">
        <v>125</v>
      </c>
      <c r="BK217" s="166">
        <f>ROUND(I217*H217,2)</f>
        <v>0</v>
      </c>
      <c r="BL217" s="17" t="s">
        <v>197</v>
      </c>
      <c r="BM217" s="165" t="s">
        <v>266</v>
      </c>
    </row>
    <row r="218" spans="2:51" s="13" customFormat="1" ht="12">
      <c r="B218" s="167"/>
      <c r="D218" s="168" t="s">
        <v>158</v>
      </c>
      <c r="E218" s="169" t="s">
        <v>1</v>
      </c>
      <c r="F218" s="170" t="s">
        <v>267</v>
      </c>
      <c r="H218" s="169" t="s">
        <v>1</v>
      </c>
      <c r="I218" s="171"/>
      <c r="L218" s="167"/>
      <c r="M218" s="172"/>
      <c r="N218" s="173"/>
      <c r="O218" s="173"/>
      <c r="P218" s="173"/>
      <c r="Q218" s="173"/>
      <c r="R218" s="173"/>
      <c r="S218" s="173"/>
      <c r="T218" s="174"/>
      <c r="AT218" s="169" t="s">
        <v>158</v>
      </c>
      <c r="AU218" s="169" t="s">
        <v>125</v>
      </c>
      <c r="AV218" s="13" t="s">
        <v>84</v>
      </c>
      <c r="AW218" s="13" t="s">
        <v>33</v>
      </c>
      <c r="AX218" s="13" t="s">
        <v>76</v>
      </c>
      <c r="AY218" s="169" t="s">
        <v>148</v>
      </c>
    </row>
    <row r="219" spans="2:51" s="14" customFormat="1" ht="12">
      <c r="B219" s="175"/>
      <c r="D219" s="168" t="s">
        <v>158</v>
      </c>
      <c r="E219" s="176" t="s">
        <v>1</v>
      </c>
      <c r="F219" s="177" t="s">
        <v>268</v>
      </c>
      <c r="H219" s="178">
        <v>48.012</v>
      </c>
      <c r="I219" s="179"/>
      <c r="L219" s="175"/>
      <c r="M219" s="180"/>
      <c r="N219" s="181"/>
      <c r="O219" s="181"/>
      <c r="P219" s="181"/>
      <c r="Q219" s="181"/>
      <c r="R219" s="181"/>
      <c r="S219" s="181"/>
      <c r="T219" s="182"/>
      <c r="AT219" s="176" t="s">
        <v>158</v>
      </c>
      <c r="AU219" s="176" t="s">
        <v>125</v>
      </c>
      <c r="AV219" s="14" t="s">
        <v>125</v>
      </c>
      <c r="AW219" s="14" t="s">
        <v>33</v>
      </c>
      <c r="AX219" s="14" t="s">
        <v>84</v>
      </c>
      <c r="AY219" s="176" t="s">
        <v>148</v>
      </c>
    </row>
    <row r="220" spans="1:65" s="2" customFormat="1" ht="33" customHeight="1">
      <c r="A220" s="32"/>
      <c r="B220" s="120"/>
      <c r="C220" s="154">
        <v>22</v>
      </c>
      <c r="D220" s="154" t="s">
        <v>151</v>
      </c>
      <c r="E220" s="155" t="s">
        <v>269</v>
      </c>
      <c r="F220" s="156" t="s">
        <v>270</v>
      </c>
      <c r="G220" s="157" t="s">
        <v>162</v>
      </c>
      <c r="H220" s="158">
        <v>16.004</v>
      </c>
      <c r="I220" s="159"/>
      <c r="J220" s="160">
        <f>ROUND(I220*H220,2)</f>
        <v>0</v>
      </c>
      <c r="K220" s="156" t="s">
        <v>155</v>
      </c>
      <c r="L220" s="33"/>
      <c r="M220" s="161" t="s">
        <v>1</v>
      </c>
      <c r="N220" s="162" t="s">
        <v>42</v>
      </c>
      <c r="O220" s="58"/>
      <c r="P220" s="163">
        <f>O220*H220</f>
        <v>0</v>
      </c>
      <c r="Q220" s="163">
        <v>0</v>
      </c>
      <c r="R220" s="163">
        <f>Q220*H220</f>
        <v>0</v>
      </c>
      <c r="S220" s="163">
        <v>0</v>
      </c>
      <c r="T220" s="164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5" t="s">
        <v>197</v>
      </c>
      <c r="AT220" s="165" t="s">
        <v>151</v>
      </c>
      <c r="AU220" s="165" t="s">
        <v>125</v>
      </c>
      <c r="AY220" s="17" t="s">
        <v>148</v>
      </c>
      <c r="BE220" s="166">
        <f>IF(N220="základní",J220,0)</f>
        <v>0</v>
      </c>
      <c r="BF220" s="166">
        <f>IF(N220="snížená",J220,0)</f>
        <v>0</v>
      </c>
      <c r="BG220" s="166">
        <f>IF(N220="zákl. přenesená",J220,0)</f>
        <v>0</v>
      </c>
      <c r="BH220" s="166">
        <f>IF(N220="sníž. přenesená",J220,0)</f>
        <v>0</v>
      </c>
      <c r="BI220" s="166">
        <f>IF(N220="nulová",J220,0)</f>
        <v>0</v>
      </c>
      <c r="BJ220" s="17" t="s">
        <v>125</v>
      </c>
      <c r="BK220" s="166">
        <f>ROUND(I220*H220,2)</f>
        <v>0</v>
      </c>
      <c r="BL220" s="17" t="s">
        <v>197</v>
      </c>
      <c r="BM220" s="165" t="s">
        <v>271</v>
      </c>
    </row>
    <row r="221" spans="2:51" s="14" customFormat="1" ht="12">
      <c r="B221" s="175"/>
      <c r="D221" s="168" t="s">
        <v>158</v>
      </c>
      <c r="E221" s="176" t="s">
        <v>1</v>
      </c>
      <c r="F221" s="177" t="s">
        <v>272</v>
      </c>
      <c r="H221" s="178">
        <v>16.004</v>
      </c>
      <c r="I221" s="179"/>
      <c r="L221" s="175"/>
      <c r="M221" s="180"/>
      <c r="N221" s="181"/>
      <c r="O221" s="181"/>
      <c r="P221" s="181"/>
      <c r="Q221" s="181"/>
      <c r="R221" s="181"/>
      <c r="S221" s="181"/>
      <c r="T221" s="182"/>
      <c r="AT221" s="176" t="s">
        <v>158</v>
      </c>
      <c r="AU221" s="176" t="s">
        <v>125</v>
      </c>
      <c r="AV221" s="14" t="s">
        <v>125</v>
      </c>
      <c r="AW221" s="14" t="s">
        <v>33</v>
      </c>
      <c r="AX221" s="14" t="s">
        <v>84</v>
      </c>
      <c r="AY221" s="176" t="s">
        <v>148</v>
      </c>
    </row>
    <row r="222" spans="1:65" s="2" customFormat="1" ht="24.2" customHeight="1">
      <c r="A222" s="32"/>
      <c r="B222" s="120"/>
      <c r="C222" s="154">
        <v>23</v>
      </c>
      <c r="D222" s="154" t="s">
        <v>151</v>
      </c>
      <c r="E222" s="155" t="s">
        <v>273</v>
      </c>
      <c r="F222" s="156" t="s">
        <v>274</v>
      </c>
      <c r="G222" s="157" t="s">
        <v>275</v>
      </c>
      <c r="H222" s="158">
        <v>20.03</v>
      </c>
      <c r="I222" s="159"/>
      <c r="J222" s="160">
        <f>ROUND(I222*H222,2)</f>
        <v>0</v>
      </c>
      <c r="K222" s="156" t="s">
        <v>155</v>
      </c>
      <c r="L222" s="33"/>
      <c r="M222" s="161" t="s">
        <v>1</v>
      </c>
      <c r="N222" s="162" t="s">
        <v>42</v>
      </c>
      <c r="O222" s="58"/>
      <c r="P222" s="163">
        <f>O222*H222</f>
        <v>0</v>
      </c>
      <c r="Q222" s="163">
        <v>0</v>
      </c>
      <c r="R222" s="163">
        <f>Q222*H222</f>
        <v>0</v>
      </c>
      <c r="S222" s="163">
        <v>0</v>
      </c>
      <c r="T222" s="164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5" t="s">
        <v>197</v>
      </c>
      <c r="AT222" s="165" t="s">
        <v>151</v>
      </c>
      <c r="AU222" s="165" t="s">
        <v>125</v>
      </c>
      <c r="AY222" s="17" t="s">
        <v>148</v>
      </c>
      <c r="BE222" s="166">
        <f>IF(N222="základní",J222,0)</f>
        <v>0</v>
      </c>
      <c r="BF222" s="166">
        <f>IF(N222="snížená",J222,0)</f>
        <v>0</v>
      </c>
      <c r="BG222" s="166">
        <f>IF(N222="zákl. přenesená",J222,0)</f>
        <v>0</v>
      </c>
      <c r="BH222" s="166">
        <f>IF(N222="sníž. přenesená",J222,0)</f>
        <v>0</v>
      </c>
      <c r="BI222" s="166">
        <f>IF(N222="nulová",J222,0)</f>
        <v>0</v>
      </c>
      <c r="BJ222" s="17" t="s">
        <v>125</v>
      </c>
      <c r="BK222" s="166">
        <f>ROUND(I222*H222,2)</f>
        <v>0</v>
      </c>
      <c r="BL222" s="17" t="s">
        <v>197</v>
      </c>
      <c r="BM222" s="165" t="s">
        <v>276</v>
      </c>
    </row>
    <row r="223" spans="2:51" s="14" customFormat="1" ht="12">
      <c r="B223" s="175"/>
      <c r="D223" s="168" t="s">
        <v>158</v>
      </c>
      <c r="E223" s="176" t="s">
        <v>1</v>
      </c>
      <c r="F223" s="177" t="s">
        <v>277</v>
      </c>
      <c r="H223" s="178">
        <v>4.97</v>
      </c>
      <c r="I223" s="179"/>
      <c r="L223" s="175"/>
      <c r="M223" s="180"/>
      <c r="N223" s="181"/>
      <c r="O223" s="181"/>
      <c r="P223" s="181"/>
      <c r="Q223" s="181"/>
      <c r="R223" s="181"/>
      <c r="S223" s="181"/>
      <c r="T223" s="182"/>
      <c r="AT223" s="176" t="s">
        <v>158</v>
      </c>
      <c r="AU223" s="176" t="s">
        <v>125</v>
      </c>
      <c r="AV223" s="14" t="s">
        <v>125</v>
      </c>
      <c r="AW223" s="14" t="s">
        <v>33</v>
      </c>
      <c r="AX223" s="14" t="s">
        <v>76</v>
      </c>
      <c r="AY223" s="176" t="s">
        <v>148</v>
      </c>
    </row>
    <row r="224" spans="2:51" s="14" customFormat="1" ht="12">
      <c r="B224" s="175"/>
      <c r="D224" s="168" t="s">
        <v>158</v>
      </c>
      <c r="E224" s="176" t="s">
        <v>1</v>
      </c>
      <c r="F224" s="177" t="s">
        <v>278</v>
      </c>
      <c r="H224" s="178">
        <v>8.66</v>
      </c>
      <c r="I224" s="179"/>
      <c r="L224" s="175"/>
      <c r="M224" s="180"/>
      <c r="N224" s="181"/>
      <c r="O224" s="181"/>
      <c r="P224" s="181"/>
      <c r="Q224" s="181"/>
      <c r="R224" s="181"/>
      <c r="S224" s="181"/>
      <c r="T224" s="182"/>
      <c r="AT224" s="176" t="s">
        <v>158</v>
      </c>
      <c r="AU224" s="176" t="s">
        <v>125</v>
      </c>
      <c r="AV224" s="14" t="s">
        <v>125</v>
      </c>
      <c r="AW224" s="14" t="s">
        <v>33</v>
      </c>
      <c r="AX224" s="14" t="s">
        <v>76</v>
      </c>
      <c r="AY224" s="176" t="s">
        <v>148</v>
      </c>
    </row>
    <row r="225" spans="2:51" s="14" customFormat="1" ht="12">
      <c r="B225" s="175"/>
      <c r="D225" s="168" t="s">
        <v>158</v>
      </c>
      <c r="E225" s="176" t="s">
        <v>1</v>
      </c>
      <c r="F225" s="177" t="s">
        <v>279</v>
      </c>
      <c r="H225" s="178">
        <v>5.2</v>
      </c>
      <c r="I225" s="179"/>
      <c r="L225" s="175"/>
      <c r="M225" s="180"/>
      <c r="N225" s="181"/>
      <c r="O225" s="181"/>
      <c r="P225" s="181"/>
      <c r="Q225" s="181"/>
      <c r="R225" s="181"/>
      <c r="S225" s="181"/>
      <c r="T225" s="182"/>
      <c r="AT225" s="176" t="s">
        <v>158</v>
      </c>
      <c r="AU225" s="176" t="s">
        <v>125</v>
      </c>
      <c r="AV225" s="14" t="s">
        <v>125</v>
      </c>
      <c r="AW225" s="14" t="s">
        <v>33</v>
      </c>
      <c r="AX225" s="14" t="s">
        <v>76</v>
      </c>
      <c r="AY225" s="176" t="s">
        <v>148</v>
      </c>
    </row>
    <row r="226" spans="2:51" s="14" customFormat="1" ht="12">
      <c r="B226" s="175"/>
      <c r="D226" s="168" t="s">
        <v>158</v>
      </c>
      <c r="E226" s="176" t="s">
        <v>1</v>
      </c>
      <c r="F226" s="177" t="s">
        <v>280</v>
      </c>
      <c r="H226" s="178">
        <v>1.2</v>
      </c>
      <c r="I226" s="179"/>
      <c r="L226" s="175"/>
      <c r="M226" s="180"/>
      <c r="N226" s="181"/>
      <c r="O226" s="181"/>
      <c r="P226" s="181"/>
      <c r="Q226" s="181"/>
      <c r="R226" s="181"/>
      <c r="S226" s="181"/>
      <c r="T226" s="182"/>
      <c r="AT226" s="176" t="s">
        <v>158</v>
      </c>
      <c r="AU226" s="176" t="s">
        <v>125</v>
      </c>
      <c r="AV226" s="14" t="s">
        <v>125</v>
      </c>
      <c r="AW226" s="14" t="s">
        <v>33</v>
      </c>
      <c r="AX226" s="14" t="s">
        <v>76</v>
      </c>
      <c r="AY226" s="176" t="s">
        <v>148</v>
      </c>
    </row>
    <row r="227" spans="2:51" s="15" customFormat="1" ht="12">
      <c r="B227" s="183"/>
      <c r="D227" s="168" t="s">
        <v>158</v>
      </c>
      <c r="E227" s="184" t="s">
        <v>1</v>
      </c>
      <c r="F227" s="185" t="s">
        <v>176</v>
      </c>
      <c r="H227" s="186">
        <v>20.03</v>
      </c>
      <c r="I227" s="187"/>
      <c r="L227" s="183"/>
      <c r="M227" s="188"/>
      <c r="N227" s="189"/>
      <c r="O227" s="189"/>
      <c r="P227" s="189"/>
      <c r="Q227" s="189"/>
      <c r="R227" s="189"/>
      <c r="S227" s="189"/>
      <c r="T227" s="190"/>
      <c r="AT227" s="184" t="s">
        <v>158</v>
      </c>
      <c r="AU227" s="184" t="s">
        <v>125</v>
      </c>
      <c r="AV227" s="15" t="s">
        <v>156</v>
      </c>
      <c r="AW227" s="15" t="s">
        <v>33</v>
      </c>
      <c r="AX227" s="15" t="s">
        <v>84</v>
      </c>
      <c r="AY227" s="184" t="s">
        <v>148</v>
      </c>
    </row>
    <row r="228" spans="1:65" s="2" customFormat="1" ht="24.2" customHeight="1">
      <c r="A228" s="32"/>
      <c r="B228" s="120"/>
      <c r="C228" s="154">
        <v>24</v>
      </c>
      <c r="D228" s="154" t="s">
        <v>151</v>
      </c>
      <c r="E228" s="155" t="s">
        <v>281</v>
      </c>
      <c r="F228" s="156" t="s">
        <v>282</v>
      </c>
      <c r="G228" s="157" t="s">
        <v>154</v>
      </c>
      <c r="H228" s="158">
        <v>8</v>
      </c>
      <c r="I228" s="159"/>
      <c r="J228" s="160">
        <f>ROUND(I228*H228,2)</f>
        <v>0</v>
      </c>
      <c r="K228" s="156" t="s">
        <v>155</v>
      </c>
      <c r="L228" s="33"/>
      <c r="M228" s="161" t="s">
        <v>1</v>
      </c>
      <c r="N228" s="162" t="s">
        <v>42</v>
      </c>
      <c r="O228" s="58"/>
      <c r="P228" s="163">
        <f>O228*H228</f>
        <v>0</v>
      </c>
      <c r="Q228" s="163">
        <v>0</v>
      </c>
      <c r="R228" s="163">
        <f>Q228*H228</f>
        <v>0</v>
      </c>
      <c r="S228" s="163">
        <v>0</v>
      </c>
      <c r="T228" s="164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5" t="s">
        <v>197</v>
      </c>
      <c r="AT228" s="165" t="s">
        <v>151</v>
      </c>
      <c r="AU228" s="165" t="s">
        <v>125</v>
      </c>
      <c r="AY228" s="17" t="s">
        <v>148</v>
      </c>
      <c r="BE228" s="166">
        <f>IF(N228="základní",J228,0)</f>
        <v>0</v>
      </c>
      <c r="BF228" s="166">
        <f>IF(N228="snížená",J228,0)</f>
        <v>0</v>
      </c>
      <c r="BG228" s="166">
        <f>IF(N228="zákl. přenesená",J228,0)</f>
        <v>0</v>
      </c>
      <c r="BH228" s="166">
        <f>IF(N228="sníž. přenesená",J228,0)</f>
        <v>0</v>
      </c>
      <c r="BI228" s="166">
        <f>IF(N228="nulová",J228,0)</f>
        <v>0</v>
      </c>
      <c r="BJ228" s="17" t="s">
        <v>125</v>
      </c>
      <c r="BK228" s="166">
        <f>ROUND(I228*H228,2)</f>
        <v>0</v>
      </c>
      <c r="BL228" s="17" t="s">
        <v>197</v>
      </c>
      <c r="BM228" s="165" t="s">
        <v>283</v>
      </c>
    </row>
    <row r="229" spans="1:65" s="2" customFormat="1" ht="16.5" customHeight="1">
      <c r="A229" s="32"/>
      <c r="B229" s="120"/>
      <c r="C229" s="191">
        <v>25</v>
      </c>
      <c r="D229" s="191" t="s">
        <v>190</v>
      </c>
      <c r="E229" s="192" t="s">
        <v>284</v>
      </c>
      <c r="F229" s="193" t="s">
        <v>285</v>
      </c>
      <c r="G229" s="194" t="s">
        <v>275</v>
      </c>
      <c r="H229" s="195">
        <v>22.033</v>
      </c>
      <c r="I229" s="196"/>
      <c r="J229" s="197">
        <f>ROUND(I229*H229,2)</f>
        <v>0</v>
      </c>
      <c r="K229" s="193" t="s">
        <v>155</v>
      </c>
      <c r="L229" s="198"/>
      <c r="M229" s="199" t="s">
        <v>1</v>
      </c>
      <c r="N229" s="200" t="s">
        <v>42</v>
      </c>
      <c r="O229" s="58"/>
      <c r="P229" s="163">
        <f>O229*H229</f>
        <v>0</v>
      </c>
      <c r="Q229" s="163">
        <v>2E-05</v>
      </c>
      <c r="R229" s="163">
        <f>Q229*H229</f>
        <v>0.00044066000000000005</v>
      </c>
      <c r="S229" s="163">
        <v>0</v>
      </c>
      <c r="T229" s="164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5" t="s">
        <v>265</v>
      </c>
      <c r="AT229" s="165" t="s">
        <v>190</v>
      </c>
      <c r="AU229" s="165" t="s">
        <v>125</v>
      </c>
      <c r="AY229" s="17" t="s">
        <v>148</v>
      </c>
      <c r="BE229" s="166">
        <f>IF(N229="základní",J229,0)</f>
        <v>0</v>
      </c>
      <c r="BF229" s="166">
        <f>IF(N229="snížená",J229,0)</f>
        <v>0</v>
      </c>
      <c r="BG229" s="166">
        <f>IF(N229="zákl. přenesená",J229,0)</f>
        <v>0</v>
      </c>
      <c r="BH229" s="166">
        <f>IF(N229="sníž. přenesená",J229,0)</f>
        <v>0</v>
      </c>
      <c r="BI229" s="166">
        <f>IF(N229="nulová",J229,0)</f>
        <v>0</v>
      </c>
      <c r="BJ229" s="17" t="s">
        <v>125</v>
      </c>
      <c r="BK229" s="166">
        <f>ROUND(I229*H229,2)</f>
        <v>0</v>
      </c>
      <c r="BL229" s="17" t="s">
        <v>197</v>
      </c>
      <c r="BM229" s="165" t="s">
        <v>286</v>
      </c>
    </row>
    <row r="230" spans="2:51" s="14" customFormat="1" ht="12">
      <c r="B230" s="175"/>
      <c r="D230" s="168" t="s">
        <v>158</v>
      </c>
      <c r="E230" s="176" t="s">
        <v>1</v>
      </c>
      <c r="F230" s="177" t="s">
        <v>287</v>
      </c>
      <c r="H230" s="178">
        <v>22.033</v>
      </c>
      <c r="I230" s="179"/>
      <c r="L230" s="175"/>
      <c r="M230" s="180"/>
      <c r="N230" s="181"/>
      <c r="O230" s="181"/>
      <c r="P230" s="181"/>
      <c r="Q230" s="181"/>
      <c r="R230" s="181"/>
      <c r="S230" s="181"/>
      <c r="T230" s="182"/>
      <c r="AT230" s="176" t="s">
        <v>158</v>
      </c>
      <c r="AU230" s="176" t="s">
        <v>125</v>
      </c>
      <c r="AV230" s="14" t="s">
        <v>125</v>
      </c>
      <c r="AW230" s="14" t="s">
        <v>33</v>
      </c>
      <c r="AX230" s="14" t="s">
        <v>84</v>
      </c>
      <c r="AY230" s="176" t="s">
        <v>148</v>
      </c>
    </row>
    <row r="231" spans="1:65" s="2" customFormat="1" ht="24.2" customHeight="1">
      <c r="A231" s="32"/>
      <c r="B231" s="120"/>
      <c r="C231" s="154">
        <v>26</v>
      </c>
      <c r="D231" s="154" t="s">
        <v>151</v>
      </c>
      <c r="E231" s="155" t="s">
        <v>288</v>
      </c>
      <c r="F231" s="156" t="s">
        <v>289</v>
      </c>
      <c r="G231" s="157" t="s">
        <v>226</v>
      </c>
      <c r="H231" s="158">
        <v>0.048</v>
      </c>
      <c r="I231" s="159"/>
      <c r="J231" s="160">
        <f>ROUND(I231*H231,2)</f>
        <v>0</v>
      </c>
      <c r="K231" s="156" t="s">
        <v>155</v>
      </c>
      <c r="L231" s="33"/>
      <c r="M231" s="161" t="s">
        <v>1</v>
      </c>
      <c r="N231" s="162" t="s">
        <v>42</v>
      </c>
      <c r="O231" s="58"/>
      <c r="P231" s="163">
        <f>O231*H231</f>
        <v>0</v>
      </c>
      <c r="Q231" s="163">
        <v>0</v>
      </c>
      <c r="R231" s="163">
        <f>Q231*H231</f>
        <v>0</v>
      </c>
      <c r="S231" s="163">
        <v>0</v>
      </c>
      <c r="T231" s="164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5" t="s">
        <v>197</v>
      </c>
      <c r="AT231" s="165" t="s">
        <v>151</v>
      </c>
      <c r="AU231" s="165" t="s">
        <v>125</v>
      </c>
      <c r="AY231" s="17" t="s">
        <v>148</v>
      </c>
      <c r="BE231" s="166">
        <f>IF(N231="základní",J231,0)</f>
        <v>0</v>
      </c>
      <c r="BF231" s="166">
        <f>IF(N231="snížená",J231,0)</f>
        <v>0</v>
      </c>
      <c r="BG231" s="166">
        <f>IF(N231="zákl. přenesená",J231,0)</f>
        <v>0</v>
      </c>
      <c r="BH231" s="166">
        <f>IF(N231="sníž. přenesená",J231,0)</f>
        <v>0</v>
      </c>
      <c r="BI231" s="166">
        <f>IF(N231="nulová",J231,0)</f>
        <v>0</v>
      </c>
      <c r="BJ231" s="17" t="s">
        <v>125</v>
      </c>
      <c r="BK231" s="166">
        <f>ROUND(I231*H231,2)</f>
        <v>0</v>
      </c>
      <c r="BL231" s="17" t="s">
        <v>197</v>
      </c>
      <c r="BM231" s="165" t="s">
        <v>290</v>
      </c>
    </row>
    <row r="232" spans="2:63" s="12" customFormat="1" ht="22.9" customHeight="1">
      <c r="B232" s="141"/>
      <c r="D232" s="142" t="s">
        <v>75</v>
      </c>
      <c r="E232" s="152" t="s">
        <v>291</v>
      </c>
      <c r="F232" s="152" t="s">
        <v>292</v>
      </c>
      <c r="I232" s="144"/>
      <c r="J232" s="153">
        <f>BK232</f>
        <v>0</v>
      </c>
      <c r="L232" s="141"/>
      <c r="M232" s="146"/>
      <c r="N232" s="147"/>
      <c r="O232" s="147"/>
      <c r="P232" s="148">
        <f>SUM(P233:P242)</f>
        <v>0</v>
      </c>
      <c r="Q232" s="147"/>
      <c r="R232" s="148">
        <f>SUM(R233:R242)</f>
        <v>0.00712</v>
      </c>
      <c r="S232" s="147"/>
      <c r="T232" s="149">
        <f>SUM(T233:T242)</f>
        <v>0.021179999999999997</v>
      </c>
      <c r="AR232" s="142" t="s">
        <v>125</v>
      </c>
      <c r="AT232" s="150" t="s">
        <v>75</v>
      </c>
      <c r="AU232" s="150" t="s">
        <v>84</v>
      </c>
      <c r="AY232" s="142" t="s">
        <v>148</v>
      </c>
      <c r="BK232" s="151">
        <f>SUM(BK233:BK242)</f>
        <v>0</v>
      </c>
    </row>
    <row r="233" spans="1:65" s="2" customFormat="1" ht="16.5" customHeight="1">
      <c r="A233" s="32"/>
      <c r="B233" s="120"/>
      <c r="C233" s="154">
        <v>27</v>
      </c>
      <c r="D233" s="154" t="s">
        <v>151</v>
      </c>
      <c r="E233" s="155" t="s">
        <v>293</v>
      </c>
      <c r="F233" s="156" t="s">
        <v>294</v>
      </c>
      <c r="G233" s="157" t="s">
        <v>275</v>
      </c>
      <c r="H233" s="158">
        <v>6</v>
      </c>
      <c r="I233" s="159"/>
      <c r="J233" s="160">
        <f>ROUND(I233*H233,2)</f>
        <v>0</v>
      </c>
      <c r="K233" s="156" t="s">
        <v>155</v>
      </c>
      <c r="L233" s="33"/>
      <c r="M233" s="161" t="s">
        <v>1</v>
      </c>
      <c r="N233" s="162" t="s">
        <v>42</v>
      </c>
      <c r="O233" s="58"/>
      <c r="P233" s="163">
        <f>O233*H233</f>
        <v>0</v>
      </c>
      <c r="Q233" s="163">
        <v>0</v>
      </c>
      <c r="R233" s="163">
        <f>Q233*H233</f>
        <v>0</v>
      </c>
      <c r="S233" s="163">
        <v>0.00198</v>
      </c>
      <c r="T233" s="164">
        <f>S233*H233</f>
        <v>0.01188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5" t="s">
        <v>197</v>
      </c>
      <c r="AT233" s="165" t="s">
        <v>151</v>
      </c>
      <c r="AU233" s="165" t="s">
        <v>125</v>
      </c>
      <c r="AY233" s="17" t="s">
        <v>148</v>
      </c>
      <c r="BE233" s="166">
        <f>IF(N233="základní",J233,0)</f>
        <v>0</v>
      </c>
      <c r="BF233" s="166">
        <f>IF(N233="snížená",J233,0)</f>
        <v>0</v>
      </c>
      <c r="BG233" s="166">
        <f>IF(N233="zákl. přenesená",J233,0)</f>
        <v>0</v>
      </c>
      <c r="BH233" s="166">
        <f>IF(N233="sníž. přenesená",J233,0)</f>
        <v>0</v>
      </c>
      <c r="BI233" s="166">
        <f>IF(N233="nulová",J233,0)</f>
        <v>0</v>
      </c>
      <c r="BJ233" s="17" t="s">
        <v>125</v>
      </c>
      <c r="BK233" s="166">
        <f>ROUND(I233*H233,2)</f>
        <v>0</v>
      </c>
      <c r="BL233" s="17" t="s">
        <v>197</v>
      </c>
      <c r="BM233" s="165" t="s">
        <v>295</v>
      </c>
    </row>
    <row r="234" spans="1:65" s="2" customFormat="1" ht="16.5" customHeight="1">
      <c r="A234" s="32"/>
      <c r="B234" s="120"/>
      <c r="C234" s="154">
        <v>28</v>
      </c>
      <c r="D234" s="154" t="s">
        <v>151</v>
      </c>
      <c r="E234" s="155" t="s">
        <v>296</v>
      </c>
      <c r="F234" s="156" t="s">
        <v>297</v>
      </c>
      <c r="G234" s="157" t="s">
        <v>275</v>
      </c>
      <c r="H234" s="158">
        <v>2</v>
      </c>
      <c r="I234" s="159"/>
      <c r="J234" s="160">
        <f>ROUND(I234*H234,2)</f>
        <v>0</v>
      </c>
      <c r="K234" s="156" t="s">
        <v>155</v>
      </c>
      <c r="L234" s="33"/>
      <c r="M234" s="161" t="s">
        <v>1</v>
      </c>
      <c r="N234" s="162" t="s">
        <v>42</v>
      </c>
      <c r="O234" s="58"/>
      <c r="P234" s="163">
        <f>O234*H234</f>
        <v>0</v>
      </c>
      <c r="Q234" s="163">
        <v>0.00157</v>
      </c>
      <c r="R234" s="163">
        <f>Q234*H234</f>
        <v>0.00314</v>
      </c>
      <c r="S234" s="163">
        <v>0</v>
      </c>
      <c r="T234" s="164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5" t="s">
        <v>197</v>
      </c>
      <c r="AT234" s="165" t="s">
        <v>151</v>
      </c>
      <c r="AU234" s="165" t="s">
        <v>125</v>
      </c>
      <c r="AY234" s="17" t="s">
        <v>148</v>
      </c>
      <c r="BE234" s="166">
        <f>IF(N234="základní",J234,0)</f>
        <v>0</v>
      </c>
      <c r="BF234" s="166">
        <f>IF(N234="snížená",J234,0)</f>
        <v>0</v>
      </c>
      <c r="BG234" s="166">
        <f>IF(N234="zákl. přenesená",J234,0)</f>
        <v>0</v>
      </c>
      <c r="BH234" s="166">
        <f>IF(N234="sníž. přenesená",J234,0)</f>
        <v>0</v>
      </c>
      <c r="BI234" s="166">
        <f>IF(N234="nulová",J234,0)</f>
        <v>0</v>
      </c>
      <c r="BJ234" s="17" t="s">
        <v>125</v>
      </c>
      <c r="BK234" s="166">
        <f>ROUND(I234*H234,2)</f>
        <v>0</v>
      </c>
      <c r="BL234" s="17" t="s">
        <v>197</v>
      </c>
      <c r="BM234" s="165" t="s">
        <v>298</v>
      </c>
    </row>
    <row r="235" spans="1:65" s="2" customFormat="1" ht="16.5" customHeight="1">
      <c r="A235" s="32"/>
      <c r="B235" s="120"/>
      <c r="C235" s="154">
        <v>29</v>
      </c>
      <c r="D235" s="154" t="s">
        <v>151</v>
      </c>
      <c r="E235" s="155" t="s">
        <v>299</v>
      </c>
      <c r="F235" s="156" t="s">
        <v>300</v>
      </c>
      <c r="G235" s="157" t="s">
        <v>275</v>
      </c>
      <c r="H235" s="158">
        <v>7</v>
      </c>
      <c r="I235" s="159"/>
      <c r="J235" s="160">
        <f>ROUND(I235*H235,2)</f>
        <v>0</v>
      </c>
      <c r="K235" s="156" t="s">
        <v>155</v>
      </c>
      <c r="L235" s="33"/>
      <c r="M235" s="161" t="s">
        <v>1</v>
      </c>
      <c r="N235" s="162" t="s">
        <v>42</v>
      </c>
      <c r="O235" s="58"/>
      <c r="P235" s="163">
        <f>O235*H235</f>
        <v>0</v>
      </c>
      <c r="Q235" s="163">
        <v>0.00036</v>
      </c>
      <c r="R235" s="163">
        <f>Q235*H235</f>
        <v>0.00252</v>
      </c>
      <c r="S235" s="163">
        <v>0</v>
      </c>
      <c r="T235" s="164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5" t="s">
        <v>197</v>
      </c>
      <c r="AT235" s="165" t="s">
        <v>151</v>
      </c>
      <c r="AU235" s="165" t="s">
        <v>125</v>
      </c>
      <c r="AY235" s="17" t="s">
        <v>148</v>
      </c>
      <c r="BE235" s="166">
        <f>IF(N235="základní",J235,0)</f>
        <v>0</v>
      </c>
      <c r="BF235" s="166">
        <f>IF(N235="snížená",J235,0)</f>
        <v>0</v>
      </c>
      <c r="BG235" s="166">
        <f>IF(N235="zákl. přenesená",J235,0)</f>
        <v>0</v>
      </c>
      <c r="BH235" s="166">
        <f>IF(N235="sníž. přenesená",J235,0)</f>
        <v>0</v>
      </c>
      <c r="BI235" s="166">
        <f>IF(N235="nulová",J235,0)</f>
        <v>0</v>
      </c>
      <c r="BJ235" s="17" t="s">
        <v>125</v>
      </c>
      <c r="BK235" s="166">
        <f>ROUND(I235*H235,2)</f>
        <v>0</v>
      </c>
      <c r="BL235" s="17" t="s">
        <v>197</v>
      </c>
      <c r="BM235" s="165" t="s">
        <v>301</v>
      </c>
    </row>
    <row r="236" spans="1:65" s="2" customFormat="1" ht="16.5" customHeight="1">
      <c r="A236" s="32"/>
      <c r="B236" s="120"/>
      <c r="C236" s="154">
        <v>30</v>
      </c>
      <c r="D236" s="154" t="s">
        <v>151</v>
      </c>
      <c r="E236" s="155" t="s">
        <v>302</v>
      </c>
      <c r="F236" s="156" t="s">
        <v>303</v>
      </c>
      <c r="G236" s="157" t="s">
        <v>275</v>
      </c>
      <c r="H236" s="158">
        <v>2</v>
      </c>
      <c r="I236" s="159"/>
      <c r="J236" s="160">
        <f>ROUND(I236*H236,2)</f>
        <v>0</v>
      </c>
      <c r="K236" s="156" t="s">
        <v>155</v>
      </c>
      <c r="L236" s="33"/>
      <c r="M236" s="161" t="s">
        <v>1</v>
      </c>
      <c r="N236" s="162" t="s">
        <v>42</v>
      </c>
      <c r="O236" s="58"/>
      <c r="P236" s="163">
        <f>O236*H236</f>
        <v>0</v>
      </c>
      <c r="Q236" s="163">
        <v>0.00073</v>
      </c>
      <c r="R236" s="163">
        <f>Q236*H236</f>
        <v>0.00146</v>
      </c>
      <c r="S236" s="163">
        <v>0</v>
      </c>
      <c r="T236" s="164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5" t="s">
        <v>197</v>
      </c>
      <c r="AT236" s="165" t="s">
        <v>151</v>
      </c>
      <c r="AU236" s="165" t="s">
        <v>125</v>
      </c>
      <c r="AY236" s="17" t="s">
        <v>148</v>
      </c>
      <c r="BE236" s="166">
        <f>IF(N236="základní",J236,0)</f>
        <v>0</v>
      </c>
      <c r="BF236" s="166">
        <f>IF(N236="snížená",J236,0)</f>
        <v>0</v>
      </c>
      <c r="BG236" s="166">
        <f>IF(N236="zákl. přenesená",J236,0)</f>
        <v>0</v>
      </c>
      <c r="BH236" s="166">
        <f>IF(N236="sníž. přenesená",J236,0)</f>
        <v>0</v>
      </c>
      <c r="BI236" s="166">
        <f>IF(N236="nulová",J236,0)</f>
        <v>0</v>
      </c>
      <c r="BJ236" s="17" t="s">
        <v>125</v>
      </c>
      <c r="BK236" s="166">
        <f>ROUND(I236*H236,2)</f>
        <v>0</v>
      </c>
      <c r="BL236" s="17" t="s">
        <v>197</v>
      </c>
      <c r="BM236" s="165" t="s">
        <v>304</v>
      </c>
    </row>
    <row r="237" spans="1:65" s="2" customFormat="1" ht="16.5" customHeight="1">
      <c r="A237" s="32"/>
      <c r="B237" s="120"/>
      <c r="C237" s="154">
        <v>31</v>
      </c>
      <c r="D237" s="154" t="s">
        <v>151</v>
      </c>
      <c r="E237" s="155" t="s">
        <v>305</v>
      </c>
      <c r="F237" s="156" t="s">
        <v>306</v>
      </c>
      <c r="G237" s="157" t="s">
        <v>154</v>
      </c>
      <c r="H237" s="158">
        <v>3</v>
      </c>
      <c r="I237" s="159"/>
      <c r="J237" s="160">
        <f>ROUND(I237*H237,2)</f>
        <v>0</v>
      </c>
      <c r="K237" s="156" t="s">
        <v>155</v>
      </c>
      <c r="L237" s="33"/>
      <c r="M237" s="161" t="s">
        <v>1</v>
      </c>
      <c r="N237" s="162" t="s">
        <v>42</v>
      </c>
      <c r="O237" s="58"/>
      <c r="P237" s="163">
        <f>O237*H237</f>
        <v>0</v>
      </c>
      <c r="Q237" s="163">
        <v>0</v>
      </c>
      <c r="R237" s="163">
        <f>Q237*H237</f>
        <v>0</v>
      </c>
      <c r="S237" s="163">
        <v>0.0031</v>
      </c>
      <c r="T237" s="164">
        <f>S237*H237</f>
        <v>0.0093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5" t="s">
        <v>197</v>
      </c>
      <c r="AT237" s="165" t="s">
        <v>151</v>
      </c>
      <c r="AU237" s="165" t="s">
        <v>125</v>
      </c>
      <c r="AY237" s="17" t="s">
        <v>148</v>
      </c>
      <c r="BE237" s="166">
        <f>IF(N237="základní",J237,0)</f>
        <v>0</v>
      </c>
      <c r="BF237" s="166">
        <f>IF(N237="snížená",J237,0)</f>
        <v>0</v>
      </c>
      <c r="BG237" s="166">
        <f>IF(N237="zákl. přenesená",J237,0)</f>
        <v>0</v>
      </c>
      <c r="BH237" s="166">
        <f>IF(N237="sníž. přenesená",J237,0)</f>
        <v>0</v>
      </c>
      <c r="BI237" s="166">
        <f>IF(N237="nulová",J237,0)</f>
        <v>0</v>
      </c>
      <c r="BJ237" s="17" t="s">
        <v>125</v>
      </c>
      <c r="BK237" s="166">
        <f>ROUND(I237*H237,2)</f>
        <v>0</v>
      </c>
      <c r="BL237" s="17" t="s">
        <v>197</v>
      </c>
      <c r="BM237" s="165" t="s">
        <v>307</v>
      </c>
    </row>
    <row r="238" spans="2:51" s="13" customFormat="1" ht="12">
      <c r="B238" s="167"/>
      <c r="D238" s="168" t="s">
        <v>158</v>
      </c>
      <c r="E238" s="169" t="s">
        <v>1</v>
      </c>
      <c r="F238" s="170" t="s">
        <v>308</v>
      </c>
      <c r="H238" s="169" t="s">
        <v>1</v>
      </c>
      <c r="I238" s="171"/>
      <c r="L238" s="167"/>
      <c r="M238" s="172"/>
      <c r="N238" s="173"/>
      <c r="O238" s="173"/>
      <c r="P238" s="173"/>
      <c r="Q238" s="173"/>
      <c r="R238" s="173"/>
      <c r="S238" s="173"/>
      <c r="T238" s="174"/>
      <c r="AT238" s="169" t="s">
        <v>158</v>
      </c>
      <c r="AU238" s="169" t="s">
        <v>125</v>
      </c>
      <c r="AV238" s="13" t="s">
        <v>84</v>
      </c>
      <c r="AW238" s="13" t="s">
        <v>33</v>
      </c>
      <c r="AX238" s="13" t="s">
        <v>76</v>
      </c>
      <c r="AY238" s="169" t="s">
        <v>148</v>
      </c>
    </row>
    <row r="239" spans="2:51" s="14" customFormat="1" ht="12">
      <c r="B239" s="175"/>
      <c r="D239" s="168" t="s">
        <v>158</v>
      </c>
      <c r="E239" s="176" t="s">
        <v>1</v>
      </c>
      <c r="F239" s="177" t="s">
        <v>149</v>
      </c>
      <c r="H239" s="178">
        <v>3</v>
      </c>
      <c r="I239" s="179"/>
      <c r="L239" s="175"/>
      <c r="M239" s="180"/>
      <c r="N239" s="181"/>
      <c r="O239" s="181"/>
      <c r="P239" s="181"/>
      <c r="Q239" s="181"/>
      <c r="R239" s="181"/>
      <c r="S239" s="181"/>
      <c r="T239" s="182"/>
      <c r="AT239" s="176" t="s">
        <v>158</v>
      </c>
      <c r="AU239" s="176" t="s">
        <v>125</v>
      </c>
      <c r="AV239" s="14" t="s">
        <v>125</v>
      </c>
      <c r="AW239" s="14" t="s">
        <v>33</v>
      </c>
      <c r="AX239" s="14" t="s">
        <v>84</v>
      </c>
      <c r="AY239" s="176" t="s">
        <v>148</v>
      </c>
    </row>
    <row r="240" spans="1:65" s="2" customFormat="1" ht="21.75" customHeight="1">
      <c r="A240" s="32"/>
      <c r="B240" s="120"/>
      <c r="C240" s="154">
        <v>32</v>
      </c>
      <c r="D240" s="154" t="s">
        <v>151</v>
      </c>
      <c r="E240" s="155" t="s">
        <v>309</v>
      </c>
      <c r="F240" s="156" t="s">
        <v>310</v>
      </c>
      <c r="G240" s="157" t="s">
        <v>275</v>
      </c>
      <c r="H240" s="158">
        <v>11</v>
      </c>
      <c r="I240" s="159"/>
      <c r="J240" s="160">
        <f>ROUND(I240*H240,2)</f>
        <v>0</v>
      </c>
      <c r="K240" s="156" t="s">
        <v>155</v>
      </c>
      <c r="L240" s="33"/>
      <c r="M240" s="161" t="s">
        <v>1</v>
      </c>
      <c r="N240" s="162" t="s">
        <v>42</v>
      </c>
      <c r="O240" s="58"/>
      <c r="P240" s="163">
        <f>O240*H240</f>
        <v>0</v>
      </c>
      <c r="Q240" s="163">
        <v>0</v>
      </c>
      <c r="R240" s="163">
        <f>Q240*H240</f>
        <v>0</v>
      </c>
      <c r="S240" s="163">
        <v>0</v>
      </c>
      <c r="T240" s="164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5" t="s">
        <v>197</v>
      </c>
      <c r="AT240" s="165" t="s">
        <v>151</v>
      </c>
      <c r="AU240" s="165" t="s">
        <v>125</v>
      </c>
      <c r="AY240" s="17" t="s">
        <v>148</v>
      </c>
      <c r="BE240" s="166">
        <f>IF(N240="základní",J240,0)</f>
        <v>0</v>
      </c>
      <c r="BF240" s="166">
        <f>IF(N240="snížená",J240,0)</f>
        <v>0</v>
      </c>
      <c r="BG240" s="166">
        <f>IF(N240="zákl. přenesená",J240,0)</f>
        <v>0</v>
      </c>
      <c r="BH240" s="166">
        <f>IF(N240="sníž. přenesená",J240,0)</f>
        <v>0</v>
      </c>
      <c r="BI240" s="166">
        <f>IF(N240="nulová",J240,0)</f>
        <v>0</v>
      </c>
      <c r="BJ240" s="17" t="s">
        <v>125</v>
      </c>
      <c r="BK240" s="166">
        <f>ROUND(I240*H240,2)</f>
        <v>0</v>
      </c>
      <c r="BL240" s="17" t="s">
        <v>197</v>
      </c>
      <c r="BM240" s="165" t="s">
        <v>311</v>
      </c>
    </row>
    <row r="241" spans="1:65" s="2" customFormat="1" ht="37.9" customHeight="1">
      <c r="A241" s="32"/>
      <c r="B241" s="120"/>
      <c r="C241" s="154">
        <v>33</v>
      </c>
      <c r="D241" s="154" t="s">
        <v>151</v>
      </c>
      <c r="E241" s="155" t="s">
        <v>312</v>
      </c>
      <c r="F241" s="156" t="s">
        <v>313</v>
      </c>
      <c r="G241" s="157" t="s">
        <v>314</v>
      </c>
      <c r="H241" s="158">
        <v>1</v>
      </c>
      <c r="I241" s="159"/>
      <c r="J241" s="160">
        <f>ROUND(I241*H241,2)</f>
        <v>0</v>
      </c>
      <c r="K241" s="156" t="s">
        <v>1</v>
      </c>
      <c r="L241" s="33"/>
      <c r="M241" s="161" t="s">
        <v>1</v>
      </c>
      <c r="N241" s="162" t="s">
        <v>42</v>
      </c>
      <c r="O241" s="58"/>
      <c r="P241" s="163">
        <f>O241*H241</f>
        <v>0</v>
      </c>
      <c r="Q241" s="163">
        <v>0</v>
      </c>
      <c r="R241" s="163">
        <f>Q241*H241</f>
        <v>0</v>
      </c>
      <c r="S241" s="163">
        <v>0</v>
      </c>
      <c r="T241" s="164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5" t="s">
        <v>197</v>
      </c>
      <c r="AT241" s="165" t="s">
        <v>151</v>
      </c>
      <c r="AU241" s="165" t="s">
        <v>125</v>
      </c>
      <c r="AY241" s="17" t="s">
        <v>148</v>
      </c>
      <c r="BE241" s="166">
        <f>IF(N241="základní",J241,0)</f>
        <v>0</v>
      </c>
      <c r="BF241" s="166">
        <f>IF(N241="snížená",J241,0)</f>
        <v>0</v>
      </c>
      <c r="BG241" s="166">
        <f>IF(N241="zákl. přenesená",J241,0)</f>
        <v>0</v>
      </c>
      <c r="BH241" s="166">
        <f>IF(N241="sníž. přenesená",J241,0)</f>
        <v>0</v>
      </c>
      <c r="BI241" s="166">
        <f>IF(N241="nulová",J241,0)</f>
        <v>0</v>
      </c>
      <c r="BJ241" s="17" t="s">
        <v>125</v>
      </c>
      <c r="BK241" s="166">
        <f>ROUND(I241*H241,2)</f>
        <v>0</v>
      </c>
      <c r="BL241" s="17" t="s">
        <v>197</v>
      </c>
      <c r="BM241" s="165" t="s">
        <v>315</v>
      </c>
    </row>
    <row r="242" spans="1:65" s="2" customFormat="1" ht="24.2" customHeight="1">
      <c r="A242" s="32"/>
      <c r="B242" s="120"/>
      <c r="C242" s="154">
        <v>34</v>
      </c>
      <c r="D242" s="154" t="s">
        <v>151</v>
      </c>
      <c r="E242" s="155" t="s">
        <v>316</v>
      </c>
      <c r="F242" s="156" t="s">
        <v>317</v>
      </c>
      <c r="G242" s="157" t="s">
        <v>226</v>
      </c>
      <c r="H242" s="158">
        <v>0.007</v>
      </c>
      <c r="I242" s="159"/>
      <c r="J242" s="160">
        <f>ROUND(I242*H242,2)</f>
        <v>0</v>
      </c>
      <c r="K242" s="156" t="s">
        <v>155</v>
      </c>
      <c r="L242" s="33"/>
      <c r="M242" s="161" t="s">
        <v>1</v>
      </c>
      <c r="N242" s="162" t="s">
        <v>42</v>
      </c>
      <c r="O242" s="58"/>
      <c r="P242" s="163">
        <f>O242*H242</f>
        <v>0</v>
      </c>
      <c r="Q242" s="163">
        <v>0</v>
      </c>
      <c r="R242" s="163">
        <f>Q242*H242</f>
        <v>0</v>
      </c>
      <c r="S242" s="163">
        <v>0</v>
      </c>
      <c r="T242" s="164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5" t="s">
        <v>197</v>
      </c>
      <c r="AT242" s="165" t="s">
        <v>151</v>
      </c>
      <c r="AU242" s="165" t="s">
        <v>125</v>
      </c>
      <c r="AY242" s="17" t="s">
        <v>148</v>
      </c>
      <c r="BE242" s="166">
        <f>IF(N242="základní",J242,0)</f>
        <v>0</v>
      </c>
      <c r="BF242" s="166">
        <f>IF(N242="snížená",J242,0)</f>
        <v>0</v>
      </c>
      <c r="BG242" s="166">
        <f>IF(N242="zákl. přenesená",J242,0)</f>
        <v>0</v>
      </c>
      <c r="BH242" s="166">
        <f>IF(N242="sníž. přenesená",J242,0)</f>
        <v>0</v>
      </c>
      <c r="BI242" s="166">
        <f>IF(N242="nulová",J242,0)</f>
        <v>0</v>
      </c>
      <c r="BJ242" s="17" t="s">
        <v>125</v>
      </c>
      <c r="BK242" s="166">
        <f>ROUND(I242*H242,2)</f>
        <v>0</v>
      </c>
      <c r="BL242" s="17" t="s">
        <v>197</v>
      </c>
      <c r="BM242" s="165" t="s">
        <v>318</v>
      </c>
    </row>
    <row r="243" spans="2:63" s="12" customFormat="1" ht="22.9" customHeight="1">
      <c r="B243" s="141"/>
      <c r="D243" s="142" t="s">
        <v>75</v>
      </c>
      <c r="E243" s="152" t="s">
        <v>319</v>
      </c>
      <c r="F243" s="152" t="s">
        <v>320</v>
      </c>
      <c r="I243" s="144"/>
      <c r="J243" s="153">
        <f>BK243</f>
        <v>0</v>
      </c>
      <c r="L243" s="141"/>
      <c r="M243" s="146"/>
      <c r="N243" s="147"/>
      <c r="O243" s="147"/>
      <c r="P243" s="148">
        <f>SUM(P244:P259)</f>
        <v>0</v>
      </c>
      <c r="Q243" s="147"/>
      <c r="R243" s="148">
        <f>SUM(R244:R259)</f>
        <v>0.024429999999999997</v>
      </c>
      <c r="S243" s="147"/>
      <c r="T243" s="149">
        <f>SUM(T244:T259)</f>
        <v>0.0027999999999999995</v>
      </c>
      <c r="AR243" s="142" t="s">
        <v>125</v>
      </c>
      <c r="AT243" s="150" t="s">
        <v>75</v>
      </c>
      <c r="AU243" s="150" t="s">
        <v>84</v>
      </c>
      <c r="AY243" s="142" t="s">
        <v>148</v>
      </c>
      <c r="BK243" s="151">
        <f>SUM(BK244:BK259)</f>
        <v>0</v>
      </c>
    </row>
    <row r="244" spans="1:65" s="2" customFormat="1" ht="16.5" customHeight="1">
      <c r="A244" s="32"/>
      <c r="B244" s="120"/>
      <c r="C244" s="154">
        <v>35</v>
      </c>
      <c r="D244" s="154" t="s">
        <v>151</v>
      </c>
      <c r="E244" s="155" t="s">
        <v>321</v>
      </c>
      <c r="F244" s="156" t="s">
        <v>322</v>
      </c>
      <c r="G244" s="157" t="s">
        <v>275</v>
      </c>
      <c r="H244" s="158">
        <v>10</v>
      </c>
      <c r="I244" s="159"/>
      <c r="J244" s="160">
        <f aca="true" t="shared" si="0" ref="J244:J254">ROUND(I244*H244,2)</f>
        <v>0</v>
      </c>
      <c r="K244" s="156" t="s">
        <v>155</v>
      </c>
      <c r="L244" s="33"/>
      <c r="M244" s="161" t="s">
        <v>1</v>
      </c>
      <c r="N244" s="162" t="s">
        <v>42</v>
      </c>
      <c r="O244" s="58"/>
      <c r="P244" s="163">
        <f>O244*H244</f>
        <v>0</v>
      </c>
      <c r="Q244" s="163">
        <v>0</v>
      </c>
      <c r="R244" s="163">
        <f>Q244*H244</f>
        <v>0</v>
      </c>
      <c r="S244" s="163">
        <v>0.00028</v>
      </c>
      <c r="T244" s="164">
        <f>S244*H244</f>
        <v>0.0027999999999999995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5" t="s">
        <v>197</v>
      </c>
      <c r="AT244" s="165" t="s">
        <v>151</v>
      </c>
      <c r="AU244" s="165" t="s">
        <v>125</v>
      </c>
      <c r="AY244" s="17" t="s">
        <v>148</v>
      </c>
      <c r="BE244" s="166">
        <f>IF(N244="základní",J244,0)</f>
        <v>0</v>
      </c>
      <c r="BF244" s="166">
        <f>IF(N244="snížená",J244,0)</f>
        <v>0</v>
      </c>
      <c r="BG244" s="166">
        <f>IF(N244="zákl. přenesená",J244,0)</f>
        <v>0</v>
      </c>
      <c r="BH244" s="166">
        <f>IF(N244="sníž. přenesená",J244,0)</f>
        <v>0</v>
      </c>
      <c r="BI244" s="166">
        <f>IF(N244="nulová",J244,0)</f>
        <v>0</v>
      </c>
      <c r="BJ244" s="17" t="s">
        <v>125</v>
      </c>
      <c r="BK244" s="166">
        <f>ROUND(I244*H244,2)</f>
        <v>0</v>
      </c>
      <c r="BL244" s="17" t="s">
        <v>197</v>
      </c>
      <c r="BM244" s="165" t="s">
        <v>323</v>
      </c>
    </row>
    <row r="245" spans="1:65" s="2" customFormat="1" ht="24.2" customHeight="1">
      <c r="A245" s="32"/>
      <c r="B245" s="120"/>
      <c r="C245" s="154">
        <v>36</v>
      </c>
      <c r="D245" s="154" t="s">
        <v>151</v>
      </c>
      <c r="E245" s="155" t="s">
        <v>324</v>
      </c>
      <c r="F245" s="156" t="s">
        <v>325</v>
      </c>
      <c r="G245" s="157" t="s">
        <v>275</v>
      </c>
      <c r="H245" s="158">
        <v>20</v>
      </c>
      <c r="I245" s="159"/>
      <c r="J245" s="160">
        <f t="shared" si="0"/>
        <v>0</v>
      </c>
      <c r="K245" s="156" t="s">
        <v>155</v>
      </c>
      <c r="L245" s="33"/>
      <c r="M245" s="161" t="s">
        <v>1</v>
      </c>
      <c r="N245" s="162" t="s">
        <v>42</v>
      </c>
      <c r="O245" s="58"/>
      <c r="P245" s="163">
        <f>O245*H245</f>
        <v>0</v>
      </c>
      <c r="Q245" s="163">
        <v>0.00043</v>
      </c>
      <c r="R245" s="163">
        <f>Q245*H245</f>
        <v>0.0086</v>
      </c>
      <c r="S245" s="163">
        <v>0</v>
      </c>
      <c r="T245" s="164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5" t="s">
        <v>197</v>
      </c>
      <c r="AT245" s="165" t="s">
        <v>151</v>
      </c>
      <c r="AU245" s="165" t="s">
        <v>125</v>
      </c>
      <c r="AY245" s="17" t="s">
        <v>148</v>
      </c>
      <c r="BE245" s="166">
        <f>IF(N245="základní",J245,0)</f>
        <v>0</v>
      </c>
      <c r="BF245" s="166">
        <f>IF(N245="snížená",J245,0)</f>
        <v>0</v>
      </c>
      <c r="BG245" s="166">
        <f>IF(N245="zákl. přenesená",J245,0)</f>
        <v>0</v>
      </c>
      <c r="BH245" s="166">
        <f>IF(N245="sníž. přenesená",J245,0)</f>
        <v>0</v>
      </c>
      <c r="BI245" s="166">
        <f>IF(N245="nulová",J245,0)</f>
        <v>0</v>
      </c>
      <c r="BJ245" s="17" t="s">
        <v>125</v>
      </c>
      <c r="BK245" s="166">
        <f>ROUND(I245*H245,2)</f>
        <v>0</v>
      </c>
      <c r="BL245" s="17" t="s">
        <v>197</v>
      </c>
      <c r="BM245" s="165" t="s">
        <v>326</v>
      </c>
    </row>
    <row r="246" spans="1:65" s="2" customFormat="1" ht="24.2" customHeight="1">
      <c r="A246" s="32"/>
      <c r="B246" s="120"/>
      <c r="C246" s="191">
        <v>37</v>
      </c>
      <c r="D246" s="191" t="s">
        <v>190</v>
      </c>
      <c r="E246" s="192" t="s">
        <v>327</v>
      </c>
      <c r="F246" s="193" t="s">
        <v>328</v>
      </c>
      <c r="G246" s="194" t="s">
        <v>275</v>
      </c>
      <c r="H246" s="195">
        <v>7</v>
      </c>
      <c r="I246" s="196"/>
      <c r="J246" s="197">
        <f t="shared" si="0"/>
        <v>0</v>
      </c>
      <c r="K246" s="193" t="s">
        <v>155</v>
      </c>
      <c r="L246" s="198"/>
      <c r="M246" s="199" t="s">
        <v>1</v>
      </c>
      <c r="N246" s="200" t="s">
        <v>42</v>
      </c>
      <c r="O246" s="58"/>
      <c r="P246" s="163">
        <f>O246*H246</f>
        <v>0</v>
      </c>
      <c r="Q246" s="163">
        <v>0.00025</v>
      </c>
      <c r="R246" s="163">
        <f>Q246*H246</f>
        <v>0.00175</v>
      </c>
      <c r="S246" s="163">
        <v>0</v>
      </c>
      <c r="T246" s="164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5" t="s">
        <v>265</v>
      </c>
      <c r="AT246" s="165" t="s">
        <v>190</v>
      </c>
      <c r="AU246" s="165" t="s">
        <v>125</v>
      </c>
      <c r="AY246" s="17" t="s">
        <v>148</v>
      </c>
      <c r="BE246" s="166">
        <f>IF(N246="základní",J246,0)</f>
        <v>0</v>
      </c>
      <c r="BF246" s="166">
        <f>IF(N246="snížená",J246,0)</f>
        <v>0</v>
      </c>
      <c r="BG246" s="166">
        <f>IF(N246="zákl. přenesená",J246,0)</f>
        <v>0</v>
      </c>
      <c r="BH246" s="166">
        <f>IF(N246="sníž. přenesená",J246,0)</f>
        <v>0</v>
      </c>
      <c r="BI246" s="166">
        <f>IF(N246="nulová",J246,0)</f>
        <v>0</v>
      </c>
      <c r="BJ246" s="17" t="s">
        <v>125</v>
      </c>
      <c r="BK246" s="166">
        <f>ROUND(I246*H246,2)</f>
        <v>0</v>
      </c>
      <c r="BL246" s="17" t="s">
        <v>197</v>
      </c>
      <c r="BM246" s="165" t="s">
        <v>329</v>
      </c>
    </row>
    <row r="247" spans="1:65" s="2" customFormat="1" ht="24.2" customHeight="1">
      <c r="A247" s="32"/>
      <c r="B247" s="120"/>
      <c r="C247" s="191">
        <v>38</v>
      </c>
      <c r="D247" s="191" t="s">
        <v>190</v>
      </c>
      <c r="E247" s="192" t="s">
        <v>330</v>
      </c>
      <c r="F247" s="193" t="s">
        <v>331</v>
      </c>
      <c r="G247" s="194" t="s">
        <v>275</v>
      </c>
      <c r="H247" s="195">
        <v>7</v>
      </c>
      <c r="I247" s="196"/>
      <c r="J247" s="197">
        <f t="shared" si="0"/>
        <v>0</v>
      </c>
      <c r="K247" s="193" t="s">
        <v>155</v>
      </c>
      <c r="L247" s="198"/>
      <c r="M247" s="199" t="s">
        <v>1</v>
      </c>
      <c r="N247" s="200" t="s">
        <v>42</v>
      </c>
      <c r="O247" s="58"/>
      <c r="P247" s="163">
        <f>O247*H247</f>
        <v>0</v>
      </c>
      <c r="Q247" s="163">
        <v>0.00036</v>
      </c>
      <c r="R247" s="163">
        <f>Q247*H247</f>
        <v>0.00252</v>
      </c>
      <c r="S247" s="163">
        <v>0</v>
      </c>
      <c r="T247" s="164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5" t="s">
        <v>265</v>
      </c>
      <c r="AT247" s="165" t="s">
        <v>190</v>
      </c>
      <c r="AU247" s="165" t="s">
        <v>125</v>
      </c>
      <c r="AY247" s="17" t="s">
        <v>148</v>
      </c>
      <c r="BE247" s="166">
        <f>IF(N247="základní",J247,0)</f>
        <v>0</v>
      </c>
      <c r="BF247" s="166">
        <f>IF(N247="snížená",J247,0)</f>
        <v>0</v>
      </c>
      <c r="BG247" s="166">
        <f>IF(N247="zákl. přenesená",J247,0)</f>
        <v>0</v>
      </c>
      <c r="BH247" s="166">
        <f>IF(N247="sníž. přenesená",J247,0)</f>
        <v>0</v>
      </c>
      <c r="BI247" s="166">
        <f>IF(N247="nulová",J247,0)</f>
        <v>0</v>
      </c>
      <c r="BJ247" s="17" t="s">
        <v>125</v>
      </c>
      <c r="BK247" s="166">
        <f>ROUND(I247*H247,2)</f>
        <v>0</v>
      </c>
      <c r="BL247" s="17" t="s">
        <v>197</v>
      </c>
      <c r="BM247" s="165" t="s">
        <v>332</v>
      </c>
    </row>
    <row r="248" spans="1:65" s="2" customFormat="1" ht="24.2" customHeight="1">
      <c r="A248" s="32"/>
      <c r="B248" s="120"/>
      <c r="C248" s="191">
        <v>39</v>
      </c>
      <c r="D248" s="191" t="s">
        <v>190</v>
      </c>
      <c r="E248" s="192" t="s">
        <v>333</v>
      </c>
      <c r="F248" s="193" t="s">
        <v>334</v>
      </c>
      <c r="G248" s="194" t="s">
        <v>275</v>
      </c>
      <c r="H248" s="195">
        <v>6</v>
      </c>
      <c r="I248" s="196"/>
      <c r="J248" s="197">
        <f t="shared" si="0"/>
        <v>0</v>
      </c>
      <c r="K248" s="193" t="s">
        <v>155</v>
      </c>
      <c r="L248" s="198"/>
      <c r="M248" s="199" t="s">
        <v>1</v>
      </c>
      <c r="N248" s="200" t="s">
        <v>42</v>
      </c>
      <c r="O248" s="58"/>
      <c r="P248" s="163">
        <f>O248*H248</f>
        <v>0</v>
      </c>
      <c r="Q248" s="163">
        <v>0.00056</v>
      </c>
      <c r="R248" s="163">
        <f>Q248*H248</f>
        <v>0.0033599999999999997</v>
      </c>
      <c r="S248" s="163">
        <v>0</v>
      </c>
      <c r="T248" s="164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5" t="s">
        <v>265</v>
      </c>
      <c r="AT248" s="165" t="s">
        <v>190</v>
      </c>
      <c r="AU248" s="165" t="s">
        <v>125</v>
      </c>
      <c r="AY248" s="17" t="s">
        <v>148</v>
      </c>
      <c r="BE248" s="166">
        <f>IF(N248="základní",J248,0)</f>
        <v>0</v>
      </c>
      <c r="BF248" s="166">
        <f>IF(N248="snížená",J248,0)</f>
        <v>0</v>
      </c>
      <c r="BG248" s="166">
        <f>IF(N248="zákl. přenesená",J248,0)</f>
        <v>0</v>
      </c>
      <c r="BH248" s="166">
        <f>IF(N248="sníž. přenesená",J248,0)</f>
        <v>0</v>
      </c>
      <c r="BI248" s="166">
        <f>IF(N248="nulová",J248,0)</f>
        <v>0</v>
      </c>
      <c r="BJ248" s="17" t="s">
        <v>125</v>
      </c>
      <c r="BK248" s="166">
        <f>ROUND(I248*H248,2)</f>
        <v>0</v>
      </c>
      <c r="BL248" s="17" t="s">
        <v>197</v>
      </c>
      <c r="BM248" s="165" t="s">
        <v>335</v>
      </c>
    </row>
    <row r="249" spans="1:65" s="2" customFormat="1" ht="24.2" customHeight="1">
      <c r="A249" s="32"/>
      <c r="B249" s="120"/>
      <c r="C249" s="154">
        <v>40</v>
      </c>
      <c r="D249" s="154" t="s">
        <v>151</v>
      </c>
      <c r="E249" s="155" t="s">
        <v>336</v>
      </c>
      <c r="F249" s="156" t="s">
        <v>337</v>
      </c>
      <c r="G249" s="157" t="s">
        <v>338</v>
      </c>
      <c r="H249" s="158">
        <v>1</v>
      </c>
      <c r="I249" s="159"/>
      <c r="J249" s="160">
        <f t="shared" si="0"/>
        <v>0</v>
      </c>
      <c r="K249" s="156" t="s">
        <v>155</v>
      </c>
      <c r="L249" s="33"/>
      <c r="M249" s="161" t="s">
        <v>1</v>
      </c>
      <c r="N249" s="162" t="s">
        <v>42</v>
      </c>
      <c r="O249" s="58"/>
      <c r="P249" s="163">
        <f>O249*H249</f>
        <v>0</v>
      </c>
      <c r="Q249" s="163">
        <v>0</v>
      </c>
      <c r="R249" s="163">
        <f>Q249*H249</f>
        <v>0</v>
      </c>
      <c r="S249" s="163">
        <v>0</v>
      </c>
      <c r="T249" s="164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5" t="s">
        <v>197</v>
      </c>
      <c r="AT249" s="165" t="s">
        <v>151</v>
      </c>
      <c r="AU249" s="165" t="s">
        <v>125</v>
      </c>
      <c r="AY249" s="17" t="s">
        <v>148</v>
      </c>
      <c r="BE249" s="166">
        <f>IF(N249="základní",J249,0)</f>
        <v>0</v>
      </c>
      <c r="BF249" s="166">
        <f>IF(N249="snížená",J249,0)</f>
        <v>0</v>
      </c>
      <c r="BG249" s="166">
        <f>IF(N249="zákl. přenesená",J249,0)</f>
        <v>0</v>
      </c>
      <c r="BH249" s="166">
        <f>IF(N249="sníž. přenesená",J249,0)</f>
        <v>0</v>
      </c>
      <c r="BI249" s="166">
        <f>IF(N249="nulová",J249,0)</f>
        <v>0</v>
      </c>
      <c r="BJ249" s="17" t="s">
        <v>125</v>
      </c>
      <c r="BK249" s="166">
        <f>ROUND(I249*H249,2)</f>
        <v>0</v>
      </c>
      <c r="BL249" s="17" t="s">
        <v>197</v>
      </c>
      <c r="BM249" s="165" t="s">
        <v>339</v>
      </c>
    </row>
    <row r="250" spans="1:65" s="2" customFormat="1" ht="24.2" customHeight="1">
      <c r="A250" s="32"/>
      <c r="B250" s="120"/>
      <c r="C250" s="154">
        <v>41</v>
      </c>
      <c r="D250" s="154" t="s">
        <v>151</v>
      </c>
      <c r="E250" s="155" t="s">
        <v>340</v>
      </c>
      <c r="F250" s="156" t="s">
        <v>341</v>
      </c>
      <c r="G250" s="157" t="s">
        <v>338</v>
      </c>
      <c r="H250" s="158">
        <v>1</v>
      </c>
      <c r="I250" s="159"/>
      <c r="J250" s="160">
        <f t="shared" si="0"/>
        <v>0</v>
      </c>
      <c r="K250" s="156" t="s">
        <v>155</v>
      </c>
      <c r="L250" s="33"/>
      <c r="M250" s="161" t="s">
        <v>1</v>
      </c>
      <c r="N250" s="162" t="s">
        <v>42</v>
      </c>
      <c r="O250" s="58"/>
      <c r="P250" s="163">
        <f>O250*H250</f>
        <v>0</v>
      </c>
      <c r="Q250" s="163">
        <v>0</v>
      </c>
      <c r="R250" s="163">
        <f>Q250*H250</f>
        <v>0</v>
      </c>
      <c r="S250" s="163">
        <v>0</v>
      </c>
      <c r="T250" s="164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5" t="s">
        <v>197</v>
      </c>
      <c r="AT250" s="165" t="s">
        <v>151</v>
      </c>
      <c r="AU250" s="165" t="s">
        <v>125</v>
      </c>
      <c r="AY250" s="17" t="s">
        <v>148</v>
      </c>
      <c r="BE250" s="166">
        <f>IF(N250="základní",J250,0)</f>
        <v>0</v>
      </c>
      <c r="BF250" s="166">
        <f>IF(N250="snížená",J250,0)</f>
        <v>0</v>
      </c>
      <c r="BG250" s="166">
        <f>IF(N250="zákl. přenesená",J250,0)</f>
        <v>0</v>
      </c>
      <c r="BH250" s="166">
        <f>IF(N250="sníž. přenesená",J250,0)</f>
        <v>0</v>
      </c>
      <c r="BI250" s="166">
        <f>IF(N250="nulová",J250,0)</f>
        <v>0</v>
      </c>
      <c r="BJ250" s="17" t="s">
        <v>125</v>
      </c>
      <c r="BK250" s="166">
        <f>ROUND(I250*H250,2)</f>
        <v>0</v>
      </c>
      <c r="BL250" s="17" t="s">
        <v>197</v>
      </c>
      <c r="BM250" s="165" t="s">
        <v>342</v>
      </c>
    </row>
    <row r="251" spans="1:65" s="2" customFormat="1" ht="24.2" customHeight="1">
      <c r="A251" s="32"/>
      <c r="B251" s="120"/>
      <c r="C251" s="154">
        <v>42</v>
      </c>
      <c r="D251" s="154" t="s">
        <v>151</v>
      </c>
      <c r="E251" s="155" t="s">
        <v>343</v>
      </c>
      <c r="F251" s="156" t="s">
        <v>344</v>
      </c>
      <c r="G251" s="157" t="s">
        <v>275</v>
      </c>
      <c r="H251" s="158">
        <v>20</v>
      </c>
      <c r="I251" s="159"/>
      <c r="J251" s="160">
        <f t="shared" si="0"/>
        <v>0</v>
      </c>
      <c r="K251" s="156" t="s">
        <v>155</v>
      </c>
      <c r="L251" s="33"/>
      <c r="M251" s="161" t="s">
        <v>1</v>
      </c>
      <c r="N251" s="162" t="s">
        <v>42</v>
      </c>
      <c r="O251" s="58"/>
      <c r="P251" s="163">
        <f>O251*H251</f>
        <v>0</v>
      </c>
      <c r="Q251" s="163">
        <v>0.0004</v>
      </c>
      <c r="R251" s="163">
        <f>Q251*H251</f>
        <v>0.008</v>
      </c>
      <c r="S251" s="163">
        <v>0</v>
      </c>
      <c r="T251" s="164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5" t="s">
        <v>197</v>
      </c>
      <c r="AT251" s="165" t="s">
        <v>151</v>
      </c>
      <c r="AU251" s="165" t="s">
        <v>125</v>
      </c>
      <c r="AY251" s="17" t="s">
        <v>148</v>
      </c>
      <c r="BE251" s="166">
        <f>IF(N251="základní",J251,0)</f>
        <v>0</v>
      </c>
      <c r="BF251" s="166">
        <f>IF(N251="snížená",J251,0)</f>
        <v>0</v>
      </c>
      <c r="BG251" s="166">
        <f>IF(N251="zákl. přenesená",J251,0)</f>
        <v>0</v>
      </c>
      <c r="BH251" s="166">
        <f>IF(N251="sníž. přenesená",J251,0)</f>
        <v>0</v>
      </c>
      <c r="BI251" s="166">
        <f>IF(N251="nulová",J251,0)</f>
        <v>0</v>
      </c>
      <c r="BJ251" s="17" t="s">
        <v>125</v>
      </c>
      <c r="BK251" s="166">
        <f>ROUND(I251*H251,2)</f>
        <v>0</v>
      </c>
      <c r="BL251" s="17" t="s">
        <v>197</v>
      </c>
      <c r="BM251" s="165" t="s">
        <v>345</v>
      </c>
    </row>
    <row r="252" spans="1:65" s="2" customFormat="1" ht="21.75" customHeight="1">
      <c r="A252" s="32"/>
      <c r="B252" s="120"/>
      <c r="C252" s="154">
        <v>43</v>
      </c>
      <c r="D252" s="154" t="s">
        <v>151</v>
      </c>
      <c r="E252" s="155" t="s">
        <v>346</v>
      </c>
      <c r="F252" s="156" t="s">
        <v>347</v>
      </c>
      <c r="G252" s="157" t="s">
        <v>275</v>
      </c>
      <c r="H252" s="158">
        <v>20</v>
      </c>
      <c r="I252" s="159"/>
      <c r="J252" s="160">
        <f t="shared" si="0"/>
        <v>0</v>
      </c>
      <c r="K252" s="156" t="s">
        <v>155</v>
      </c>
      <c r="L252" s="33"/>
      <c r="M252" s="161" t="s">
        <v>1</v>
      </c>
      <c r="N252" s="162" t="s">
        <v>42</v>
      </c>
      <c r="O252" s="58"/>
      <c r="P252" s="163">
        <f>O252*H252</f>
        <v>0</v>
      </c>
      <c r="Q252" s="163">
        <v>1E-05</v>
      </c>
      <c r="R252" s="163">
        <f>Q252*H252</f>
        <v>0.0002</v>
      </c>
      <c r="S252" s="163">
        <v>0</v>
      </c>
      <c r="T252" s="164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5" t="s">
        <v>197</v>
      </c>
      <c r="AT252" s="165" t="s">
        <v>151</v>
      </c>
      <c r="AU252" s="165" t="s">
        <v>125</v>
      </c>
      <c r="AY252" s="17" t="s">
        <v>148</v>
      </c>
      <c r="BE252" s="166">
        <f>IF(N252="základní",J252,0)</f>
        <v>0</v>
      </c>
      <c r="BF252" s="166">
        <f>IF(N252="snížená",J252,0)</f>
        <v>0</v>
      </c>
      <c r="BG252" s="166">
        <f>IF(N252="zákl. přenesená",J252,0)</f>
        <v>0</v>
      </c>
      <c r="BH252" s="166">
        <f>IF(N252="sníž. přenesená",J252,0)</f>
        <v>0</v>
      </c>
      <c r="BI252" s="166">
        <f>IF(N252="nulová",J252,0)</f>
        <v>0</v>
      </c>
      <c r="BJ252" s="17" t="s">
        <v>125</v>
      </c>
      <c r="BK252" s="166">
        <f>ROUND(I252*H252,2)</f>
        <v>0</v>
      </c>
      <c r="BL252" s="17" t="s">
        <v>197</v>
      </c>
      <c r="BM252" s="165" t="s">
        <v>348</v>
      </c>
    </row>
    <row r="253" spans="1:65" s="2" customFormat="1" ht="24.2" customHeight="1">
      <c r="A253" s="32"/>
      <c r="B253" s="120"/>
      <c r="C253" s="154">
        <v>44</v>
      </c>
      <c r="D253" s="154" t="s">
        <v>151</v>
      </c>
      <c r="E253" s="155" t="s">
        <v>349</v>
      </c>
      <c r="F253" s="156" t="s">
        <v>350</v>
      </c>
      <c r="G253" s="157" t="s">
        <v>226</v>
      </c>
      <c r="H253" s="158">
        <v>0.024</v>
      </c>
      <c r="I253" s="159"/>
      <c r="J253" s="160">
        <f t="shared" si="0"/>
        <v>0</v>
      </c>
      <c r="K253" s="156" t="s">
        <v>155</v>
      </c>
      <c r="L253" s="33"/>
      <c r="M253" s="161" t="s">
        <v>1</v>
      </c>
      <c r="N253" s="162" t="s">
        <v>42</v>
      </c>
      <c r="O253" s="58"/>
      <c r="P253" s="163">
        <f>O253*H253</f>
        <v>0</v>
      </c>
      <c r="Q253" s="163">
        <v>0</v>
      </c>
      <c r="R253" s="163">
        <f>Q253*H253</f>
        <v>0</v>
      </c>
      <c r="S253" s="163">
        <v>0</v>
      </c>
      <c r="T253" s="164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5" t="s">
        <v>197</v>
      </c>
      <c r="AT253" s="165" t="s">
        <v>151</v>
      </c>
      <c r="AU253" s="165" t="s">
        <v>125</v>
      </c>
      <c r="AY253" s="17" t="s">
        <v>148</v>
      </c>
      <c r="BE253" s="166">
        <f>IF(N253="základní",J253,0)</f>
        <v>0</v>
      </c>
      <c r="BF253" s="166">
        <f>IF(N253="snížená",J253,0)</f>
        <v>0</v>
      </c>
      <c r="BG253" s="166">
        <f>IF(N253="zákl. přenesená",J253,0)</f>
        <v>0</v>
      </c>
      <c r="BH253" s="166">
        <f>IF(N253="sníž. přenesená",J253,0)</f>
        <v>0</v>
      </c>
      <c r="BI253" s="166">
        <f>IF(N253="nulová",J253,0)</f>
        <v>0</v>
      </c>
      <c r="BJ253" s="17" t="s">
        <v>125</v>
      </c>
      <c r="BK253" s="166">
        <f>ROUND(I253*H253,2)</f>
        <v>0</v>
      </c>
      <c r="BL253" s="17" t="s">
        <v>197</v>
      </c>
      <c r="BM253" s="165" t="s">
        <v>351</v>
      </c>
    </row>
    <row r="254" spans="1:65" s="2" customFormat="1" ht="37.9" customHeight="1">
      <c r="A254" s="32"/>
      <c r="B254" s="120"/>
      <c r="C254" s="154">
        <v>45</v>
      </c>
      <c r="D254" s="154" t="s">
        <v>151</v>
      </c>
      <c r="E254" s="155" t="s">
        <v>158</v>
      </c>
      <c r="F254" s="156" t="s">
        <v>352</v>
      </c>
      <c r="G254" s="157" t="s">
        <v>314</v>
      </c>
      <c r="H254" s="158">
        <v>2</v>
      </c>
      <c r="I254" s="159"/>
      <c r="J254" s="160">
        <f t="shared" si="0"/>
        <v>0</v>
      </c>
      <c r="K254" s="156" t="s">
        <v>1</v>
      </c>
      <c r="L254" s="33"/>
      <c r="M254" s="161" t="s">
        <v>1</v>
      </c>
      <c r="N254" s="162" t="s">
        <v>42</v>
      </c>
      <c r="O254" s="58"/>
      <c r="P254" s="163">
        <f>O254*H254</f>
        <v>0</v>
      </c>
      <c r="Q254" s="163">
        <v>0</v>
      </c>
      <c r="R254" s="163">
        <f>Q254*H254</f>
        <v>0</v>
      </c>
      <c r="S254" s="163">
        <v>0</v>
      </c>
      <c r="T254" s="164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5" t="s">
        <v>197</v>
      </c>
      <c r="AT254" s="165" t="s">
        <v>151</v>
      </c>
      <c r="AU254" s="165" t="s">
        <v>125</v>
      </c>
      <c r="AY254" s="17" t="s">
        <v>148</v>
      </c>
      <c r="BE254" s="166">
        <f>IF(N254="základní",J254,0)</f>
        <v>0</v>
      </c>
      <c r="BF254" s="166">
        <f>IF(N254="snížená",J254,0)</f>
        <v>0</v>
      </c>
      <c r="BG254" s="166">
        <f>IF(N254="zákl. přenesená",J254,0)</f>
        <v>0</v>
      </c>
      <c r="BH254" s="166">
        <f>IF(N254="sníž. přenesená",J254,0)</f>
        <v>0</v>
      </c>
      <c r="BI254" s="166">
        <f>IF(N254="nulová",J254,0)</f>
        <v>0</v>
      </c>
      <c r="BJ254" s="17" t="s">
        <v>125</v>
      </c>
      <c r="BK254" s="166">
        <f>ROUND(I254*H254,2)</f>
        <v>0</v>
      </c>
      <c r="BL254" s="17" t="s">
        <v>197</v>
      </c>
      <c r="BM254" s="165" t="s">
        <v>353</v>
      </c>
    </row>
    <row r="255" spans="2:51" s="13" customFormat="1" ht="12">
      <c r="B255" s="167"/>
      <c r="D255" s="168" t="s">
        <v>158</v>
      </c>
      <c r="E255" s="169" t="s">
        <v>1</v>
      </c>
      <c r="F255" s="170" t="s">
        <v>354</v>
      </c>
      <c r="H255" s="169" t="s">
        <v>1</v>
      </c>
      <c r="I255" s="171"/>
      <c r="L255" s="167"/>
      <c r="M255" s="172"/>
      <c r="N255" s="173"/>
      <c r="O255" s="173"/>
      <c r="P255" s="173"/>
      <c r="Q255" s="173"/>
      <c r="R255" s="173"/>
      <c r="S255" s="173"/>
      <c r="T255" s="174"/>
      <c r="AT255" s="169" t="s">
        <v>158</v>
      </c>
      <c r="AU255" s="169" t="s">
        <v>125</v>
      </c>
      <c r="AV255" s="13" t="s">
        <v>84</v>
      </c>
      <c r="AW255" s="13" t="s">
        <v>33</v>
      </c>
      <c r="AX255" s="13" t="s">
        <v>76</v>
      </c>
      <c r="AY255" s="169" t="s">
        <v>148</v>
      </c>
    </row>
    <row r="256" spans="2:51" s="14" customFormat="1" ht="12">
      <c r="B256" s="175"/>
      <c r="D256" s="168" t="s">
        <v>158</v>
      </c>
      <c r="E256" s="176" t="s">
        <v>1</v>
      </c>
      <c r="F256" s="177" t="s">
        <v>84</v>
      </c>
      <c r="H256" s="178">
        <v>1</v>
      </c>
      <c r="I256" s="179"/>
      <c r="L256" s="175"/>
      <c r="M256" s="180"/>
      <c r="N256" s="181"/>
      <c r="O256" s="181"/>
      <c r="P256" s="181"/>
      <c r="Q256" s="181"/>
      <c r="R256" s="181"/>
      <c r="S256" s="181"/>
      <c r="T256" s="182"/>
      <c r="AT256" s="176" t="s">
        <v>158</v>
      </c>
      <c r="AU256" s="176" t="s">
        <v>125</v>
      </c>
      <c r="AV256" s="14" t="s">
        <v>125</v>
      </c>
      <c r="AW256" s="14" t="s">
        <v>33</v>
      </c>
      <c r="AX256" s="14" t="s">
        <v>76</v>
      </c>
      <c r="AY256" s="176" t="s">
        <v>148</v>
      </c>
    </row>
    <row r="257" spans="2:51" s="13" customFormat="1" ht="12">
      <c r="B257" s="167"/>
      <c r="D257" s="168" t="s">
        <v>158</v>
      </c>
      <c r="E257" s="169" t="s">
        <v>1</v>
      </c>
      <c r="F257" s="170" t="s">
        <v>355</v>
      </c>
      <c r="H257" s="169" t="s">
        <v>1</v>
      </c>
      <c r="I257" s="171"/>
      <c r="L257" s="167"/>
      <c r="M257" s="172"/>
      <c r="N257" s="173"/>
      <c r="O257" s="173"/>
      <c r="P257" s="173"/>
      <c r="Q257" s="173"/>
      <c r="R257" s="173"/>
      <c r="S257" s="173"/>
      <c r="T257" s="174"/>
      <c r="AT257" s="169" t="s">
        <v>158</v>
      </c>
      <c r="AU257" s="169" t="s">
        <v>125</v>
      </c>
      <c r="AV257" s="13" t="s">
        <v>84</v>
      </c>
      <c r="AW257" s="13" t="s">
        <v>33</v>
      </c>
      <c r="AX257" s="13" t="s">
        <v>76</v>
      </c>
      <c r="AY257" s="169" t="s">
        <v>148</v>
      </c>
    </row>
    <row r="258" spans="2:51" s="14" customFormat="1" ht="12">
      <c r="B258" s="175"/>
      <c r="D258" s="168" t="s">
        <v>158</v>
      </c>
      <c r="E258" s="176" t="s">
        <v>1</v>
      </c>
      <c r="F258" s="177" t="s">
        <v>84</v>
      </c>
      <c r="H258" s="178">
        <v>1</v>
      </c>
      <c r="I258" s="179"/>
      <c r="L258" s="175"/>
      <c r="M258" s="180"/>
      <c r="N258" s="181"/>
      <c r="O258" s="181"/>
      <c r="P258" s="181"/>
      <c r="Q258" s="181"/>
      <c r="R258" s="181"/>
      <c r="S258" s="181"/>
      <c r="T258" s="182"/>
      <c r="AT258" s="176" t="s">
        <v>158</v>
      </c>
      <c r="AU258" s="176" t="s">
        <v>125</v>
      </c>
      <c r="AV258" s="14" t="s">
        <v>125</v>
      </c>
      <c r="AW258" s="14" t="s">
        <v>33</v>
      </c>
      <c r="AX258" s="14" t="s">
        <v>76</v>
      </c>
      <c r="AY258" s="176" t="s">
        <v>148</v>
      </c>
    </row>
    <row r="259" spans="2:51" s="15" customFormat="1" ht="12">
      <c r="B259" s="183"/>
      <c r="D259" s="168" t="s">
        <v>158</v>
      </c>
      <c r="E259" s="184" t="s">
        <v>1</v>
      </c>
      <c r="F259" s="185" t="s">
        <v>176</v>
      </c>
      <c r="H259" s="186">
        <v>2</v>
      </c>
      <c r="I259" s="187"/>
      <c r="L259" s="183"/>
      <c r="M259" s="188"/>
      <c r="N259" s="189"/>
      <c r="O259" s="189"/>
      <c r="P259" s="189"/>
      <c r="Q259" s="189"/>
      <c r="R259" s="189"/>
      <c r="S259" s="189"/>
      <c r="T259" s="190"/>
      <c r="AT259" s="184" t="s">
        <v>158</v>
      </c>
      <c r="AU259" s="184" t="s">
        <v>125</v>
      </c>
      <c r="AV259" s="15" t="s">
        <v>156</v>
      </c>
      <c r="AW259" s="15" t="s">
        <v>33</v>
      </c>
      <c r="AX259" s="15" t="s">
        <v>84</v>
      </c>
      <c r="AY259" s="184" t="s">
        <v>148</v>
      </c>
    </row>
    <row r="260" spans="2:63" s="12" customFormat="1" ht="22.9" customHeight="1">
      <c r="B260" s="141"/>
      <c r="D260" s="142" t="s">
        <v>75</v>
      </c>
      <c r="E260" s="152" t="s">
        <v>356</v>
      </c>
      <c r="F260" s="152" t="s">
        <v>357</v>
      </c>
      <c r="I260" s="144"/>
      <c r="J260" s="153">
        <f>BK260</f>
        <v>0</v>
      </c>
      <c r="L260" s="141"/>
      <c r="M260" s="146"/>
      <c r="N260" s="147"/>
      <c r="O260" s="147"/>
      <c r="P260" s="148">
        <f>SUM(P261:P271)</f>
        <v>0</v>
      </c>
      <c r="Q260" s="147"/>
      <c r="R260" s="148">
        <f>SUM(R261:R271)</f>
        <v>0.00225</v>
      </c>
      <c r="S260" s="147"/>
      <c r="T260" s="149">
        <f>SUM(T261:T271)</f>
        <v>0.00645</v>
      </c>
      <c r="AR260" s="142" t="s">
        <v>125</v>
      </c>
      <c r="AT260" s="150" t="s">
        <v>75</v>
      </c>
      <c r="AU260" s="150" t="s">
        <v>84</v>
      </c>
      <c r="AY260" s="142" t="s">
        <v>148</v>
      </c>
      <c r="BK260" s="151">
        <f>SUM(BK261:BK271)</f>
        <v>0</v>
      </c>
    </row>
    <row r="261" spans="1:65" s="2" customFormat="1" ht="24.2" customHeight="1">
      <c r="A261" s="32"/>
      <c r="B261" s="120"/>
      <c r="C261" s="154">
        <v>46</v>
      </c>
      <c r="D261" s="154" t="s">
        <v>151</v>
      </c>
      <c r="E261" s="155" t="s">
        <v>358</v>
      </c>
      <c r="F261" s="156" t="s">
        <v>359</v>
      </c>
      <c r="G261" s="157" t="s">
        <v>275</v>
      </c>
      <c r="H261" s="158">
        <v>3</v>
      </c>
      <c r="I261" s="159"/>
      <c r="J261" s="160">
        <f>ROUND(I261*H261,2)</f>
        <v>0</v>
      </c>
      <c r="K261" s="156" t="s">
        <v>155</v>
      </c>
      <c r="L261" s="33"/>
      <c r="M261" s="161" t="s">
        <v>1</v>
      </c>
      <c r="N261" s="162" t="s">
        <v>42</v>
      </c>
      <c r="O261" s="58"/>
      <c r="P261" s="163">
        <f>O261*H261</f>
        <v>0</v>
      </c>
      <c r="Q261" s="163">
        <v>0.00011</v>
      </c>
      <c r="R261" s="163">
        <f>Q261*H261</f>
        <v>0.00033</v>
      </c>
      <c r="S261" s="163">
        <v>0.00215</v>
      </c>
      <c r="T261" s="164">
        <f>S261*H261</f>
        <v>0.00645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65" t="s">
        <v>197</v>
      </c>
      <c r="AT261" s="165" t="s">
        <v>151</v>
      </c>
      <c r="AU261" s="165" t="s">
        <v>125</v>
      </c>
      <c r="AY261" s="17" t="s">
        <v>148</v>
      </c>
      <c r="BE261" s="166">
        <f>IF(N261="základní",J261,0)</f>
        <v>0</v>
      </c>
      <c r="BF261" s="166">
        <f>IF(N261="snížená",J261,0)</f>
        <v>0</v>
      </c>
      <c r="BG261" s="166">
        <f>IF(N261="zákl. přenesená",J261,0)</f>
        <v>0</v>
      </c>
      <c r="BH261" s="166">
        <f>IF(N261="sníž. přenesená",J261,0)</f>
        <v>0</v>
      </c>
      <c r="BI261" s="166">
        <f>IF(N261="nulová",J261,0)</f>
        <v>0</v>
      </c>
      <c r="BJ261" s="17" t="s">
        <v>125</v>
      </c>
      <c r="BK261" s="166">
        <f>ROUND(I261*H261,2)</f>
        <v>0</v>
      </c>
      <c r="BL261" s="17" t="s">
        <v>197</v>
      </c>
      <c r="BM261" s="165" t="s">
        <v>360</v>
      </c>
    </row>
    <row r="262" spans="1:65" s="2" customFormat="1" ht="24.2" customHeight="1">
      <c r="A262" s="32"/>
      <c r="B262" s="120"/>
      <c r="C262" s="154">
        <v>47</v>
      </c>
      <c r="D262" s="154" t="s">
        <v>151</v>
      </c>
      <c r="E262" s="155" t="s">
        <v>361</v>
      </c>
      <c r="F262" s="156" t="s">
        <v>362</v>
      </c>
      <c r="G262" s="157" t="s">
        <v>275</v>
      </c>
      <c r="H262" s="158">
        <v>1</v>
      </c>
      <c r="I262" s="159"/>
      <c r="J262" s="160">
        <f>ROUND(I262*H262,2)</f>
        <v>0</v>
      </c>
      <c r="K262" s="156" t="s">
        <v>155</v>
      </c>
      <c r="L262" s="33"/>
      <c r="M262" s="161" t="s">
        <v>1</v>
      </c>
      <c r="N262" s="162" t="s">
        <v>42</v>
      </c>
      <c r="O262" s="58"/>
      <c r="P262" s="163">
        <f>O262*H262</f>
        <v>0</v>
      </c>
      <c r="Q262" s="163">
        <v>0.00043</v>
      </c>
      <c r="R262" s="163">
        <f>Q262*H262</f>
        <v>0.00043</v>
      </c>
      <c r="S262" s="163">
        <v>0</v>
      </c>
      <c r="T262" s="164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65" t="s">
        <v>197</v>
      </c>
      <c r="AT262" s="165" t="s">
        <v>151</v>
      </c>
      <c r="AU262" s="165" t="s">
        <v>125</v>
      </c>
      <c r="AY262" s="17" t="s">
        <v>148</v>
      </c>
      <c r="BE262" s="166">
        <f>IF(N262="základní",J262,0)</f>
        <v>0</v>
      </c>
      <c r="BF262" s="166">
        <f>IF(N262="snížená",J262,0)</f>
        <v>0</v>
      </c>
      <c r="BG262" s="166">
        <f>IF(N262="zákl. přenesená",J262,0)</f>
        <v>0</v>
      </c>
      <c r="BH262" s="166">
        <f>IF(N262="sníž. přenesená",J262,0)</f>
        <v>0</v>
      </c>
      <c r="BI262" s="166">
        <f>IF(N262="nulová",J262,0)</f>
        <v>0</v>
      </c>
      <c r="BJ262" s="17" t="s">
        <v>125</v>
      </c>
      <c r="BK262" s="166">
        <f>ROUND(I262*H262,2)</f>
        <v>0</v>
      </c>
      <c r="BL262" s="17" t="s">
        <v>197</v>
      </c>
      <c r="BM262" s="165" t="s">
        <v>363</v>
      </c>
    </row>
    <row r="263" spans="2:51" s="13" customFormat="1" ht="12">
      <c r="B263" s="167"/>
      <c r="D263" s="168" t="s">
        <v>158</v>
      </c>
      <c r="E263" s="169" t="s">
        <v>1</v>
      </c>
      <c r="F263" s="170" t="s">
        <v>364</v>
      </c>
      <c r="H263" s="169" t="s">
        <v>1</v>
      </c>
      <c r="I263" s="171"/>
      <c r="L263" s="167"/>
      <c r="M263" s="172"/>
      <c r="N263" s="173"/>
      <c r="O263" s="173"/>
      <c r="P263" s="173"/>
      <c r="Q263" s="173"/>
      <c r="R263" s="173"/>
      <c r="S263" s="173"/>
      <c r="T263" s="174"/>
      <c r="AT263" s="169" t="s">
        <v>158</v>
      </c>
      <c r="AU263" s="169" t="s">
        <v>125</v>
      </c>
      <c r="AV263" s="13" t="s">
        <v>84</v>
      </c>
      <c r="AW263" s="13" t="s">
        <v>33</v>
      </c>
      <c r="AX263" s="13" t="s">
        <v>76</v>
      </c>
      <c r="AY263" s="169" t="s">
        <v>148</v>
      </c>
    </row>
    <row r="264" spans="2:51" s="14" customFormat="1" ht="12">
      <c r="B264" s="175"/>
      <c r="D264" s="168" t="s">
        <v>158</v>
      </c>
      <c r="E264" s="176" t="s">
        <v>1</v>
      </c>
      <c r="F264" s="177" t="s">
        <v>84</v>
      </c>
      <c r="H264" s="178">
        <v>1</v>
      </c>
      <c r="I264" s="179"/>
      <c r="L264" s="175"/>
      <c r="M264" s="180"/>
      <c r="N264" s="181"/>
      <c r="O264" s="181"/>
      <c r="P264" s="181"/>
      <c r="Q264" s="181"/>
      <c r="R264" s="181"/>
      <c r="S264" s="181"/>
      <c r="T264" s="182"/>
      <c r="AT264" s="176" t="s">
        <v>158</v>
      </c>
      <c r="AU264" s="176" t="s">
        <v>125</v>
      </c>
      <c r="AV264" s="14" t="s">
        <v>125</v>
      </c>
      <c r="AW264" s="14" t="s">
        <v>33</v>
      </c>
      <c r="AX264" s="14" t="s">
        <v>84</v>
      </c>
      <c r="AY264" s="176" t="s">
        <v>148</v>
      </c>
    </row>
    <row r="265" spans="1:65" s="2" customFormat="1" ht="24.2" customHeight="1">
      <c r="A265" s="32"/>
      <c r="B265" s="120"/>
      <c r="C265" s="154">
        <v>48</v>
      </c>
      <c r="D265" s="154" t="s">
        <v>151</v>
      </c>
      <c r="E265" s="155" t="s">
        <v>365</v>
      </c>
      <c r="F265" s="156" t="s">
        <v>366</v>
      </c>
      <c r="G265" s="157" t="s">
        <v>275</v>
      </c>
      <c r="H265" s="158">
        <v>3</v>
      </c>
      <c r="I265" s="159"/>
      <c r="J265" s="160">
        <f aca="true" t="shared" si="1" ref="J265:J271">ROUND(I265*H265,2)</f>
        <v>0</v>
      </c>
      <c r="K265" s="156" t="s">
        <v>155</v>
      </c>
      <c r="L265" s="33"/>
      <c r="M265" s="161" t="s">
        <v>1</v>
      </c>
      <c r="N265" s="162" t="s">
        <v>42</v>
      </c>
      <c r="O265" s="58"/>
      <c r="P265" s="163">
        <f>O265*H265</f>
        <v>0</v>
      </c>
      <c r="Q265" s="163">
        <v>0.00038</v>
      </c>
      <c r="R265" s="163">
        <f>Q265*H265</f>
        <v>0.00114</v>
      </c>
      <c r="S265" s="163">
        <v>0</v>
      </c>
      <c r="T265" s="164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65" t="s">
        <v>197</v>
      </c>
      <c r="AT265" s="165" t="s">
        <v>151</v>
      </c>
      <c r="AU265" s="165" t="s">
        <v>125</v>
      </c>
      <c r="AY265" s="17" t="s">
        <v>148</v>
      </c>
      <c r="BE265" s="166">
        <f>IF(N265="základní",J265,0)</f>
        <v>0</v>
      </c>
      <c r="BF265" s="166">
        <f>IF(N265="snížená",J265,0)</f>
        <v>0</v>
      </c>
      <c r="BG265" s="166">
        <f>IF(N265="zákl. přenesená",J265,0)</f>
        <v>0</v>
      </c>
      <c r="BH265" s="166">
        <f>IF(N265="sníž. přenesená",J265,0)</f>
        <v>0</v>
      </c>
      <c r="BI265" s="166">
        <f>IF(N265="nulová",J265,0)</f>
        <v>0</v>
      </c>
      <c r="BJ265" s="17" t="s">
        <v>125</v>
      </c>
      <c r="BK265" s="166">
        <f>ROUND(I265*H265,2)</f>
        <v>0</v>
      </c>
      <c r="BL265" s="17" t="s">
        <v>197</v>
      </c>
      <c r="BM265" s="165" t="s">
        <v>367</v>
      </c>
    </row>
    <row r="266" spans="1:65" s="2" customFormat="1" ht="24.2" customHeight="1">
      <c r="A266" s="32"/>
      <c r="B266" s="120"/>
      <c r="C266" s="154">
        <v>49</v>
      </c>
      <c r="D266" s="154" t="s">
        <v>151</v>
      </c>
      <c r="E266" s="155" t="s">
        <v>368</v>
      </c>
      <c r="F266" s="156" t="s">
        <v>369</v>
      </c>
      <c r="G266" s="157" t="s">
        <v>338</v>
      </c>
      <c r="H266" s="158">
        <v>1</v>
      </c>
      <c r="I266" s="159"/>
      <c r="J266" s="160">
        <f t="shared" si="1"/>
        <v>0</v>
      </c>
      <c r="K266" s="156" t="s">
        <v>155</v>
      </c>
      <c r="L266" s="33"/>
      <c r="M266" s="161" t="s">
        <v>1</v>
      </c>
      <c r="N266" s="162" t="s">
        <v>42</v>
      </c>
      <c r="O266" s="58"/>
      <c r="P266" s="163">
        <f>O266*H266</f>
        <v>0</v>
      </c>
      <c r="Q266" s="163">
        <v>0.00035</v>
      </c>
      <c r="R266" s="163">
        <f>Q266*H266</f>
        <v>0.00035</v>
      </c>
      <c r="S266" s="163">
        <v>0</v>
      </c>
      <c r="T266" s="164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65" t="s">
        <v>197</v>
      </c>
      <c r="AT266" s="165" t="s">
        <v>151</v>
      </c>
      <c r="AU266" s="165" t="s">
        <v>125</v>
      </c>
      <c r="AY266" s="17" t="s">
        <v>148</v>
      </c>
      <c r="BE266" s="166">
        <f>IF(N266="základní",J266,0)</f>
        <v>0</v>
      </c>
      <c r="BF266" s="166">
        <f>IF(N266="snížená",J266,0)</f>
        <v>0</v>
      </c>
      <c r="BG266" s="166">
        <f>IF(N266="zákl. přenesená",J266,0)</f>
        <v>0</v>
      </c>
      <c r="BH266" s="166">
        <f>IF(N266="sníž. přenesená",J266,0)</f>
        <v>0</v>
      </c>
      <c r="BI266" s="166">
        <f>IF(N266="nulová",J266,0)</f>
        <v>0</v>
      </c>
      <c r="BJ266" s="17" t="s">
        <v>125</v>
      </c>
      <c r="BK266" s="166">
        <f>ROUND(I266*H266,2)</f>
        <v>0</v>
      </c>
      <c r="BL266" s="17" t="s">
        <v>197</v>
      </c>
      <c r="BM266" s="165" t="s">
        <v>370</v>
      </c>
    </row>
    <row r="267" spans="1:65" s="2" customFormat="1" ht="16.5" customHeight="1">
      <c r="A267" s="32"/>
      <c r="B267" s="120"/>
      <c r="C267" s="154">
        <v>50</v>
      </c>
      <c r="D267" s="154" t="s">
        <v>151</v>
      </c>
      <c r="E267" s="155" t="s">
        <v>371</v>
      </c>
      <c r="F267" s="156" t="s">
        <v>372</v>
      </c>
      <c r="G267" s="157" t="s">
        <v>154</v>
      </c>
      <c r="H267" s="158">
        <v>2</v>
      </c>
      <c r="I267" s="159"/>
      <c r="J267" s="160">
        <f t="shared" si="1"/>
        <v>0</v>
      </c>
      <c r="K267" s="156" t="s">
        <v>155</v>
      </c>
      <c r="L267" s="33"/>
      <c r="M267" s="161" t="s">
        <v>1</v>
      </c>
      <c r="N267" s="162" t="s">
        <v>42</v>
      </c>
      <c r="O267" s="58"/>
      <c r="P267" s="163">
        <f>O267*H267</f>
        <v>0</v>
      </c>
      <c r="Q267" s="163">
        <v>0</v>
      </c>
      <c r="R267" s="163">
        <f>Q267*H267</f>
        <v>0</v>
      </c>
      <c r="S267" s="163">
        <v>0</v>
      </c>
      <c r="T267" s="164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65" t="s">
        <v>197</v>
      </c>
      <c r="AT267" s="165" t="s">
        <v>151</v>
      </c>
      <c r="AU267" s="165" t="s">
        <v>125</v>
      </c>
      <c r="AY267" s="17" t="s">
        <v>148</v>
      </c>
      <c r="BE267" s="166">
        <f>IF(N267="základní",J267,0)</f>
        <v>0</v>
      </c>
      <c r="BF267" s="166">
        <f>IF(N267="snížená",J267,0)</f>
        <v>0</v>
      </c>
      <c r="BG267" s="166">
        <f>IF(N267="zákl. přenesená",J267,0)</f>
        <v>0</v>
      </c>
      <c r="BH267" s="166">
        <f>IF(N267="sníž. přenesená",J267,0)</f>
        <v>0</v>
      </c>
      <c r="BI267" s="166">
        <f>IF(N267="nulová",J267,0)</f>
        <v>0</v>
      </c>
      <c r="BJ267" s="17" t="s">
        <v>125</v>
      </c>
      <c r="BK267" s="166">
        <f>ROUND(I267*H267,2)</f>
        <v>0</v>
      </c>
      <c r="BL267" s="17" t="s">
        <v>197</v>
      </c>
      <c r="BM267" s="165" t="s">
        <v>373</v>
      </c>
    </row>
    <row r="268" spans="1:65" s="2" customFormat="1" ht="16.5" customHeight="1">
      <c r="A268" s="32"/>
      <c r="B268" s="120"/>
      <c r="C268" s="154">
        <v>51</v>
      </c>
      <c r="D268" s="154" t="s">
        <v>151</v>
      </c>
      <c r="E268" s="155" t="s">
        <v>374</v>
      </c>
      <c r="F268" s="156" t="s">
        <v>375</v>
      </c>
      <c r="G268" s="157" t="s">
        <v>275</v>
      </c>
      <c r="H268" s="158">
        <v>3</v>
      </c>
      <c r="I268" s="159"/>
      <c r="J268" s="160">
        <f t="shared" si="1"/>
        <v>0</v>
      </c>
      <c r="K268" s="156" t="s">
        <v>155</v>
      </c>
      <c r="L268" s="33"/>
      <c r="M268" s="161" t="s">
        <v>1</v>
      </c>
      <c r="N268" s="162" t="s">
        <v>42</v>
      </c>
      <c r="O268" s="58"/>
      <c r="P268" s="163">
        <f>O268*H268</f>
        <v>0</v>
      </c>
      <c r="Q268" s="163">
        <v>0</v>
      </c>
      <c r="R268" s="163">
        <f>Q268*H268</f>
        <v>0</v>
      </c>
      <c r="S268" s="163">
        <v>0</v>
      </c>
      <c r="T268" s="164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65" t="s">
        <v>197</v>
      </c>
      <c r="AT268" s="165" t="s">
        <v>151</v>
      </c>
      <c r="AU268" s="165" t="s">
        <v>125</v>
      </c>
      <c r="AY268" s="17" t="s">
        <v>148</v>
      </c>
      <c r="BE268" s="166">
        <f>IF(N268="základní",J268,0)</f>
        <v>0</v>
      </c>
      <c r="BF268" s="166">
        <f>IF(N268="snížená",J268,0)</f>
        <v>0</v>
      </c>
      <c r="BG268" s="166">
        <f>IF(N268="zákl. přenesená",J268,0)</f>
        <v>0</v>
      </c>
      <c r="BH268" s="166">
        <f>IF(N268="sníž. přenesená",J268,0)</f>
        <v>0</v>
      </c>
      <c r="BI268" s="166">
        <f>IF(N268="nulová",J268,0)</f>
        <v>0</v>
      </c>
      <c r="BJ268" s="17" t="s">
        <v>125</v>
      </c>
      <c r="BK268" s="166">
        <f>ROUND(I268*H268,2)</f>
        <v>0</v>
      </c>
      <c r="BL268" s="17" t="s">
        <v>197</v>
      </c>
      <c r="BM268" s="165" t="s">
        <v>376</v>
      </c>
    </row>
    <row r="269" spans="1:65" s="2" customFormat="1" ht="16.5" customHeight="1">
      <c r="A269" s="32"/>
      <c r="B269" s="120"/>
      <c r="C269" s="154">
        <v>52</v>
      </c>
      <c r="D269" s="154" t="s">
        <v>151</v>
      </c>
      <c r="E269" s="155" t="s">
        <v>377</v>
      </c>
      <c r="F269" s="156" t="s">
        <v>378</v>
      </c>
      <c r="G269" s="157" t="s">
        <v>154</v>
      </c>
      <c r="H269" s="158">
        <v>1</v>
      </c>
      <c r="I269" s="159"/>
      <c r="J269" s="160">
        <f t="shared" si="1"/>
        <v>0</v>
      </c>
      <c r="K269" s="156" t="s">
        <v>155</v>
      </c>
      <c r="L269" s="33"/>
      <c r="M269" s="161" t="s">
        <v>1</v>
      </c>
      <c r="N269" s="162" t="s">
        <v>42</v>
      </c>
      <c r="O269" s="58"/>
      <c r="P269" s="163">
        <f>O269*H269</f>
        <v>0</v>
      </c>
      <c r="Q269" s="163">
        <v>0</v>
      </c>
      <c r="R269" s="163">
        <f>Q269*H269</f>
        <v>0</v>
      </c>
      <c r="S269" s="163">
        <v>0</v>
      </c>
      <c r="T269" s="164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65" t="s">
        <v>197</v>
      </c>
      <c r="AT269" s="165" t="s">
        <v>151</v>
      </c>
      <c r="AU269" s="165" t="s">
        <v>125</v>
      </c>
      <c r="AY269" s="17" t="s">
        <v>148</v>
      </c>
      <c r="BE269" s="166">
        <f>IF(N269="základní",J269,0)</f>
        <v>0</v>
      </c>
      <c r="BF269" s="166">
        <f>IF(N269="snížená",J269,0)</f>
        <v>0</v>
      </c>
      <c r="BG269" s="166">
        <f>IF(N269="zákl. přenesená",J269,0)</f>
        <v>0</v>
      </c>
      <c r="BH269" s="166">
        <f>IF(N269="sníž. přenesená",J269,0)</f>
        <v>0</v>
      </c>
      <c r="BI269" s="166">
        <f>IF(N269="nulová",J269,0)</f>
        <v>0</v>
      </c>
      <c r="BJ269" s="17" t="s">
        <v>125</v>
      </c>
      <c r="BK269" s="166">
        <f>ROUND(I269*H269,2)</f>
        <v>0</v>
      </c>
      <c r="BL269" s="17" t="s">
        <v>197</v>
      </c>
      <c r="BM269" s="165" t="s">
        <v>379</v>
      </c>
    </row>
    <row r="270" spans="1:65" s="2" customFormat="1" ht="49.15" customHeight="1">
      <c r="A270" s="32"/>
      <c r="B270" s="120"/>
      <c r="C270" s="154">
        <v>53</v>
      </c>
      <c r="D270" s="154" t="s">
        <v>151</v>
      </c>
      <c r="E270" s="155" t="s">
        <v>380</v>
      </c>
      <c r="F270" s="156" t="s">
        <v>381</v>
      </c>
      <c r="G270" s="157" t="s">
        <v>314</v>
      </c>
      <c r="H270" s="158">
        <v>1</v>
      </c>
      <c r="I270" s="159"/>
      <c r="J270" s="160">
        <f t="shared" si="1"/>
        <v>0</v>
      </c>
      <c r="K270" s="156" t="s">
        <v>1</v>
      </c>
      <c r="L270" s="33"/>
      <c r="M270" s="161" t="s">
        <v>1</v>
      </c>
      <c r="N270" s="162" t="s">
        <v>42</v>
      </c>
      <c r="O270" s="58"/>
      <c r="P270" s="163">
        <f>O270*H270</f>
        <v>0</v>
      </c>
      <c r="Q270" s="163">
        <v>0</v>
      </c>
      <c r="R270" s="163">
        <f>Q270*H270</f>
        <v>0</v>
      </c>
      <c r="S270" s="163">
        <v>0</v>
      </c>
      <c r="T270" s="164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65" t="s">
        <v>197</v>
      </c>
      <c r="AT270" s="165" t="s">
        <v>151</v>
      </c>
      <c r="AU270" s="165" t="s">
        <v>125</v>
      </c>
      <c r="AY270" s="17" t="s">
        <v>148</v>
      </c>
      <c r="BE270" s="166">
        <f>IF(N270="základní",J270,0)</f>
        <v>0</v>
      </c>
      <c r="BF270" s="166">
        <f>IF(N270="snížená",J270,0)</f>
        <v>0</v>
      </c>
      <c r="BG270" s="166">
        <f>IF(N270="zákl. přenesená",J270,0)</f>
        <v>0</v>
      </c>
      <c r="BH270" s="166">
        <f>IF(N270="sníž. přenesená",J270,0)</f>
        <v>0</v>
      </c>
      <c r="BI270" s="166">
        <f>IF(N270="nulová",J270,0)</f>
        <v>0</v>
      </c>
      <c r="BJ270" s="17" t="s">
        <v>125</v>
      </c>
      <c r="BK270" s="166">
        <f>ROUND(I270*H270,2)</f>
        <v>0</v>
      </c>
      <c r="BL270" s="17" t="s">
        <v>197</v>
      </c>
      <c r="BM270" s="165" t="s">
        <v>382</v>
      </c>
    </row>
    <row r="271" spans="1:65" s="2" customFormat="1" ht="24.2" customHeight="1">
      <c r="A271" s="32"/>
      <c r="B271" s="120"/>
      <c r="C271" s="154">
        <v>54</v>
      </c>
      <c r="D271" s="154" t="s">
        <v>151</v>
      </c>
      <c r="E271" s="155" t="s">
        <v>383</v>
      </c>
      <c r="F271" s="156" t="s">
        <v>384</v>
      </c>
      <c r="G271" s="157" t="s">
        <v>226</v>
      </c>
      <c r="H271" s="158">
        <v>0.002</v>
      </c>
      <c r="I271" s="159"/>
      <c r="J271" s="160">
        <f t="shared" si="1"/>
        <v>0</v>
      </c>
      <c r="K271" s="156" t="s">
        <v>155</v>
      </c>
      <c r="L271" s="33"/>
      <c r="M271" s="161" t="s">
        <v>1</v>
      </c>
      <c r="N271" s="162" t="s">
        <v>42</v>
      </c>
      <c r="O271" s="58"/>
      <c r="P271" s="163">
        <f>O271*H271</f>
        <v>0</v>
      </c>
      <c r="Q271" s="163">
        <v>0</v>
      </c>
      <c r="R271" s="163">
        <f>Q271*H271</f>
        <v>0</v>
      </c>
      <c r="S271" s="163">
        <v>0</v>
      </c>
      <c r="T271" s="164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65" t="s">
        <v>197</v>
      </c>
      <c r="AT271" s="165" t="s">
        <v>151</v>
      </c>
      <c r="AU271" s="165" t="s">
        <v>125</v>
      </c>
      <c r="AY271" s="17" t="s">
        <v>148</v>
      </c>
      <c r="BE271" s="166">
        <f>IF(N271="základní",J271,0)</f>
        <v>0</v>
      </c>
      <c r="BF271" s="166">
        <f>IF(N271="snížená",J271,0)</f>
        <v>0</v>
      </c>
      <c r="BG271" s="166">
        <f>IF(N271="zákl. přenesená",J271,0)</f>
        <v>0</v>
      </c>
      <c r="BH271" s="166">
        <f>IF(N271="sníž. přenesená",J271,0)</f>
        <v>0</v>
      </c>
      <c r="BI271" s="166">
        <f>IF(N271="nulová",J271,0)</f>
        <v>0</v>
      </c>
      <c r="BJ271" s="17" t="s">
        <v>125</v>
      </c>
      <c r="BK271" s="166">
        <f>ROUND(I271*H271,2)</f>
        <v>0</v>
      </c>
      <c r="BL271" s="17" t="s">
        <v>197</v>
      </c>
      <c r="BM271" s="165" t="s">
        <v>385</v>
      </c>
    </row>
    <row r="272" spans="2:63" s="12" customFormat="1" ht="22.9" customHeight="1">
      <c r="B272" s="141"/>
      <c r="D272" s="142" t="s">
        <v>75</v>
      </c>
      <c r="E272" s="152" t="s">
        <v>386</v>
      </c>
      <c r="F272" s="152" t="s">
        <v>387</v>
      </c>
      <c r="I272" s="144"/>
      <c r="J272" s="153">
        <f>BK272</f>
        <v>0</v>
      </c>
      <c r="L272" s="141"/>
      <c r="M272" s="146"/>
      <c r="N272" s="147"/>
      <c r="O272" s="147"/>
      <c r="P272" s="148">
        <f>SUM(P273:P294)</f>
        <v>0</v>
      </c>
      <c r="Q272" s="147"/>
      <c r="R272" s="148">
        <f>SUM(R273:R294)</f>
        <v>0.18016000000000004</v>
      </c>
      <c r="S272" s="147"/>
      <c r="T272" s="149">
        <f>SUM(T273:T294)</f>
        <v>0.07775</v>
      </c>
      <c r="AR272" s="142" t="s">
        <v>125</v>
      </c>
      <c r="AT272" s="150" t="s">
        <v>75</v>
      </c>
      <c r="AU272" s="150" t="s">
        <v>84</v>
      </c>
      <c r="AY272" s="142" t="s">
        <v>148</v>
      </c>
      <c r="BK272" s="151">
        <f>SUM(BK273:BK294)</f>
        <v>0</v>
      </c>
    </row>
    <row r="273" spans="1:65" s="2" customFormat="1" ht="16.5" customHeight="1">
      <c r="A273" s="32"/>
      <c r="B273" s="120"/>
      <c r="C273" s="154">
        <v>55</v>
      </c>
      <c r="D273" s="154" t="s">
        <v>151</v>
      </c>
      <c r="E273" s="155" t="s">
        <v>388</v>
      </c>
      <c r="F273" s="156" t="s">
        <v>389</v>
      </c>
      <c r="G273" s="157" t="s">
        <v>338</v>
      </c>
      <c r="H273" s="158">
        <v>1</v>
      </c>
      <c r="I273" s="159"/>
      <c r="J273" s="160">
        <f aca="true" t="shared" si="2" ref="J273:J294">ROUND(I273*H273,2)</f>
        <v>0</v>
      </c>
      <c r="K273" s="156" t="s">
        <v>155</v>
      </c>
      <c r="L273" s="33"/>
      <c r="M273" s="161" t="s">
        <v>1</v>
      </c>
      <c r="N273" s="162" t="s">
        <v>42</v>
      </c>
      <c r="O273" s="58"/>
      <c r="P273" s="163">
        <f>O273*H273</f>
        <v>0</v>
      </c>
      <c r="Q273" s="163">
        <v>0</v>
      </c>
      <c r="R273" s="163">
        <f>Q273*H273</f>
        <v>0</v>
      </c>
      <c r="S273" s="163">
        <v>0.01933</v>
      </c>
      <c r="T273" s="164">
        <f>S273*H273</f>
        <v>0.01933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5" t="s">
        <v>197</v>
      </c>
      <c r="AT273" s="165" t="s">
        <v>151</v>
      </c>
      <c r="AU273" s="165" t="s">
        <v>125</v>
      </c>
      <c r="AY273" s="17" t="s">
        <v>148</v>
      </c>
      <c r="BE273" s="166">
        <f>IF(N273="základní",J273,0)</f>
        <v>0</v>
      </c>
      <c r="BF273" s="166">
        <f>IF(N273="snížená",J273,0)</f>
        <v>0</v>
      </c>
      <c r="BG273" s="166">
        <f>IF(N273="zákl. přenesená",J273,0)</f>
        <v>0</v>
      </c>
      <c r="BH273" s="166">
        <f>IF(N273="sníž. přenesená",J273,0)</f>
        <v>0</v>
      </c>
      <c r="BI273" s="166">
        <f>IF(N273="nulová",J273,0)</f>
        <v>0</v>
      </c>
      <c r="BJ273" s="17" t="s">
        <v>125</v>
      </c>
      <c r="BK273" s="166">
        <f>ROUND(I273*H273,2)</f>
        <v>0</v>
      </c>
      <c r="BL273" s="17" t="s">
        <v>197</v>
      </c>
      <c r="BM273" s="165" t="s">
        <v>390</v>
      </c>
    </row>
    <row r="274" spans="1:65" s="2" customFormat="1" ht="24.2" customHeight="1">
      <c r="A274" s="32"/>
      <c r="B274" s="120"/>
      <c r="C274" s="154">
        <v>56</v>
      </c>
      <c r="D274" s="154" t="s">
        <v>151</v>
      </c>
      <c r="E274" s="155" t="s">
        <v>391</v>
      </c>
      <c r="F274" s="156" t="s">
        <v>392</v>
      </c>
      <c r="G274" s="157" t="s">
        <v>338</v>
      </c>
      <c r="H274" s="158">
        <v>1</v>
      </c>
      <c r="I274" s="159"/>
      <c r="J274" s="160">
        <f t="shared" si="2"/>
        <v>0</v>
      </c>
      <c r="K274" s="156" t="s">
        <v>155</v>
      </c>
      <c r="L274" s="33"/>
      <c r="M274" s="161" t="s">
        <v>1</v>
      </c>
      <c r="N274" s="162" t="s">
        <v>42</v>
      </c>
      <c r="O274" s="58"/>
      <c r="P274" s="163">
        <f>O274*H274</f>
        <v>0</v>
      </c>
      <c r="Q274" s="163">
        <v>0.01657</v>
      </c>
      <c r="R274" s="163">
        <f>Q274*H274</f>
        <v>0.01657</v>
      </c>
      <c r="S274" s="163">
        <v>0</v>
      </c>
      <c r="T274" s="164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65" t="s">
        <v>197</v>
      </c>
      <c r="AT274" s="165" t="s">
        <v>151</v>
      </c>
      <c r="AU274" s="165" t="s">
        <v>125</v>
      </c>
      <c r="AY274" s="17" t="s">
        <v>148</v>
      </c>
      <c r="BE274" s="166">
        <f>IF(N274="základní",J274,0)</f>
        <v>0</v>
      </c>
      <c r="BF274" s="166">
        <f>IF(N274="snížená",J274,0)</f>
        <v>0</v>
      </c>
      <c r="BG274" s="166">
        <f>IF(N274="zákl. přenesená",J274,0)</f>
        <v>0</v>
      </c>
      <c r="BH274" s="166">
        <f>IF(N274="sníž. přenesená",J274,0)</f>
        <v>0</v>
      </c>
      <c r="BI274" s="166">
        <f>IF(N274="nulová",J274,0)</f>
        <v>0</v>
      </c>
      <c r="BJ274" s="17" t="s">
        <v>125</v>
      </c>
      <c r="BK274" s="166">
        <f>ROUND(I274*H274,2)</f>
        <v>0</v>
      </c>
      <c r="BL274" s="17" t="s">
        <v>197</v>
      </c>
      <c r="BM274" s="165" t="s">
        <v>393</v>
      </c>
    </row>
    <row r="275" spans="1:65" s="2" customFormat="1" ht="16.5" customHeight="1">
      <c r="A275" s="32"/>
      <c r="B275" s="120"/>
      <c r="C275" s="154">
        <v>57</v>
      </c>
      <c r="D275" s="154" t="s">
        <v>151</v>
      </c>
      <c r="E275" s="155" t="s">
        <v>394</v>
      </c>
      <c r="F275" s="156" t="s">
        <v>395</v>
      </c>
      <c r="G275" s="157" t="s">
        <v>338</v>
      </c>
      <c r="H275" s="158">
        <v>1</v>
      </c>
      <c r="I275" s="159"/>
      <c r="J275" s="160">
        <f t="shared" si="2"/>
        <v>0</v>
      </c>
      <c r="K275" s="156" t="s">
        <v>155</v>
      </c>
      <c r="L275" s="33"/>
      <c r="M275" s="161" t="s">
        <v>1</v>
      </c>
      <c r="N275" s="162" t="s">
        <v>42</v>
      </c>
      <c r="O275" s="58"/>
      <c r="P275" s="163">
        <f>O275*H275</f>
        <v>0</v>
      </c>
      <c r="Q275" s="163">
        <v>0</v>
      </c>
      <c r="R275" s="163">
        <f>Q275*H275</f>
        <v>0</v>
      </c>
      <c r="S275" s="163">
        <v>0.01946</v>
      </c>
      <c r="T275" s="164">
        <f>S275*H275</f>
        <v>0.01946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65" t="s">
        <v>197</v>
      </c>
      <c r="AT275" s="165" t="s">
        <v>151</v>
      </c>
      <c r="AU275" s="165" t="s">
        <v>125</v>
      </c>
      <c r="AY275" s="17" t="s">
        <v>148</v>
      </c>
      <c r="BE275" s="166">
        <f>IF(N275="základní",J275,0)</f>
        <v>0</v>
      </c>
      <c r="BF275" s="166">
        <f>IF(N275="snížená",J275,0)</f>
        <v>0</v>
      </c>
      <c r="BG275" s="166">
        <f>IF(N275="zákl. přenesená",J275,0)</f>
        <v>0</v>
      </c>
      <c r="BH275" s="166">
        <f>IF(N275="sníž. přenesená",J275,0)</f>
        <v>0</v>
      </c>
      <c r="BI275" s="166">
        <f>IF(N275="nulová",J275,0)</f>
        <v>0</v>
      </c>
      <c r="BJ275" s="17" t="s">
        <v>125</v>
      </c>
      <c r="BK275" s="166">
        <f>ROUND(I275*H275,2)</f>
        <v>0</v>
      </c>
      <c r="BL275" s="17" t="s">
        <v>197</v>
      </c>
      <c r="BM275" s="165" t="s">
        <v>396</v>
      </c>
    </row>
    <row r="276" spans="1:65" s="2" customFormat="1" ht="24.2" customHeight="1">
      <c r="A276" s="32"/>
      <c r="B276" s="120"/>
      <c r="C276" s="154">
        <v>58</v>
      </c>
      <c r="D276" s="154" t="s">
        <v>151</v>
      </c>
      <c r="E276" s="155" t="s">
        <v>397</v>
      </c>
      <c r="F276" s="156" t="s">
        <v>398</v>
      </c>
      <c r="G276" s="157" t="s">
        <v>338</v>
      </c>
      <c r="H276" s="158">
        <v>1</v>
      </c>
      <c r="I276" s="159"/>
      <c r="J276" s="160">
        <f t="shared" si="2"/>
        <v>0</v>
      </c>
      <c r="K276" s="156" t="s">
        <v>155</v>
      </c>
      <c r="L276" s="33"/>
      <c r="M276" s="161" t="s">
        <v>1</v>
      </c>
      <c r="N276" s="162" t="s">
        <v>42</v>
      </c>
      <c r="O276" s="58"/>
      <c r="P276" s="163">
        <f>O276*H276</f>
        <v>0</v>
      </c>
      <c r="Q276" s="163">
        <v>0.02057</v>
      </c>
      <c r="R276" s="163">
        <f>Q276*H276</f>
        <v>0.02057</v>
      </c>
      <c r="S276" s="163">
        <v>0</v>
      </c>
      <c r="T276" s="164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65" t="s">
        <v>197</v>
      </c>
      <c r="AT276" s="165" t="s">
        <v>151</v>
      </c>
      <c r="AU276" s="165" t="s">
        <v>125</v>
      </c>
      <c r="AY276" s="17" t="s">
        <v>148</v>
      </c>
      <c r="BE276" s="166">
        <f>IF(N276="základní",J276,0)</f>
        <v>0</v>
      </c>
      <c r="BF276" s="166">
        <f>IF(N276="snížená",J276,0)</f>
        <v>0</v>
      </c>
      <c r="BG276" s="166">
        <f>IF(N276="zákl. přenesená",J276,0)</f>
        <v>0</v>
      </c>
      <c r="BH276" s="166">
        <f>IF(N276="sníž. přenesená",J276,0)</f>
        <v>0</v>
      </c>
      <c r="BI276" s="166">
        <f>IF(N276="nulová",J276,0)</f>
        <v>0</v>
      </c>
      <c r="BJ276" s="17" t="s">
        <v>125</v>
      </c>
      <c r="BK276" s="166">
        <f>ROUND(I276*H276,2)</f>
        <v>0</v>
      </c>
      <c r="BL276" s="17" t="s">
        <v>197</v>
      </c>
      <c r="BM276" s="165" t="s">
        <v>399</v>
      </c>
    </row>
    <row r="277" spans="1:65" s="2" customFormat="1" ht="16.5" customHeight="1">
      <c r="A277" s="32"/>
      <c r="B277" s="120"/>
      <c r="C277" s="154">
        <v>59</v>
      </c>
      <c r="D277" s="154" t="s">
        <v>151</v>
      </c>
      <c r="E277" s="155" t="s">
        <v>400</v>
      </c>
      <c r="F277" s="156" t="s">
        <v>401</v>
      </c>
      <c r="G277" s="157" t="s">
        <v>338</v>
      </c>
      <c r="H277" s="158">
        <v>1</v>
      </c>
      <c r="I277" s="159"/>
      <c r="J277" s="160">
        <f t="shared" si="2"/>
        <v>0</v>
      </c>
      <c r="K277" s="156" t="s">
        <v>155</v>
      </c>
      <c r="L277" s="33"/>
      <c r="M277" s="161" t="s">
        <v>1</v>
      </c>
      <c r="N277" s="162" t="s">
        <v>42</v>
      </c>
      <c r="O277" s="58"/>
      <c r="P277" s="163">
        <f>O277*H277</f>
        <v>0</v>
      </c>
      <c r="Q277" s="163">
        <v>0</v>
      </c>
      <c r="R277" s="163">
        <f>Q277*H277</f>
        <v>0</v>
      </c>
      <c r="S277" s="163">
        <v>0.0329</v>
      </c>
      <c r="T277" s="164">
        <f>S277*H277</f>
        <v>0.0329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5" t="s">
        <v>197</v>
      </c>
      <c r="AT277" s="165" t="s">
        <v>151</v>
      </c>
      <c r="AU277" s="165" t="s">
        <v>125</v>
      </c>
      <c r="AY277" s="17" t="s">
        <v>148</v>
      </c>
      <c r="BE277" s="166">
        <f>IF(N277="základní",J277,0)</f>
        <v>0</v>
      </c>
      <c r="BF277" s="166">
        <f>IF(N277="snížená",J277,0)</f>
        <v>0</v>
      </c>
      <c r="BG277" s="166">
        <f>IF(N277="zákl. přenesená",J277,0)</f>
        <v>0</v>
      </c>
      <c r="BH277" s="166">
        <f>IF(N277="sníž. přenesená",J277,0)</f>
        <v>0</v>
      </c>
      <c r="BI277" s="166">
        <f>IF(N277="nulová",J277,0)</f>
        <v>0</v>
      </c>
      <c r="BJ277" s="17" t="s">
        <v>125</v>
      </c>
      <c r="BK277" s="166">
        <f>ROUND(I277*H277,2)</f>
        <v>0</v>
      </c>
      <c r="BL277" s="17" t="s">
        <v>197</v>
      </c>
      <c r="BM277" s="165" t="s">
        <v>402</v>
      </c>
    </row>
    <row r="278" spans="1:65" s="2" customFormat="1" ht="24.2" customHeight="1">
      <c r="A278" s="32"/>
      <c r="B278" s="120"/>
      <c r="C278" s="154">
        <v>60</v>
      </c>
      <c r="D278" s="154" t="s">
        <v>151</v>
      </c>
      <c r="E278" s="155" t="s">
        <v>403</v>
      </c>
      <c r="F278" s="156" t="s">
        <v>404</v>
      </c>
      <c r="G278" s="157" t="s">
        <v>338</v>
      </c>
      <c r="H278" s="158">
        <v>1</v>
      </c>
      <c r="I278" s="159"/>
      <c r="J278" s="160">
        <f t="shared" si="2"/>
        <v>0</v>
      </c>
      <c r="K278" s="156" t="s">
        <v>155</v>
      </c>
      <c r="L278" s="33"/>
      <c r="M278" s="161" t="s">
        <v>1</v>
      </c>
      <c r="N278" s="162" t="s">
        <v>42</v>
      </c>
      <c r="O278" s="58"/>
      <c r="P278" s="163">
        <f>O278*H278</f>
        <v>0</v>
      </c>
      <c r="Q278" s="163">
        <v>0.02387</v>
      </c>
      <c r="R278" s="163">
        <f>Q278*H278</f>
        <v>0.02387</v>
      </c>
      <c r="S278" s="163">
        <v>0</v>
      </c>
      <c r="T278" s="164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65" t="s">
        <v>197</v>
      </c>
      <c r="AT278" s="165" t="s">
        <v>151</v>
      </c>
      <c r="AU278" s="165" t="s">
        <v>125</v>
      </c>
      <c r="AY278" s="17" t="s">
        <v>148</v>
      </c>
      <c r="BE278" s="166">
        <f>IF(N278="základní",J278,0)</f>
        <v>0</v>
      </c>
      <c r="BF278" s="166">
        <f>IF(N278="snížená",J278,0)</f>
        <v>0</v>
      </c>
      <c r="BG278" s="166">
        <f>IF(N278="zákl. přenesená",J278,0)</f>
        <v>0</v>
      </c>
      <c r="BH278" s="166">
        <f>IF(N278="sníž. přenesená",J278,0)</f>
        <v>0</v>
      </c>
      <c r="BI278" s="166">
        <f>IF(N278="nulová",J278,0)</f>
        <v>0</v>
      </c>
      <c r="BJ278" s="17" t="s">
        <v>125</v>
      </c>
      <c r="BK278" s="166">
        <f>ROUND(I278*H278,2)</f>
        <v>0</v>
      </c>
      <c r="BL278" s="17" t="s">
        <v>197</v>
      </c>
      <c r="BM278" s="165" t="s">
        <v>405</v>
      </c>
    </row>
    <row r="279" spans="1:65" s="2" customFormat="1" ht="21.75" customHeight="1">
      <c r="A279" s="32"/>
      <c r="B279" s="120"/>
      <c r="C279" s="154">
        <v>61</v>
      </c>
      <c r="D279" s="154" t="s">
        <v>151</v>
      </c>
      <c r="E279" s="155" t="s">
        <v>406</v>
      </c>
      <c r="F279" s="156" t="s">
        <v>407</v>
      </c>
      <c r="G279" s="157" t="s">
        <v>338</v>
      </c>
      <c r="H279" s="158">
        <v>1</v>
      </c>
      <c r="I279" s="159"/>
      <c r="J279" s="160">
        <f t="shared" si="2"/>
        <v>0</v>
      </c>
      <c r="K279" s="156" t="s">
        <v>155</v>
      </c>
      <c r="L279" s="33"/>
      <c r="M279" s="161" t="s">
        <v>1</v>
      </c>
      <c r="N279" s="162" t="s">
        <v>42</v>
      </c>
      <c r="O279" s="58"/>
      <c r="P279" s="163">
        <f>O279*H279</f>
        <v>0</v>
      </c>
      <c r="Q279" s="163">
        <v>0.00157</v>
      </c>
      <c r="R279" s="163">
        <f>Q279*H279</f>
        <v>0.00157</v>
      </c>
      <c r="S279" s="163">
        <v>0</v>
      </c>
      <c r="T279" s="164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65" t="s">
        <v>197</v>
      </c>
      <c r="AT279" s="165" t="s">
        <v>151</v>
      </c>
      <c r="AU279" s="165" t="s">
        <v>125</v>
      </c>
      <c r="AY279" s="17" t="s">
        <v>148</v>
      </c>
      <c r="BE279" s="166">
        <f>IF(N279="základní",J279,0)</f>
        <v>0</v>
      </c>
      <c r="BF279" s="166">
        <f>IF(N279="snížená",J279,0)</f>
        <v>0</v>
      </c>
      <c r="BG279" s="166">
        <f>IF(N279="zákl. přenesená",J279,0)</f>
        <v>0</v>
      </c>
      <c r="BH279" s="166">
        <f>IF(N279="sníž. přenesená",J279,0)</f>
        <v>0</v>
      </c>
      <c r="BI279" s="166">
        <f>IF(N279="nulová",J279,0)</f>
        <v>0</v>
      </c>
      <c r="BJ279" s="17" t="s">
        <v>125</v>
      </c>
      <c r="BK279" s="166">
        <f>ROUND(I279*H279,2)</f>
        <v>0</v>
      </c>
      <c r="BL279" s="17" t="s">
        <v>197</v>
      </c>
      <c r="BM279" s="165" t="s">
        <v>408</v>
      </c>
    </row>
    <row r="280" spans="1:65" s="2" customFormat="1" ht="16.5" customHeight="1">
      <c r="A280" s="32"/>
      <c r="B280" s="120"/>
      <c r="C280" s="154">
        <v>62</v>
      </c>
      <c r="D280" s="154" t="s">
        <v>151</v>
      </c>
      <c r="E280" s="155" t="s">
        <v>409</v>
      </c>
      <c r="F280" s="156" t="s">
        <v>410</v>
      </c>
      <c r="G280" s="157" t="s">
        <v>154</v>
      </c>
      <c r="H280" s="158">
        <v>6</v>
      </c>
      <c r="I280" s="159"/>
      <c r="J280" s="160">
        <f t="shared" si="2"/>
        <v>0</v>
      </c>
      <c r="K280" s="156" t="s">
        <v>155</v>
      </c>
      <c r="L280" s="33"/>
      <c r="M280" s="161" t="s">
        <v>1</v>
      </c>
      <c r="N280" s="162" t="s">
        <v>42</v>
      </c>
      <c r="O280" s="58"/>
      <c r="P280" s="163">
        <f>O280*H280</f>
        <v>0</v>
      </c>
      <c r="Q280" s="163">
        <v>0</v>
      </c>
      <c r="R280" s="163">
        <f>Q280*H280</f>
        <v>0</v>
      </c>
      <c r="S280" s="163">
        <v>0.00049</v>
      </c>
      <c r="T280" s="164">
        <f>S280*H280</f>
        <v>0.00294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65" t="s">
        <v>197</v>
      </c>
      <c r="AT280" s="165" t="s">
        <v>151</v>
      </c>
      <c r="AU280" s="165" t="s">
        <v>125</v>
      </c>
      <c r="AY280" s="17" t="s">
        <v>148</v>
      </c>
      <c r="BE280" s="166">
        <f>IF(N280="základní",J280,0)</f>
        <v>0</v>
      </c>
      <c r="BF280" s="166">
        <f>IF(N280="snížená",J280,0)</f>
        <v>0</v>
      </c>
      <c r="BG280" s="166">
        <f>IF(N280="zákl. přenesená",J280,0)</f>
        <v>0</v>
      </c>
      <c r="BH280" s="166">
        <f>IF(N280="sníž. přenesená",J280,0)</f>
        <v>0</v>
      </c>
      <c r="BI280" s="166">
        <f>IF(N280="nulová",J280,0)</f>
        <v>0</v>
      </c>
      <c r="BJ280" s="17" t="s">
        <v>125</v>
      </c>
      <c r="BK280" s="166">
        <f>ROUND(I280*H280,2)</f>
        <v>0</v>
      </c>
      <c r="BL280" s="17" t="s">
        <v>197</v>
      </c>
      <c r="BM280" s="165" t="s">
        <v>411</v>
      </c>
    </row>
    <row r="281" spans="1:65" s="2" customFormat="1" ht="16.5" customHeight="1">
      <c r="A281" s="32"/>
      <c r="B281" s="120"/>
      <c r="C281" s="154">
        <v>63</v>
      </c>
      <c r="D281" s="154" t="s">
        <v>151</v>
      </c>
      <c r="E281" s="155" t="s">
        <v>412</v>
      </c>
      <c r="F281" s="156" t="s">
        <v>413</v>
      </c>
      <c r="G281" s="157" t="s">
        <v>338</v>
      </c>
      <c r="H281" s="158">
        <v>6</v>
      </c>
      <c r="I281" s="159"/>
      <c r="J281" s="160">
        <f t="shared" si="2"/>
        <v>0</v>
      </c>
      <c r="K281" s="156" t="s">
        <v>155</v>
      </c>
      <c r="L281" s="33"/>
      <c r="M281" s="161" t="s">
        <v>1</v>
      </c>
      <c r="N281" s="162" t="s">
        <v>42</v>
      </c>
      <c r="O281" s="58"/>
      <c r="P281" s="163">
        <f>O281*H281</f>
        <v>0</v>
      </c>
      <c r="Q281" s="163">
        <v>0.00189</v>
      </c>
      <c r="R281" s="163">
        <f>Q281*H281</f>
        <v>0.01134</v>
      </c>
      <c r="S281" s="163">
        <v>0</v>
      </c>
      <c r="T281" s="164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65" t="s">
        <v>197</v>
      </c>
      <c r="AT281" s="165" t="s">
        <v>151</v>
      </c>
      <c r="AU281" s="165" t="s">
        <v>125</v>
      </c>
      <c r="AY281" s="17" t="s">
        <v>148</v>
      </c>
      <c r="BE281" s="166">
        <f>IF(N281="základní",J281,0)</f>
        <v>0</v>
      </c>
      <c r="BF281" s="166">
        <f>IF(N281="snížená",J281,0)</f>
        <v>0</v>
      </c>
      <c r="BG281" s="166">
        <f>IF(N281="zákl. přenesená",J281,0)</f>
        <v>0</v>
      </c>
      <c r="BH281" s="166">
        <f>IF(N281="sníž. přenesená",J281,0)</f>
        <v>0</v>
      </c>
      <c r="BI281" s="166">
        <f>IF(N281="nulová",J281,0)</f>
        <v>0</v>
      </c>
      <c r="BJ281" s="17" t="s">
        <v>125</v>
      </c>
      <c r="BK281" s="166">
        <f>ROUND(I281*H281,2)</f>
        <v>0</v>
      </c>
      <c r="BL281" s="17" t="s">
        <v>197</v>
      </c>
      <c r="BM281" s="165" t="s">
        <v>414</v>
      </c>
    </row>
    <row r="282" spans="1:65" s="2" customFormat="1" ht="16.5" customHeight="1">
      <c r="A282" s="32"/>
      <c r="B282" s="120"/>
      <c r="C282" s="154">
        <v>64</v>
      </c>
      <c r="D282" s="154" t="s">
        <v>151</v>
      </c>
      <c r="E282" s="155" t="s">
        <v>415</v>
      </c>
      <c r="F282" s="156" t="s">
        <v>416</v>
      </c>
      <c r="G282" s="157" t="s">
        <v>338</v>
      </c>
      <c r="H282" s="158">
        <v>2</v>
      </c>
      <c r="I282" s="159"/>
      <c r="J282" s="160">
        <f t="shared" si="2"/>
        <v>0</v>
      </c>
      <c r="K282" s="156" t="s">
        <v>155</v>
      </c>
      <c r="L282" s="33"/>
      <c r="M282" s="161" t="s">
        <v>1</v>
      </c>
      <c r="N282" s="162" t="s">
        <v>42</v>
      </c>
      <c r="O282" s="58"/>
      <c r="P282" s="163">
        <f>O282*H282</f>
        <v>0</v>
      </c>
      <c r="Q282" s="163">
        <v>0</v>
      </c>
      <c r="R282" s="163">
        <f>Q282*H282</f>
        <v>0</v>
      </c>
      <c r="S282" s="163">
        <v>0.00156</v>
      </c>
      <c r="T282" s="164">
        <f>S282*H282</f>
        <v>0.00312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65" t="s">
        <v>197</v>
      </c>
      <c r="AT282" s="165" t="s">
        <v>151</v>
      </c>
      <c r="AU282" s="165" t="s">
        <v>125</v>
      </c>
      <c r="AY282" s="17" t="s">
        <v>148</v>
      </c>
      <c r="BE282" s="166">
        <f>IF(N282="základní",J282,0)</f>
        <v>0</v>
      </c>
      <c r="BF282" s="166">
        <f>IF(N282="snížená",J282,0)</f>
        <v>0</v>
      </c>
      <c r="BG282" s="166">
        <f>IF(N282="zákl. přenesená",J282,0)</f>
        <v>0</v>
      </c>
      <c r="BH282" s="166">
        <f>IF(N282="sníž. přenesená",J282,0)</f>
        <v>0</v>
      </c>
      <c r="BI282" s="166">
        <f>IF(N282="nulová",J282,0)</f>
        <v>0</v>
      </c>
      <c r="BJ282" s="17" t="s">
        <v>125</v>
      </c>
      <c r="BK282" s="166">
        <f>ROUND(I282*H282,2)</f>
        <v>0</v>
      </c>
      <c r="BL282" s="17" t="s">
        <v>197</v>
      </c>
      <c r="BM282" s="165" t="s">
        <v>417</v>
      </c>
    </row>
    <row r="283" spans="1:65" s="2" customFormat="1" ht="26.25" customHeight="1">
      <c r="A283" s="32"/>
      <c r="B283" s="120"/>
      <c r="C283" s="154">
        <v>65</v>
      </c>
      <c r="D283" s="154" t="s">
        <v>151</v>
      </c>
      <c r="E283" s="155" t="s">
        <v>418</v>
      </c>
      <c r="F283" s="156" t="s">
        <v>828</v>
      </c>
      <c r="G283" s="157" t="s">
        <v>338</v>
      </c>
      <c r="H283" s="158">
        <v>1</v>
      </c>
      <c r="I283" s="159"/>
      <c r="J283" s="160">
        <f t="shared" si="2"/>
        <v>0</v>
      </c>
      <c r="K283" s="156" t="s">
        <v>155</v>
      </c>
      <c r="L283" s="33"/>
      <c r="M283" s="161" t="s">
        <v>1</v>
      </c>
      <c r="N283" s="162" t="s">
        <v>42</v>
      </c>
      <c r="O283" s="58"/>
      <c r="P283" s="163">
        <f>O283*H283</f>
        <v>0</v>
      </c>
      <c r="Q283" s="163">
        <v>0.0018</v>
      </c>
      <c r="R283" s="163">
        <f>Q283*H283</f>
        <v>0.0018</v>
      </c>
      <c r="S283" s="163">
        <v>0</v>
      </c>
      <c r="T283" s="164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65" t="s">
        <v>197</v>
      </c>
      <c r="AT283" s="165" t="s">
        <v>151</v>
      </c>
      <c r="AU283" s="165" t="s">
        <v>125</v>
      </c>
      <c r="AY283" s="17" t="s">
        <v>148</v>
      </c>
      <c r="BE283" s="166">
        <f>IF(N283="základní",J283,0)</f>
        <v>0</v>
      </c>
      <c r="BF283" s="166">
        <f>IF(N283="snížená",J283,0)</f>
        <v>0</v>
      </c>
      <c r="BG283" s="166">
        <f>IF(N283="zákl. přenesená",J283,0)</f>
        <v>0</v>
      </c>
      <c r="BH283" s="166">
        <f>IF(N283="sníž. přenesená",J283,0)</f>
        <v>0</v>
      </c>
      <c r="BI283" s="166">
        <f>IF(N283="nulová",J283,0)</f>
        <v>0</v>
      </c>
      <c r="BJ283" s="17" t="s">
        <v>125</v>
      </c>
      <c r="BK283" s="166">
        <f>ROUND(I283*H283,2)</f>
        <v>0</v>
      </c>
      <c r="BL283" s="17" t="s">
        <v>197</v>
      </c>
      <c r="BM283" s="165" t="s">
        <v>419</v>
      </c>
    </row>
    <row r="284" spans="1:65" s="2" customFormat="1" ht="24.2" customHeight="1">
      <c r="A284" s="32"/>
      <c r="B284" s="120"/>
      <c r="C284" s="154">
        <v>66</v>
      </c>
      <c r="D284" s="154" t="s">
        <v>151</v>
      </c>
      <c r="E284" s="155" t="s">
        <v>420</v>
      </c>
      <c r="F284" s="156" t="s">
        <v>421</v>
      </c>
      <c r="G284" s="157" t="s">
        <v>338</v>
      </c>
      <c r="H284" s="158">
        <v>1</v>
      </c>
      <c r="I284" s="159"/>
      <c r="J284" s="160">
        <f t="shared" si="2"/>
        <v>0</v>
      </c>
      <c r="K284" s="156" t="s">
        <v>155</v>
      </c>
      <c r="L284" s="33"/>
      <c r="M284" s="161" t="s">
        <v>1</v>
      </c>
      <c r="N284" s="162" t="s">
        <v>42</v>
      </c>
      <c r="O284" s="58"/>
      <c r="P284" s="163">
        <f>O284*H284</f>
        <v>0</v>
      </c>
      <c r="Q284" s="163">
        <v>0.00196</v>
      </c>
      <c r="R284" s="163">
        <f>Q284*H284</f>
        <v>0.00196</v>
      </c>
      <c r="S284" s="163">
        <v>0</v>
      </c>
      <c r="T284" s="164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65" t="s">
        <v>197</v>
      </c>
      <c r="AT284" s="165" t="s">
        <v>151</v>
      </c>
      <c r="AU284" s="165" t="s">
        <v>125</v>
      </c>
      <c r="AY284" s="17" t="s">
        <v>148</v>
      </c>
      <c r="BE284" s="166">
        <f>IF(N284="základní",J284,0)</f>
        <v>0</v>
      </c>
      <c r="BF284" s="166">
        <f>IF(N284="snížená",J284,0)</f>
        <v>0</v>
      </c>
      <c r="BG284" s="166">
        <f>IF(N284="zákl. přenesená",J284,0)</f>
        <v>0</v>
      </c>
      <c r="BH284" s="166">
        <f>IF(N284="sníž. přenesená",J284,0)</f>
        <v>0</v>
      </c>
      <c r="BI284" s="166">
        <f>IF(N284="nulová",J284,0)</f>
        <v>0</v>
      </c>
      <c r="BJ284" s="17" t="s">
        <v>125</v>
      </c>
      <c r="BK284" s="166">
        <f>ROUND(I284*H284,2)</f>
        <v>0</v>
      </c>
      <c r="BL284" s="17" t="s">
        <v>197</v>
      </c>
      <c r="BM284" s="165" t="s">
        <v>422</v>
      </c>
    </row>
    <row r="285" spans="1:65" s="2" customFormat="1" ht="24.2" customHeight="1">
      <c r="A285" s="32"/>
      <c r="B285" s="120"/>
      <c r="C285" s="154">
        <v>67</v>
      </c>
      <c r="D285" s="154" t="s">
        <v>151</v>
      </c>
      <c r="E285" s="155" t="s">
        <v>423</v>
      </c>
      <c r="F285" s="156" t="s">
        <v>424</v>
      </c>
      <c r="G285" s="157" t="s">
        <v>154</v>
      </c>
      <c r="H285" s="158">
        <v>1</v>
      </c>
      <c r="I285" s="159"/>
      <c r="J285" s="160">
        <f t="shared" si="2"/>
        <v>0</v>
      </c>
      <c r="K285" s="156" t="s">
        <v>155</v>
      </c>
      <c r="L285" s="33"/>
      <c r="M285" s="161" t="s">
        <v>1</v>
      </c>
      <c r="N285" s="162" t="s">
        <v>42</v>
      </c>
      <c r="O285" s="58"/>
      <c r="P285" s="163">
        <f>O285*H285</f>
        <v>0</v>
      </c>
      <c r="Q285" s="163">
        <v>0.00128</v>
      </c>
      <c r="R285" s="163">
        <f>Q285*H285</f>
        <v>0.00128</v>
      </c>
      <c r="S285" s="163">
        <v>0</v>
      </c>
      <c r="T285" s="164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65" t="s">
        <v>197</v>
      </c>
      <c r="AT285" s="165" t="s">
        <v>151</v>
      </c>
      <c r="AU285" s="165" t="s">
        <v>125</v>
      </c>
      <c r="AY285" s="17" t="s">
        <v>148</v>
      </c>
      <c r="BE285" s="166">
        <f>IF(N285="základní",J285,0)</f>
        <v>0</v>
      </c>
      <c r="BF285" s="166">
        <f>IF(N285="snížená",J285,0)</f>
        <v>0</v>
      </c>
      <c r="BG285" s="166">
        <f>IF(N285="zákl. přenesená",J285,0)</f>
        <v>0</v>
      </c>
      <c r="BH285" s="166">
        <f>IF(N285="sníž. přenesená",J285,0)</f>
        <v>0</v>
      </c>
      <c r="BI285" s="166">
        <f>IF(N285="nulová",J285,0)</f>
        <v>0</v>
      </c>
      <c r="BJ285" s="17" t="s">
        <v>125</v>
      </c>
      <c r="BK285" s="166">
        <f>ROUND(I285*H285,2)</f>
        <v>0</v>
      </c>
      <c r="BL285" s="17" t="s">
        <v>197</v>
      </c>
      <c r="BM285" s="165" t="s">
        <v>425</v>
      </c>
    </row>
    <row r="286" spans="1:65" s="2" customFormat="1" ht="16.5" customHeight="1">
      <c r="A286" s="32"/>
      <c r="B286" s="120"/>
      <c r="C286" s="154">
        <v>68</v>
      </c>
      <c r="D286" s="154" t="s">
        <v>151</v>
      </c>
      <c r="E286" s="155" t="s">
        <v>426</v>
      </c>
      <c r="F286" s="156" t="s">
        <v>427</v>
      </c>
      <c r="G286" s="157" t="s">
        <v>154</v>
      </c>
      <c r="H286" s="158">
        <v>3</v>
      </c>
      <c r="I286" s="159"/>
      <c r="J286" s="160">
        <f t="shared" si="2"/>
        <v>0</v>
      </c>
      <c r="K286" s="156" t="s">
        <v>155</v>
      </c>
      <c r="L286" s="33"/>
      <c r="M286" s="161" t="s">
        <v>1</v>
      </c>
      <c r="N286" s="162" t="s">
        <v>42</v>
      </c>
      <c r="O286" s="58"/>
      <c r="P286" s="163">
        <f>O286*H286</f>
        <v>0</v>
      </c>
      <c r="Q286" s="163">
        <v>0.00015</v>
      </c>
      <c r="R286" s="163">
        <f>Q286*H286</f>
        <v>0.00045</v>
      </c>
      <c r="S286" s="163">
        <v>0</v>
      </c>
      <c r="T286" s="164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65" t="s">
        <v>197</v>
      </c>
      <c r="AT286" s="165" t="s">
        <v>151</v>
      </c>
      <c r="AU286" s="165" t="s">
        <v>125</v>
      </c>
      <c r="AY286" s="17" t="s">
        <v>148</v>
      </c>
      <c r="BE286" s="166">
        <f>IF(N286="základní",J286,0)</f>
        <v>0</v>
      </c>
      <c r="BF286" s="166">
        <f>IF(N286="snížená",J286,0)</f>
        <v>0</v>
      </c>
      <c r="BG286" s="166">
        <f>IF(N286="zákl. přenesená",J286,0)</f>
        <v>0</v>
      </c>
      <c r="BH286" s="166">
        <f>IF(N286="sníž. přenesená",J286,0)</f>
        <v>0</v>
      </c>
      <c r="BI286" s="166">
        <f>IF(N286="nulová",J286,0)</f>
        <v>0</v>
      </c>
      <c r="BJ286" s="17" t="s">
        <v>125</v>
      </c>
      <c r="BK286" s="166">
        <f>ROUND(I286*H286,2)</f>
        <v>0</v>
      </c>
      <c r="BL286" s="17" t="s">
        <v>197</v>
      </c>
      <c r="BM286" s="165" t="s">
        <v>428</v>
      </c>
    </row>
    <row r="287" spans="1:65" s="2" customFormat="1" ht="24.2" customHeight="1">
      <c r="A287" s="32"/>
      <c r="B287" s="120"/>
      <c r="C287" s="191">
        <v>69</v>
      </c>
      <c r="D287" s="191" t="s">
        <v>190</v>
      </c>
      <c r="E287" s="192" t="s">
        <v>429</v>
      </c>
      <c r="F287" s="193" t="s">
        <v>430</v>
      </c>
      <c r="G287" s="194" t="s">
        <v>154</v>
      </c>
      <c r="H287" s="195">
        <v>1</v>
      </c>
      <c r="I287" s="196"/>
      <c r="J287" s="197">
        <f t="shared" si="2"/>
        <v>0</v>
      </c>
      <c r="K287" s="193" t="s">
        <v>155</v>
      </c>
      <c r="L287" s="198"/>
      <c r="M287" s="199" t="s">
        <v>1</v>
      </c>
      <c r="N287" s="200" t="s">
        <v>42</v>
      </c>
      <c r="O287" s="58"/>
      <c r="P287" s="163">
        <f>O287*H287</f>
        <v>0</v>
      </c>
      <c r="Q287" s="163">
        <v>0.00044</v>
      </c>
      <c r="R287" s="163">
        <f>Q287*H287</f>
        <v>0.00044</v>
      </c>
      <c r="S287" s="163">
        <v>0</v>
      </c>
      <c r="T287" s="164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65" t="s">
        <v>265</v>
      </c>
      <c r="AT287" s="165" t="s">
        <v>190</v>
      </c>
      <c r="AU287" s="165" t="s">
        <v>125</v>
      </c>
      <c r="AY287" s="17" t="s">
        <v>148</v>
      </c>
      <c r="BE287" s="166">
        <f>IF(N287="základní",J287,0)</f>
        <v>0</v>
      </c>
      <c r="BF287" s="166">
        <f>IF(N287="snížená",J287,0)</f>
        <v>0</v>
      </c>
      <c r="BG287" s="166">
        <f>IF(N287="zákl. přenesená",J287,0)</f>
        <v>0</v>
      </c>
      <c r="BH287" s="166">
        <f>IF(N287="sníž. přenesená",J287,0)</f>
        <v>0</v>
      </c>
      <c r="BI287" s="166">
        <f>IF(N287="nulová",J287,0)</f>
        <v>0</v>
      </c>
      <c r="BJ287" s="17" t="s">
        <v>125</v>
      </c>
      <c r="BK287" s="166">
        <f>ROUND(I287*H287,2)</f>
        <v>0</v>
      </c>
      <c r="BL287" s="17" t="s">
        <v>197</v>
      </c>
      <c r="BM287" s="165" t="s">
        <v>431</v>
      </c>
    </row>
    <row r="288" spans="1:65" s="2" customFormat="1" ht="24.2" customHeight="1">
      <c r="A288" s="32"/>
      <c r="B288" s="120"/>
      <c r="C288" s="191">
        <v>70</v>
      </c>
      <c r="D288" s="191" t="s">
        <v>190</v>
      </c>
      <c r="E288" s="192" t="s">
        <v>432</v>
      </c>
      <c r="F288" s="193" t="s">
        <v>433</v>
      </c>
      <c r="G288" s="194" t="s">
        <v>154</v>
      </c>
      <c r="H288" s="195">
        <v>1</v>
      </c>
      <c r="I288" s="196"/>
      <c r="J288" s="197">
        <f t="shared" si="2"/>
        <v>0</v>
      </c>
      <c r="K288" s="193" t="s">
        <v>1</v>
      </c>
      <c r="L288" s="198"/>
      <c r="M288" s="199" t="s">
        <v>1</v>
      </c>
      <c r="N288" s="200" t="s">
        <v>42</v>
      </c>
      <c r="O288" s="58"/>
      <c r="P288" s="163">
        <f>O288*H288</f>
        <v>0</v>
      </c>
      <c r="Q288" s="163">
        <v>0</v>
      </c>
      <c r="R288" s="163">
        <f>Q288*H288</f>
        <v>0</v>
      </c>
      <c r="S288" s="163">
        <v>0</v>
      </c>
      <c r="T288" s="164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65" t="s">
        <v>265</v>
      </c>
      <c r="AT288" s="165" t="s">
        <v>190</v>
      </c>
      <c r="AU288" s="165" t="s">
        <v>125</v>
      </c>
      <c r="AY288" s="17" t="s">
        <v>148</v>
      </c>
      <c r="BE288" s="166">
        <f>IF(N288="základní",J288,0)</f>
        <v>0</v>
      </c>
      <c r="BF288" s="166">
        <f>IF(N288="snížená",J288,0)</f>
        <v>0</v>
      </c>
      <c r="BG288" s="166">
        <f>IF(N288="zákl. přenesená",J288,0)</f>
        <v>0</v>
      </c>
      <c r="BH288" s="166">
        <f>IF(N288="sníž. přenesená",J288,0)</f>
        <v>0</v>
      </c>
      <c r="BI288" s="166">
        <f>IF(N288="nulová",J288,0)</f>
        <v>0</v>
      </c>
      <c r="BJ288" s="17" t="s">
        <v>125</v>
      </c>
      <c r="BK288" s="166">
        <f>ROUND(I288*H288,2)</f>
        <v>0</v>
      </c>
      <c r="BL288" s="17" t="s">
        <v>197</v>
      </c>
      <c r="BM288" s="165" t="s">
        <v>434</v>
      </c>
    </row>
    <row r="289" spans="1:65" s="2" customFormat="1" ht="37.9" customHeight="1">
      <c r="A289" s="32"/>
      <c r="B289" s="120"/>
      <c r="C289" s="154">
        <v>71</v>
      </c>
      <c r="D289" s="154" t="s">
        <v>151</v>
      </c>
      <c r="E289" s="155" t="s">
        <v>435</v>
      </c>
      <c r="F289" s="156" t="s">
        <v>436</v>
      </c>
      <c r="G289" s="157" t="s">
        <v>154</v>
      </c>
      <c r="H289" s="158">
        <v>1</v>
      </c>
      <c r="I289" s="159"/>
      <c r="J289" s="160">
        <f t="shared" si="2"/>
        <v>0</v>
      </c>
      <c r="K289" s="156" t="s">
        <v>155</v>
      </c>
      <c r="L289" s="33"/>
      <c r="M289" s="161" t="s">
        <v>1</v>
      </c>
      <c r="N289" s="162" t="s">
        <v>42</v>
      </c>
      <c r="O289" s="58"/>
      <c r="P289" s="163">
        <f>O289*H289</f>
        <v>0</v>
      </c>
      <c r="Q289" s="163">
        <v>0.00031</v>
      </c>
      <c r="R289" s="163">
        <f>Q289*H289</f>
        <v>0.00031</v>
      </c>
      <c r="S289" s="163">
        <v>0</v>
      </c>
      <c r="T289" s="164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65" t="s">
        <v>197</v>
      </c>
      <c r="AT289" s="165" t="s">
        <v>151</v>
      </c>
      <c r="AU289" s="165" t="s">
        <v>125</v>
      </c>
      <c r="AY289" s="17" t="s">
        <v>148</v>
      </c>
      <c r="BE289" s="166">
        <f>IF(N289="základní",J289,0)</f>
        <v>0</v>
      </c>
      <c r="BF289" s="166">
        <f>IF(N289="snížená",J289,0)</f>
        <v>0</v>
      </c>
      <c r="BG289" s="166">
        <f>IF(N289="zákl. přenesená",J289,0)</f>
        <v>0</v>
      </c>
      <c r="BH289" s="166">
        <f>IF(N289="sníž. přenesená",J289,0)</f>
        <v>0</v>
      </c>
      <c r="BI289" s="166">
        <f>IF(N289="nulová",J289,0)</f>
        <v>0</v>
      </c>
      <c r="BJ289" s="17" t="s">
        <v>125</v>
      </c>
      <c r="BK289" s="166">
        <f>ROUND(I289*H289,2)</f>
        <v>0</v>
      </c>
      <c r="BL289" s="17" t="s">
        <v>197</v>
      </c>
      <c r="BM289" s="165" t="s">
        <v>437</v>
      </c>
    </row>
    <row r="290" spans="1:65" s="2" customFormat="1" ht="24.2" customHeight="1">
      <c r="A290" s="32"/>
      <c r="B290" s="120"/>
      <c r="C290" s="154">
        <v>72</v>
      </c>
      <c r="D290" s="154" t="s">
        <v>151</v>
      </c>
      <c r="E290" s="155" t="s">
        <v>438</v>
      </c>
      <c r="F290" s="156" t="s">
        <v>439</v>
      </c>
      <c r="G290" s="157" t="s">
        <v>226</v>
      </c>
      <c r="H290" s="158">
        <v>0.18</v>
      </c>
      <c r="I290" s="159"/>
      <c r="J290" s="160">
        <f t="shared" si="2"/>
        <v>0</v>
      </c>
      <c r="K290" s="156" t="s">
        <v>155</v>
      </c>
      <c r="L290" s="33"/>
      <c r="M290" s="161" t="s">
        <v>1</v>
      </c>
      <c r="N290" s="162" t="s">
        <v>42</v>
      </c>
      <c r="O290" s="58"/>
      <c r="P290" s="163">
        <f>O290*H290</f>
        <v>0</v>
      </c>
      <c r="Q290" s="163">
        <v>0</v>
      </c>
      <c r="R290" s="163">
        <f>Q290*H290</f>
        <v>0</v>
      </c>
      <c r="S290" s="163">
        <v>0</v>
      </c>
      <c r="T290" s="164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65" t="s">
        <v>197</v>
      </c>
      <c r="AT290" s="165" t="s">
        <v>151</v>
      </c>
      <c r="AU290" s="165" t="s">
        <v>125</v>
      </c>
      <c r="AY290" s="17" t="s">
        <v>148</v>
      </c>
      <c r="BE290" s="166">
        <f>IF(N290="základní",J290,0)</f>
        <v>0</v>
      </c>
      <c r="BF290" s="166">
        <f>IF(N290="snížená",J290,0)</f>
        <v>0</v>
      </c>
      <c r="BG290" s="166">
        <f>IF(N290="zákl. přenesená",J290,0)</f>
        <v>0</v>
      </c>
      <c r="BH290" s="166">
        <f>IF(N290="sníž. přenesená",J290,0)</f>
        <v>0</v>
      </c>
      <c r="BI290" s="166">
        <f>IF(N290="nulová",J290,0)</f>
        <v>0</v>
      </c>
      <c r="BJ290" s="17" t="s">
        <v>125</v>
      </c>
      <c r="BK290" s="166">
        <f>ROUND(I290*H290,2)</f>
        <v>0</v>
      </c>
      <c r="BL290" s="17" t="s">
        <v>197</v>
      </c>
      <c r="BM290" s="165" t="s">
        <v>440</v>
      </c>
    </row>
    <row r="291" spans="1:65" s="2" customFormat="1" ht="37.9" customHeight="1">
      <c r="A291" s="32"/>
      <c r="B291" s="120"/>
      <c r="C291" s="154">
        <v>73</v>
      </c>
      <c r="D291" s="154" t="s">
        <v>151</v>
      </c>
      <c r="E291" s="155" t="s">
        <v>441</v>
      </c>
      <c r="F291" s="156" t="s">
        <v>442</v>
      </c>
      <c r="G291" s="157" t="s">
        <v>314</v>
      </c>
      <c r="H291" s="158">
        <v>1</v>
      </c>
      <c r="I291" s="159"/>
      <c r="J291" s="160">
        <f t="shared" si="2"/>
        <v>0</v>
      </c>
      <c r="K291" s="156" t="s">
        <v>1</v>
      </c>
      <c r="L291" s="33"/>
      <c r="M291" s="161" t="s">
        <v>1</v>
      </c>
      <c r="N291" s="162" t="s">
        <v>42</v>
      </c>
      <c r="O291" s="58"/>
      <c r="P291" s="163">
        <f>O291*H291</f>
        <v>0</v>
      </c>
      <c r="Q291" s="163">
        <v>0</v>
      </c>
      <c r="R291" s="163">
        <f>Q291*H291</f>
        <v>0</v>
      </c>
      <c r="S291" s="163">
        <v>0</v>
      </c>
      <c r="T291" s="164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65" t="s">
        <v>197</v>
      </c>
      <c r="AT291" s="165" t="s">
        <v>151</v>
      </c>
      <c r="AU291" s="165" t="s">
        <v>125</v>
      </c>
      <c r="AY291" s="17" t="s">
        <v>148</v>
      </c>
      <c r="BE291" s="166">
        <f>IF(N291="základní",J291,0)</f>
        <v>0</v>
      </c>
      <c r="BF291" s="166">
        <f>IF(N291="snížená",J291,0)</f>
        <v>0</v>
      </c>
      <c r="BG291" s="166">
        <f>IF(N291="zákl. přenesená",J291,0)</f>
        <v>0</v>
      </c>
      <c r="BH291" s="166">
        <f>IF(N291="sníž. přenesená",J291,0)</f>
        <v>0</v>
      </c>
      <c r="BI291" s="166">
        <f>IF(N291="nulová",J291,0)</f>
        <v>0</v>
      </c>
      <c r="BJ291" s="17" t="s">
        <v>125</v>
      </c>
      <c r="BK291" s="166">
        <f>ROUND(I291*H291,2)</f>
        <v>0</v>
      </c>
      <c r="BL291" s="17" t="s">
        <v>197</v>
      </c>
      <c r="BM291" s="165" t="s">
        <v>443</v>
      </c>
    </row>
    <row r="292" spans="1:65" s="2" customFormat="1" ht="16.5" customHeight="1">
      <c r="A292" s="32"/>
      <c r="B292" s="120"/>
      <c r="C292" s="154">
        <v>74</v>
      </c>
      <c r="D292" s="154" t="s">
        <v>151</v>
      </c>
      <c r="E292" s="155" t="s">
        <v>444</v>
      </c>
      <c r="F292" s="156" t="s">
        <v>445</v>
      </c>
      <c r="G292" s="157" t="s">
        <v>314</v>
      </c>
      <c r="H292" s="158">
        <v>1</v>
      </c>
      <c r="I292" s="159"/>
      <c r="J292" s="160">
        <f t="shared" si="2"/>
        <v>0</v>
      </c>
      <c r="K292" s="156" t="s">
        <v>1</v>
      </c>
      <c r="L292" s="33"/>
      <c r="M292" s="161" t="s">
        <v>1</v>
      </c>
      <c r="N292" s="162" t="s">
        <v>42</v>
      </c>
      <c r="O292" s="58"/>
      <c r="P292" s="163">
        <f>O292*H292</f>
        <v>0</v>
      </c>
      <c r="Q292" s="163">
        <v>0</v>
      </c>
      <c r="R292" s="163">
        <f>Q292*H292</f>
        <v>0</v>
      </c>
      <c r="S292" s="163">
        <v>0</v>
      </c>
      <c r="T292" s="164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65" t="s">
        <v>197</v>
      </c>
      <c r="AT292" s="165" t="s">
        <v>151</v>
      </c>
      <c r="AU292" s="165" t="s">
        <v>125</v>
      </c>
      <c r="AY292" s="17" t="s">
        <v>148</v>
      </c>
      <c r="BE292" s="166">
        <f>IF(N292="základní",J292,0)</f>
        <v>0</v>
      </c>
      <c r="BF292" s="166">
        <f>IF(N292="snížená",J292,0)</f>
        <v>0</v>
      </c>
      <c r="BG292" s="166">
        <f>IF(N292="zákl. přenesená",J292,0)</f>
        <v>0</v>
      </c>
      <c r="BH292" s="166">
        <f>IF(N292="sníž. přenesená",J292,0)</f>
        <v>0</v>
      </c>
      <c r="BI292" s="166">
        <f>IF(N292="nulová",J292,0)</f>
        <v>0</v>
      </c>
      <c r="BJ292" s="17" t="s">
        <v>125</v>
      </c>
      <c r="BK292" s="166">
        <f>ROUND(I292*H292,2)</f>
        <v>0</v>
      </c>
      <c r="BL292" s="17" t="s">
        <v>197</v>
      </c>
      <c r="BM292" s="165" t="s">
        <v>446</v>
      </c>
    </row>
    <row r="293" spans="1:65" s="2" customFormat="1" ht="16.5" customHeight="1">
      <c r="A293" s="32"/>
      <c r="B293" s="120"/>
      <c r="C293" s="154">
        <v>75</v>
      </c>
      <c r="D293" s="154" t="s">
        <v>151</v>
      </c>
      <c r="E293" s="155" t="s">
        <v>447</v>
      </c>
      <c r="F293" s="156" t="s">
        <v>448</v>
      </c>
      <c r="G293" s="157" t="s">
        <v>154</v>
      </c>
      <c r="H293" s="158">
        <v>1</v>
      </c>
      <c r="I293" s="159"/>
      <c r="J293" s="160">
        <f t="shared" si="2"/>
        <v>0</v>
      </c>
      <c r="K293" s="156" t="s">
        <v>449</v>
      </c>
      <c r="L293" s="33"/>
      <c r="M293" s="161" t="s">
        <v>1</v>
      </c>
      <c r="N293" s="162" t="s">
        <v>42</v>
      </c>
      <c r="O293" s="58"/>
      <c r="P293" s="163">
        <f>O293*H293</f>
        <v>0</v>
      </c>
      <c r="Q293" s="163">
        <v>0</v>
      </c>
      <c r="R293" s="163">
        <f>Q293*H293</f>
        <v>0</v>
      </c>
      <c r="S293" s="163">
        <v>0</v>
      </c>
      <c r="T293" s="164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65" t="s">
        <v>197</v>
      </c>
      <c r="AT293" s="165" t="s">
        <v>151</v>
      </c>
      <c r="AU293" s="165" t="s">
        <v>125</v>
      </c>
      <c r="AY293" s="17" t="s">
        <v>148</v>
      </c>
      <c r="BE293" s="166">
        <f>IF(N293="základní",J293,0)</f>
        <v>0</v>
      </c>
      <c r="BF293" s="166">
        <f>IF(N293="snížená",J293,0)</f>
        <v>0</v>
      </c>
      <c r="BG293" s="166">
        <f>IF(N293="zákl. přenesená",J293,0)</f>
        <v>0</v>
      </c>
      <c r="BH293" s="166">
        <f>IF(N293="sníž. přenesená",J293,0)</f>
        <v>0</v>
      </c>
      <c r="BI293" s="166">
        <f>IF(N293="nulová",J293,0)</f>
        <v>0</v>
      </c>
      <c r="BJ293" s="17" t="s">
        <v>125</v>
      </c>
      <c r="BK293" s="166">
        <f>ROUND(I293*H293,2)</f>
        <v>0</v>
      </c>
      <c r="BL293" s="17" t="s">
        <v>197</v>
      </c>
      <c r="BM293" s="165" t="s">
        <v>450</v>
      </c>
    </row>
    <row r="294" spans="1:65" s="2" customFormat="1" ht="21.75" customHeight="1">
      <c r="A294" s="32"/>
      <c r="B294" s="120"/>
      <c r="C294" s="191">
        <v>76</v>
      </c>
      <c r="D294" s="191" t="s">
        <v>190</v>
      </c>
      <c r="E294" s="192" t="s">
        <v>451</v>
      </c>
      <c r="F294" s="193" t="s">
        <v>452</v>
      </c>
      <c r="G294" s="194" t="s">
        <v>154</v>
      </c>
      <c r="H294" s="195">
        <v>1</v>
      </c>
      <c r="I294" s="196"/>
      <c r="J294" s="197">
        <f t="shared" si="2"/>
        <v>0</v>
      </c>
      <c r="K294" s="193" t="s">
        <v>1</v>
      </c>
      <c r="L294" s="198"/>
      <c r="M294" s="199" t="s">
        <v>1</v>
      </c>
      <c r="N294" s="200" t="s">
        <v>42</v>
      </c>
      <c r="O294" s="58"/>
      <c r="P294" s="163">
        <f>O294*H294</f>
        <v>0</v>
      </c>
      <c r="Q294" s="163">
        <v>0.1</v>
      </c>
      <c r="R294" s="163">
        <f>Q294*H294</f>
        <v>0.1</v>
      </c>
      <c r="S294" s="163">
        <v>0</v>
      </c>
      <c r="T294" s="164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65" t="s">
        <v>265</v>
      </c>
      <c r="AT294" s="165" t="s">
        <v>190</v>
      </c>
      <c r="AU294" s="165" t="s">
        <v>125</v>
      </c>
      <c r="AY294" s="17" t="s">
        <v>148</v>
      </c>
      <c r="BE294" s="166">
        <f>IF(N294="základní",J294,0)</f>
        <v>0</v>
      </c>
      <c r="BF294" s="166">
        <f>IF(N294="snížená",J294,0)</f>
        <v>0</v>
      </c>
      <c r="BG294" s="166">
        <f>IF(N294="zákl. přenesená",J294,0)</f>
        <v>0</v>
      </c>
      <c r="BH294" s="166">
        <f>IF(N294="sníž. přenesená",J294,0)</f>
        <v>0</v>
      </c>
      <c r="BI294" s="166">
        <f>IF(N294="nulová",J294,0)</f>
        <v>0</v>
      </c>
      <c r="BJ294" s="17" t="s">
        <v>125</v>
      </c>
      <c r="BK294" s="166">
        <f>ROUND(I294*H294,2)</f>
        <v>0</v>
      </c>
      <c r="BL294" s="17" t="s">
        <v>197</v>
      </c>
      <c r="BM294" s="165" t="s">
        <v>453</v>
      </c>
    </row>
    <row r="295" spans="2:63" s="12" customFormat="1" ht="22.9" customHeight="1">
      <c r="B295" s="141"/>
      <c r="D295" s="142" t="s">
        <v>75</v>
      </c>
      <c r="E295" s="152" t="s">
        <v>454</v>
      </c>
      <c r="F295" s="152" t="s">
        <v>455</v>
      </c>
      <c r="I295" s="144"/>
      <c r="J295" s="153">
        <f>BK295</f>
        <v>0</v>
      </c>
      <c r="L295" s="141"/>
      <c r="M295" s="146"/>
      <c r="N295" s="147"/>
      <c r="O295" s="147"/>
      <c r="P295" s="148">
        <f>SUM(P296:P297)</f>
        <v>0</v>
      </c>
      <c r="Q295" s="147"/>
      <c r="R295" s="148">
        <f>SUM(R296:R297)</f>
        <v>0.012</v>
      </c>
      <c r="S295" s="147"/>
      <c r="T295" s="149">
        <f>SUM(T296:T297)</f>
        <v>0</v>
      </c>
      <c r="AR295" s="142" t="s">
        <v>125</v>
      </c>
      <c r="AT295" s="150" t="s">
        <v>75</v>
      </c>
      <c r="AU295" s="150" t="s">
        <v>84</v>
      </c>
      <c r="AY295" s="142" t="s">
        <v>148</v>
      </c>
      <c r="BK295" s="151">
        <f>SUM(BK296:BK297)</f>
        <v>0</v>
      </c>
    </row>
    <row r="296" spans="1:65" s="2" customFormat="1" ht="33" customHeight="1">
      <c r="A296" s="32"/>
      <c r="B296" s="120"/>
      <c r="C296" s="154">
        <v>77</v>
      </c>
      <c r="D296" s="154" t="s">
        <v>151</v>
      </c>
      <c r="E296" s="155" t="s">
        <v>456</v>
      </c>
      <c r="F296" s="156" t="s">
        <v>457</v>
      </c>
      <c r="G296" s="157" t="s">
        <v>338</v>
      </c>
      <c r="H296" s="158">
        <v>1</v>
      </c>
      <c r="I296" s="159"/>
      <c r="J296" s="160">
        <f>ROUND(I296*H296,2)</f>
        <v>0</v>
      </c>
      <c r="K296" s="156" t="s">
        <v>155</v>
      </c>
      <c r="L296" s="33"/>
      <c r="M296" s="161" t="s">
        <v>1</v>
      </c>
      <c r="N296" s="162" t="s">
        <v>42</v>
      </c>
      <c r="O296" s="58"/>
      <c r="P296" s="163">
        <f>O296*H296</f>
        <v>0</v>
      </c>
      <c r="Q296" s="163">
        <v>0.012</v>
      </c>
      <c r="R296" s="163">
        <f>Q296*H296</f>
        <v>0.012</v>
      </c>
      <c r="S296" s="163">
        <v>0</v>
      </c>
      <c r="T296" s="164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65" t="s">
        <v>197</v>
      </c>
      <c r="AT296" s="165" t="s">
        <v>151</v>
      </c>
      <c r="AU296" s="165" t="s">
        <v>125</v>
      </c>
      <c r="AY296" s="17" t="s">
        <v>148</v>
      </c>
      <c r="BE296" s="166">
        <f>IF(N296="základní",J296,0)</f>
        <v>0</v>
      </c>
      <c r="BF296" s="166">
        <f>IF(N296="snížená",J296,0)</f>
        <v>0</v>
      </c>
      <c r="BG296" s="166">
        <f>IF(N296="zákl. přenesená",J296,0)</f>
        <v>0</v>
      </c>
      <c r="BH296" s="166">
        <f>IF(N296="sníž. přenesená",J296,0)</f>
        <v>0</v>
      </c>
      <c r="BI296" s="166">
        <f>IF(N296="nulová",J296,0)</f>
        <v>0</v>
      </c>
      <c r="BJ296" s="17" t="s">
        <v>125</v>
      </c>
      <c r="BK296" s="166">
        <f>ROUND(I296*H296,2)</f>
        <v>0</v>
      </c>
      <c r="BL296" s="17" t="s">
        <v>197</v>
      </c>
      <c r="BM296" s="165" t="s">
        <v>458</v>
      </c>
    </row>
    <row r="297" spans="1:65" s="2" customFormat="1" ht="24.2" customHeight="1">
      <c r="A297" s="32"/>
      <c r="B297" s="120"/>
      <c r="C297" s="154">
        <v>78</v>
      </c>
      <c r="D297" s="154" t="s">
        <v>151</v>
      </c>
      <c r="E297" s="155" t="s">
        <v>459</v>
      </c>
      <c r="F297" s="156" t="s">
        <v>460</v>
      </c>
      <c r="G297" s="157" t="s">
        <v>226</v>
      </c>
      <c r="H297" s="158">
        <v>0.012</v>
      </c>
      <c r="I297" s="159"/>
      <c r="J297" s="160">
        <f>ROUND(I297*H297,2)</f>
        <v>0</v>
      </c>
      <c r="K297" s="156" t="s">
        <v>155</v>
      </c>
      <c r="L297" s="33"/>
      <c r="M297" s="161" t="s">
        <v>1</v>
      </c>
      <c r="N297" s="162" t="s">
        <v>42</v>
      </c>
      <c r="O297" s="58"/>
      <c r="P297" s="163">
        <f>O297*H297</f>
        <v>0</v>
      </c>
      <c r="Q297" s="163">
        <v>0</v>
      </c>
      <c r="R297" s="163">
        <f>Q297*H297</f>
        <v>0</v>
      </c>
      <c r="S297" s="163">
        <v>0</v>
      </c>
      <c r="T297" s="164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65" t="s">
        <v>197</v>
      </c>
      <c r="AT297" s="165" t="s">
        <v>151</v>
      </c>
      <c r="AU297" s="165" t="s">
        <v>125</v>
      </c>
      <c r="AY297" s="17" t="s">
        <v>148</v>
      </c>
      <c r="BE297" s="166">
        <f>IF(N297="základní",J297,0)</f>
        <v>0</v>
      </c>
      <c r="BF297" s="166">
        <f>IF(N297="snížená",J297,0)</f>
        <v>0</v>
      </c>
      <c r="BG297" s="166">
        <f>IF(N297="zákl. přenesená",J297,0)</f>
        <v>0</v>
      </c>
      <c r="BH297" s="166">
        <f>IF(N297="sníž. přenesená",J297,0)</f>
        <v>0</v>
      </c>
      <c r="BI297" s="166">
        <f>IF(N297="nulová",J297,0)</f>
        <v>0</v>
      </c>
      <c r="BJ297" s="17" t="s">
        <v>125</v>
      </c>
      <c r="BK297" s="166">
        <f>ROUND(I297*H297,2)</f>
        <v>0</v>
      </c>
      <c r="BL297" s="17" t="s">
        <v>197</v>
      </c>
      <c r="BM297" s="165" t="s">
        <v>461</v>
      </c>
    </row>
    <row r="298" spans="2:63" s="12" customFormat="1" ht="22.9" customHeight="1">
      <c r="B298" s="141"/>
      <c r="D298" s="142" t="s">
        <v>75</v>
      </c>
      <c r="E298" s="152" t="s">
        <v>462</v>
      </c>
      <c r="F298" s="152" t="s">
        <v>463</v>
      </c>
      <c r="I298" s="144"/>
      <c r="J298" s="153">
        <f>BK298</f>
        <v>0</v>
      </c>
      <c r="L298" s="141"/>
      <c r="M298" s="146"/>
      <c r="N298" s="147"/>
      <c r="O298" s="147"/>
      <c r="P298" s="148">
        <f>SUM(P299:P335)</f>
        <v>0</v>
      </c>
      <c r="Q298" s="147"/>
      <c r="R298" s="148">
        <f>SUM(R299:R335)</f>
        <v>0</v>
      </c>
      <c r="S298" s="147"/>
      <c r="T298" s="149">
        <f>SUM(T299:T335)</f>
        <v>0</v>
      </c>
      <c r="AR298" s="142" t="s">
        <v>125</v>
      </c>
      <c r="AT298" s="150" t="s">
        <v>75</v>
      </c>
      <c r="AU298" s="150" t="s">
        <v>84</v>
      </c>
      <c r="AY298" s="142" t="s">
        <v>148</v>
      </c>
      <c r="BK298" s="151">
        <f>SUM(BK299:BK335)</f>
        <v>0</v>
      </c>
    </row>
    <row r="299" spans="1:65" s="2" customFormat="1" ht="24.2" customHeight="1">
      <c r="A299" s="32"/>
      <c r="B299" s="120"/>
      <c r="C299" s="154">
        <v>79</v>
      </c>
      <c r="D299" s="154" t="s">
        <v>151</v>
      </c>
      <c r="E299" s="155" t="s">
        <v>464</v>
      </c>
      <c r="F299" s="156" t="s">
        <v>465</v>
      </c>
      <c r="G299" s="157" t="s">
        <v>275</v>
      </c>
      <c r="H299" s="158">
        <v>3</v>
      </c>
      <c r="I299" s="159"/>
      <c r="J299" s="160">
        <f aca="true" t="shared" si="3" ref="J299:J335">ROUND(I299*H299,2)</f>
        <v>0</v>
      </c>
      <c r="K299" s="156" t="s">
        <v>1</v>
      </c>
      <c r="L299" s="33"/>
      <c r="M299" s="161" t="s">
        <v>1</v>
      </c>
      <c r="N299" s="162" t="s">
        <v>42</v>
      </c>
      <c r="O299" s="58"/>
      <c r="P299" s="163">
        <f>O299*H299</f>
        <v>0</v>
      </c>
      <c r="Q299" s="163">
        <v>0</v>
      </c>
      <c r="R299" s="163">
        <f>Q299*H299</f>
        <v>0</v>
      </c>
      <c r="S299" s="163">
        <v>0</v>
      </c>
      <c r="T299" s="164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65" t="s">
        <v>156</v>
      </c>
      <c r="AT299" s="165" t="s">
        <v>151</v>
      </c>
      <c r="AU299" s="165" t="s">
        <v>125</v>
      </c>
      <c r="AY299" s="17" t="s">
        <v>148</v>
      </c>
      <c r="BE299" s="166">
        <f>IF(N299="základní",J299,0)</f>
        <v>0</v>
      </c>
      <c r="BF299" s="166">
        <f>IF(N299="snížená",J299,0)</f>
        <v>0</v>
      </c>
      <c r="BG299" s="166">
        <f>IF(N299="zákl. přenesená",J299,0)</f>
        <v>0</v>
      </c>
      <c r="BH299" s="166">
        <f>IF(N299="sníž. přenesená",J299,0)</f>
        <v>0</v>
      </c>
      <c r="BI299" s="166">
        <f>IF(N299="nulová",J299,0)</f>
        <v>0</v>
      </c>
      <c r="BJ299" s="17" t="s">
        <v>125</v>
      </c>
      <c r="BK299" s="166">
        <f>ROUND(I299*H299,2)</f>
        <v>0</v>
      </c>
      <c r="BL299" s="17" t="s">
        <v>156</v>
      </c>
      <c r="BM299" s="165" t="s">
        <v>466</v>
      </c>
    </row>
    <row r="300" spans="1:65" s="2" customFormat="1" ht="24.2" customHeight="1">
      <c r="A300" s="32"/>
      <c r="B300" s="120"/>
      <c r="C300" s="154">
        <v>80</v>
      </c>
      <c r="D300" s="154" t="s">
        <v>151</v>
      </c>
      <c r="E300" s="155" t="s">
        <v>467</v>
      </c>
      <c r="F300" s="156" t="s">
        <v>468</v>
      </c>
      <c r="G300" s="157" t="s">
        <v>154</v>
      </c>
      <c r="H300" s="158">
        <v>1</v>
      </c>
      <c r="I300" s="159"/>
      <c r="J300" s="160">
        <f t="shared" si="3"/>
        <v>0</v>
      </c>
      <c r="K300" s="156" t="s">
        <v>1</v>
      </c>
      <c r="L300" s="33"/>
      <c r="M300" s="161" t="s">
        <v>1</v>
      </c>
      <c r="N300" s="162" t="s">
        <v>42</v>
      </c>
      <c r="O300" s="58"/>
      <c r="P300" s="163">
        <f>O300*H300</f>
        <v>0</v>
      </c>
      <c r="Q300" s="163">
        <v>0</v>
      </c>
      <c r="R300" s="163">
        <f>Q300*H300</f>
        <v>0</v>
      </c>
      <c r="S300" s="163">
        <v>0</v>
      </c>
      <c r="T300" s="164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65" t="s">
        <v>156</v>
      </c>
      <c r="AT300" s="165" t="s">
        <v>151</v>
      </c>
      <c r="AU300" s="165" t="s">
        <v>125</v>
      </c>
      <c r="AY300" s="17" t="s">
        <v>148</v>
      </c>
      <c r="BE300" s="166">
        <f>IF(N300="základní",J300,0)</f>
        <v>0</v>
      </c>
      <c r="BF300" s="166">
        <f>IF(N300="snížená",J300,0)</f>
        <v>0</v>
      </c>
      <c r="BG300" s="166">
        <f>IF(N300="zákl. přenesená",J300,0)</f>
        <v>0</v>
      </c>
      <c r="BH300" s="166">
        <f>IF(N300="sníž. přenesená",J300,0)</f>
        <v>0</v>
      </c>
      <c r="BI300" s="166">
        <f>IF(N300="nulová",J300,0)</f>
        <v>0</v>
      </c>
      <c r="BJ300" s="17" t="s">
        <v>125</v>
      </c>
      <c r="BK300" s="166">
        <f>ROUND(I300*H300,2)</f>
        <v>0</v>
      </c>
      <c r="BL300" s="17" t="s">
        <v>156</v>
      </c>
      <c r="BM300" s="165" t="s">
        <v>469</v>
      </c>
    </row>
    <row r="301" spans="1:65" s="2" customFormat="1" ht="24.2" customHeight="1">
      <c r="A301" s="32"/>
      <c r="B301" s="120"/>
      <c r="C301" s="154">
        <v>81</v>
      </c>
      <c r="D301" s="154" t="s">
        <v>151</v>
      </c>
      <c r="E301" s="155" t="s">
        <v>470</v>
      </c>
      <c r="F301" s="156" t="s">
        <v>471</v>
      </c>
      <c r="G301" s="157" t="s">
        <v>154</v>
      </c>
      <c r="H301" s="158">
        <v>1</v>
      </c>
      <c r="I301" s="159"/>
      <c r="J301" s="160">
        <f t="shared" si="3"/>
        <v>0</v>
      </c>
      <c r="K301" s="156" t="s">
        <v>1</v>
      </c>
      <c r="L301" s="33"/>
      <c r="M301" s="161" t="s">
        <v>1</v>
      </c>
      <c r="N301" s="162" t="s">
        <v>42</v>
      </c>
      <c r="O301" s="58"/>
      <c r="P301" s="163">
        <f>O301*H301</f>
        <v>0</v>
      </c>
      <c r="Q301" s="163">
        <v>0</v>
      </c>
      <c r="R301" s="163">
        <f>Q301*H301</f>
        <v>0</v>
      </c>
      <c r="S301" s="163">
        <v>0</v>
      </c>
      <c r="T301" s="164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65" t="s">
        <v>156</v>
      </c>
      <c r="AT301" s="165" t="s">
        <v>151</v>
      </c>
      <c r="AU301" s="165" t="s">
        <v>125</v>
      </c>
      <c r="AY301" s="17" t="s">
        <v>148</v>
      </c>
      <c r="BE301" s="166">
        <f>IF(N301="základní",J301,0)</f>
        <v>0</v>
      </c>
      <c r="BF301" s="166">
        <f>IF(N301="snížená",J301,0)</f>
        <v>0</v>
      </c>
      <c r="BG301" s="166">
        <f>IF(N301="zákl. přenesená",J301,0)</f>
        <v>0</v>
      </c>
      <c r="BH301" s="166">
        <f>IF(N301="sníž. přenesená",J301,0)</f>
        <v>0</v>
      </c>
      <c r="BI301" s="166">
        <f>IF(N301="nulová",J301,0)</f>
        <v>0</v>
      </c>
      <c r="BJ301" s="17" t="s">
        <v>125</v>
      </c>
      <c r="BK301" s="166">
        <f>ROUND(I301*H301,2)</f>
        <v>0</v>
      </c>
      <c r="BL301" s="17" t="s">
        <v>156</v>
      </c>
      <c r="BM301" s="165" t="s">
        <v>472</v>
      </c>
    </row>
    <row r="302" spans="1:65" s="2" customFormat="1" ht="24.2" customHeight="1">
      <c r="A302" s="32"/>
      <c r="B302" s="120"/>
      <c r="C302" s="154">
        <v>82</v>
      </c>
      <c r="D302" s="154" t="s">
        <v>151</v>
      </c>
      <c r="E302" s="155" t="s">
        <v>473</v>
      </c>
      <c r="F302" s="156" t="s">
        <v>474</v>
      </c>
      <c r="G302" s="157" t="s">
        <v>154</v>
      </c>
      <c r="H302" s="158">
        <v>1</v>
      </c>
      <c r="I302" s="159"/>
      <c r="J302" s="160">
        <f t="shared" si="3"/>
        <v>0</v>
      </c>
      <c r="K302" s="156" t="s">
        <v>1</v>
      </c>
      <c r="L302" s="33"/>
      <c r="M302" s="161" t="s">
        <v>1</v>
      </c>
      <c r="N302" s="162" t="s">
        <v>42</v>
      </c>
      <c r="O302" s="58"/>
      <c r="P302" s="163">
        <f>O302*H302</f>
        <v>0</v>
      </c>
      <c r="Q302" s="163">
        <v>0</v>
      </c>
      <c r="R302" s="163">
        <f>Q302*H302</f>
        <v>0</v>
      </c>
      <c r="S302" s="163">
        <v>0</v>
      </c>
      <c r="T302" s="164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65" t="s">
        <v>156</v>
      </c>
      <c r="AT302" s="165" t="s">
        <v>151</v>
      </c>
      <c r="AU302" s="165" t="s">
        <v>125</v>
      </c>
      <c r="AY302" s="17" t="s">
        <v>148</v>
      </c>
      <c r="BE302" s="166">
        <f>IF(N302="základní",J302,0)</f>
        <v>0</v>
      </c>
      <c r="BF302" s="166">
        <f>IF(N302="snížená",J302,0)</f>
        <v>0</v>
      </c>
      <c r="BG302" s="166">
        <f>IF(N302="zákl. přenesená",J302,0)</f>
        <v>0</v>
      </c>
      <c r="BH302" s="166">
        <f>IF(N302="sníž. přenesená",J302,0)</f>
        <v>0</v>
      </c>
      <c r="BI302" s="166">
        <f>IF(N302="nulová",J302,0)</f>
        <v>0</v>
      </c>
      <c r="BJ302" s="17" t="s">
        <v>125</v>
      </c>
      <c r="BK302" s="166">
        <f>ROUND(I302*H302,2)</f>
        <v>0</v>
      </c>
      <c r="BL302" s="17" t="s">
        <v>156</v>
      </c>
      <c r="BM302" s="165" t="s">
        <v>475</v>
      </c>
    </row>
    <row r="303" spans="1:65" s="2" customFormat="1" ht="16.5" customHeight="1">
      <c r="A303" s="32"/>
      <c r="B303" s="120"/>
      <c r="C303" s="154">
        <v>83</v>
      </c>
      <c r="D303" s="154" t="s">
        <v>151</v>
      </c>
      <c r="E303" s="155" t="s">
        <v>476</v>
      </c>
      <c r="F303" s="156" t="s">
        <v>477</v>
      </c>
      <c r="G303" s="157" t="s">
        <v>154</v>
      </c>
      <c r="H303" s="158">
        <v>2</v>
      </c>
      <c r="I303" s="159"/>
      <c r="J303" s="160">
        <f t="shared" si="3"/>
        <v>0</v>
      </c>
      <c r="K303" s="156" t="s">
        <v>1</v>
      </c>
      <c r="L303" s="33"/>
      <c r="M303" s="161" t="s">
        <v>1</v>
      </c>
      <c r="N303" s="162" t="s">
        <v>42</v>
      </c>
      <c r="O303" s="58"/>
      <c r="P303" s="163">
        <f>O303*H303</f>
        <v>0</v>
      </c>
      <c r="Q303" s="163">
        <v>0</v>
      </c>
      <c r="R303" s="163">
        <f>Q303*H303</f>
        <v>0</v>
      </c>
      <c r="S303" s="163">
        <v>0</v>
      </c>
      <c r="T303" s="164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65" t="s">
        <v>156</v>
      </c>
      <c r="AT303" s="165" t="s">
        <v>151</v>
      </c>
      <c r="AU303" s="165" t="s">
        <v>125</v>
      </c>
      <c r="AY303" s="17" t="s">
        <v>148</v>
      </c>
      <c r="BE303" s="166">
        <f>IF(N303="základní",J303,0)</f>
        <v>0</v>
      </c>
      <c r="BF303" s="166">
        <f>IF(N303="snížená",J303,0)</f>
        <v>0</v>
      </c>
      <c r="BG303" s="166">
        <f>IF(N303="zákl. přenesená",J303,0)</f>
        <v>0</v>
      </c>
      <c r="BH303" s="166">
        <f>IF(N303="sníž. přenesená",J303,0)</f>
        <v>0</v>
      </c>
      <c r="BI303" s="166">
        <f>IF(N303="nulová",J303,0)</f>
        <v>0</v>
      </c>
      <c r="BJ303" s="17" t="s">
        <v>125</v>
      </c>
      <c r="BK303" s="166">
        <f>ROUND(I303*H303,2)</f>
        <v>0</v>
      </c>
      <c r="BL303" s="17" t="s">
        <v>156</v>
      </c>
      <c r="BM303" s="165" t="s">
        <v>478</v>
      </c>
    </row>
    <row r="304" spans="1:65" s="2" customFormat="1" ht="24.2" customHeight="1">
      <c r="A304" s="32"/>
      <c r="B304" s="120"/>
      <c r="C304" s="154">
        <v>84</v>
      </c>
      <c r="D304" s="154" t="s">
        <v>151</v>
      </c>
      <c r="E304" s="155" t="s">
        <v>479</v>
      </c>
      <c r="F304" s="156" t="s">
        <v>480</v>
      </c>
      <c r="G304" s="157" t="s">
        <v>481</v>
      </c>
      <c r="H304" s="158">
        <v>1</v>
      </c>
      <c r="I304" s="159"/>
      <c r="J304" s="160">
        <f t="shared" si="3"/>
        <v>0</v>
      </c>
      <c r="K304" s="156" t="s">
        <v>1</v>
      </c>
      <c r="L304" s="33"/>
      <c r="M304" s="161" t="s">
        <v>1</v>
      </c>
      <c r="N304" s="162" t="s">
        <v>42</v>
      </c>
      <c r="O304" s="58"/>
      <c r="P304" s="163">
        <f>O304*H304</f>
        <v>0</v>
      </c>
      <c r="Q304" s="163">
        <v>0</v>
      </c>
      <c r="R304" s="163">
        <f>Q304*H304</f>
        <v>0</v>
      </c>
      <c r="S304" s="163">
        <v>0</v>
      </c>
      <c r="T304" s="164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65" t="s">
        <v>156</v>
      </c>
      <c r="AT304" s="165" t="s">
        <v>151</v>
      </c>
      <c r="AU304" s="165" t="s">
        <v>125</v>
      </c>
      <c r="AY304" s="17" t="s">
        <v>148</v>
      </c>
      <c r="BE304" s="166">
        <f>IF(N304="základní",J304,0)</f>
        <v>0</v>
      </c>
      <c r="BF304" s="166">
        <f>IF(N304="snížená",J304,0)</f>
        <v>0</v>
      </c>
      <c r="BG304" s="166">
        <f>IF(N304="zákl. přenesená",J304,0)</f>
        <v>0</v>
      </c>
      <c r="BH304" s="166">
        <f>IF(N304="sníž. přenesená",J304,0)</f>
        <v>0</v>
      </c>
      <c r="BI304" s="166">
        <f>IF(N304="nulová",J304,0)</f>
        <v>0</v>
      </c>
      <c r="BJ304" s="17" t="s">
        <v>125</v>
      </c>
      <c r="BK304" s="166">
        <f>ROUND(I304*H304,2)</f>
        <v>0</v>
      </c>
      <c r="BL304" s="17" t="s">
        <v>156</v>
      </c>
      <c r="BM304" s="165" t="s">
        <v>482</v>
      </c>
    </row>
    <row r="305" spans="1:65" s="2" customFormat="1" ht="24.2" customHeight="1">
      <c r="A305" s="32"/>
      <c r="B305" s="120"/>
      <c r="C305" s="154">
        <v>85</v>
      </c>
      <c r="D305" s="154" t="s">
        <v>151</v>
      </c>
      <c r="E305" s="155" t="s">
        <v>483</v>
      </c>
      <c r="F305" s="156" t="s">
        <v>484</v>
      </c>
      <c r="G305" s="157" t="s">
        <v>481</v>
      </c>
      <c r="H305" s="158">
        <v>6</v>
      </c>
      <c r="I305" s="159"/>
      <c r="J305" s="160">
        <f t="shared" si="3"/>
        <v>0</v>
      </c>
      <c r="K305" s="156" t="s">
        <v>1</v>
      </c>
      <c r="L305" s="33"/>
      <c r="M305" s="161" t="s">
        <v>1</v>
      </c>
      <c r="N305" s="162" t="s">
        <v>42</v>
      </c>
      <c r="O305" s="58"/>
      <c r="P305" s="163">
        <f>O305*H305</f>
        <v>0</v>
      </c>
      <c r="Q305" s="163">
        <v>0</v>
      </c>
      <c r="R305" s="163">
        <f>Q305*H305</f>
        <v>0</v>
      </c>
      <c r="S305" s="163">
        <v>0</v>
      </c>
      <c r="T305" s="164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65" t="s">
        <v>156</v>
      </c>
      <c r="AT305" s="165" t="s">
        <v>151</v>
      </c>
      <c r="AU305" s="165" t="s">
        <v>125</v>
      </c>
      <c r="AY305" s="17" t="s">
        <v>148</v>
      </c>
      <c r="BE305" s="166">
        <f>IF(N305="základní",J305,0)</f>
        <v>0</v>
      </c>
      <c r="BF305" s="166">
        <f>IF(N305="snížená",J305,0)</f>
        <v>0</v>
      </c>
      <c r="BG305" s="166">
        <f>IF(N305="zákl. přenesená",J305,0)</f>
        <v>0</v>
      </c>
      <c r="BH305" s="166">
        <f>IF(N305="sníž. přenesená",J305,0)</f>
        <v>0</v>
      </c>
      <c r="BI305" s="166">
        <f>IF(N305="nulová",J305,0)</f>
        <v>0</v>
      </c>
      <c r="BJ305" s="17" t="s">
        <v>125</v>
      </c>
      <c r="BK305" s="166">
        <f>ROUND(I305*H305,2)</f>
        <v>0</v>
      </c>
      <c r="BL305" s="17" t="s">
        <v>156</v>
      </c>
      <c r="BM305" s="165" t="s">
        <v>485</v>
      </c>
    </row>
    <row r="306" spans="1:65" s="2" customFormat="1" ht="24.2" customHeight="1">
      <c r="A306" s="32"/>
      <c r="B306" s="120"/>
      <c r="C306" s="154">
        <v>86</v>
      </c>
      <c r="D306" s="154" t="s">
        <v>151</v>
      </c>
      <c r="E306" s="155" t="s">
        <v>486</v>
      </c>
      <c r="F306" s="156" t="s">
        <v>487</v>
      </c>
      <c r="G306" s="157" t="s">
        <v>481</v>
      </c>
      <c r="H306" s="158">
        <v>1</v>
      </c>
      <c r="I306" s="159"/>
      <c r="J306" s="160">
        <f t="shared" si="3"/>
        <v>0</v>
      </c>
      <c r="K306" s="156" t="s">
        <v>1</v>
      </c>
      <c r="L306" s="33"/>
      <c r="M306" s="161" t="s">
        <v>1</v>
      </c>
      <c r="N306" s="162" t="s">
        <v>42</v>
      </c>
      <c r="O306" s="58"/>
      <c r="P306" s="163">
        <f>O306*H306</f>
        <v>0</v>
      </c>
      <c r="Q306" s="163">
        <v>0</v>
      </c>
      <c r="R306" s="163">
        <f>Q306*H306</f>
        <v>0</v>
      </c>
      <c r="S306" s="163">
        <v>0</v>
      </c>
      <c r="T306" s="164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65" t="s">
        <v>156</v>
      </c>
      <c r="AT306" s="165" t="s">
        <v>151</v>
      </c>
      <c r="AU306" s="165" t="s">
        <v>125</v>
      </c>
      <c r="AY306" s="17" t="s">
        <v>148</v>
      </c>
      <c r="BE306" s="166">
        <f>IF(N306="základní",J306,0)</f>
        <v>0</v>
      </c>
      <c r="BF306" s="166">
        <f>IF(N306="snížená",J306,0)</f>
        <v>0</v>
      </c>
      <c r="BG306" s="166">
        <f>IF(N306="zákl. přenesená",J306,0)</f>
        <v>0</v>
      </c>
      <c r="BH306" s="166">
        <f>IF(N306="sníž. přenesená",J306,0)</f>
        <v>0</v>
      </c>
      <c r="BI306" s="166">
        <f>IF(N306="nulová",J306,0)</f>
        <v>0</v>
      </c>
      <c r="BJ306" s="17" t="s">
        <v>125</v>
      </c>
      <c r="BK306" s="166">
        <f>ROUND(I306*H306,2)</f>
        <v>0</v>
      </c>
      <c r="BL306" s="17" t="s">
        <v>156</v>
      </c>
      <c r="BM306" s="165" t="s">
        <v>488</v>
      </c>
    </row>
    <row r="307" spans="1:65" s="2" customFormat="1" ht="24.2" customHeight="1">
      <c r="A307" s="32"/>
      <c r="B307" s="120"/>
      <c r="C307" s="154">
        <v>87</v>
      </c>
      <c r="D307" s="154" t="s">
        <v>151</v>
      </c>
      <c r="E307" s="155" t="s">
        <v>489</v>
      </c>
      <c r="F307" s="156" t="s">
        <v>490</v>
      </c>
      <c r="G307" s="157" t="s">
        <v>481</v>
      </c>
      <c r="H307" s="158">
        <v>1</v>
      </c>
      <c r="I307" s="159"/>
      <c r="J307" s="160">
        <f t="shared" si="3"/>
        <v>0</v>
      </c>
      <c r="K307" s="156" t="s">
        <v>1</v>
      </c>
      <c r="L307" s="33"/>
      <c r="M307" s="161" t="s">
        <v>1</v>
      </c>
      <c r="N307" s="162" t="s">
        <v>42</v>
      </c>
      <c r="O307" s="58"/>
      <c r="P307" s="163">
        <f>O307*H307</f>
        <v>0</v>
      </c>
      <c r="Q307" s="163">
        <v>0</v>
      </c>
      <c r="R307" s="163">
        <f>Q307*H307</f>
        <v>0</v>
      </c>
      <c r="S307" s="163">
        <v>0</v>
      </c>
      <c r="T307" s="164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65" t="s">
        <v>156</v>
      </c>
      <c r="AT307" s="165" t="s">
        <v>151</v>
      </c>
      <c r="AU307" s="165" t="s">
        <v>125</v>
      </c>
      <c r="AY307" s="17" t="s">
        <v>148</v>
      </c>
      <c r="BE307" s="166">
        <f>IF(N307="základní",J307,0)</f>
        <v>0</v>
      </c>
      <c r="BF307" s="166">
        <f>IF(N307="snížená",J307,0)</f>
        <v>0</v>
      </c>
      <c r="BG307" s="166">
        <f>IF(N307="zákl. přenesená",J307,0)</f>
        <v>0</v>
      </c>
      <c r="BH307" s="166">
        <f>IF(N307="sníž. přenesená",J307,0)</f>
        <v>0</v>
      </c>
      <c r="BI307" s="166">
        <f>IF(N307="nulová",J307,0)</f>
        <v>0</v>
      </c>
      <c r="BJ307" s="17" t="s">
        <v>125</v>
      </c>
      <c r="BK307" s="166">
        <f>ROUND(I307*H307,2)</f>
        <v>0</v>
      </c>
      <c r="BL307" s="17" t="s">
        <v>156</v>
      </c>
      <c r="BM307" s="165" t="s">
        <v>491</v>
      </c>
    </row>
    <row r="308" spans="1:65" s="2" customFormat="1" ht="16.5" customHeight="1">
      <c r="A308" s="32"/>
      <c r="B308" s="120"/>
      <c r="C308" s="154">
        <v>88</v>
      </c>
      <c r="D308" s="154" t="s">
        <v>151</v>
      </c>
      <c r="E308" s="155" t="s">
        <v>492</v>
      </c>
      <c r="F308" s="156" t="s">
        <v>493</v>
      </c>
      <c r="G308" s="157" t="s">
        <v>481</v>
      </c>
      <c r="H308" s="158">
        <v>1</v>
      </c>
      <c r="I308" s="159"/>
      <c r="J308" s="160">
        <f t="shared" si="3"/>
        <v>0</v>
      </c>
      <c r="K308" s="156" t="s">
        <v>1</v>
      </c>
      <c r="L308" s="33"/>
      <c r="M308" s="161" t="s">
        <v>1</v>
      </c>
      <c r="N308" s="162" t="s">
        <v>42</v>
      </c>
      <c r="O308" s="58"/>
      <c r="P308" s="163">
        <f>O308*H308</f>
        <v>0</v>
      </c>
      <c r="Q308" s="163">
        <v>0</v>
      </c>
      <c r="R308" s="163">
        <f>Q308*H308</f>
        <v>0</v>
      </c>
      <c r="S308" s="163">
        <v>0</v>
      </c>
      <c r="T308" s="164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65" t="s">
        <v>156</v>
      </c>
      <c r="AT308" s="165" t="s">
        <v>151</v>
      </c>
      <c r="AU308" s="165" t="s">
        <v>125</v>
      </c>
      <c r="AY308" s="17" t="s">
        <v>148</v>
      </c>
      <c r="BE308" s="166">
        <f>IF(N308="základní",J308,0)</f>
        <v>0</v>
      </c>
      <c r="BF308" s="166">
        <f>IF(N308="snížená",J308,0)</f>
        <v>0</v>
      </c>
      <c r="BG308" s="166">
        <f>IF(N308="zákl. přenesená",J308,0)</f>
        <v>0</v>
      </c>
      <c r="BH308" s="166">
        <f>IF(N308="sníž. přenesená",J308,0)</f>
        <v>0</v>
      </c>
      <c r="BI308" s="166">
        <f>IF(N308="nulová",J308,0)</f>
        <v>0</v>
      </c>
      <c r="BJ308" s="17" t="s">
        <v>125</v>
      </c>
      <c r="BK308" s="166">
        <f>ROUND(I308*H308,2)</f>
        <v>0</v>
      </c>
      <c r="BL308" s="17" t="s">
        <v>156</v>
      </c>
      <c r="BM308" s="165" t="s">
        <v>494</v>
      </c>
    </row>
    <row r="309" spans="1:65" s="2" customFormat="1" ht="16.5" customHeight="1">
      <c r="A309" s="32"/>
      <c r="B309" s="120"/>
      <c r="C309" s="154">
        <v>89</v>
      </c>
      <c r="D309" s="154" t="s">
        <v>151</v>
      </c>
      <c r="E309" s="155" t="s">
        <v>495</v>
      </c>
      <c r="F309" s="156" t="s">
        <v>496</v>
      </c>
      <c r="G309" s="157" t="s">
        <v>481</v>
      </c>
      <c r="H309" s="158">
        <v>1</v>
      </c>
      <c r="I309" s="159"/>
      <c r="J309" s="160">
        <f t="shared" si="3"/>
        <v>0</v>
      </c>
      <c r="K309" s="156" t="s">
        <v>1</v>
      </c>
      <c r="L309" s="33"/>
      <c r="M309" s="161" t="s">
        <v>1</v>
      </c>
      <c r="N309" s="162" t="s">
        <v>42</v>
      </c>
      <c r="O309" s="58"/>
      <c r="P309" s="163">
        <f>O309*H309</f>
        <v>0</v>
      </c>
      <c r="Q309" s="163">
        <v>0</v>
      </c>
      <c r="R309" s="163">
        <f>Q309*H309</f>
        <v>0</v>
      </c>
      <c r="S309" s="163">
        <v>0</v>
      </c>
      <c r="T309" s="164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65" t="s">
        <v>156</v>
      </c>
      <c r="AT309" s="165" t="s">
        <v>151</v>
      </c>
      <c r="AU309" s="165" t="s">
        <v>125</v>
      </c>
      <c r="AY309" s="17" t="s">
        <v>148</v>
      </c>
      <c r="BE309" s="166">
        <f>IF(N309="základní",J309,0)</f>
        <v>0</v>
      </c>
      <c r="BF309" s="166">
        <f>IF(N309="snížená",J309,0)</f>
        <v>0</v>
      </c>
      <c r="BG309" s="166">
        <f>IF(N309="zákl. přenesená",J309,0)</f>
        <v>0</v>
      </c>
      <c r="BH309" s="166">
        <f>IF(N309="sníž. přenesená",J309,0)</f>
        <v>0</v>
      </c>
      <c r="BI309" s="166">
        <f>IF(N309="nulová",J309,0)</f>
        <v>0</v>
      </c>
      <c r="BJ309" s="17" t="s">
        <v>125</v>
      </c>
      <c r="BK309" s="166">
        <f>ROUND(I309*H309,2)</f>
        <v>0</v>
      </c>
      <c r="BL309" s="17" t="s">
        <v>156</v>
      </c>
      <c r="BM309" s="165" t="s">
        <v>497</v>
      </c>
    </row>
    <row r="310" spans="1:65" s="2" customFormat="1" ht="33" customHeight="1">
      <c r="A310" s="32"/>
      <c r="B310" s="120"/>
      <c r="C310" s="154">
        <v>90</v>
      </c>
      <c r="D310" s="154" t="s">
        <v>151</v>
      </c>
      <c r="E310" s="155" t="s">
        <v>498</v>
      </c>
      <c r="F310" s="156" t="s">
        <v>499</v>
      </c>
      <c r="G310" s="157" t="s">
        <v>481</v>
      </c>
      <c r="H310" s="158">
        <v>8</v>
      </c>
      <c r="I310" s="159"/>
      <c r="J310" s="160">
        <f t="shared" si="3"/>
        <v>0</v>
      </c>
      <c r="K310" s="156" t="s">
        <v>1</v>
      </c>
      <c r="L310" s="33"/>
      <c r="M310" s="161" t="s">
        <v>1</v>
      </c>
      <c r="N310" s="162" t="s">
        <v>42</v>
      </c>
      <c r="O310" s="58"/>
      <c r="P310" s="163">
        <f>O310*H310</f>
        <v>0</v>
      </c>
      <c r="Q310" s="163">
        <v>0</v>
      </c>
      <c r="R310" s="163">
        <f>Q310*H310</f>
        <v>0</v>
      </c>
      <c r="S310" s="163">
        <v>0</v>
      </c>
      <c r="T310" s="164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65" t="s">
        <v>156</v>
      </c>
      <c r="AT310" s="165" t="s">
        <v>151</v>
      </c>
      <c r="AU310" s="165" t="s">
        <v>125</v>
      </c>
      <c r="AY310" s="17" t="s">
        <v>148</v>
      </c>
      <c r="BE310" s="166">
        <f>IF(N310="základní",J310,0)</f>
        <v>0</v>
      </c>
      <c r="BF310" s="166">
        <f>IF(N310="snížená",J310,0)</f>
        <v>0</v>
      </c>
      <c r="BG310" s="166">
        <f>IF(N310="zákl. přenesená",J310,0)</f>
        <v>0</v>
      </c>
      <c r="BH310" s="166">
        <f>IF(N310="sníž. přenesená",J310,0)</f>
        <v>0</v>
      </c>
      <c r="BI310" s="166">
        <f>IF(N310="nulová",J310,0)</f>
        <v>0</v>
      </c>
      <c r="BJ310" s="17" t="s">
        <v>125</v>
      </c>
      <c r="BK310" s="166">
        <f>ROUND(I310*H310,2)</f>
        <v>0</v>
      </c>
      <c r="BL310" s="17" t="s">
        <v>156</v>
      </c>
      <c r="BM310" s="165" t="s">
        <v>500</v>
      </c>
    </row>
    <row r="311" spans="1:65" s="2" customFormat="1" ht="24.2" customHeight="1">
      <c r="A311" s="32"/>
      <c r="B311" s="120"/>
      <c r="C311" s="154">
        <v>91</v>
      </c>
      <c r="D311" s="154" t="s">
        <v>151</v>
      </c>
      <c r="E311" s="155" t="s">
        <v>501</v>
      </c>
      <c r="F311" s="156" t="s">
        <v>502</v>
      </c>
      <c r="G311" s="157" t="s">
        <v>481</v>
      </c>
      <c r="H311" s="158">
        <v>1</v>
      </c>
      <c r="I311" s="159"/>
      <c r="J311" s="160">
        <f t="shared" si="3"/>
        <v>0</v>
      </c>
      <c r="K311" s="156" t="s">
        <v>1</v>
      </c>
      <c r="L311" s="33"/>
      <c r="M311" s="161" t="s">
        <v>1</v>
      </c>
      <c r="N311" s="162" t="s">
        <v>42</v>
      </c>
      <c r="O311" s="58"/>
      <c r="P311" s="163">
        <f>O311*H311</f>
        <v>0</v>
      </c>
      <c r="Q311" s="163">
        <v>0</v>
      </c>
      <c r="R311" s="163">
        <f>Q311*H311</f>
        <v>0</v>
      </c>
      <c r="S311" s="163">
        <v>0</v>
      </c>
      <c r="T311" s="164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65" t="s">
        <v>156</v>
      </c>
      <c r="AT311" s="165" t="s">
        <v>151</v>
      </c>
      <c r="AU311" s="165" t="s">
        <v>125</v>
      </c>
      <c r="AY311" s="17" t="s">
        <v>148</v>
      </c>
      <c r="BE311" s="166">
        <f>IF(N311="základní",J311,0)</f>
        <v>0</v>
      </c>
      <c r="BF311" s="166">
        <f>IF(N311="snížená",J311,0)</f>
        <v>0</v>
      </c>
      <c r="BG311" s="166">
        <f>IF(N311="zákl. přenesená",J311,0)</f>
        <v>0</v>
      </c>
      <c r="BH311" s="166">
        <f>IF(N311="sníž. přenesená",J311,0)</f>
        <v>0</v>
      </c>
      <c r="BI311" s="166">
        <f>IF(N311="nulová",J311,0)</f>
        <v>0</v>
      </c>
      <c r="BJ311" s="17" t="s">
        <v>125</v>
      </c>
      <c r="BK311" s="166">
        <f>ROUND(I311*H311,2)</f>
        <v>0</v>
      </c>
      <c r="BL311" s="17" t="s">
        <v>156</v>
      </c>
      <c r="BM311" s="165" t="s">
        <v>503</v>
      </c>
    </row>
    <row r="312" spans="1:65" s="2" customFormat="1" ht="24.2" customHeight="1">
      <c r="A312" s="32"/>
      <c r="B312" s="120"/>
      <c r="C312" s="154">
        <v>92</v>
      </c>
      <c r="D312" s="154" t="s">
        <v>151</v>
      </c>
      <c r="E312" s="155" t="s">
        <v>504</v>
      </c>
      <c r="F312" s="156" t="s">
        <v>505</v>
      </c>
      <c r="G312" s="157" t="s">
        <v>481</v>
      </c>
      <c r="H312" s="158">
        <v>2</v>
      </c>
      <c r="I312" s="159"/>
      <c r="J312" s="160">
        <f t="shared" si="3"/>
        <v>0</v>
      </c>
      <c r="K312" s="156" t="s">
        <v>1</v>
      </c>
      <c r="L312" s="33"/>
      <c r="M312" s="161" t="s">
        <v>1</v>
      </c>
      <c r="N312" s="162" t="s">
        <v>42</v>
      </c>
      <c r="O312" s="58"/>
      <c r="P312" s="163">
        <f>O312*H312</f>
        <v>0</v>
      </c>
      <c r="Q312" s="163">
        <v>0</v>
      </c>
      <c r="R312" s="163">
        <f>Q312*H312</f>
        <v>0</v>
      </c>
      <c r="S312" s="163">
        <v>0</v>
      </c>
      <c r="T312" s="164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65" t="s">
        <v>156</v>
      </c>
      <c r="AT312" s="165" t="s">
        <v>151</v>
      </c>
      <c r="AU312" s="165" t="s">
        <v>125</v>
      </c>
      <c r="AY312" s="17" t="s">
        <v>148</v>
      </c>
      <c r="BE312" s="166">
        <f>IF(N312="základní",J312,0)</f>
        <v>0</v>
      </c>
      <c r="BF312" s="166">
        <f>IF(N312="snížená",J312,0)</f>
        <v>0</v>
      </c>
      <c r="BG312" s="166">
        <f>IF(N312="zákl. přenesená",J312,0)</f>
        <v>0</v>
      </c>
      <c r="BH312" s="166">
        <f>IF(N312="sníž. přenesená",J312,0)</f>
        <v>0</v>
      </c>
      <c r="BI312" s="166">
        <f>IF(N312="nulová",J312,0)</f>
        <v>0</v>
      </c>
      <c r="BJ312" s="17" t="s">
        <v>125</v>
      </c>
      <c r="BK312" s="166">
        <f>ROUND(I312*H312,2)</f>
        <v>0</v>
      </c>
      <c r="BL312" s="17" t="s">
        <v>156</v>
      </c>
      <c r="BM312" s="165" t="s">
        <v>506</v>
      </c>
    </row>
    <row r="313" spans="1:65" s="2" customFormat="1" ht="24.2" customHeight="1">
      <c r="A313" s="32"/>
      <c r="B313" s="120"/>
      <c r="C313" s="154">
        <v>93</v>
      </c>
      <c r="D313" s="154" t="s">
        <v>151</v>
      </c>
      <c r="E313" s="155" t="s">
        <v>507</v>
      </c>
      <c r="F313" s="156" t="s">
        <v>508</v>
      </c>
      <c r="G313" s="157" t="s">
        <v>481</v>
      </c>
      <c r="H313" s="158">
        <v>1</v>
      </c>
      <c r="I313" s="159"/>
      <c r="J313" s="160">
        <f t="shared" si="3"/>
        <v>0</v>
      </c>
      <c r="K313" s="156" t="s">
        <v>1</v>
      </c>
      <c r="L313" s="33"/>
      <c r="M313" s="161" t="s">
        <v>1</v>
      </c>
      <c r="N313" s="162" t="s">
        <v>42</v>
      </c>
      <c r="O313" s="58"/>
      <c r="P313" s="163">
        <f>O313*H313</f>
        <v>0</v>
      </c>
      <c r="Q313" s="163">
        <v>0</v>
      </c>
      <c r="R313" s="163">
        <f>Q313*H313</f>
        <v>0</v>
      </c>
      <c r="S313" s="163">
        <v>0</v>
      </c>
      <c r="T313" s="164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65" t="s">
        <v>156</v>
      </c>
      <c r="AT313" s="165" t="s">
        <v>151</v>
      </c>
      <c r="AU313" s="165" t="s">
        <v>125</v>
      </c>
      <c r="AY313" s="17" t="s">
        <v>148</v>
      </c>
      <c r="BE313" s="166">
        <f>IF(N313="základní",J313,0)</f>
        <v>0</v>
      </c>
      <c r="BF313" s="166">
        <f>IF(N313="snížená",J313,0)</f>
        <v>0</v>
      </c>
      <c r="BG313" s="166">
        <f>IF(N313="zákl. přenesená",J313,0)</f>
        <v>0</v>
      </c>
      <c r="BH313" s="166">
        <f>IF(N313="sníž. přenesená",J313,0)</f>
        <v>0</v>
      </c>
      <c r="BI313" s="166">
        <f>IF(N313="nulová",J313,0)</f>
        <v>0</v>
      </c>
      <c r="BJ313" s="17" t="s">
        <v>125</v>
      </c>
      <c r="BK313" s="166">
        <f>ROUND(I313*H313,2)</f>
        <v>0</v>
      </c>
      <c r="BL313" s="17" t="s">
        <v>156</v>
      </c>
      <c r="BM313" s="165" t="s">
        <v>509</v>
      </c>
    </row>
    <row r="314" spans="1:65" s="2" customFormat="1" ht="16.5" customHeight="1">
      <c r="A314" s="32"/>
      <c r="B314" s="120"/>
      <c r="C314" s="154">
        <v>94</v>
      </c>
      <c r="D314" s="154" t="s">
        <v>151</v>
      </c>
      <c r="E314" s="155" t="s">
        <v>510</v>
      </c>
      <c r="F314" s="156" t="s">
        <v>511</v>
      </c>
      <c r="G314" s="157" t="s">
        <v>481</v>
      </c>
      <c r="H314" s="158">
        <v>2</v>
      </c>
      <c r="I314" s="159"/>
      <c r="J314" s="160">
        <f t="shared" si="3"/>
        <v>0</v>
      </c>
      <c r="K314" s="156" t="s">
        <v>1</v>
      </c>
      <c r="L314" s="33"/>
      <c r="M314" s="161" t="s">
        <v>1</v>
      </c>
      <c r="N314" s="162" t="s">
        <v>42</v>
      </c>
      <c r="O314" s="58"/>
      <c r="P314" s="163">
        <f>O314*H314</f>
        <v>0</v>
      </c>
      <c r="Q314" s="163">
        <v>0</v>
      </c>
      <c r="R314" s="163">
        <f>Q314*H314</f>
        <v>0</v>
      </c>
      <c r="S314" s="163">
        <v>0</v>
      </c>
      <c r="T314" s="164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65" t="s">
        <v>156</v>
      </c>
      <c r="AT314" s="165" t="s">
        <v>151</v>
      </c>
      <c r="AU314" s="165" t="s">
        <v>125</v>
      </c>
      <c r="AY314" s="17" t="s">
        <v>148</v>
      </c>
      <c r="BE314" s="166">
        <f>IF(N314="základní",J314,0)</f>
        <v>0</v>
      </c>
      <c r="BF314" s="166">
        <f>IF(N314="snížená",J314,0)</f>
        <v>0</v>
      </c>
      <c r="BG314" s="166">
        <f>IF(N314="zákl. přenesená",J314,0)</f>
        <v>0</v>
      </c>
      <c r="BH314" s="166">
        <f>IF(N314="sníž. přenesená",J314,0)</f>
        <v>0</v>
      </c>
      <c r="BI314" s="166">
        <f>IF(N314="nulová",J314,0)</f>
        <v>0</v>
      </c>
      <c r="BJ314" s="17" t="s">
        <v>125</v>
      </c>
      <c r="BK314" s="166">
        <f>ROUND(I314*H314,2)</f>
        <v>0</v>
      </c>
      <c r="BL314" s="17" t="s">
        <v>156</v>
      </c>
      <c r="BM314" s="165" t="s">
        <v>512</v>
      </c>
    </row>
    <row r="315" spans="1:65" s="2" customFormat="1" ht="16.5" customHeight="1">
      <c r="A315" s="32"/>
      <c r="B315" s="120"/>
      <c r="C315" s="154">
        <v>95</v>
      </c>
      <c r="D315" s="154" t="s">
        <v>151</v>
      </c>
      <c r="E315" s="155" t="s">
        <v>513</v>
      </c>
      <c r="F315" s="156" t="s">
        <v>514</v>
      </c>
      <c r="G315" s="157" t="s">
        <v>481</v>
      </c>
      <c r="H315" s="158">
        <v>1</v>
      </c>
      <c r="I315" s="159"/>
      <c r="J315" s="160">
        <f t="shared" si="3"/>
        <v>0</v>
      </c>
      <c r="K315" s="156" t="s">
        <v>1</v>
      </c>
      <c r="L315" s="33"/>
      <c r="M315" s="161" t="s">
        <v>1</v>
      </c>
      <c r="N315" s="162" t="s">
        <v>42</v>
      </c>
      <c r="O315" s="58"/>
      <c r="P315" s="163">
        <f>O315*H315</f>
        <v>0</v>
      </c>
      <c r="Q315" s="163">
        <v>0</v>
      </c>
      <c r="R315" s="163">
        <f>Q315*H315</f>
        <v>0</v>
      </c>
      <c r="S315" s="163">
        <v>0</v>
      </c>
      <c r="T315" s="164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65" t="s">
        <v>156</v>
      </c>
      <c r="AT315" s="165" t="s">
        <v>151</v>
      </c>
      <c r="AU315" s="165" t="s">
        <v>125</v>
      </c>
      <c r="AY315" s="17" t="s">
        <v>148</v>
      </c>
      <c r="BE315" s="166">
        <f>IF(N315="základní",J315,0)</f>
        <v>0</v>
      </c>
      <c r="BF315" s="166">
        <f>IF(N315="snížená",J315,0)</f>
        <v>0</v>
      </c>
      <c r="BG315" s="166">
        <f>IF(N315="zákl. přenesená",J315,0)</f>
        <v>0</v>
      </c>
      <c r="BH315" s="166">
        <f>IF(N315="sníž. přenesená",J315,0)</f>
        <v>0</v>
      </c>
      <c r="BI315" s="166">
        <f>IF(N315="nulová",J315,0)</f>
        <v>0</v>
      </c>
      <c r="BJ315" s="17" t="s">
        <v>125</v>
      </c>
      <c r="BK315" s="166">
        <f>ROUND(I315*H315,2)</f>
        <v>0</v>
      </c>
      <c r="BL315" s="17" t="s">
        <v>156</v>
      </c>
      <c r="BM315" s="165" t="s">
        <v>515</v>
      </c>
    </row>
    <row r="316" spans="1:65" s="2" customFormat="1" ht="21.75" customHeight="1">
      <c r="A316" s="32"/>
      <c r="B316" s="120"/>
      <c r="C316" s="154">
        <v>96</v>
      </c>
      <c r="D316" s="154" t="s">
        <v>151</v>
      </c>
      <c r="E316" s="155" t="s">
        <v>516</v>
      </c>
      <c r="F316" s="156" t="s">
        <v>517</v>
      </c>
      <c r="G316" s="157" t="s">
        <v>481</v>
      </c>
      <c r="H316" s="158">
        <v>5</v>
      </c>
      <c r="I316" s="159"/>
      <c r="J316" s="160">
        <f t="shared" si="3"/>
        <v>0</v>
      </c>
      <c r="K316" s="156" t="s">
        <v>1</v>
      </c>
      <c r="L316" s="33"/>
      <c r="M316" s="161" t="s">
        <v>1</v>
      </c>
      <c r="N316" s="162" t="s">
        <v>42</v>
      </c>
      <c r="O316" s="58"/>
      <c r="P316" s="163">
        <f>O316*H316</f>
        <v>0</v>
      </c>
      <c r="Q316" s="163">
        <v>0</v>
      </c>
      <c r="R316" s="163">
        <f>Q316*H316</f>
        <v>0</v>
      </c>
      <c r="S316" s="163">
        <v>0</v>
      </c>
      <c r="T316" s="164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65" t="s">
        <v>156</v>
      </c>
      <c r="AT316" s="165" t="s">
        <v>151</v>
      </c>
      <c r="AU316" s="165" t="s">
        <v>125</v>
      </c>
      <c r="AY316" s="17" t="s">
        <v>148</v>
      </c>
      <c r="BE316" s="166">
        <f>IF(N316="základní",J316,0)</f>
        <v>0</v>
      </c>
      <c r="BF316" s="166">
        <f>IF(N316="snížená",J316,0)</f>
        <v>0</v>
      </c>
      <c r="BG316" s="166">
        <f>IF(N316="zákl. přenesená",J316,0)</f>
        <v>0</v>
      </c>
      <c r="BH316" s="166">
        <f>IF(N316="sníž. přenesená",J316,0)</f>
        <v>0</v>
      </c>
      <c r="BI316" s="166">
        <f>IF(N316="nulová",J316,0)</f>
        <v>0</v>
      </c>
      <c r="BJ316" s="17" t="s">
        <v>125</v>
      </c>
      <c r="BK316" s="166">
        <f>ROUND(I316*H316,2)</f>
        <v>0</v>
      </c>
      <c r="BL316" s="17" t="s">
        <v>156</v>
      </c>
      <c r="BM316" s="165" t="s">
        <v>518</v>
      </c>
    </row>
    <row r="317" spans="1:65" s="2" customFormat="1" ht="16.5" customHeight="1">
      <c r="A317" s="32"/>
      <c r="B317" s="120"/>
      <c r="C317" s="154">
        <v>97</v>
      </c>
      <c r="D317" s="154" t="s">
        <v>151</v>
      </c>
      <c r="E317" s="155" t="s">
        <v>519</v>
      </c>
      <c r="F317" s="156" t="s">
        <v>520</v>
      </c>
      <c r="G317" s="157" t="s">
        <v>481</v>
      </c>
      <c r="H317" s="158">
        <v>12</v>
      </c>
      <c r="I317" s="159"/>
      <c r="J317" s="160">
        <f t="shared" si="3"/>
        <v>0</v>
      </c>
      <c r="K317" s="156" t="s">
        <v>1</v>
      </c>
      <c r="L317" s="33"/>
      <c r="M317" s="161" t="s">
        <v>1</v>
      </c>
      <c r="N317" s="162" t="s">
        <v>42</v>
      </c>
      <c r="O317" s="58"/>
      <c r="P317" s="163">
        <f>O317*H317</f>
        <v>0</v>
      </c>
      <c r="Q317" s="163">
        <v>0</v>
      </c>
      <c r="R317" s="163">
        <f>Q317*H317</f>
        <v>0</v>
      </c>
      <c r="S317" s="163">
        <v>0</v>
      </c>
      <c r="T317" s="164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65" t="s">
        <v>156</v>
      </c>
      <c r="AT317" s="165" t="s">
        <v>151</v>
      </c>
      <c r="AU317" s="165" t="s">
        <v>125</v>
      </c>
      <c r="AY317" s="17" t="s">
        <v>148</v>
      </c>
      <c r="BE317" s="166">
        <f>IF(N317="základní",J317,0)</f>
        <v>0</v>
      </c>
      <c r="BF317" s="166">
        <f>IF(N317="snížená",J317,0)</f>
        <v>0</v>
      </c>
      <c r="BG317" s="166">
        <f>IF(N317="zákl. přenesená",J317,0)</f>
        <v>0</v>
      </c>
      <c r="BH317" s="166">
        <f>IF(N317="sníž. přenesená",J317,0)</f>
        <v>0</v>
      </c>
      <c r="BI317" s="166">
        <f>IF(N317="nulová",J317,0)</f>
        <v>0</v>
      </c>
      <c r="BJ317" s="17" t="s">
        <v>125</v>
      </c>
      <c r="BK317" s="166">
        <f>ROUND(I317*H317,2)</f>
        <v>0</v>
      </c>
      <c r="BL317" s="17" t="s">
        <v>156</v>
      </c>
      <c r="BM317" s="165" t="s">
        <v>521</v>
      </c>
    </row>
    <row r="318" spans="1:65" s="2" customFormat="1" ht="16.5" customHeight="1">
      <c r="A318" s="32"/>
      <c r="B318" s="120"/>
      <c r="C318" s="154">
        <v>98</v>
      </c>
      <c r="D318" s="154" t="s">
        <v>151</v>
      </c>
      <c r="E318" s="155" t="s">
        <v>522</v>
      </c>
      <c r="F318" s="156" t="s">
        <v>523</v>
      </c>
      <c r="G318" s="157" t="s">
        <v>481</v>
      </c>
      <c r="H318" s="158">
        <v>25</v>
      </c>
      <c r="I318" s="159"/>
      <c r="J318" s="160">
        <f t="shared" si="3"/>
        <v>0</v>
      </c>
      <c r="K318" s="156" t="s">
        <v>1</v>
      </c>
      <c r="L318" s="33"/>
      <c r="M318" s="161" t="s">
        <v>1</v>
      </c>
      <c r="N318" s="162" t="s">
        <v>42</v>
      </c>
      <c r="O318" s="58"/>
      <c r="P318" s="163">
        <f>O318*H318</f>
        <v>0</v>
      </c>
      <c r="Q318" s="163">
        <v>0</v>
      </c>
      <c r="R318" s="163">
        <f>Q318*H318</f>
        <v>0</v>
      </c>
      <c r="S318" s="163">
        <v>0</v>
      </c>
      <c r="T318" s="164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65" t="s">
        <v>156</v>
      </c>
      <c r="AT318" s="165" t="s">
        <v>151</v>
      </c>
      <c r="AU318" s="165" t="s">
        <v>125</v>
      </c>
      <c r="AY318" s="17" t="s">
        <v>148</v>
      </c>
      <c r="BE318" s="166">
        <f>IF(N318="základní",J318,0)</f>
        <v>0</v>
      </c>
      <c r="BF318" s="166">
        <f>IF(N318="snížená",J318,0)</f>
        <v>0</v>
      </c>
      <c r="BG318" s="166">
        <f>IF(N318="zákl. přenesená",J318,0)</f>
        <v>0</v>
      </c>
      <c r="BH318" s="166">
        <f>IF(N318="sníž. přenesená",J318,0)</f>
        <v>0</v>
      </c>
      <c r="BI318" s="166">
        <f>IF(N318="nulová",J318,0)</f>
        <v>0</v>
      </c>
      <c r="BJ318" s="17" t="s">
        <v>125</v>
      </c>
      <c r="BK318" s="166">
        <f>ROUND(I318*H318,2)</f>
        <v>0</v>
      </c>
      <c r="BL318" s="17" t="s">
        <v>156</v>
      </c>
      <c r="BM318" s="165" t="s">
        <v>524</v>
      </c>
    </row>
    <row r="319" spans="1:65" s="2" customFormat="1" ht="16.5" customHeight="1">
      <c r="A319" s="32"/>
      <c r="B319" s="120"/>
      <c r="C319" s="154">
        <v>99</v>
      </c>
      <c r="D319" s="154" t="s">
        <v>151</v>
      </c>
      <c r="E319" s="155" t="s">
        <v>525</v>
      </c>
      <c r="F319" s="156" t="s">
        <v>526</v>
      </c>
      <c r="G319" s="157" t="s">
        <v>481</v>
      </c>
      <c r="H319" s="158">
        <v>25</v>
      </c>
      <c r="I319" s="159"/>
      <c r="J319" s="160">
        <f t="shared" si="3"/>
        <v>0</v>
      </c>
      <c r="K319" s="156" t="s">
        <v>1</v>
      </c>
      <c r="L319" s="33"/>
      <c r="M319" s="161" t="s">
        <v>1</v>
      </c>
      <c r="N319" s="162" t="s">
        <v>42</v>
      </c>
      <c r="O319" s="58"/>
      <c r="P319" s="163">
        <f>O319*H319</f>
        <v>0</v>
      </c>
      <c r="Q319" s="163">
        <v>0</v>
      </c>
      <c r="R319" s="163">
        <f>Q319*H319</f>
        <v>0</v>
      </c>
      <c r="S319" s="163">
        <v>0</v>
      </c>
      <c r="T319" s="164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65" t="s">
        <v>156</v>
      </c>
      <c r="AT319" s="165" t="s">
        <v>151</v>
      </c>
      <c r="AU319" s="165" t="s">
        <v>125</v>
      </c>
      <c r="AY319" s="17" t="s">
        <v>148</v>
      </c>
      <c r="BE319" s="166">
        <f>IF(N319="základní",J319,0)</f>
        <v>0</v>
      </c>
      <c r="BF319" s="166">
        <f>IF(N319="snížená",J319,0)</f>
        <v>0</v>
      </c>
      <c r="BG319" s="166">
        <f>IF(N319="zákl. přenesená",J319,0)</f>
        <v>0</v>
      </c>
      <c r="BH319" s="166">
        <f>IF(N319="sníž. přenesená",J319,0)</f>
        <v>0</v>
      </c>
      <c r="BI319" s="166">
        <f>IF(N319="nulová",J319,0)</f>
        <v>0</v>
      </c>
      <c r="BJ319" s="17" t="s">
        <v>125</v>
      </c>
      <c r="BK319" s="166">
        <f>ROUND(I319*H319,2)</f>
        <v>0</v>
      </c>
      <c r="BL319" s="17" t="s">
        <v>156</v>
      </c>
      <c r="BM319" s="165" t="s">
        <v>527</v>
      </c>
    </row>
    <row r="320" spans="1:65" s="2" customFormat="1" ht="16.5" customHeight="1">
      <c r="A320" s="32"/>
      <c r="B320" s="120"/>
      <c r="C320" s="154">
        <v>100</v>
      </c>
      <c r="D320" s="154" t="s">
        <v>151</v>
      </c>
      <c r="E320" s="155" t="s">
        <v>528</v>
      </c>
      <c r="F320" s="156" t="s">
        <v>529</v>
      </c>
      <c r="G320" s="157" t="s">
        <v>481</v>
      </c>
      <c r="H320" s="158">
        <v>25</v>
      </c>
      <c r="I320" s="159"/>
      <c r="J320" s="160">
        <f t="shared" si="3"/>
        <v>0</v>
      </c>
      <c r="K320" s="156" t="s">
        <v>1</v>
      </c>
      <c r="L320" s="33"/>
      <c r="M320" s="161" t="s">
        <v>1</v>
      </c>
      <c r="N320" s="162" t="s">
        <v>42</v>
      </c>
      <c r="O320" s="58"/>
      <c r="P320" s="163">
        <f>O320*H320</f>
        <v>0</v>
      </c>
      <c r="Q320" s="163">
        <v>0</v>
      </c>
      <c r="R320" s="163">
        <f>Q320*H320</f>
        <v>0</v>
      </c>
      <c r="S320" s="163">
        <v>0</v>
      </c>
      <c r="T320" s="164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65" t="s">
        <v>156</v>
      </c>
      <c r="AT320" s="165" t="s">
        <v>151</v>
      </c>
      <c r="AU320" s="165" t="s">
        <v>125</v>
      </c>
      <c r="AY320" s="17" t="s">
        <v>148</v>
      </c>
      <c r="BE320" s="166">
        <f>IF(N320="základní",J320,0)</f>
        <v>0</v>
      </c>
      <c r="BF320" s="166">
        <f>IF(N320="snížená",J320,0)</f>
        <v>0</v>
      </c>
      <c r="BG320" s="166">
        <f>IF(N320="zákl. přenesená",J320,0)</f>
        <v>0</v>
      </c>
      <c r="BH320" s="166">
        <f>IF(N320="sníž. přenesená",J320,0)</f>
        <v>0</v>
      </c>
      <c r="BI320" s="166">
        <f>IF(N320="nulová",J320,0)</f>
        <v>0</v>
      </c>
      <c r="BJ320" s="17" t="s">
        <v>125</v>
      </c>
      <c r="BK320" s="166">
        <f>ROUND(I320*H320,2)</f>
        <v>0</v>
      </c>
      <c r="BL320" s="17" t="s">
        <v>156</v>
      </c>
      <c r="BM320" s="165" t="s">
        <v>530</v>
      </c>
    </row>
    <row r="321" spans="1:65" s="2" customFormat="1" ht="21.75" customHeight="1">
      <c r="A321" s="32"/>
      <c r="B321" s="120"/>
      <c r="C321" s="154">
        <v>101</v>
      </c>
      <c r="D321" s="154" t="s">
        <v>151</v>
      </c>
      <c r="E321" s="155" t="s">
        <v>531</v>
      </c>
      <c r="F321" s="156" t="s">
        <v>532</v>
      </c>
      <c r="G321" s="157" t="s">
        <v>275</v>
      </c>
      <c r="H321" s="158">
        <v>80</v>
      </c>
      <c r="I321" s="159"/>
      <c r="J321" s="160">
        <f t="shared" si="3"/>
        <v>0</v>
      </c>
      <c r="K321" s="156" t="s">
        <v>1</v>
      </c>
      <c r="L321" s="33"/>
      <c r="M321" s="161" t="s">
        <v>1</v>
      </c>
      <c r="N321" s="162" t="s">
        <v>42</v>
      </c>
      <c r="O321" s="58"/>
      <c r="P321" s="163">
        <f>O321*H321</f>
        <v>0</v>
      </c>
      <c r="Q321" s="163">
        <v>0</v>
      </c>
      <c r="R321" s="163">
        <f>Q321*H321</f>
        <v>0</v>
      </c>
      <c r="S321" s="163">
        <v>0</v>
      </c>
      <c r="T321" s="164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65" t="s">
        <v>156</v>
      </c>
      <c r="AT321" s="165" t="s">
        <v>151</v>
      </c>
      <c r="AU321" s="165" t="s">
        <v>125</v>
      </c>
      <c r="AY321" s="17" t="s">
        <v>148</v>
      </c>
      <c r="BE321" s="166">
        <f>IF(N321="základní",J321,0)</f>
        <v>0</v>
      </c>
      <c r="BF321" s="166">
        <f>IF(N321="snížená",J321,0)</f>
        <v>0</v>
      </c>
      <c r="BG321" s="166">
        <f>IF(N321="zákl. přenesená",J321,0)</f>
        <v>0</v>
      </c>
      <c r="BH321" s="166">
        <f>IF(N321="sníž. přenesená",J321,0)</f>
        <v>0</v>
      </c>
      <c r="BI321" s="166">
        <f>IF(N321="nulová",J321,0)</f>
        <v>0</v>
      </c>
      <c r="BJ321" s="17" t="s">
        <v>125</v>
      </c>
      <c r="BK321" s="166">
        <f>ROUND(I321*H321,2)</f>
        <v>0</v>
      </c>
      <c r="BL321" s="17" t="s">
        <v>156</v>
      </c>
      <c r="BM321" s="165" t="s">
        <v>533</v>
      </c>
    </row>
    <row r="322" spans="1:65" s="2" customFormat="1" ht="21.75" customHeight="1">
      <c r="A322" s="32"/>
      <c r="B322" s="120"/>
      <c r="C322" s="154">
        <v>102</v>
      </c>
      <c r="D322" s="154" t="s">
        <v>151</v>
      </c>
      <c r="E322" s="155" t="s">
        <v>534</v>
      </c>
      <c r="F322" s="156" t="s">
        <v>535</v>
      </c>
      <c r="G322" s="157" t="s">
        <v>275</v>
      </c>
      <c r="H322" s="158">
        <v>45</v>
      </c>
      <c r="I322" s="159"/>
      <c r="J322" s="160">
        <f t="shared" si="3"/>
        <v>0</v>
      </c>
      <c r="K322" s="156" t="s">
        <v>1</v>
      </c>
      <c r="L322" s="33"/>
      <c r="M322" s="161" t="s">
        <v>1</v>
      </c>
      <c r="N322" s="162" t="s">
        <v>42</v>
      </c>
      <c r="O322" s="58"/>
      <c r="P322" s="163">
        <f>O322*H322</f>
        <v>0</v>
      </c>
      <c r="Q322" s="163">
        <v>0</v>
      </c>
      <c r="R322" s="163">
        <f>Q322*H322</f>
        <v>0</v>
      </c>
      <c r="S322" s="163">
        <v>0</v>
      </c>
      <c r="T322" s="164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65" t="s">
        <v>156</v>
      </c>
      <c r="AT322" s="165" t="s">
        <v>151</v>
      </c>
      <c r="AU322" s="165" t="s">
        <v>125</v>
      </c>
      <c r="AY322" s="17" t="s">
        <v>148</v>
      </c>
      <c r="BE322" s="166">
        <f>IF(N322="základní",J322,0)</f>
        <v>0</v>
      </c>
      <c r="BF322" s="166">
        <f>IF(N322="snížená",J322,0)</f>
        <v>0</v>
      </c>
      <c r="BG322" s="166">
        <f>IF(N322="zákl. přenesená",J322,0)</f>
        <v>0</v>
      </c>
      <c r="BH322" s="166">
        <f>IF(N322="sníž. přenesená",J322,0)</f>
        <v>0</v>
      </c>
      <c r="BI322" s="166">
        <f>IF(N322="nulová",J322,0)</f>
        <v>0</v>
      </c>
      <c r="BJ322" s="17" t="s">
        <v>125</v>
      </c>
      <c r="BK322" s="166">
        <f>ROUND(I322*H322,2)</f>
        <v>0</v>
      </c>
      <c r="BL322" s="17" t="s">
        <v>156</v>
      </c>
      <c r="BM322" s="165" t="s">
        <v>536</v>
      </c>
    </row>
    <row r="323" spans="1:65" s="2" customFormat="1" ht="16.5" customHeight="1">
      <c r="A323" s="32"/>
      <c r="B323" s="120"/>
      <c r="C323" s="154">
        <v>103</v>
      </c>
      <c r="D323" s="154" t="s">
        <v>151</v>
      </c>
      <c r="E323" s="155" t="s">
        <v>537</v>
      </c>
      <c r="F323" s="156" t="s">
        <v>493</v>
      </c>
      <c r="G323" s="157" t="s">
        <v>314</v>
      </c>
      <c r="H323" s="158">
        <v>1</v>
      </c>
      <c r="I323" s="159"/>
      <c r="J323" s="160">
        <f t="shared" si="3"/>
        <v>0</v>
      </c>
      <c r="K323" s="156" t="s">
        <v>1</v>
      </c>
      <c r="L323" s="33"/>
      <c r="M323" s="161" t="s">
        <v>1</v>
      </c>
      <c r="N323" s="162" t="s">
        <v>42</v>
      </c>
      <c r="O323" s="58"/>
      <c r="P323" s="163">
        <f>O323*H323</f>
        <v>0</v>
      </c>
      <c r="Q323" s="163">
        <v>0</v>
      </c>
      <c r="R323" s="163">
        <f>Q323*H323</f>
        <v>0</v>
      </c>
      <c r="S323" s="163">
        <v>0</v>
      </c>
      <c r="T323" s="164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65" t="s">
        <v>156</v>
      </c>
      <c r="AT323" s="165" t="s">
        <v>151</v>
      </c>
      <c r="AU323" s="165" t="s">
        <v>125</v>
      </c>
      <c r="AY323" s="17" t="s">
        <v>148</v>
      </c>
      <c r="BE323" s="166">
        <f>IF(N323="základní",J323,0)</f>
        <v>0</v>
      </c>
      <c r="BF323" s="166">
        <f>IF(N323="snížená",J323,0)</f>
        <v>0</v>
      </c>
      <c r="BG323" s="166">
        <f>IF(N323="zákl. přenesená",J323,0)</f>
        <v>0</v>
      </c>
      <c r="BH323" s="166">
        <f>IF(N323="sníž. přenesená",J323,0)</f>
        <v>0</v>
      </c>
      <c r="BI323" s="166">
        <f>IF(N323="nulová",J323,0)</f>
        <v>0</v>
      </c>
      <c r="BJ323" s="17" t="s">
        <v>125</v>
      </c>
      <c r="BK323" s="166">
        <f>ROUND(I323*H323,2)</f>
        <v>0</v>
      </c>
      <c r="BL323" s="17" t="s">
        <v>156</v>
      </c>
      <c r="BM323" s="165" t="s">
        <v>538</v>
      </c>
    </row>
    <row r="324" spans="1:65" s="2" customFormat="1" ht="24.2" customHeight="1">
      <c r="A324" s="32"/>
      <c r="B324" s="120"/>
      <c r="C324" s="154">
        <v>104</v>
      </c>
      <c r="D324" s="154" t="s">
        <v>151</v>
      </c>
      <c r="E324" s="155" t="s">
        <v>539</v>
      </c>
      <c r="F324" s="156" t="s">
        <v>540</v>
      </c>
      <c r="G324" s="157" t="s">
        <v>314</v>
      </c>
      <c r="H324" s="158">
        <v>1</v>
      </c>
      <c r="I324" s="159"/>
      <c r="J324" s="160">
        <f t="shared" si="3"/>
        <v>0</v>
      </c>
      <c r="K324" s="156" t="s">
        <v>1</v>
      </c>
      <c r="L324" s="33"/>
      <c r="M324" s="161" t="s">
        <v>1</v>
      </c>
      <c r="N324" s="162" t="s">
        <v>42</v>
      </c>
      <c r="O324" s="58"/>
      <c r="P324" s="163">
        <f>O324*H324</f>
        <v>0</v>
      </c>
      <c r="Q324" s="163">
        <v>0</v>
      </c>
      <c r="R324" s="163">
        <f>Q324*H324</f>
        <v>0</v>
      </c>
      <c r="S324" s="163">
        <v>0</v>
      </c>
      <c r="T324" s="164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65" t="s">
        <v>156</v>
      </c>
      <c r="AT324" s="165" t="s">
        <v>151</v>
      </c>
      <c r="AU324" s="165" t="s">
        <v>125</v>
      </c>
      <c r="AY324" s="17" t="s">
        <v>148</v>
      </c>
      <c r="BE324" s="166">
        <f>IF(N324="základní",J324,0)</f>
        <v>0</v>
      </c>
      <c r="BF324" s="166">
        <f>IF(N324="snížená",J324,0)</f>
        <v>0</v>
      </c>
      <c r="BG324" s="166">
        <f>IF(N324="zákl. přenesená",J324,0)</f>
        <v>0</v>
      </c>
      <c r="BH324" s="166">
        <f>IF(N324="sníž. přenesená",J324,0)</f>
        <v>0</v>
      </c>
      <c r="BI324" s="166">
        <f>IF(N324="nulová",J324,0)</f>
        <v>0</v>
      </c>
      <c r="BJ324" s="17" t="s">
        <v>125</v>
      </c>
      <c r="BK324" s="166">
        <f>ROUND(I324*H324,2)</f>
        <v>0</v>
      </c>
      <c r="BL324" s="17" t="s">
        <v>156</v>
      </c>
      <c r="BM324" s="165" t="s">
        <v>541</v>
      </c>
    </row>
    <row r="325" spans="1:65" s="2" customFormat="1" ht="21.75" customHeight="1">
      <c r="A325" s="32"/>
      <c r="B325" s="120"/>
      <c r="C325" s="154">
        <v>105</v>
      </c>
      <c r="D325" s="154" t="s">
        <v>151</v>
      </c>
      <c r="E325" s="155" t="s">
        <v>542</v>
      </c>
      <c r="F325" s="156" t="s">
        <v>543</v>
      </c>
      <c r="G325" s="157" t="s">
        <v>275</v>
      </c>
      <c r="H325" s="158">
        <v>130</v>
      </c>
      <c r="I325" s="159"/>
      <c r="J325" s="160">
        <f t="shared" si="3"/>
        <v>0</v>
      </c>
      <c r="K325" s="156" t="s">
        <v>1</v>
      </c>
      <c r="L325" s="33"/>
      <c r="M325" s="161" t="s">
        <v>1</v>
      </c>
      <c r="N325" s="162" t="s">
        <v>42</v>
      </c>
      <c r="O325" s="58"/>
      <c r="P325" s="163">
        <f>O325*H325</f>
        <v>0</v>
      </c>
      <c r="Q325" s="163">
        <v>0</v>
      </c>
      <c r="R325" s="163">
        <f>Q325*H325</f>
        <v>0</v>
      </c>
      <c r="S325" s="163">
        <v>0</v>
      </c>
      <c r="T325" s="164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65" t="s">
        <v>156</v>
      </c>
      <c r="AT325" s="165" t="s">
        <v>151</v>
      </c>
      <c r="AU325" s="165" t="s">
        <v>125</v>
      </c>
      <c r="AY325" s="17" t="s">
        <v>148</v>
      </c>
      <c r="BE325" s="166">
        <f>IF(N325="základní",J325,0)</f>
        <v>0</v>
      </c>
      <c r="BF325" s="166">
        <f>IF(N325="snížená",J325,0)</f>
        <v>0</v>
      </c>
      <c r="BG325" s="166">
        <f>IF(N325="zákl. přenesená",J325,0)</f>
        <v>0</v>
      </c>
      <c r="BH325" s="166">
        <f>IF(N325="sníž. přenesená",J325,0)</f>
        <v>0</v>
      </c>
      <c r="BI325" s="166">
        <f>IF(N325="nulová",J325,0)</f>
        <v>0</v>
      </c>
      <c r="BJ325" s="17" t="s">
        <v>125</v>
      </c>
      <c r="BK325" s="166">
        <f>ROUND(I325*H325,2)</f>
        <v>0</v>
      </c>
      <c r="BL325" s="17" t="s">
        <v>156</v>
      </c>
      <c r="BM325" s="165" t="s">
        <v>544</v>
      </c>
    </row>
    <row r="326" spans="1:65" s="2" customFormat="1" ht="16.5" customHeight="1">
      <c r="A326" s="32"/>
      <c r="B326" s="120"/>
      <c r="C326" s="154">
        <v>106</v>
      </c>
      <c r="D326" s="154" t="s">
        <v>151</v>
      </c>
      <c r="E326" s="155" t="s">
        <v>545</v>
      </c>
      <c r="F326" s="156" t="s">
        <v>546</v>
      </c>
      <c r="G326" s="157" t="s">
        <v>481</v>
      </c>
      <c r="H326" s="158">
        <v>13</v>
      </c>
      <c r="I326" s="159"/>
      <c r="J326" s="160">
        <f t="shared" si="3"/>
        <v>0</v>
      </c>
      <c r="K326" s="156" t="s">
        <v>1</v>
      </c>
      <c r="L326" s="33"/>
      <c r="M326" s="161" t="s">
        <v>1</v>
      </c>
      <c r="N326" s="162" t="s">
        <v>42</v>
      </c>
      <c r="O326" s="58"/>
      <c r="P326" s="163">
        <f>O326*H326</f>
        <v>0</v>
      </c>
      <c r="Q326" s="163">
        <v>0</v>
      </c>
      <c r="R326" s="163">
        <f>Q326*H326</f>
        <v>0</v>
      </c>
      <c r="S326" s="163">
        <v>0</v>
      </c>
      <c r="T326" s="164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65" t="s">
        <v>156</v>
      </c>
      <c r="AT326" s="165" t="s">
        <v>151</v>
      </c>
      <c r="AU326" s="165" t="s">
        <v>125</v>
      </c>
      <c r="AY326" s="17" t="s">
        <v>148</v>
      </c>
      <c r="BE326" s="166">
        <f>IF(N326="základní",J326,0)</f>
        <v>0</v>
      </c>
      <c r="BF326" s="166">
        <f>IF(N326="snížená",J326,0)</f>
        <v>0</v>
      </c>
      <c r="BG326" s="166">
        <f>IF(N326="zákl. přenesená",J326,0)</f>
        <v>0</v>
      </c>
      <c r="BH326" s="166">
        <f>IF(N326="sníž. přenesená",J326,0)</f>
        <v>0</v>
      </c>
      <c r="BI326" s="166">
        <f>IF(N326="nulová",J326,0)</f>
        <v>0</v>
      </c>
      <c r="BJ326" s="17" t="s">
        <v>125</v>
      </c>
      <c r="BK326" s="166">
        <f>ROUND(I326*H326,2)</f>
        <v>0</v>
      </c>
      <c r="BL326" s="17" t="s">
        <v>156</v>
      </c>
      <c r="BM326" s="165" t="s">
        <v>547</v>
      </c>
    </row>
    <row r="327" spans="1:65" s="2" customFormat="1" ht="16.5" customHeight="1">
      <c r="A327" s="32"/>
      <c r="B327" s="120"/>
      <c r="C327" s="154">
        <v>107</v>
      </c>
      <c r="D327" s="154" t="s">
        <v>151</v>
      </c>
      <c r="E327" s="155" t="s">
        <v>548</v>
      </c>
      <c r="F327" s="156" t="s">
        <v>549</v>
      </c>
      <c r="G327" s="157" t="s">
        <v>481</v>
      </c>
      <c r="H327" s="158">
        <v>13</v>
      </c>
      <c r="I327" s="159"/>
      <c r="J327" s="160">
        <f t="shared" si="3"/>
        <v>0</v>
      </c>
      <c r="K327" s="156" t="s">
        <v>1</v>
      </c>
      <c r="L327" s="33"/>
      <c r="M327" s="161" t="s">
        <v>1</v>
      </c>
      <c r="N327" s="162" t="s">
        <v>42</v>
      </c>
      <c r="O327" s="58"/>
      <c r="P327" s="163">
        <f>O327*H327</f>
        <v>0</v>
      </c>
      <c r="Q327" s="163">
        <v>0</v>
      </c>
      <c r="R327" s="163">
        <f>Q327*H327</f>
        <v>0</v>
      </c>
      <c r="S327" s="163">
        <v>0</v>
      </c>
      <c r="T327" s="164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65" t="s">
        <v>156</v>
      </c>
      <c r="AT327" s="165" t="s">
        <v>151</v>
      </c>
      <c r="AU327" s="165" t="s">
        <v>125</v>
      </c>
      <c r="AY327" s="17" t="s">
        <v>148</v>
      </c>
      <c r="BE327" s="166">
        <f>IF(N327="základní",J327,0)</f>
        <v>0</v>
      </c>
      <c r="BF327" s="166">
        <f>IF(N327="snížená",J327,0)</f>
        <v>0</v>
      </c>
      <c r="BG327" s="166">
        <f>IF(N327="zákl. přenesená",J327,0)</f>
        <v>0</v>
      </c>
      <c r="BH327" s="166">
        <f>IF(N327="sníž. přenesená",J327,0)</f>
        <v>0</v>
      </c>
      <c r="BI327" s="166">
        <f>IF(N327="nulová",J327,0)</f>
        <v>0</v>
      </c>
      <c r="BJ327" s="17" t="s">
        <v>125</v>
      </c>
      <c r="BK327" s="166">
        <f>ROUND(I327*H327,2)</f>
        <v>0</v>
      </c>
      <c r="BL327" s="17" t="s">
        <v>156</v>
      </c>
      <c r="BM327" s="165" t="s">
        <v>550</v>
      </c>
    </row>
    <row r="328" spans="1:65" s="2" customFormat="1" ht="16.5" customHeight="1">
      <c r="A328" s="32"/>
      <c r="B328" s="120"/>
      <c r="C328" s="154">
        <v>108</v>
      </c>
      <c r="D328" s="154" t="s">
        <v>151</v>
      </c>
      <c r="E328" s="155" t="s">
        <v>551</v>
      </c>
      <c r="F328" s="156" t="s">
        <v>552</v>
      </c>
      <c r="G328" s="157" t="s">
        <v>481</v>
      </c>
      <c r="H328" s="158">
        <v>2</v>
      </c>
      <c r="I328" s="159"/>
      <c r="J328" s="160">
        <f t="shared" si="3"/>
        <v>0</v>
      </c>
      <c r="K328" s="156" t="s">
        <v>1</v>
      </c>
      <c r="L328" s="33"/>
      <c r="M328" s="161" t="s">
        <v>1</v>
      </c>
      <c r="N328" s="162" t="s">
        <v>42</v>
      </c>
      <c r="O328" s="58"/>
      <c r="P328" s="163">
        <f>O328*H328</f>
        <v>0</v>
      </c>
      <c r="Q328" s="163">
        <v>0</v>
      </c>
      <c r="R328" s="163">
        <f>Q328*H328</f>
        <v>0</v>
      </c>
      <c r="S328" s="163">
        <v>0</v>
      </c>
      <c r="T328" s="164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65" t="s">
        <v>156</v>
      </c>
      <c r="AT328" s="165" t="s">
        <v>151</v>
      </c>
      <c r="AU328" s="165" t="s">
        <v>125</v>
      </c>
      <c r="AY328" s="17" t="s">
        <v>148</v>
      </c>
      <c r="BE328" s="166">
        <f>IF(N328="základní",J328,0)</f>
        <v>0</v>
      </c>
      <c r="BF328" s="166">
        <f>IF(N328="snížená",J328,0)</f>
        <v>0</v>
      </c>
      <c r="BG328" s="166">
        <f>IF(N328="zákl. přenesená",J328,0)</f>
        <v>0</v>
      </c>
      <c r="BH328" s="166">
        <f>IF(N328="sníž. přenesená",J328,0)</f>
        <v>0</v>
      </c>
      <c r="BI328" s="166">
        <f>IF(N328="nulová",J328,0)</f>
        <v>0</v>
      </c>
      <c r="BJ328" s="17" t="s">
        <v>125</v>
      </c>
      <c r="BK328" s="166">
        <f>ROUND(I328*H328,2)</f>
        <v>0</v>
      </c>
      <c r="BL328" s="17" t="s">
        <v>156</v>
      </c>
      <c r="BM328" s="165" t="s">
        <v>553</v>
      </c>
    </row>
    <row r="329" spans="1:65" s="2" customFormat="1" ht="16.5" customHeight="1">
      <c r="A329" s="32"/>
      <c r="B329" s="120"/>
      <c r="C329" s="154">
        <v>109</v>
      </c>
      <c r="D329" s="154" t="s">
        <v>151</v>
      </c>
      <c r="E329" s="155" t="s">
        <v>554</v>
      </c>
      <c r="F329" s="156" t="s">
        <v>555</v>
      </c>
      <c r="G329" s="157" t="s">
        <v>481</v>
      </c>
      <c r="H329" s="158">
        <v>1</v>
      </c>
      <c r="I329" s="159"/>
      <c r="J329" s="160">
        <f t="shared" si="3"/>
        <v>0</v>
      </c>
      <c r="K329" s="156" t="s">
        <v>1</v>
      </c>
      <c r="L329" s="33"/>
      <c r="M329" s="161" t="s">
        <v>1</v>
      </c>
      <c r="N329" s="162" t="s">
        <v>42</v>
      </c>
      <c r="O329" s="58"/>
      <c r="P329" s="163">
        <f>O329*H329</f>
        <v>0</v>
      </c>
      <c r="Q329" s="163">
        <v>0</v>
      </c>
      <c r="R329" s="163">
        <f>Q329*H329</f>
        <v>0</v>
      </c>
      <c r="S329" s="163">
        <v>0</v>
      </c>
      <c r="T329" s="164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65" t="s">
        <v>156</v>
      </c>
      <c r="AT329" s="165" t="s">
        <v>151</v>
      </c>
      <c r="AU329" s="165" t="s">
        <v>125</v>
      </c>
      <c r="AY329" s="17" t="s">
        <v>148</v>
      </c>
      <c r="BE329" s="166">
        <f>IF(N329="základní",J329,0)</f>
        <v>0</v>
      </c>
      <c r="BF329" s="166">
        <f>IF(N329="snížená",J329,0)</f>
        <v>0</v>
      </c>
      <c r="BG329" s="166">
        <f>IF(N329="zákl. přenesená",J329,0)</f>
        <v>0</v>
      </c>
      <c r="BH329" s="166">
        <f>IF(N329="sníž. přenesená",J329,0)</f>
        <v>0</v>
      </c>
      <c r="BI329" s="166">
        <f>IF(N329="nulová",J329,0)</f>
        <v>0</v>
      </c>
      <c r="BJ329" s="17" t="s">
        <v>125</v>
      </c>
      <c r="BK329" s="166">
        <f>ROUND(I329*H329,2)</f>
        <v>0</v>
      </c>
      <c r="BL329" s="17" t="s">
        <v>156</v>
      </c>
      <c r="BM329" s="165" t="s">
        <v>556</v>
      </c>
    </row>
    <row r="330" spans="1:65" s="2" customFormat="1" ht="16.5" customHeight="1">
      <c r="A330" s="32"/>
      <c r="B330" s="120"/>
      <c r="C330" s="154">
        <v>110</v>
      </c>
      <c r="D330" s="154" t="s">
        <v>151</v>
      </c>
      <c r="E330" s="155" t="s">
        <v>557</v>
      </c>
      <c r="F330" s="156" t="s">
        <v>558</v>
      </c>
      <c r="G330" s="157" t="s">
        <v>481</v>
      </c>
      <c r="H330" s="158">
        <v>9</v>
      </c>
      <c r="I330" s="159"/>
      <c r="J330" s="160">
        <f t="shared" si="3"/>
        <v>0</v>
      </c>
      <c r="K330" s="156" t="s">
        <v>1</v>
      </c>
      <c r="L330" s="33"/>
      <c r="M330" s="161" t="s">
        <v>1</v>
      </c>
      <c r="N330" s="162" t="s">
        <v>42</v>
      </c>
      <c r="O330" s="58"/>
      <c r="P330" s="163">
        <f>O330*H330</f>
        <v>0</v>
      </c>
      <c r="Q330" s="163">
        <v>0</v>
      </c>
      <c r="R330" s="163">
        <f>Q330*H330</f>
        <v>0</v>
      </c>
      <c r="S330" s="163">
        <v>0</v>
      </c>
      <c r="T330" s="164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65" t="s">
        <v>156</v>
      </c>
      <c r="AT330" s="165" t="s">
        <v>151</v>
      </c>
      <c r="AU330" s="165" t="s">
        <v>125</v>
      </c>
      <c r="AY330" s="17" t="s">
        <v>148</v>
      </c>
      <c r="BE330" s="166">
        <f>IF(N330="základní",J330,0)</f>
        <v>0</v>
      </c>
      <c r="BF330" s="166">
        <f>IF(N330="snížená",J330,0)</f>
        <v>0</v>
      </c>
      <c r="BG330" s="166">
        <f>IF(N330="zákl. přenesená",J330,0)</f>
        <v>0</v>
      </c>
      <c r="BH330" s="166">
        <f>IF(N330="sníž. přenesená",J330,0)</f>
        <v>0</v>
      </c>
      <c r="BI330" s="166">
        <f>IF(N330="nulová",J330,0)</f>
        <v>0</v>
      </c>
      <c r="BJ330" s="17" t="s">
        <v>125</v>
      </c>
      <c r="BK330" s="166">
        <f>ROUND(I330*H330,2)</f>
        <v>0</v>
      </c>
      <c r="BL330" s="17" t="s">
        <v>156</v>
      </c>
      <c r="BM330" s="165" t="s">
        <v>559</v>
      </c>
    </row>
    <row r="331" spans="1:65" s="2" customFormat="1" ht="16.5" customHeight="1">
      <c r="A331" s="32"/>
      <c r="B331" s="120"/>
      <c r="C331" s="154">
        <v>111</v>
      </c>
      <c r="D331" s="154" t="s">
        <v>151</v>
      </c>
      <c r="E331" s="155" t="s">
        <v>560</v>
      </c>
      <c r="F331" s="156" t="s">
        <v>561</v>
      </c>
      <c r="G331" s="157" t="s">
        <v>314</v>
      </c>
      <c r="H331" s="158">
        <v>1</v>
      </c>
      <c r="I331" s="159"/>
      <c r="J331" s="160">
        <f t="shared" si="3"/>
        <v>0</v>
      </c>
      <c r="K331" s="156" t="s">
        <v>1</v>
      </c>
      <c r="L331" s="33"/>
      <c r="M331" s="161" t="s">
        <v>1</v>
      </c>
      <c r="N331" s="162" t="s">
        <v>42</v>
      </c>
      <c r="O331" s="58"/>
      <c r="P331" s="163">
        <f>O331*H331</f>
        <v>0</v>
      </c>
      <c r="Q331" s="163">
        <v>0</v>
      </c>
      <c r="R331" s="163">
        <f>Q331*H331</f>
        <v>0</v>
      </c>
      <c r="S331" s="163">
        <v>0</v>
      </c>
      <c r="T331" s="164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65" t="s">
        <v>156</v>
      </c>
      <c r="AT331" s="165" t="s">
        <v>151</v>
      </c>
      <c r="AU331" s="165" t="s">
        <v>125</v>
      </c>
      <c r="AY331" s="17" t="s">
        <v>148</v>
      </c>
      <c r="BE331" s="166">
        <f>IF(N331="základní",J331,0)</f>
        <v>0</v>
      </c>
      <c r="BF331" s="166">
        <f>IF(N331="snížená",J331,0)</f>
        <v>0</v>
      </c>
      <c r="BG331" s="166">
        <f>IF(N331="zákl. přenesená",J331,0)</f>
        <v>0</v>
      </c>
      <c r="BH331" s="166">
        <f>IF(N331="sníž. přenesená",J331,0)</f>
        <v>0</v>
      </c>
      <c r="BI331" s="166">
        <f>IF(N331="nulová",J331,0)</f>
        <v>0</v>
      </c>
      <c r="BJ331" s="17" t="s">
        <v>125</v>
      </c>
      <c r="BK331" s="166">
        <f>ROUND(I331*H331,2)</f>
        <v>0</v>
      </c>
      <c r="BL331" s="17" t="s">
        <v>156</v>
      </c>
      <c r="BM331" s="165" t="s">
        <v>562</v>
      </c>
    </row>
    <row r="332" spans="1:65" s="2" customFormat="1" ht="37.9" customHeight="1">
      <c r="A332" s="32"/>
      <c r="B332" s="120"/>
      <c r="C332" s="154">
        <v>112</v>
      </c>
      <c r="D332" s="154" t="s">
        <v>151</v>
      </c>
      <c r="E332" s="155" t="s">
        <v>563</v>
      </c>
      <c r="F332" s="156" t="s">
        <v>564</v>
      </c>
      <c r="G332" s="157" t="s">
        <v>481</v>
      </c>
      <c r="H332" s="158">
        <v>1</v>
      </c>
      <c r="I332" s="159"/>
      <c r="J332" s="160">
        <f t="shared" si="3"/>
        <v>0</v>
      </c>
      <c r="K332" s="156" t="s">
        <v>1</v>
      </c>
      <c r="L332" s="33"/>
      <c r="M332" s="161" t="s">
        <v>1</v>
      </c>
      <c r="N332" s="162" t="s">
        <v>42</v>
      </c>
      <c r="O332" s="58"/>
      <c r="P332" s="163">
        <f>O332*H332</f>
        <v>0</v>
      </c>
      <c r="Q332" s="163">
        <v>0</v>
      </c>
      <c r="R332" s="163">
        <f>Q332*H332</f>
        <v>0</v>
      </c>
      <c r="S332" s="163">
        <v>0</v>
      </c>
      <c r="T332" s="164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65" t="s">
        <v>156</v>
      </c>
      <c r="AT332" s="165" t="s">
        <v>151</v>
      </c>
      <c r="AU332" s="165" t="s">
        <v>125</v>
      </c>
      <c r="AY332" s="17" t="s">
        <v>148</v>
      </c>
      <c r="BE332" s="166">
        <f>IF(N332="základní",J332,0)</f>
        <v>0</v>
      </c>
      <c r="BF332" s="166">
        <f>IF(N332="snížená",J332,0)</f>
        <v>0</v>
      </c>
      <c r="BG332" s="166">
        <f>IF(N332="zákl. přenesená",J332,0)</f>
        <v>0</v>
      </c>
      <c r="BH332" s="166">
        <f>IF(N332="sníž. přenesená",J332,0)</f>
        <v>0</v>
      </c>
      <c r="BI332" s="166">
        <f>IF(N332="nulová",J332,0)</f>
        <v>0</v>
      </c>
      <c r="BJ332" s="17" t="s">
        <v>125</v>
      </c>
      <c r="BK332" s="166">
        <f>ROUND(I332*H332,2)</f>
        <v>0</v>
      </c>
      <c r="BL332" s="17" t="s">
        <v>156</v>
      </c>
      <c r="BM332" s="165" t="s">
        <v>565</v>
      </c>
    </row>
    <row r="333" spans="1:65" s="2" customFormat="1" ht="37.9" customHeight="1">
      <c r="A333" s="32"/>
      <c r="B333" s="120"/>
      <c r="C333" s="154">
        <v>113</v>
      </c>
      <c r="D333" s="154" t="s">
        <v>151</v>
      </c>
      <c r="E333" s="155" t="s">
        <v>566</v>
      </c>
      <c r="F333" s="156" t="s">
        <v>567</v>
      </c>
      <c r="G333" s="157" t="s">
        <v>481</v>
      </c>
      <c r="H333" s="158">
        <v>1</v>
      </c>
      <c r="I333" s="159"/>
      <c r="J333" s="160">
        <f t="shared" si="3"/>
        <v>0</v>
      </c>
      <c r="K333" s="156" t="s">
        <v>1</v>
      </c>
      <c r="L333" s="33"/>
      <c r="M333" s="161" t="s">
        <v>1</v>
      </c>
      <c r="N333" s="162" t="s">
        <v>42</v>
      </c>
      <c r="O333" s="58"/>
      <c r="P333" s="163">
        <f>O333*H333</f>
        <v>0</v>
      </c>
      <c r="Q333" s="163">
        <v>0</v>
      </c>
      <c r="R333" s="163">
        <f>Q333*H333</f>
        <v>0</v>
      </c>
      <c r="S333" s="163">
        <v>0</v>
      </c>
      <c r="T333" s="164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65" t="s">
        <v>156</v>
      </c>
      <c r="AT333" s="165" t="s">
        <v>151</v>
      </c>
      <c r="AU333" s="165" t="s">
        <v>125</v>
      </c>
      <c r="AY333" s="17" t="s">
        <v>148</v>
      </c>
      <c r="BE333" s="166">
        <f>IF(N333="základní",J333,0)</f>
        <v>0</v>
      </c>
      <c r="BF333" s="166">
        <f>IF(N333="snížená",J333,0)</f>
        <v>0</v>
      </c>
      <c r="BG333" s="166">
        <f>IF(N333="zákl. přenesená",J333,0)</f>
        <v>0</v>
      </c>
      <c r="BH333" s="166">
        <f>IF(N333="sníž. přenesená",J333,0)</f>
        <v>0</v>
      </c>
      <c r="BI333" s="166">
        <f>IF(N333="nulová",J333,0)</f>
        <v>0</v>
      </c>
      <c r="BJ333" s="17" t="s">
        <v>125</v>
      </c>
      <c r="BK333" s="166">
        <f>ROUND(I333*H333,2)</f>
        <v>0</v>
      </c>
      <c r="BL333" s="17" t="s">
        <v>156</v>
      </c>
      <c r="BM333" s="165" t="s">
        <v>568</v>
      </c>
    </row>
    <row r="334" spans="1:65" s="2" customFormat="1" ht="24.2" customHeight="1">
      <c r="A334" s="32"/>
      <c r="B334" s="120"/>
      <c r="C334" s="154">
        <v>114</v>
      </c>
      <c r="D334" s="154" t="s">
        <v>151</v>
      </c>
      <c r="E334" s="155" t="s">
        <v>569</v>
      </c>
      <c r="F334" s="156" t="s">
        <v>570</v>
      </c>
      <c r="G334" s="157" t="s">
        <v>481</v>
      </c>
      <c r="H334" s="158">
        <v>2</v>
      </c>
      <c r="I334" s="159"/>
      <c r="J334" s="160">
        <f t="shared" si="3"/>
        <v>0</v>
      </c>
      <c r="K334" s="156" t="s">
        <v>1</v>
      </c>
      <c r="L334" s="33"/>
      <c r="M334" s="161" t="s">
        <v>1</v>
      </c>
      <c r="N334" s="162" t="s">
        <v>42</v>
      </c>
      <c r="O334" s="58"/>
      <c r="P334" s="163">
        <f>O334*H334</f>
        <v>0</v>
      </c>
      <c r="Q334" s="163">
        <v>0</v>
      </c>
      <c r="R334" s="163">
        <f>Q334*H334</f>
        <v>0</v>
      </c>
      <c r="S334" s="163">
        <v>0</v>
      </c>
      <c r="T334" s="164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65" t="s">
        <v>156</v>
      </c>
      <c r="AT334" s="165" t="s">
        <v>151</v>
      </c>
      <c r="AU334" s="165" t="s">
        <v>125</v>
      </c>
      <c r="AY334" s="17" t="s">
        <v>148</v>
      </c>
      <c r="BE334" s="166">
        <f>IF(N334="základní",J334,0)</f>
        <v>0</v>
      </c>
      <c r="BF334" s="166">
        <f>IF(N334="snížená",J334,0)</f>
        <v>0</v>
      </c>
      <c r="BG334" s="166">
        <f>IF(N334="zákl. přenesená",J334,0)</f>
        <v>0</v>
      </c>
      <c r="BH334" s="166">
        <f>IF(N334="sníž. přenesená",J334,0)</f>
        <v>0</v>
      </c>
      <c r="BI334" s="166">
        <f>IF(N334="nulová",J334,0)</f>
        <v>0</v>
      </c>
      <c r="BJ334" s="17" t="s">
        <v>125</v>
      </c>
      <c r="BK334" s="166">
        <f>ROUND(I334*H334,2)</f>
        <v>0</v>
      </c>
      <c r="BL334" s="17" t="s">
        <v>156</v>
      </c>
      <c r="BM334" s="165" t="s">
        <v>571</v>
      </c>
    </row>
    <row r="335" spans="1:65" s="2" customFormat="1" ht="24.2" customHeight="1">
      <c r="A335" s="32"/>
      <c r="B335" s="120"/>
      <c r="C335" s="154">
        <v>115</v>
      </c>
      <c r="D335" s="154" t="s">
        <v>151</v>
      </c>
      <c r="E335" s="155" t="s">
        <v>572</v>
      </c>
      <c r="F335" s="156" t="s">
        <v>573</v>
      </c>
      <c r="G335" s="157" t="s">
        <v>481</v>
      </c>
      <c r="H335" s="158">
        <v>6</v>
      </c>
      <c r="I335" s="159"/>
      <c r="J335" s="160">
        <f t="shared" si="3"/>
        <v>0</v>
      </c>
      <c r="K335" s="156" t="s">
        <v>1</v>
      </c>
      <c r="L335" s="33"/>
      <c r="M335" s="161" t="s">
        <v>1</v>
      </c>
      <c r="N335" s="162" t="s">
        <v>42</v>
      </c>
      <c r="O335" s="58"/>
      <c r="P335" s="163">
        <f>O335*H335</f>
        <v>0</v>
      </c>
      <c r="Q335" s="163">
        <v>0</v>
      </c>
      <c r="R335" s="163">
        <f>Q335*H335</f>
        <v>0</v>
      </c>
      <c r="S335" s="163">
        <v>0</v>
      </c>
      <c r="T335" s="164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65" t="s">
        <v>156</v>
      </c>
      <c r="AT335" s="165" t="s">
        <v>151</v>
      </c>
      <c r="AU335" s="165" t="s">
        <v>125</v>
      </c>
      <c r="AY335" s="17" t="s">
        <v>148</v>
      </c>
      <c r="BE335" s="166">
        <f>IF(N335="základní",J335,0)</f>
        <v>0</v>
      </c>
      <c r="BF335" s="166">
        <f>IF(N335="snížená",J335,0)</f>
        <v>0</v>
      </c>
      <c r="BG335" s="166">
        <f>IF(N335="zákl. přenesená",J335,0)</f>
        <v>0</v>
      </c>
      <c r="BH335" s="166">
        <f>IF(N335="sníž. přenesená",J335,0)</f>
        <v>0</v>
      </c>
      <c r="BI335" s="166">
        <f>IF(N335="nulová",J335,0)</f>
        <v>0</v>
      </c>
      <c r="BJ335" s="17" t="s">
        <v>125</v>
      </c>
      <c r="BK335" s="166">
        <f>ROUND(I335*H335,2)</f>
        <v>0</v>
      </c>
      <c r="BL335" s="17" t="s">
        <v>156</v>
      </c>
      <c r="BM335" s="165" t="s">
        <v>574</v>
      </c>
    </row>
    <row r="336" spans="2:63" s="12" customFormat="1" ht="22.9" customHeight="1">
      <c r="B336" s="141"/>
      <c r="D336" s="142" t="s">
        <v>75</v>
      </c>
      <c r="E336" s="152" t="s">
        <v>575</v>
      </c>
      <c r="F336" s="152" t="s">
        <v>576</v>
      </c>
      <c r="I336" s="144"/>
      <c r="J336" s="153">
        <f>BK336</f>
        <v>0</v>
      </c>
      <c r="L336" s="141"/>
      <c r="M336" s="146"/>
      <c r="N336" s="147"/>
      <c r="O336" s="147"/>
      <c r="P336" s="148">
        <f>SUM(P337:P338)</f>
        <v>0</v>
      </c>
      <c r="Q336" s="147"/>
      <c r="R336" s="148">
        <f>SUM(R337:R338)</f>
        <v>0</v>
      </c>
      <c r="S336" s="147"/>
      <c r="T336" s="149">
        <f>SUM(T337:T338)</f>
        <v>0.004</v>
      </c>
      <c r="AR336" s="142" t="s">
        <v>125</v>
      </c>
      <c r="AT336" s="150" t="s">
        <v>75</v>
      </c>
      <c r="AU336" s="150" t="s">
        <v>84</v>
      </c>
      <c r="AY336" s="142" t="s">
        <v>148</v>
      </c>
      <c r="BK336" s="151">
        <f>SUM(BK337:BK338)</f>
        <v>0</v>
      </c>
    </row>
    <row r="337" spans="1:65" s="2" customFormat="1" ht="24.2" customHeight="1">
      <c r="A337" s="32"/>
      <c r="B337" s="120"/>
      <c r="C337" s="154">
        <v>116</v>
      </c>
      <c r="D337" s="154" t="s">
        <v>151</v>
      </c>
      <c r="E337" s="155" t="s">
        <v>577</v>
      </c>
      <c r="F337" s="156" t="s">
        <v>578</v>
      </c>
      <c r="G337" s="157" t="s">
        <v>154</v>
      </c>
      <c r="H337" s="158">
        <v>2</v>
      </c>
      <c r="I337" s="159"/>
      <c r="J337" s="160">
        <f>ROUND(I337*H337,2)</f>
        <v>0</v>
      </c>
      <c r="K337" s="156" t="s">
        <v>155</v>
      </c>
      <c r="L337" s="33"/>
      <c r="M337" s="161" t="s">
        <v>1</v>
      </c>
      <c r="N337" s="162" t="s">
        <v>42</v>
      </c>
      <c r="O337" s="58"/>
      <c r="P337" s="163">
        <f>O337*H337</f>
        <v>0</v>
      </c>
      <c r="Q337" s="163">
        <v>0</v>
      </c>
      <c r="R337" s="163">
        <f>Q337*H337</f>
        <v>0</v>
      </c>
      <c r="S337" s="163">
        <v>0.002</v>
      </c>
      <c r="T337" s="164">
        <f>S337*H337</f>
        <v>0.004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65" t="s">
        <v>197</v>
      </c>
      <c r="AT337" s="165" t="s">
        <v>151</v>
      </c>
      <c r="AU337" s="165" t="s">
        <v>125</v>
      </c>
      <c r="AY337" s="17" t="s">
        <v>148</v>
      </c>
      <c r="BE337" s="166">
        <f>IF(N337="základní",J337,0)</f>
        <v>0</v>
      </c>
      <c r="BF337" s="166">
        <f>IF(N337="snížená",J337,0)</f>
        <v>0</v>
      </c>
      <c r="BG337" s="166">
        <f>IF(N337="zákl. přenesená",J337,0)</f>
        <v>0</v>
      </c>
      <c r="BH337" s="166">
        <f>IF(N337="sníž. přenesená",J337,0)</f>
        <v>0</v>
      </c>
      <c r="BI337" s="166">
        <f>IF(N337="nulová",J337,0)</f>
        <v>0</v>
      </c>
      <c r="BJ337" s="17" t="s">
        <v>125</v>
      </c>
      <c r="BK337" s="166">
        <f>ROUND(I337*H337,2)</f>
        <v>0</v>
      </c>
      <c r="BL337" s="17" t="s">
        <v>197</v>
      </c>
      <c r="BM337" s="165" t="s">
        <v>579</v>
      </c>
    </row>
    <row r="338" spans="1:65" s="2" customFormat="1" ht="24.2" customHeight="1">
      <c r="A338" s="32"/>
      <c r="B338" s="120"/>
      <c r="C338" s="154">
        <v>117</v>
      </c>
      <c r="D338" s="154" t="s">
        <v>151</v>
      </c>
      <c r="E338" s="155" t="s">
        <v>580</v>
      </c>
      <c r="F338" s="156" t="s">
        <v>581</v>
      </c>
      <c r="G338" s="157" t="s">
        <v>226</v>
      </c>
      <c r="H338" s="158">
        <v>0.01</v>
      </c>
      <c r="I338" s="159"/>
      <c r="J338" s="160">
        <f>ROUND(I338*H338,2)</f>
        <v>0</v>
      </c>
      <c r="K338" s="156" t="s">
        <v>155</v>
      </c>
      <c r="L338" s="33"/>
      <c r="M338" s="161" t="s">
        <v>1</v>
      </c>
      <c r="N338" s="162" t="s">
        <v>42</v>
      </c>
      <c r="O338" s="58"/>
      <c r="P338" s="163">
        <f>O338*H338</f>
        <v>0</v>
      </c>
      <c r="Q338" s="163">
        <v>0</v>
      </c>
      <c r="R338" s="163">
        <f>Q338*H338</f>
        <v>0</v>
      </c>
      <c r="S338" s="163">
        <v>0</v>
      </c>
      <c r="T338" s="164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65" t="s">
        <v>197</v>
      </c>
      <c r="AT338" s="165" t="s">
        <v>151</v>
      </c>
      <c r="AU338" s="165" t="s">
        <v>125</v>
      </c>
      <c r="AY338" s="17" t="s">
        <v>148</v>
      </c>
      <c r="BE338" s="166">
        <f>IF(N338="základní",J338,0)</f>
        <v>0</v>
      </c>
      <c r="BF338" s="166">
        <f>IF(N338="snížená",J338,0)</f>
        <v>0</v>
      </c>
      <c r="BG338" s="166">
        <f>IF(N338="zákl. přenesená",J338,0)</f>
        <v>0</v>
      </c>
      <c r="BH338" s="166">
        <f>IF(N338="sníž. přenesená",J338,0)</f>
        <v>0</v>
      </c>
      <c r="BI338" s="166">
        <f>IF(N338="nulová",J338,0)</f>
        <v>0</v>
      </c>
      <c r="BJ338" s="17" t="s">
        <v>125</v>
      </c>
      <c r="BK338" s="166">
        <f>ROUND(I338*H338,2)</f>
        <v>0</v>
      </c>
      <c r="BL338" s="17" t="s">
        <v>197</v>
      </c>
      <c r="BM338" s="165" t="s">
        <v>582</v>
      </c>
    </row>
    <row r="339" spans="2:63" s="12" customFormat="1" ht="22.9" customHeight="1">
      <c r="B339" s="141"/>
      <c r="D339" s="142" t="s">
        <v>75</v>
      </c>
      <c r="E339" s="152" t="s">
        <v>583</v>
      </c>
      <c r="F339" s="152" t="s">
        <v>584</v>
      </c>
      <c r="I339" s="144"/>
      <c r="J339" s="153">
        <f>BK339</f>
        <v>0</v>
      </c>
      <c r="L339" s="141"/>
      <c r="M339" s="146"/>
      <c r="N339" s="147"/>
      <c r="O339" s="147"/>
      <c r="P339" s="148">
        <f>SUM(P340:P365)</f>
        <v>0</v>
      </c>
      <c r="Q339" s="147"/>
      <c r="R339" s="148">
        <f>SUM(R340:R365)</f>
        <v>0.8300968899999999</v>
      </c>
      <c r="S339" s="147"/>
      <c r="T339" s="149">
        <f>SUM(T340:T365)</f>
        <v>0</v>
      </c>
      <c r="AR339" s="142" t="s">
        <v>125</v>
      </c>
      <c r="AT339" s="150" t="s">
        <v>75</v>
      </c>
      <c r="AU339" s="150" t="s">
        <v>84</v>
      </c>
      <c r="AY339" s="142" t="s">
        <v>148</v>
      </c>
      <c r="BK339" s="151">
        <f>SUM(BK340:BK365)</f>
        <v>0</v>
      </c>
    </row>
    <row r="340" spans="1:65" s="2" customFormat="1" ht="24.2" customHeight="1">
      <c r="A340" s="32"/>
      <c r="B340" s="120"/>
      <c r="C340" s="154">
        <v>118</v>
      </c>
      <c r="D340" s="154" t="s">
        <v>151</v>
      </c>
      <c r="E340" s="155" t="s">
        <v>585</v>
      </c>
      <c r="F340" s="156" t="s">
        <v>586</v>
      </c>
      <c r="G340" s="157" t="s">
        <v>162</v>
      </c>
      <c r="H340" s="158">
        <v>17.623</v>
      </c>
      <c r="I340" s="159"/>
      <c r="J340" s="160">
        <f>ROUND(I340*H340,2)</f>
        <v>0</v>
      </c>
      <c r="K340" s="156" t="s">
        <v>155</v>
      </c>
      <c r="L340" s="33"/>
      <c r="M340" s="161" t="s">
        <v>1</v>
      </c>
      <c r="N340" s="162" t="s">
        <v>42</v>
      </c>
      <c r="O340" s="58"/>
      <c r="P340" s="163">
        <f>O340*H340</f>
        <v>0</v>
      </c>
      <c r="Q340" s="163">
        <v>0.02539</v>
      </c>
      <c r="R340" s="163">
        <f>Q340*H340</f>
        <v>0.44744797000000003</v>
      </c>
      <c r="S340" s="163">
        <v>0</v>
      </c>
      <c r="T340" s="164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65" t="s">
        <v>197</v>
      </c>
      <c r="AT340" s="165" t="s">
        <v>151</v>
      </c>
      <c r="AU340" s="165" t="s">
        <v>125</v>
      </c>
      <c r="AY340" s="17" t="s">
        <v>148</v>
      </c>
      <c r="BE340" s="166">
        <f>IF(N340="základní",J340,0)</f>
        <v>0</v>
      </c>
      <c r="BF340" s="166">
        <f>IF(N340="snížená",J340,0)</f>
        <v>0</v>
      </c>
      <c r="BG340" s="166">
        <f>IF(N340="zákl. přenesená",J340,0)</f>
        <v>0</v>
      </c>
      <c r="BH340" s="166">
        <f>IF(N340="sníž. přenesená",J340,0)</f>
        <v>0</v>
      </c>
      <c r="BI340" s="166">
        <f>IF(N340="nulová",J340,0)</f>
        <v>0</v>
      </c>
      <c r="BJ340" s="17" t="s">
        <v>125</v>
      </c>
      <c r="BK340" s="166">
        <f>ROUND(I340*H340,2)</f>
        <v>0</v>
      </c>
      <c r="BL340" s="17" t="s">
        <v>197</v>
      </c>
      <c r="BM340" s="165" t="s">
        <v>587</v>
      </c>
    </row>
    <row r="341" spans="2:51" s="14" customFormat="1" ht="12">
      <c r="B341" s="175"/>
      <c r="D341" s="168" t="s">
        <v>158</v>
      </c>
      <c r="E341" s="176" t="s">
        <v>1</v>
      </c>
      <c r="F341" s="177" t="s">
        <v>588</v>
      </c>
      <c r="H341" s="178">
        <v>15.105</v>
      </c>
      <c r="I341" s="179"/>
      <c r="L341" s="175"/>
      <c r="M341" s="180"/>
      <c r="N341" s="181"/>
      <c r="O341" s="181"/>
      <c r="P341" s="181"/>
      <c r="Q341" s="181"/>
      <c r="R341" s="181"/>
      <c r="S341" s="181"/>
      <c r="T341" s="182"/>
      <c r="AT341" s="176" t="s">
        <v>158</v>
      </c>
      <c r="AU341" s="176" t="s">
        <v>125</v>
      </c>
      <c r="AV341" s="14" t="s">
        <v>125</v>
      </c>
      <c r="AW341" s="14" t="s">
        <v>33</v>
      </c>
      <c r="AX341" s="14" t="s">
        <v>76</v>
      </c>
      <c r="AY341" s="176" t="s">
        <v>148</v>
      </c>
    </row>
    <row r="342" spans="2:51" s="14" customFormat="1" ht="12">
      <c r="B342" s="175"/>
      <c r="D342" s="168" t="s">
        <v>158</v>
      </c>
      <c r="E342" s="176" t="s">
        <v>1</v>
      </c>
      <c r="F342" s="177" t="s">
        <v>589</v>
      </c>
      <c r="H342" s="178">
        <v>2.518</v>
      </c>
      <c r="I342" s="179"/>
      <c r="L342" s="175"/>
      <c r="M342" s="180"/>
      <c r="N342" s="181"/>
      <c r="O342" s="181"/>
      <c r="P342" s="181"/>
      <c r="Q342" s="181"/>
      <c r="R342" s="181"/>
      <c r="S342" s="181"/>
      <c r="T342" s="182"/>
      <c r="AT342" s="176" t="s">
        <v>158</v>
      </c>
      <c r="AU342" s="176" t="s">
        <v>125</v>
      </c>
      <c r="AV342" s="14" t="s">
        <v>125</v>
      </c>
      <c r="AW342" s="14" t="s">
        <v>33</v>
      </c>
      <c r="AX342" s="14" t="s">
        <v>76</v>
      </c>
      <c r="AY342" s="176" t="s">
        <v>148</v>
      </c>
    </row>
    <row r="343" spans="2:51" s="15" customFormat="1" ht="12">
      <c r="B343" s="183"/>
      <c r="D343" s="168" t="s">
        <v>158</v>
      </c>
      <c r="E343" s="184" t="s">
        <v>1</v>
      </c>
      <c r="F343" s="185" t="s">
        <v>176</v>
      </c>
      <c r="H343" s="186">
        <v>17.623</v>
      </c>
      <c r="I343" s="187"/>
      <c r="L343" s="183"/>
      <c r="M343" s="188"/>
      <c r="N343" s="189"/>
      <c r="O343" s="189"/>
      <c r="P343" s="189"/>
      <c r="Q343" s="189"/>
      <c r="R343" s="189"/>
      <c r="S343" s="189"/>
      <c r="T343" s="190"/>
      <c r="AT343" s="184" t="s">
        <v>158</v>
      </c>
      <c r="AU343" s="184" t="s">
        <v>125</v>
      </c>
      <c r="AV343" s="15" t="s">
        <v>156</v>
      </c>
      <c r="AW343" s="15" t="s">
        <v>33</v>
      </c>
      <c r="AX343" s="15" t="s">
        <v>84</v>
      </c>
      <c r="AY343" s="184" t="s">
        <v>148</v>
      </c>
    </row>
    <row r="344" spans="1:65" s="2" customFormat="1" ht="24.2" customHeight="1">
      <c r="A344" s="32"/>
      <c r="B344" s="120"/>
      <c r="C344" s="154">
        <v>119</v>
      </c>
      <c r="D344" s="154" t="s">
        <v>151</v>
      </c>
      <c r="E344" s="155" t="s">
        <v>590</v>
      </c>
      <c r="F344" s="156" t="s">
        <v>591</v>
      </c>
      <c r="G344" s="157" t="s">
        <v>162</v>
      </c>
      <c r="H344" s="158">
        <v>6.652</v>
      </c>
      <c r="I344" s="159"/>
      <c r="J344" s="160">
        <f>ROUND(I344*H344,2)</f>
        <v>0</v>
      </c>
      <c r="K344" s="156" t="s">
        <v>155</v>
      </c>
      <c r="L344" s="33"/>
      <c r="M344" s="161" t="s">
        <v>1</v>
      </c>
      <c r="N344" s="162" t="s">
        <v>42</v>
      </c>
      <c r="O344" s="58"/>
      <c r="P344" s="163">
        <f>O344*H344</f>
        <v>0</v>
      </c>
      <c r="Q344" s="163">
        <v>0.03197</v>
      </c>
      <c r="R344" s="163">
        <f>Q344*H344</f>
        <v>0.21266443999999998</v>
      </c>
      <c r="S344" s="163">
        <v>0</v>
      </c>
      <c r="T344" s="164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65" t="s">
        <v>197</v>
      </c>
      <c r="AT344" s="165" t="s">
        <v>151</v>
      </c>
      <c r="AU344" s="165" t="s">
        <v>125</v>
      </c>
      <c r="AY344" s="17" t="s">
        <v>148</v>
      </c>
      <c r="BE344" s="166">
        <f>IF(N344="základní",J344,0)</f>
        <v>0</v>
      </c>
      <c r="BF344" s="166">
        <f>IF(N344="snížená",J344,0)</f>
        <v>0</v>
      </c>
      <c r="BG344" s="166">
        <f>IF(N344="zákl. přenesená",J344,0)</f>
        <v>0</v>
      </c>
      <c r="BH344" s="166">
        <f>IF(N344="sníž. přenesená",J344,0)</f>
        <v>0</v>
      </c>
      <c r="BI344" s="166">
        <f>IF(N344="nulová",J344,0)</f>
        <v>0</v>
      </c>
      <c r="BJ344" s="17" t="s">
        <v>125</v>
      </c>
      <c r="BK344" s="166">
        <f>ROUND(I344*H344,2)</f>
        <v>0</v>
      </c>
      <c r="BL344" s="17" t="s">
        <v>197</v>
      </c>
      <c r="BM344" s="165" t="s">
        <v>592</v>
      </c>
    </row>
    <row r="345" spans="2:51" s="14" customFormat="1" ht="12">
      <c r="B345" s="175"/>
      <c r="D345" s="168" t="s">
        <v>158</v>
      </c>
      <c r="E345" s="176" t="s">
        <v>1</v>
      </c>
      <c r="F345" s="177" t="s">
        <v>593</v>
      </c>
      <c r="H345" s="178">
        <v>6.652</v>
      </c>
      <c r="I345" s="179"/>
      <c r="L345" s="175"/>
      <c r="M345" s="180"/>
      <c r="N345" s="181"/>
      <c r="O345" s="181"/>
      <c r="P345" s="181"/>
      <c r="Q345" s="181"/>
      <c r="R345" s="181"/>
      <c r="S345" s="181"/>
      <c r="T345" s="182"/>
      <c r="AT345" s="176" t="s">
        <v>158</v>
      </c>
      <c r="AU345" s="176" t="s">
        <v>125</v>
      </c>
      <c r="AV345" s="14" t="s">
        <v>125</v>
      </c>
      <c r="AW345" s="14" t="s">
        <v>33</v>
      </c>
      <c r="AX345" s="14" t="s">
        <v>76</v>
      </c>
      <c r="AY345" s="176" t="s">
        <v>148</v>
      </c>
    </row>
    <row r="346" spans="2:51" s="15" customFormat="1" ht="12">
      <c r="B346" s="183"/>
      <c r="D346" s="168" t="s">
        <v>158</v>
      </c>
      <c r="E346" s="184" t="s">
        <v>1</v>
      </c>
      <c r="F346" s="185" t="s">
        <v>176</v>
      </c>
      <c r="H346" s="186">
        <v>6.652</v>
      </c>
      <c r="I346" s="187"/>
      <c r="L346" s="183"/>
      <c r="M346" s="188"/>
      <c r="N346" s="189"/>
      <c r="O346" s="189"/>
      <c r="P346" s="189"/>
      <c r="Q346" s="189"/>
      <c r="R346" s="189"/>
      <c r="S346" s="189"/>
      <c r="T346" s="190"/>
      <c r="AT346" s="184" t="s">
        <v>158</v>
      </c>
      <c r="AU346" s="184" t="s">
        <v>125</v>
      </c>
      <c r="AV346" s="15" t="s">
        <v>156</v>
      </c>
      <c r="AW346" s="15" t="s">
        <v>33</v>
      </c>
      <c r="AX346" s="15" t="s">
        <v>84</v>
      </c>
      <c r="AY346" s="184" t="s">
        <v>148</v>
      </c>
    </row>
    <row r="347" spans="1:65" s="2" customFormat="1" ht="24.2" customHeight="1">
      <c r="A347" s="32"/>
      <c r="B347" s="120"/>
      <c r="C347" s="154">
        <v>120</v>
      </c>
      <c r="D347" s="154" t="s">
        <v>151</v>
      </c>
      <c r="E347" s="155" t="s">
        <v>594</v>
      </c>
      <c r="F347" s="156" t="s">
        <v>595</v>
      </c>
      <c r="G347" s="157" t="s">
        <v>275</v>
      </c>
      <c r="H347" s="158">
        <v>40.53</v>
      </c>
      <c r="I347" s="159"/>
      <c r="J347" s="160">
        <f>ROUND(I347*H347,2)</f>
        <v>0</v>
      </c>
      <c r="K347" s="156" t="s">
        <v>155</v>
      </c>
      <c r="L347" s="33"/>
      <c r="M347" s="161" t="s">
        <v>1</v>
      </c>
      <c r="N347" s="162" t="s">
        <v>42</v>
      </c>
      <c r="O347" s="58"/>
      <c r="P347" s="163">
        <f>O347*H347</f>
        <v>0</v>
      </c>
      <c r="Q347" s="163">
        <v>0.0002</v>
      </c>
      <c r="R347" s="163">
        <f>Q347*H347</f>
        <v>0.008106</v>
      </c>
      <c r="S347" s="163">
        <v>0</v>
      </c>
      <c r="T347" s="164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65" t="s">
        <v>197</v>
      </c>
      <c r="AT347" s="165" t="s">
        <v>151</v>
      </c>
      <c r="AU347" s="165" t="s">
        <v>125</v>
      </c>
      <c r="AY347" s="17" t="s">
        <v>148</v>
      </c>
      <c r="BE347" s="166">
        <f>IF(N347="základní",J347,0)</f>
        <v>0</v>
      </c>
      <c r="BF347" s="166">
        <f>IF(N347="snížená",J347,0)</f>
        <v>0</v>
      </c>
      <c r="BG347" s="166">
        <f>IF(N347="zákl. přenesená",J347,0)</f>
        <v>0</v>
      </c>
      <c r="BH347" s="166">
        <f>IF(N347="sníž. přenesená",J347,0)</f>
        <v>0</v>
      </c>
      <c r="BI347" s="166">
        <f>IF(N347="nulová",J347,0)</f>
        <v>0</v>
      </c>
      <c r="BJ347" s="17" t="s">
        <v>125</v>
      </c>
      <c r="BK347" s="166">
        <f>ROUND(I347*H347,2)</f>
        <v>0</v>
      </c>
      <c r="BL347" s="17" t="s">
        <v>197</v>
      </c>
      <c r="BM347" s="165" t="s">
        <v>596</v>
      </c>
    </row>
    <row r="348" spans="2:51" s="14" customFormat="1" ht="12">
      <c r="B348" s="175"/>
      <c r="D348" s="168" t="s">
        <v>158</v>
      </c>
      <c r="E348" s="176" t="s">
        <v>1</v>
      </c>
      <c r="F348" s="177" t="s">
        <v>597</v>
      </c>
      <c r="H348" s="178">
        <v>5.7</v>
      </c>
      <c r="I348" s="179"/>
      <c r="L348" s="175"/>
      <c r="M348" s="180"/>
      <c r="N348" s="181"/>
      <c r="O348" s="181"/>
      <c r="P348" s="181"/>
      <c r="Q348" s="181"/>
      <c r="R348" s="181"/>
      <c r="S348" s="181"/>
      <c r="T348" s="182"/>
      <c r="AT348" s="176" t="s">
        <v>158</v>
      </c>
      <c r="AU348" s="176" t="s">
        <v>125</v>
      </c>
      <c r="AV348" s="14" t="s">
        <v>125</v>
      </c>
      <c r="AW348" s="14" t="s">
        <v>33</v>
      </c>
      <c r="AX348" s="14" t="s">
        <v>76</v>
      </c>
      <c r="AY348" s="176" t="s">
        <v>148</v>
      </c>
    </row>
    <row r="349" spans="2:51" s="14" customFormat="1" ht="12">
      <c r="B349" s="175"/>
      <c r="D349" s="168" t="s">
        <v>158</v>
      </c>
      <c r="E349" s="176" t="s">
        <v>1</v>
      </c>
      <c r="F349" s="177" t="s">
        <v>278</v>
      </c>
      <c r="H349" s="178">
        <v>8.66</v>
      </c>
      <c r="I349" s="179"/>
      <c r="L349" s="175"/>
      <c r="M349" s="180"/>
      <c r="N349" s="181"/>
      <c r="O349" s="181"/>
      <c r="P349" s="181"/>
      <c r="Q349" s="181"/>
      <c r="R349" s="181"/>
      <c r="S349" s="181"/>
      <c r="T349" s="182"/>
      <c r="AT349" s="176" t="s">
        <v>158</v>
      </c>
      <c r="AU349" s="176" t="s">
        <v>125</v>
      </c>
      <c r="AV349" s="14" t="s">
        <v>125</v>
      </c>
      <c r="AW349" s="14" t="s">
        <v>33</v>
      </c>
      <c r="AX349" s="14" t="s">
        <v>76</v>
      </c>
      <c r="AY349" s="176" t="s">
        <v>148</v>
      </c>
    </row>
    <row r="350" spans="2:51" s="14" customFormat="1" ht="12">
      <c r="B350" s="175"/>
      <c r="D350" s="168" t="s">
        <v>158</v>
      </c>
      <c r="E350" s="176" t="s">
        <v>1</v>
      </c>
      <c r="F350" s="177" t="s">
        <v>598</v>
      </c>
      <c r="H350" s="178">
        <v>4.97</v>
      </c>
      <c r="I350" s="179"/>
      <c r="L350" s="175"/>
      <c r="M350" s="180"/>
      <c r="N350" s="181"/>
      <c r="O350" s="181"/>
      <c r="P350" s="181"/>
      <c r="Q350" s="181"/>
      <c r="R350" s="181"/>
      <c r="S350" s="181"/>
      <c r="T350" s="182"/>
      <c r="AT350" s="176" t="s">
        <v>158</v>
      </c>
      <c r="AU350" s="176" t="s">
        <v>125</v>
      </c>
      <c r="AV350" s="14" t="s">
        <v>125</v>
      </c>
      <c r="AW350" s="14" t="s">
        <v>33</v>
      </c>
      <c r="AX350" s="14" t="s">
        <v>76</v>
      </c>
      <c r="AY350" s="176" t="s">
        <v>148</v>
      </c>
    </row>
    <row r="351" spans="2:51" s="14" customFormat="1" ht="12">
      <c r="B351" s="175"/>
      <c r="D351" s="168" t="s">
        <v>158</v>
      </c>
      <c r="E351" s="176" t="s">
        <v>1</v>
      </c>
      <c r="F351" s="177" t="s">
        <v>599</v>
      </c>
      <c r="H351" s="178">
        <v>21.2</v>
      </c>
      <c r="I351" s="179"/>
      <c r="L351" s="175"/>
      <c r="M351" s="180"/>
      <c r="N351" s="181"/>
      <c r="O351" s="181"/>
      <c r="P351" s="181"/>
      <c r="Q351" s="181"/>
      <c r="R351" s="181"/>
      <c r="S351" s="181"/>
      <c r="T351" s="182"/>
      <c r="AT351" s="176" t="s">
        <v>158</v>
      </c>
      <c r="AU351" s="176" t="s">
        <v>125</v>
      </c>
      <c r="AV351" s="14" t="s">
        <v>125</v>
      </c>
      <c r="AW351" s="14" t="s">
        <v>33</v>
      </c>
      <c r="AX351" s="14" t="s">
        <v>76</v>
      </c>
      <c r="AY351" s="176" t="s">
        <v>148</v>
      </c>
    </row>
    <row r="352" spans="2:51" s="15" customFormat="1" ht="12">
      <c r="B352" s="183"/>
      <c r="D352" s="168" t="s">
        <v>158</v>
      </c>
      <c r="E352" s="184" t="s">
        <v>1</v>
      </c>
      <c r="F352" s="185" t="s">
        <v>176</v>
      </c>
      <c r="H352" s="186">
        <v>40.53</v>
      </c>
      <c r="I352" s="187"/>
      <c r="L352" s="183"/>
      <c r="M352" s="188"/>
      <c r="N352" s="189"/>
      <c r="O352" s="189"/>
      <c r="P352" s="189"/>
      <c r="Q352" s="189"/>
      <c r="R352" s="189"/>
      <c r="S352" s="189"/>
      <c r="T352" s="190"/>
      <c r="AT352" s="184" t="s">
        <v>158</v>
      </c>
      <c r="AU352" s="184" t="s">
        <v>125</v>
      </c>
      <c r="AV352" s="15" t="s">
        <v>156</v>
      </c>
      <c r="AW352" s="15" t="s">
        <v>33</v>
      </c>
      <c r="AX352" s="15" t="s">
        <v>84</v>
      </c>
      <c r="AY352" s="184" t="s">
        <v>148</v>
      </c>
    </row>
    <row r="353" spans="1:65" s="2" customFormat="1" ht="21.75" customHeight="1">
      <c r="A353" s="32"/>
      <c r="B353" s="120"/>
      <c r="C353" s="154">
        <v>121</v>
      </c>
      <c r="D353" s="154" t="s">
        <v>151</v>
      </c>
      <c r="E353" s="155" t="s">
        <v>600</v>
      </c>
      <c r="F353" s="156" t="s">
        <v>601</v>
      </c>
      <c r="G353" s="157" t="s">
        <v>162</v>
      </c>
      <c r="H353" s="158">
        <v>24.275</v>
      </c>
      <c r="I353" s="159"/>
      <c r="J353" s="160">
        <f>ROUND(I353*H353,2)</f>
        <v>0</v>
      </c>
      <c r="K353" s="156" t="s">
        <v>155</v>
      </c>
      <c r="L353" s="33"/>
      <c r="M353" s="161" t="s">
        <v>1</v>
      </c>
      <c r="N353" s="162" t="s">
        <v>42</v>
      </c>
      <c r="O353" s="58"/>
      <c r="P353" s="163">
        <f>O353*H353</f>
        <v>0</v>
      </c>
      <c r="Q353" s="163">
        <v>0</v>
      </c>
      <c r="R353" s="163">
        <f>Q353*H353</f>
        <v>0</v>
      </c>
      <c r="S353" s="163">
        <v>0</v>
      </c>
      <c r="T353" s="164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65" t="s">
        <v>197</v>
      </c>
      <c r="AT353" s="165" t="s">
        <v>151</v>
      </c>
      <c r="AU353" s="165" t="s">
        <v>125</v>
      </c>
      <c r="AY353" s="17" t="s">
        <v>148</v>
      </c>
      <c r="BE353" s="166">
        <f>IF(N353="základní",J353,0)</f>
        <v>0</v>
      </c>
      <c r="BF353" s="166">
        <f>IF(N353="snížená",J353,0)</f>
        <v>0</v>
      </c>
      <c r="BG353" s="166">
        <f>IF(N353="zákl. přenesená",J353,0)</f>
        <v>0</v>
      </c>
      <c r="BH353" s="166">
        <f>IF(N353="sníž. přenesená",J353,0)</f>
        <v>0</v>
      </c>
      <c r="BI353" s="166">
        <f>IF(N353="nulová",J353,0)</f>
        <v>0</v>
      </c>
      <c r="BJ353" s="17" t="s">
        <v>125</v>
      </c>
      <c r="BK353" s="166">
        <f>ROUND(I353*H353,2)</f>
        <v>0</v>
      </c>
      <c r="BL353" s="17" t="s">
        <v>197</v>
      </c>
      <c r="BM353" s="165" t="s">
        <v>602</v>
      </c>
    </row>
    <row r="354" spans="1:65" s="2" customFormat="1" ht="33" customHeight="1">
      <c r="A354" s="32"/>
      <c r="B354" s="120"/>
      <c r="C354" s="154">
        <v>122</v>
      </c>
      <c r="D354" s="154" t="s">
        <v>151</v>
      </c>
      <c r="E354" s="155" t="s">
        <v>603</v>
      </c>
      <c r="F354" s="156" t="s">
        <v>604</v>
      </c>
      <c r="G354" s="157" t="s">
        <v>162</v>
      </c>
      <c r="H354" s="158">
        <v>24.275</v>
      </c>
      <c r="I354" s="159"/>
      <c r="J354" s="160">
        <f>ROUND(I354*H354,2)</f>
        <v>0</v>
      </c>
      <c r="K354" s="156" t="s">
        <v>155</v>
      </c>
      <c r="L354" s="33"/>
      <c r="M354" s="161" t="s">
        <v>1</v>
      </c>
      <c r="N354" s="162" t="s">
        <v>42</v>
      </c>
      <c r="O354" s="58"/>
      <c r="P354" s="163">
        <f>O354*H354</f>
        <v>0</v>
      </c>
      <c r="Q354" s="163">
        <v>0.0007</v>
      </c>
      <c r="R354" s="163">
        <f>Q354*H354</f>
        <v>0.016992499999999997</v>
      </c>
      <c r="S354" s="163">
        <v>0</v>
      </c>
      <c r="T354" s="164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65" t="s">
        <v>197</v>
      </c>
      <c r="AT354" s="165" t="s">
        <v>151</v>
      </c>
      <c r="AU354" s="165" t="s">
        <v>125</v>
      </c>
      <c r="AY354" s="17" t="s">
        <v>148</v>
      </c>
      <c r="BE354" s="166">
        <f>IF(N354="základní",J354,0)</f>
        <v>0</v>
      </c>
      <c r="BF354" s="166">
        <f>IF(N354="snížená",J354,0)</f>
        <v>0</v>
      </c>
      <c r="BG354" s="166">
        <f>IF(N354="zákl. přenesená",J354,0)</f>
        <v>0</v>
      </c>
      <c r="BH354" s="166">
        <f>IF(N354="sníž. přenesená",J354,0)</f>
        <v>0</v>
      </c>
      <c r="BI354" s="166">
        <f>IF(N354="nulová",J354,0)</f>
        <v>0</v>
      </c>
      <c r="BJ354" s="17" t="s">
        <v>125</v>
      </c>
      <c r="BK354" s="166">
        <f>ROUND(I354*H354,2)</f>
        <v>0</v>
      </c>
      <c r="BL354" s="17" t="s">
        <v>197</v>
      </c>
      <c r="BM354" s="165" t="s">
        <v>605</v>
      </c>
    </row>
    <row r="355" spans="1:65" s="2" customFormat="1" ht="16.5" customHeight="1">
      <c r="A355" s="32"/>
      <c r="B355" s="120"/>
      <c r="C355" s="154">
        <v>123</v>
      </c>
      <c r="D355" s="154" t="s">
        <v>151</v>
      </c>
      <c r="E355" s="155" t="s">
        <v>606</v>
      </c>
      <c r="F355" s="156" t="s">
        <v>607</v>
      </c>
      <c r="G355" s="157" t="s">
        <v>162</v>
      </c>
      <c r="H355" s="158">
        <v>48.55</v>
      </c>
      <c r="I355" s="159"/>
      <c r="J355" s="160">
        <f>ROUND(I355*H355,2)</f>
        <v>0</v>
      </c>
      <c r="K355" s="156" t="s">
        <v>155</v>
      </c>
      <c r="L355" s="33"/>
      <c r="M355" s="161" t="s">
        <v>1</v>
      </c>
      <c r="N355" s="162" t="s">
        <v>42</v>
      </c>
      <c r="O355" s="58"/>
      <c r="P355" s="163">
        <f>O355*H355</f>
        <v>0</v>
      </c>
      <c r="Q355" s="163">
        <v>0.0014</v>
      </c>
      <c r="R355" s="163">
        <f>Q355*H355</f>
        <v>0.06796999999999999</v>
      </c>
      <c r="S355" s="163">
        <v>0</v>
      </c>
      <c r="T355" s="164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65" t="s">
        <v>197</v>
      </c>
      <c r="AT355" s="165" t="s">
        <v>151</v>
      </c>
      <c r="AU355" s="165" t="s">
        <v>125</v>
      </c>
      <c r="AY355" s="17" t="s">
        <v>148</v>
      </c>
      <c r="BE355" s="166">
        <f>IF(N355="základní",J355,0)</f>
        <v>0</v>
      </c>
      <c r="BF355" s="166">
        <f>IF(N355="snížená",J355,0)</f>
        <v>0</v>
      </c>
      <c r="BG355" s="166">
        <f>IF(N355="zákl. přenesená",J355,0)</f>
        <v>0</v>
      </c>
      <c r="BH355" s="166">
        <f>IF(N355="sníž. přenesená",J355,0)</f>
        <v>0</v>
      </c>
      <c r="BI355" s="166">
        <f>IF(N355="nulová",J355,0)</f>
        <v>0</v>
      </c>
      <c r="BJ355" s="17" t="s">
        <v>125</v>
      </c>
      <c r="BK355" s="166">
        <f>ROUND(I355*H355,2)</f>
        <v>0</v>
      </c>
      <c r="BL355" s="17" t="s">
        <v>197</v>
      </c>
      <c r="BM355" s="165" t="s">
        <v>608</v>
      </c>
    </row>
    <row r="356" spans="2:51" s="14" customFormat="1" ht="12">
      <c r="B356" s="175"/>
      <c r="D356" s="168" t="s">
        <v>158</v>
      </c>
      <c r="E356" s="176" t="s">
        <v>1</v>
      </c>
      <c r="F356" s="177" t="s">
        <v>609</v>
      </c>
      <c r="H356" s="178">
        <v>48.55</v>
      </c>
      <c r="I356" s="179"/>
      <c r="L356" s="175"/>
      <c r="M356" s="180"/>
      <c r="N356" s="181"/>
      <c r="O356" s="181"/>
      <c r="P356" s="181"/>
      <c r="Q356" s="181"/>
      <c r="R356" s="181"/>
      <c r="S356" s="181"/>
      <c r="T356" s="182"/>
      <c r="AT356" s="176" t="s">
        <v>158</v>
      </c>
      <c r="AU356" s="176" t="s">
        <v>125</v>
      </c>
      <c r="AV356" s="14" t="s">
        <v>125</v>
      </c>
      <c r="AW356" s="14" t="s">
        <v>33</v>
      </c>
      <c r="AX356" s="14" t="s">
        <v>76</v>
      </c>
      <c r="AY356" s="176" t="s">
        <v>148</v>
      </c>
    </row>
    <row r="357" spans="2:51" s="15" customFormat="1" ht="12">
      <c r="B357" s="183"/>
      <c r="D357" s="168" t="s">
        <v>158</v>
      </c>
      <c r="E357" s="184" t="s">
        <v>1</v>
      </c>
      <c r="F357" s="185" t="s">
        <v>176</v>
      </c>
      <c r="H357" s="186">
        <v>48.55</v>
      </c>
      <c r="I357" s="187"/>
      <c r="L357" s="183"/>
      <c r="M357" s="188"/>
      <c r="N357" s="189"/>
      <c r="O357" s="189"/>
      <c r="P357" s="189"/>
      <c r="Q357" s="189"/>
      <c r="R357" s="189"/>
      <c r="S357" s="189"/>
      <c r="T357" s="190"/>
      <c r="AT357" s="184" t="s">
        <v>158</v>
      </c>
      <c r="AU357" s="184" t="s">
        <v>125</v>
      </c>
      <c r="AV357" s="15" t="s">
        <v>156</v>
      </c>
      <c r="AW357" s="15" t="s">
        <v>33</v>
      </c>
      <c r="AX357" s="15" t="s">
        <v>84</v>
      </c>
      <c r="AY357" s="184" t="s">
        <v>148</v>
      </c>
    </row>
    <row r="358" spans="1:65" s="2" customFormat="1" ht="24.2" customHeight="1">
      <c r="A358" s="32"/>
      <c r="B358" s="120"/>
      <c r="C358" s="154">
        <v>124</v>
      </c>
      <c r="D358" s="154" t="s">
        <v>151</v>
      </c>
      <c r="E358" s="155" t="s">
        <v>610</v>
      </c>
      <c r="F358" s="156" t="s">
        <v>611</v>
      </c>
      <c r="G358" s="157" t="s">
        <v>162</v>
      </c>
      <c r="H358" s="158">
        <v>6.01</v>
      </c>
      <c r="I358" s="159"/>
      <c r="J358" s="160">
        <f>ROUND(I358*H358,2)</f>
        <v>0</v>
      </c>
      <c r="K358" s="156" t="s">
        <v>155</v>
      </c>
      <c r="L358" s="33"/>
      <c r="M358" s="161" t="s">
        <v>1</v>
      </c>
      <c r="N358" s="162" t="s">
        <v>42</v>
      </c>
      <c r="O358" s="58"/>
      <c r="P358" s="163">
        <f>O358*H358</f>
        <v>0</v>
      </c>
      <c r="Q358" s="163">
        <v>0.01259</v>
      </c>
      <c r="R358" s="163">
        <f>Q358*H358</f>
        <v>0.0756659</v>
      </c>
      <c r="S358" s="163">
        <v>0</v>
      </c>
      <c r="T358" s="164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65" t="s">
        <v>197</v>
      </c>
      <c r="AT358" s="165" t="s">
        <v>151</v>
      </c>
      <c r="AU358" s="165" t="s">
        <v>125</v>
      </c>
      <c r="AY358" s="17" t="s">
        <v>148</v>
      </c>
      <c r="BE358" s="166">
        <f>IF(N358="základní",J358,0)</f>
        <v>0</v>
      </c>
      <c r="BF358" s="166">
        <f>IF(N358="snížená",J358,0)</f>
        <v>0</v>
      </c>
      <c r="BG358" s="166">
        <f>IF(N358="zákl. přenesená",J358,0)</f>
        <v>0</v>
      </c>
      <c r="BH358" s="166">
        <f>IF(N358="sníž. přenesená",J358,0)</f>
        <v>0</v>
      </c>
      <c r="BI358" s="166">
        <f>IF(N358="nulová",J358,0)</f>
        <v>0</v>
      </c>
      <c r="BJ358" s="17" t="s">
        <v>125</v>
      </c>
      <c r="BK358" s="166">
        <f>ROUND(I358*H358,2)</f>
        <v>0</v>
      </c>
      <c r="BL358" s="17" t="s">
        <v>197</v>
      </c>
      <c r="BM358" s="165" t="s">
        <v>612</v>
      </c>
    </row>
    <row r="359" spans="2:51" s="14" customFormat="1" ht="12">
      <c r="B359" s="175"/>
      <c r="D359" s="168" t="s">
        <v>158</v>
      </c>
      <c r="E359" s="176" t="s">
        <v>1</v>
      </c>
      <c r="F359" s="177" t="s">
        <v>613</v>
      </c>
      <c r="H359" s="178">
        <v>6.01</v>
      </c>
      <c r="I359" s="179"/>
      <c r="L359" s="175"/>
      <c r="M359" s="180"/>
      <c r="N359" s="181"/>
      <c r="O359" s="181"/>
      <c r="P359" s="181"/>
      <c r="Q359" s="181"/>
      <c r="R359" s="181"/>
      <c r="S359" s="181"/>
      <c r="T359" s="182"/>
      <c r="AT359" s="176" t="s">
        <v>158</v>
      </c>
      <c r="AU359" s="176" t="s">
        <v>125</v>
      </c>
      <c r="AV359" s="14" t="s">
        <v>125</v>
      </c>
      <c r="AW359" s="14" t="s">
        <v>33</v>
      </c>
      <c r="AX359" s="14" t="s">
        <v>84</v>
      </c>
      <c r="AY359" s="176" t="s">
        <v>148</v>
      </c>
    </row>
    <row r="360" spans="1:65" s="2" customFormat="1" ht="16.5" customHeight="1">
      <c r="A360" s="32"/>
      <c r="B360" s="120"/>
      <c r="C360" s="154">
        <v>125</v>
      </c>
      <c r="D360" s="154" t="s">
        <v>151</v>
      </c>
      <c r="E360" s="155" t="s">
        <v>614</v>
      </c>
      <c r="F360" s="156" t="s">
        <v>615</v>
      </c>
      <c r="G360" s="157" t="s">
        <v>162</v>
      </c>
      <c r="H360" s="158">
        <v>6.01</v>
      </c>
      <c r="I360" s="159"/>
      <c r="J360" s="160">
        <f>ROUND(I360*H360,2)</f>
        <v>0</v>
      </c>
      <c r="K360" s="156" t="s">
        <v>1</v>
      </c>
      <c r="L360" s="33"/>
      <c r="M360" s="161" t="s">
        <v>1</v>
      </c>
      <c r="N360" s="162" t="s">
        <v>42</v>
      </c>
      <c r="O360" s="58"/>
      <c r="P360" s="163">
        <f>O360*H360</f>
        <v>0</v>
      </c>
      <c r="Q360" s="163">
        <v>0</v>
      </c>
      <c r="R360" s="163">
        <f>Q360*H360</f>
        <v>0</v>
      </c>
      <c r="S360" s="163">
        <v>0</v>
      </c>
      <c r="T360" s="164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65" t="s">
        <v>197</v>
      </c>
      <c r="AT360" s="165" t="s">
        <v>151</v>
      </c>
      <c r="AU360" s="165" t="s">
        <v>125</v>
      </c>
      <c r="AY360" s="17" t="s">
        <v>148</v>
      </c>
      <c r="BE360" s="166">
        <f>IF(N360="základní",J360,0)</f>
        <v>0</v>
      </c>
      <c r="BF360" s="166">
        <f>IF(N360="snížená",J360,0)</f>
        <v>0</v>
      </c>
      <c r="BG360" s="166">
        <f>IF(N360="zákl. přenesená",J360,0)</f>
        <v>0</v>
      </c>
      <c r="BH360" s="166">
        <f>IF(N360="sníž. přenesená",J360,0)</f>
        <v>0</v>
      </c>
      <c r="BI360" s="166">
        <f>IF(N360="nulová",J360,0)</f>
        <v>0</v>
      </c>
      <c r="BJ360" s="17" t="s">
        <v>125</v>
      </c>
      <c r="BK360" s="166">
        <f>ROUND(I360*H360,2)</f>
        <v>0</v>
      </c>
      <c r="BL360" s="17" t="s">
        <v>197</v>
      </c>
      <c r="BM360" s="165" t="s">
        <v>616</v>
      </c>
    </row>
    <row r="361" spans="1:65" s="2" customFormat="1" ht="24.2" customHeight="1">
      <c r="A361" s="32"/>
      <c r="B361" s="120"/>
      <c r="C361" s="191">
        <v>126</v>
      </c>
      <c r="D361" s="191" t="s">
        <v>190</v>
      </c>
      <c r="E361" s="192" t="s">
        <v>617</v>
      </c>
      <c r="F361" s="193" t="s">
        <v>618</v>
      </c>
      <c r="G361" s="194" t="s">
        <v>162</v>
      </c>
      <c r="H361" s="195">
        <v>7.813</v>
      </c>
      <c r="I361" s="196"/>
      <c r="J361" s="197">
        <f>ROUND(I361*H361,2)</f>
        <v>0</v>
      </c>
      <c r="K361" s="193" t="s">
        <v>1</v>
      </c>
      <c r="L361" s="198"/>
      <c r="M361" s="199" t="s">
        <v>1</v>
      </c>
      <c r="N361" s="200" t="s">
        <v>42</v>
      </c>
      <c r="O361" s="58"/>
      <c r="P361" s="163">
        <f>O361*H361</f>
        <v>0</v>
      </c>
      <c r="Q361" s="163">
        <v>0.00016</v>
      </c>
      <c r="R361" s="163">
        <f>Q361*H361</f>
        <v>0.00125008</v>
      </c>
      <c r="S361" s="163">
        <v>0</v>
      </c>
      <c r="T361" s="164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65" t="s">
        <v>265</v>
      </c>
      <c r="AT361" s="165" t="s">
        <v>190</v>
      </c>
      <c r="AU361" s="165" t="s">
        <v>125</v>
      </c>
      <c r="AY361" s="17" t="s">
        <v>148</v>
      </c>
      <c r="BE361" s="166">
        <f>IF(N361="základní",J361,0)</f>
        <v>0</v>
      </c>
      <c r="BF361" s="166">
        <f>IF(N361="snížená",J361,0)</f>
        <v>0</v>
      </c>
      <c r="BG361" s="166">
        <f>IF(N361="zákl. přenesená",J361,0)</f>
        <v>0</v>
      </c>
      <c r="BH361" s="166">
        <f>IF(N361="sníž. přenesená",J361,0)</f>
        <v>0</v>
      </c>
      <c r="BI361" s="166">
        <f>IF(N361="nulová",J361,0)</f>
        <v>0</v>
      </c>
      <c r="BJ361" s="17" t="s">
        <v>125</v>
      </c>
      <c r="BK361" s="166">
        <f>ROUND(I361*H361,2)</f>
        <v>0</v>
      </c>
      <c r="BL361" s="17" t="s">
        <v>197</v>
      </c>
      <c r="BM361" s="165" t="s">
        <v>619</v>
      </c>
    </row>
    <row r="362" spans="2:51" s="14" customFormat="1" ht="12">
      <c r="B362" s="175"/>
      <c r="D362" s="168" t="s">
        <v>158</v>
      </c>
      <c r="E362" s="176" t="s">
        <v>1</v>
      </c>
      <c r="F362" s="177" t="s">
        <v>620</v>
      </c>
      <c r="H362" s="178">
        <v>7.813</v>
      </c>
      <c r="I362" s="179"/>
      <c r="L362" s="175"/>
      <c r="M362" s="180"/>
      <c r="N362" s="181"/>
      <c r="O362" s="181"/>
      <c r="P362" s="181"/>
      <c r="Q362" s="181"/>
      <c r="R362" s="181"/>
      <c r="S362" s="181"/>
      <c r="T362" s="182"/>
      <c r="AT362" s="176" t="s">
        <v>158</v>
      </c>
      <c r="AU362" s="176" t="s">
        <v>125</v>
      </c>
      <c r="AV362" s="14" t="s">
        <v>125</v>
      </c>
      <c r="AW362" s="14" t="s">
        <v>33</v>
      </c>
      <c r="AX362" s="14" t="s">
        <v>84</v>
      </c>
      <c r="AY362" s="176" t="s">
        <v>148</v>
      </c>
    </row>
    <row r="363" spans="1:65" s="2" customFormat="1" ht="24.2" customHeight="1">
      <c r="A363" s="32"/>
      <c r="B363" s="120"/>
      <c r="C363" s="154">
        <v>127</v>
      </c>
      <c r="D363" s="154" t="s">
        <v>151</v>
      </c>
      <c r="E363" s="155" t="s">
        <v>621</v>
      </c>
      <c r="F363" s="156" t="s">
        <v>622</v>
      </c>
      <c r="G363" s="157" t="s">
        <v>226</v>
      </c>
      <c r="H363" s="158">
        <v>0.83</v>
      </c>
      <c r="I363" s="159"/>
      <c r="J363" s="160">
        <f>ROUND(I363*H363,2)</f>
        <v>0</v>
      </c>
      <c r="K363" s="156" t="s">
        <v>155</v>
      </c>
      <c r="L363" s="33"/>
      <c r="M363" s="161" t="s">
        <v>1</v>
      </c>
      <c r="N363" s="162" t="s">
        <v>42</v>
      </c>
      <c r="O363" s="58"/>
      <c r="P363" s="163">
        <f>O363*H363</f>
        <v>0</v>
      </c>
      <c r="Q363" s="163">
        <v>0</v>
      </c>
      <c r="R363" s="163">
        <f>Q363*H363</f>
        <v>0</v>
      </c>
      <c r="S363" s="163">
        <v>0</v>
      </c>
      <c r="T363" s="164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65" t="s">
        <v>197</v>
      </c>
      <c r="AT363" s="165" t="s">
        <v>151</v>
      </c>
      <c r="AU363" s="165" t="s">
        <v>125</v>
      </c>
      <c r="AY363" s="17" t="s">
        <v>148</v>
      </c>
      <c r="BE363" s="166">
        <f>IF(N363="základní",J363,0)</f>
        <v>0</v>
      </c>
      <c r="BF363" s="166">
        <f>IF(N363="snížená",J363,0)</f>
        <v>0</v>
      </c>
      <c r="BG363" s="166">
        <f>IF(N363="zákl. přenesená",J363,0)</f>
        <v>0</v>
      </c>
      <c r="BH363" s="166">
        <f>IF(N363="sníž. přenesená",J363,0)</f>
        <v>0</v>
      </c>
      <c r="BI363" s="166">
        <f>IF(N363="nulová",J363,0)</f>
        <v>0</v>
      </c>
      <c r="BJ363" s="17" t="s">
        <v>125</v>
      </c>
      <c r="BK363" s="166">
        <f>ROUND(I363*H363,2)</f>
        <v>0</v>
      </c>
      <c r="BL363" s="17" t="s">
        <v>197</v>
      </c>
      <c r="BM363" s="165" t="s">
        <v>623</v>
      </c>
    </row>
    <row r="364" spans="1:65" s="2" customFormat="1" ht="33" customHeight="1">
      <c r="A364" s="32"/>
      <c r="B364" s="120"/>
      <c r="C364" s="154">
        <v>128</v>
      </c>
      <c r="D364" s="154" t="s">
        <v>151</v>
      </c>
      <c r="E364" s="155" t="s">
        <v>624</v>
      </c>
      <c r="F364" s="156" t="s">
        <v>625</v>
      </c>
      <c r="G364" s="157" t="s">
        <v>162</v>
      </c>
      <c r="H364" s="158">
        <v>7.553</v>
      </c>
      <c r="I364" s="159"/>
      <c r="J364" s="160">
        <f>ROUND(I364*H364,2)</f>
        <v>0</v>
      </c>
      <c r="K364" s="156" t="s">
        <v>1</v>
      </c>
      <c r="L364" s="33"/>
      <c r="M364" s="161" t="s">
        <v>1</v>
      </c>
      <c r="N364" s="162" t="s">
        <v>42</v>
      </c>
      <c r="O364" s="58"/>
      <c r="P364" s="163">
        <f>O364*H364</f>
        <v>0</v>
      </c>
      <c r="Q364" s="163">
        <v>0</v>
      </c>
      <c r="R364" s="163">
        <f>Q364*H364</f>
        <v>0</v>
      </c>
      <c r="S364" s="163">
        <v>0</v>
      </c>
      <c r="T364" s="164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65" t="s">
        <v>197</v>
      </c>
      <c r="AT364" s="165" t="s">
        <v>151</v>
      </c>
      <c r="AU364" s="165" t="s">
        <v>125</v>
      </c>
      <c r="AY364" s="17" t="s">
        <v>148</v>
      </c>
      <c r="BE364" s="166">
        <f>IF(N364="základní",J364,0)</f>
        <v>0</v>
      </c>
      <c r="BF364" s="166">
        <f>IF(N364="snížená",J364,0)</f>
        <v>0</v>
      </c>
      <c r="BG364" s="166">
        <f>IF(N364="zákl. přenesená",J364,0)</f>
        <v>0</v>
      </c>
      <c r="BH364" s="166">
        <f>IF(N364="sníž. přenesená",J364,0)</f>
        <v>0</v>
      </c>
      <c r="BI364" s="166">
        <f>IF(N364="nulová",J364,0)</f>
        <v>0</v>
      </c>
      <c r="BJ364" s="17" t="s">
        <v>125</v>
      </c>
      <c r="BK364" s="166">
        <f>ROUND(I364*H364,2)</f>
        <v>0</v>
      </c>
      <c r="BL364" s="17" t="s">
        <v>197</v>
      </c>
      <c r="BM364" s="165" t="s">
        <v>626</v>
      </c>
    </row>
    <row r="365" spans="2:51" s="14" customFormat="1" ht="12">
      <c r="B365" s="175"/>
      <c r="D365" s="168" t="s">
        <v>158</v>
      </c>
      <c r="E365" s="176" t="s">
        <v>1</v>
      </c>
      <c r="F365" s="177" t="s">
        <v>627</v>
      </c>
      <c r="H365" s="178">
        <v>7.553</v>
      </c>
      <c r="I365" s="179"/>
      <c r="L365" s="175"/>
      <c r="M365" s="180"/>
      <c r="N365" s="181"/>
      <c r="O365" s="181"/>
      <c r="P365" s="181"/>
      <c r="Q365" s="181"/>
      <c r="R365" s="181"/>
      <c r="S365" s="181"/>
      <c r="T365" s="182"/>
      <c r="AT365" s="176" t="s">
        <v>158</v>
      </c>
      <c r="AU365" s="176" t="s">
        <v>125</v>
      </c>
      <c r="AV365" s="14" t="s">
        <v>125</v>
      </c>
      <c r="AW365" s="14" t="s">
        <v>33</v>
      </c>
      <c r="AX365" s="14" t="s">
        <v>84</v>
      </c>
      <c r="AY365" s="176" t="s">
        <v>148</v>
      </c>
    </row>
    <row r="366" spans="2:63" s="12" customFormat="1" ht="22.9" customHeight="1">
      <c r="B366" s="141"/>
      <c r="D366" s="142" t="s">
        <v>75</v>
      </c>
      <c r="E366" s="152" t="s">
        <v>628</v>
      </c>
      <c r="F366" s="152" t="s">
        <v>629</v>
      </c>
      <c r="I366" s="144"/>
      <c r="J366" s="153">
        <f>BK366</f>
        <v>0</v>
      </c>
      <c r="L366" s="141"/>
      <c r="M366" s="146"/>
      <c r="N366" s="147"/>
      <c r="O366" s="147"/>
      <c r="P366" s="148">
        <f>SUM(P367:P395)</f>
        <v>0</v>
      </c>
      <c r="Q366" s="147"/>
      <c r="R366" s="148">
        <f>SUM(R367:R395)</f>
        <v>0.0415</v>
      </c>
      <c r="S366" s="147"/>
      <c r="T366" s="149">
        <f>SUM(T367:T395)</f>
        <v>0.29545055</v>
      </c>
      <c r="AR366" s="142" t="s">
        <v>125</v>
      </c>
      <c r="AT366" s="150" t="s">
        <v>75</v>
      </c>
      <c r="AU366" s="150" t="s">
        <v>84</v>
      </c>
      <c r="AY366" s="142" t="s">
        <v>148</v>
      </c>
      <c r="BK366" s="151">
        <f>SUM(BK367:BK395)</f>
        <v>0</v>
      </c>
    </row>
    <row r="367" spans="1:65" s="2" customFormat="1" ht="24.2" customHeight="1">
      <c r="A367" s="32"/>
      <c r="B367" s="120"/>
      <c r="C367" s="154">
        <v>129</v>
      </c>
      <c r="D367" s="154" t="s">
        <v>151</v>
      </c>
      <c r="E367" s="155" t="s">
        <v>630</v>
      </c>
      <c r="F367" s="156" t="s">
        <v>631</v>
      </c>
      <c r="G367" s="157" t="s">
        <v>162</v>
      </c>
      <c r="H367" s="158">
        <v>4.927</v>
      </c>
      <c r="I367" s="159"/>
      <c r="J367" s="160">
        <f>ROUND(I367*H367,2)</f>
        <v>0</v>
      </c>
      <c r="K367" s="156" t="s">
        <v>155</v>
      </c>
      <c r="L367" s="33"/>
      <c r="M367" s="161" t="s">
        <v>1</v>
      </c>
      <c r="N367" s="162" t="s">
        <v>42</v>
      </c>
      <c r="O367" s="58"/>
      <c r="P367" s="163">
        <f>O367*H367</f>
        <v>0</v>
      </c>
      <c r="Q367" s="163">
        <v>0</v>
      </c>
      <c r="R367" s="163">
        <f>Q367*H367</f>
        <v>0</v>
      </c>
      <c r="S367" s="163">
        <v>0.02465</v>
      </c>
      <c r="T367" s="164">
        <f>S367*H367</f>
        <v>0.12145054999999998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65" t="s">
        <v>197</v>
      </c>
      <c r="AT367" s="165" t="s">
        <v>151</v>
      </c>
      <c r="AU367" s="165" t="s">
        <v>125</v>
      </c>
      <c r="AY367" s="17" t="s">
        <v>148</v>
      </c>
      <c r="BE367" s="166">
        <f>IF(N367="základní",J367,0)</f>
        <v>0</v>
      </c>
      <c r="BF367" s="166">
        <f>IF(N367="snížená",J367,0)</f>
        <v>0</v>
      </c>
      <c r="BG367" s="166">
        <f>IF(N367="zákl. přenesená",J367,0)</f>
        <v>0</v>
      </c>
      <c r="BH367" s="166">
        <f>IF(N367="sníž. přenesená",J367,0)</f>
        <v>0</v>
      </c>
      <c r="BI367" s="166">
        <f>IF(N367="nulová",J367,0)</f>
        <v>0</v>
      </c>
      <c r="BJ367" s="17" t="s">
        <v>125</v>
      </c>
      <c r="BK367" s="166">
        <f>ROUND(I367*H367,2)</f>
        <v>0</v>
      </c>
      <c r="BL367" s="17" t="s">
        <v>197</v>
      </c>
      <c r="BM367" s="165" t="s">
        <v>632</v>
      </c>
    </row>
    <row r="368" spans="2:51" s="13" customFormat="1" ht="12">
      <c r="B368" s="167"/>
      <c r="D368" s="168" t="s">
        <v>158</v>
      </c>
      <c r="E368" s="169" t="s">
        <v>1</v>
      </c>
      <c r="F368" s="170" t="s">
        <v>633</v>
      </c>
      <c r="H368" s="169" t="s">
        <v>1</v>
      </c>
      <c r="I368" s="171"/>
      <c r="L368" s="167"/>
      <c r="M368" s="172"/>
      <c r="N368" s="173"/>
      <c r="O368" s="173"/>
      <c r="P368" s="173"/>
      <c r="Q368" s="173"/>
      <c r="R368" s="173"/>
      <c r="S368" s="173"/>
      <c r="T368" s="174"/>
      <c r="AT368" s="169" t="s">
        <v>158</v>
      </c>
      <c r="AU368" s="169" t="s">
        <v>125</v>
      </c>
      <c r="AV368" s="13" t="s">
        <v>84</v>
      </c>
      <c r="AW368" s="13" t="s">
        <v>33</v>
      </c>
      <c r="AX368" s="13" t="s">
        <v>76</v>
      </c>
      <c r="AY368" s="169" t="s">
        <v>148</v>
      </c>
    </row>
    <row r="369" spans="2:51" s="14" customFormat="1" ht="12">
      <c r="B369" s="175"/>
      <c r="D369" s="168" t="s">
        <v>158</v>
      </c>
      <c r="E369" s="176" t="s">
        <v>1</v>
      </c>
      <c r="F369" s="177" t="s">
        <v>634</v>
      </c>
      <c r="H369" s="178">
        <v>4.927</v>
      </c>
      <c r="I369" s="179"/>
      <c r="L369" s="175"/>
      <c r="M369" s="180"/>
      <c r="N369" s="181"/>
      <c r="O369" s="181"/>
      <c r="P369" s="181"/>
      <c r="Q369" s="181"/>
      <c r="R369" s="181"/>
      <c r="S369" s="181"/>
      <c r="T369" s="182"/>
      <c r="AT369" s="176" t="s">
        <v>158</v>
      </c>
      <c r="AU369" s="176" t="s">
        <v>125</v>
      </c>
      <c r="AV369" s="14" t="s">
        <v>125</v>
      </c>
      <c r="AW369" s="14" t="s">
        <v>33</v>
      </c>
      <c r="AX369" s="14" t="s">
        <v>76</v>
      </c>
      <c r="AY369" s="176" t="s">
        <v>148</v>
      </c>
    </row>
    <row r="370" spans="2:51" s="15" customFormat="1" ht="12">
      <c r="B370" s="183"/>
      <c r="D370" s="168" t="s">
        <v>158</v>
      </c>
      <c r="E370" s="184" t="s">
        <v>1</v>
      </c>
      <c r="F370" s="185" t="s">
        <v>176</v>
      </c>
      <c r="H370" s="186">
        <v>4.927</v>
      </c>
      <c r="I370" s="187"/>
      <c r="L370" s="183"/>
      <c r="M370" s="188"/>
      <c r="N370" s="189"/>
      <c r="O370" s="189"/>
      <c r="P370" s="189"/>
      <c r="Q370" s="189"/>
      <c r="R370" s="189"/>
      <c r="S370" s="189"/>
      <c r="T370" s="190"/>
      <c r="AT370" s="184" t="s">
        <v>158</v>
      </c>
      <c r="AU370" s="184" t="s">
        <v>125</v>
      </c>
      <c r="AV370" s="15" t="s">
        <v>156</v>
      </c>
      <c r="AW370" s="15" t="s">
        <v>33</v>
      </c>
      <c r="AX370" s="15" t="s">
        <v>84</v>
      </c>
      <c r="AY370" s="184" t="s">
        <v>148</v>
      </c>
    </row>
    <row r="371" spans="1:65" s="2" customFormat="1" ht="24.2" customHeight="1">
      <c r="A371" s="32"/>
      <c r="B371" s="120"/>
      <c r="C371" s="154">
        <v>130</v>
      </c>
      <c r="D371" s="154" t="s">
        <v>151</v>
      </c>
      <c r="E371" s="155" t="s">
        <v>635</v>
      </c>
      <c r="F371" s="156" t="s">
        <v>636</v>
      </c>
      <c r="G371" s="157" t="s">
        <v>154</v>
      </c>
      <c r="H371" s="158">
        <v>2</v>
      </c>
      <c r="I371" s="159"/>
      <c r="J371" s="160">
        <f aca="true" t="shared" si="4" ref="J371:J387">ROUND(I371*H371,2)</f>
        <v>0</v>
      </c>
      <c r="K371" s="156" t="s">
        <v>155</v>
      </c>
      <c r="L371" s="33"/>
      <c r="M371" s="161" t="s">
        <v>1</v>
      </c>
      <c r="N371" s="162" t="s">
        <v>42</v>
      </c>
      <c r="O371" s="58"/>
      <c r="P371" s="163">
        <f>O371*H371</f>
        <v>0</v>
      </c>
      <c r="Q371" s="163">
        <v>0</v>
      </c>
      <c r="R371" s="163">
        <f>Q371*H371</f>
        <v>0</v>
      </c>
      <c r="S371" s="163">
        <v>0</v>
      </c>
      <c r="T371" s="164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65" t="s">
        <v>197</v>
      </c>
      <c r="AT371" s="165" t="s">
        <v>151</v>
      </c>
      <c r="AU371" s="165" t="s">
        <v>125</v>
      </c>
      <c r="AY371" s="17" t="s">
        <v>148</v>
      </c>
      <c r="BE371" s="166">
        <f>IF(N371="základní",J371,0)</f>
        <v>0</v>
      </c>
      <c r="BF371" s="166">
        <f>IF(N371="snížená",J371,0)</f>
        <v>0</v>
      </c>
      <c r="BG371" s="166">
        <f>IF(N371="zákl. přenesená",J371,0)</f>
        <v>0</v>
      </c>
      <c r="BH371" s="166">
        <f>IF(N371="sníž. přenesená",J371,0)</f>
        <v>0</v>
      </c>
      <c r="BI371" s="166">
        <f>IF(N371="nulová",J371,0)</f>
        <v>0</v>
      </c>
      <c r="BJ371" s="17" t="s">
        <v>125</v>
      </c>
      <c r="BK371" s="166">
        <f>ROUND(I371*H371,2)</f>
        <v>0</v>
      </c>
      <c r="BL371" s="17" t="s">
        <v>197</v>
      </c>
      <c r="BM371" s="165" t="s">
        <v>637</v>
      </c>
    </row>
    <row r="372" spans="1:65" s="2" customFormat="1" ht="24.2" customHeight="1">
      <c r="A372" s="32"/>
      <c r="B372" s="120"/>
      <c r="C372" s="191">
        <v>131</v>
      </c>
      <c r="D372" s="191" t="s">
        <v>190</v>
      </c>
      <c r="E372" s="192" t="s">
        <v>638</v>
      </c>
      <c r="F372" s="193" t="s">
        <v>829</v>
      </c>
      <c r="G372" s="194" t="s">
        <v>154</v>
      </c>
      <c r="H372" s="195">
        <v>2</v>
      </c>
      <c r="I372" s="196"/>
      <c r="J372" s="197">
        <f t="shared" si="4"/>
        <v>0</v>
      </c>
      <c r="K372" s="193" t="s">
        <v>155</v>
      </c>
      <c r="L372" s="198"/>
      <c r="M372" s="199" t="s">
        <v>1</v>
      </c>
      <c r="N372" s="200" t="s">
        <v>42</v>
      </c>
      <c r="O372" s="58"/>
      <c r="P372" s="163">
        <f>O372*H372</f>
        <v>0</v>
      </c>
      <c r="Q372" s="163">
        <v>0.0175</v>
      </c>
      <c r="R372" s="163">
        <f>Q372*H372</f>
        <v>0.035</v>
      </c>
      <c r="S372" s="163">
        <v>0</v>
      </c>
      <c r="T372" s="164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65" t="s">
        <v>265</v>
      </c>
      <c r="AT372" s="165" t="s">
        <v>190</v>
      </c>
      <c r="AU372" s="165" t="s">
        <v>125</v>
      </c>
      <c r="AY372" s="17" t="s">
        <v>148</v>
      </c>
      <c r="BE372" s="166">
        <f>IF(N372="základní",J372,0)</f>
        <v>0</v>
      </c>
      <c r="BF372" s="166">
        <f>IF(N372="snížená",J372,0)</f>
        <v>0</v>
      </c>
      <c r="BG372" s="166">
        <f>IF(N372="zákl. přenesená",J372,0)</f>
        <v>0</v>
      </c>
      <c r="BH372" s="166">
        <f>IF(N372="sníž. přenesená",J372,0)</f>
        <v>0</v>
      </c>
      <c r="BI372" s="166">
        <f>IF(N372="nulová",J372,0)</f>
        <v>0</v>
      </c>
      <c r="BJ372" s="17" t="s">
        <v>125</v>
      </c>
      <c r="BK372" s="166">
        <f>ROUND(I372*H372,2)</f>
        <v>0</v>
      </c>
      <c r="BL372" s="17" t="s">
        <v>197</v>
      </c>
      <c r="BM372" s="165" t="s">
        <v>639</v>
      </c>
    </row>
    <row r="373" spans="1:65" s="2" customFormat="1" ht="24.2" customHeight="1">
      <c r="A373" s="32"/>
      <c r="B373" s="120"/>
      <c r="C373" s="191">
        <v>132</v>
      </c>
      <c r="D373" s="191" t="s">
        <v>190</v>
      </c>
      <c r="E373" s="192" t="s">
        <v>640</v>
      </c>
      <c r="F373" s="193" t="s">
        <v>830</v>
      </c>
      <c r="G373" s="194" t="s">
        <v>154</v>
      </c>
      <c r="H373" s="195">
        <v>2</v>
      </c>
      <c r="I373" s="196"/>
      <c r="J373" s="197">
        <f t="shared" si="4"/>
        <v>0</v>
      </c>
      <c r="K373" s="193" t="s">
        <v>155</v>
      </c>
      <c r="L373" s="198"/>
      <c r="M373" s="199" t="s">
        <v>1</v>
      </c>
      <c r="N373" s="200" t="s">
        <v>42</v>
      </c>
      <c r="O373" s="58"/>
      <c r="P373" s="163">
        <f>O373*H373</f>
        <v>0</v>
      </c>
      <c r="Q373" s="163">
        <v>0.0022</v>
      </c>
      <c r="R373" s="163">
        <f>Q373*H373</f>
        <v>0.0044</v>
      </c>
      <c r="S373" s="163">
        <v>0</v>
      </c>
      <c r="T373" s="164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65" t="s">
        <v>265</v>
      </c>
      <c r="AT373" s="165" t="s">
        <v>190</v>
      </c>
      <c r="AU373" s="165" t="s">
        <v>125</v>
      </c>
      <c r="AY373" s="17" t="s">
        <v>148</v>
      </c>
      <c r="BE373" s="166">
        <f>IF(N373="základní",J373,0)</f>
        <v>0</v>
      </c>
      <c r="BF373" s="166">
        <f>IF(N373="snížená",J373,0)</f>
        <v>0</v>
      </c>
      <c r="BG373" s="166">
        <f>IF(N373="zákl. přenesená",J373,0)</f>
        <v>0</v>
      </c>
      <c r="BH373" s="166">
        <f>IF(N373="sníž. přenesená",J373,0)</f>
        <v>0</v>
      </c>
      <c r="BI373" s="166">
        <f>IF(N373="nulová",J373,0)</f>
        <v>0</v>
      </c>
      <c r="BJ373" s="17" t="s">
        <v>125</v>
      </c>
      <c r="BK373" s="166">
        <f>ROUND(I373*H373,2)</f>
        <v>0</v>
      </c>
      <c r="BL373" s="17" t="s">
        <v>197</v>
      </c>
      <c r="BM373" s="165" t="s">
        <v>641</v>
      </c>
    </row>
    <row r="374" spans="1:65" s="2" customFormat="1" ht="16.5" customHeight="1">
      <c r="A374" s="32"/>
      <c r="B374" s="120"/>
      <c r="C374" s="154">
        <v>133</v>
      </c>
      <c r="D374" s="154" t="s">
        <v>151</v>
      </c>
      <c r="E374" s="155" t="s">
        <v>642</v>
      </c>
      <c r="F374" s="156" t="s">
        <v>643</v>
      </c>
      <c r="G374" s="157" t="s">
        <v>154</v>
      </c>
      <c r="H374" s="158">
        <v>2</v>
      </c>
      <c r="I374" s="159"/>
      <c r="J374" s="160">
        <f t="shared" si="4"/>
        <v>0</v>
      </c>
      <c r="K374" s="156" t="s">
        <v>1</v>
      </c>
      <c r="L374" s="33"/>
      <c r="M374" s="161" t="s">
        <v>1</v>
      </c>
      <c r="N374" s="162" t="s">
        <v>42</v>
      </c>
      <c r="O374" s="58"/>
      <c r="P374" s="163">
        <f>O374*H374</f>
        <v>0</v>
      </c>
      <c r="Q374" s="163">
        <v>0</v>
      </c>
      <c r="R374" s="163">
        <f>Q374*H374</f>
        <v>0</v>
      </c>
      <c r="S374" s="163">
        <v>0</v>
      </c>
      <c r="T374" s="164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65" t="s">
        <v>197</v>
      </c>
      <c r="AT374" s="165" t="s">
        <v>151</v>
      </c>
      <c r="AU374" s="165" t="s">
        <v>125</v>
      </c>
      <c r="AY374" s="17" t="s">
        <v>148</v>
      </c>
      <c r="BE374" s="166">
        <f>IF(N374="základní",J374,0)</f>
        <v>0</v>
      </c>
      <c r="BF374" s="166">
        <f>IF(N374="snížená",J374,0)</f>
        <v>0</v>
      </c>
      <c r="BG374" s="166">
        <f>IF(N374="zákl. přenesená",J374,0)</f>
        <v>0</v>
      </c>
      <c r="BH374" s="166">
        <f>IF(N374="sníž. přenesená",J374,0)</f>
        <v>0</v>
      </c>
      <c r="BI374" s="166">
        <f>IF(N374="nulová",J374,0)</f>
        <v>0</v>
      </c>
      <c r="BJ374" s="17" t="s">
        <v>125</v>
      </c>
      <c r="BK374" s="166">
        <f>ROUND(I374*H374,2)</f>
        <v>0</v>
      </c>
      <c r="BL374" s="17" t="s">
        <v>197</v>
      </c>
      <c r="BM374" s="165" t="s">
        <v>644</v>
      </c>
    </row>
    <row r="375" spans="1:65" s="2" customFormat="1" ht="16.5" customHeight="1">
      <c r="A375" s="32"/>
      <c r="B375" s="120"/>
      <c r="C375" s="191">
        <v>134</v>
      </c>
      <c r="D375" s="191" t="s">
        <v>190</v>
      </c>
      <c r="E375" s="192" t="s">
        <v>645</v>
      </c>
      <c r="F375" s="193" t="s">
        <v>646</v>
      </c>
      <c r="G375" s="194" t="s">
        <v>154</v>
      </c>
      <c r="H375" s="195">
        <v>2</v>
      </c>
      <c r="I375" s="196"/>
      <c r="J375" s="197">
        <f t="shared" si="4"/>
        <v>0</v>
      </c>
      <c r="K375" s="193" t="s">
        <v>1</v>
      </c>
      <c r="L375" s="198"/>
      <c r="M375" s="199" t="s">
        <v>1</v>
      </c>
      <c r="N375" s="200" t="s">
        <v>42</v>
      </c>
      <c r="O375" s="58"/>
      <c r="P375" s="163">
        <f>O375*H375</f>
        <v>0</v>
      </c>
      <c r="Q375" s="163">
        <v>0.00045</v>
      </c>
      <c r="R375" s="163">
        <f>Q375*H375</f>
        <v>0.0009</v>
      </c>
      <c r="S375" s="163">
        <v>0</v>
      </c>
      <c r="T375" s="164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65" t="s">
        <v>265</v>
      </c>
      <c r="AT375" s="165" t="s">
        <v>190</v>
      </c>
      <c r="AU375" s="165" t="s">
        <v>125</v>
      </c>
      <c r="AY375" s="17" t="s">
        <v>148</v>
      </c>
      <c r="BE375" s="166">
        <f>IF(N375="základní",J375,0)</f>
        <v>0</v>
      </c>
      <c r="BF375" s="166">
        <f>IF(N375="snížená",J375,0)</f>
        <v>0</v>
      </c>
      <c r="BG375" s="166">
        <f>IF(N375="zákl. přenesená",J375,0)</f>
        <v>0</v>
      </c>
      <c r="BH375" s="166">
        <f>IF(N375="sníž. přenesená",J375,0)</f>
        <v>0</v>
      </c>
      <c r="BI375" s="166">
        <f>IF(N375="nulová",J375,0)</f>
        <v>0</v>
      </c>
      <c r="BJ375" s="17" t="s">
        <v>125</v>
      </c>
      <c r="BK375" s="166">
        <f>ROUND(I375*H375,2)</f>
        <v>0</v>
      </c>
      <c r="BL375" s="17" t="s">
        <v>197</v>
      </c>
      <c r="BM375" s="165" t="s">
        <v>647</v>
      </c>
    </row>
    <row r="376" spans="1:65" s="2" customFormat="1" ht="16.5" customHeight="1">
      <c r="A376" s="32"/>
      <c r="B376" s="120"/>
      <c r="C376" s="154">
        <v>135</v>
      </c>
      <c r="D376" s="154" t="s">
        <v>151</v>
      </c>
      <c r="E376" s="155" t="s">
        <v>648</v>
      </c>
      <c r="F376" s="156" t="s">
        <v>649</v>
      </c>
      <c r="G376" s="157" t="s">
        <v>275</v>
      </c>
      <c r="H376" s="158">
        <v>3</v>
      </c>
      <c r="I376" s="159"/>
      <c r="J376" s="160">
        <f t="shared" si="4"/>
        <v>0</v>
      </c>
      <c r="K376" s="156" t="s">
        <v>155</v>
      </c>
      <c r="L376" s="33"/>
      <c r="M376" s="161" t="s">
        <v>1</v>
      </c>
      <c r="N376" s="162" t="s">
        <v>42</v>
      </c>
      <c r="O376" s="58"/>
      <c r="P376" s="163">
        <f>O376*H376</f>
        <v>0</v>
      </c>
      <c r="Q376" s="163">
        <v>0</v>
      </c>
      <c r="R376" s="163">
        <f>Q376*H376</f>
        <v>0</v>
      </c>
      <c r="S376" s="163">
        <v>0</v>
      </c>
      <c r="T376" s="164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65" t="s">
        <v>197</v>
      </c>
      <c r="AT376" s="165" t="s">
        <v>151</v>
      </c>
      <c r="AU376" s="165" t="s">
        <v>125</v>
      </c>
      <c r="AY376" s="17" t="s">
        <v>148</v>
      </c>
      <c r="BE376" s="166">
        <f>IF(N376="základní",J376,0)</f>
        <v>0</v>
      </c>
      <c r="BF376" s="166">
        <f>IF(N376="snížená",J376,0)</f>
        <v>0</v>
      </c>
      <c r="BG376" s="166">
        <f>IF(N376="zákl. přenesená",J376,0)</f>
        <v>0</v>
      </c>
      <c r="BH376" s="166">
        <f>IF(N376="sníž. přenesená",J376,0)</f>
        <v>0</v>
      </c>
      <c r="BI376" s="166">
        <f>IF(N376="nulová",J376,0)</f>
        <v>0</v>
      </c>
      <c r="BJ376" s="17" t="s">
        <v>125</v>
      </c>
      <c r="BK376" s="166">
        <f>ROUND(I376*H376,2)</f>
        <v>0</v>
      </c>
      <c r="BL376" s="17" t="s">
        <v>197</v>
      </c>
      <c r="BM376" s="165" t="s">
        <v>650</v>
      </c>
    </row>
    <row r="377" spans="1:65" s="2" customFormat="1" ht="16.5" customHeight="1">
      <c r="A377" s="32"/>
      <c r="B377" s="120"/>
      <c r="C377" s="191">
        <v>136</v>
      </c>
      <c r="D377" s="191" t="s">
        <v>190</v>
      </c>
      <c r="E377" s="192" t="s">
        <v>651</v>
      </c>
      <c r="F377" s="193" t="s">
        <v>652</v>
      </c>
      <c r="G377" s="194" t="s">
        <v>275</v>
      </c>
      <c r="H377" s="195">
        <v>3</v>
      </c>
      <c r="I377" s="196"/>
      <c r="J377" s="197">
        <f t="shared" si="4"/>
        <v>0</v>
      </c>
      <c r="K377" s="193" t="s">
        <v>155</v>
      </c>
      <c r="L377" s="198"/>
      <c r="M377" s="199" t="s">
        <v>1</v>
      </c>
      <c r="N377" s="200" t="s">
        <v>42</v>
      </c>
      <c r="O377" s="58"/>
      <c r="P377" s="163">
        <f>O377*H377</f>
        <v>0</v>
      </c>
      <c r="Q377" s="163">
        <v>0.0004</v>
      </c>
      <c r="R377" s="163">
        <f>Q377*H377</f>
        <v>0.0012000000000000001</v>
      </c>
      <c r="S377" s="163">
        <v>0</v>
      </c>
      <c r="T377" s="164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65" t="s">
        <v>265</v>
      </c>
      <c r="AT377" s="165" t="s">
        <v>190</v>
      </c>
      <c r="AU377" s="165" t="s">
        <v>125</v>
      </c>
      <c r="AY377" s="17" t="s">
        <v>148</v>
      </c>
      <c r="BE377" s="166">
        <f>IF(N377="základní",J377,0)</f>
        <v>0</v>
      </c>
      <c r="BF377" s="166">
        <f>IF(N377="snížená",J377,0)</f>
        <v>0</v>
      </c>
      <c r="BG377" s="166">
        <f>IF(N377="zákl. přenesená",J377,0)</f>
        <v>0</v>
      </c>
      <c r="BH377" s="166">
        <f>IF(N377="sníž. přenesená",J377,0)</f>
        <v>0</v>
      </c>
      <c r="BI377" s="166">
        <f>IF(N377="nulová",J377,0)</f>
        <v>0</v>
      </c>
      <c r="BJ377" s="17" t="s">
        <v>125</v>
      </c>
      <c r="BK377" s="166">
        <f>ROUND(I377*H377,2)</f>
        <v>0</v>
      </c>
      <c r="BL377" s="17" t="s">
        <v>197</v>
      </c>
      <c r="BM377" s="165" t="s">
        <v>653</v>
      </c>
    </row>
    <row r="378" spans="1:65" s="2" customFormat="1" ht="24.2" customHeight="1">
      <c r="A378" s="32"/>
      <c r="B378" s="120"/>
      <c r="C378" s="154">
        <v>137</v>
      </c>
      <c r="D378" s="154" t="s">
        <v>151</v>
      </c>
      <c r="E378" s="155" t="s">
        <v>654</v>
      </c>
      <c r="F378" s="156" t="s">
        <v>655</v>
      </c>
      <c r="G378" s="157" t="s">
        <v>154</v>
      </c>
      <c r="H378" s="158">
        <v>1</v>
      </c>
      <c r="I378" s="159"/>
      <c r="J378" s="160">
        <f t="shared" si="4"/>
        <v>0</v>
      </c>
      <c r="K378" s="156" t="s">
        <v>155</v>
      </c>
      <c r="L378" s="33"/>
      <c r="M378" s="161" t="s">
        <v>1</v>
      </c>
      <c r="N378" s="162" t="s">
        <v>42</v>
      </c>
      <c r="O378" s="58"/>
      <c r="P378" s="163">
        <f>O378*H378</f>
        <v>0</v>
      </c>
      <c r="Q378" s="163">
        <v>0</v>
      </c>
      <c r="R378" s="163">
        <f>Q378*H378</f>
        <v>0</v>
      </c>
      <c r="S378" s="163">
        <v>0.174</v>
      </c>
      <c r="T378" s="164">
        <f>S378*H378</f>
        <v>0.174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65" t="s">
        <v>197</v>
      </c>
      <c r="AT378" s="165" t="s">
        <v>151</v>
      </c>
      <c r="AU378" s="165" t="s">
        <v>125</v>
      </c>
      <c r="AY378" s="17" t="s">
        <v>148</v>
      </c>
      <c r="BE378" s="166">
        <f>IF(N378="základní",J378,0)</f>
        <v>0</v>
      </c>
      <c r="BF378" s="166">
        <f>IF(N378="snížená",J378,0)</f>
        <v>0</v>
      </c>
      <c r="BG378" s="166">
        <f>IF(N378="zákl. přenesená",J378,0)</f>
        <v>0</v>
      </c>
      <c r="BH378" s="166">
        <f>IF(N378="sníž. přenesená",J378,0)</f>
        <v>0</v>
      </c>
      <c r="BI378" s="166">
        <f>IF(N378="nulová",J378,0)</f>
        <v>0</v>
      </c>
      <c r="BJ378" s="17" t="s">
        <v>125</v>
      </c>
      <c r="BK378" s="166">
        <f>ROUND(I378*H378,2)</f>
        <v>0</v>
      </c>
      <c r="BL378" s="17" t="s">
        <v>197</v>
      </c>
      <c r="BM378" s="165" t="s">
        <v>656</v>
      </c>
    </row>
    <row r="379" spans="1:65" s="2" customFormat="1" ht="24.2" customHeight="1">
      <c r="A379" s="32"/>
      <c r="B379" s="120"/>
      <c r="C379" s="154">
        <v>138</v>
      </c>
      <c r="D379" s="154" t="s">
        <v>151</v>
      </c>
      <c r="E379" s="155" t="s">
        <v>657</v>
      </c>
      <c r="F379" s="156" t="s">
        <v>658</v>
      </c>
      <c r="G379" s="157" t="s">
        <v>226</v>
      </c>
      <c r="H379" s="158">
        <v>0.042</v>
      </c>
      <c r="I379" s="159"/>
      <c r="J379" s="160">
        <f t="shared" si="4"/>
        <v>0</v>
      </c>
      <c r="K379" s="156" t="s">
        <v>155</v>
      </c>
      <c r="L379" s="33"/>
      <c r="M379" s="161" t="s">
        <v>1</v>
      </c>
      <c r="N379" s="162" t="s">
        <v>42</v>
      </c>
      <c r="O379" s="58"/>
      <c r="P379" s="163">
        <f>O379*H379</f>
        <v>0</v>
      </c>
      <c r="Q379" s="163">
        <v>0</v>
      </c>
      <c r="R379" s="163">
        <f>Q379*H379</f>
        <v>0</v>
      </c>
      <c r="S379" s="163">
        <v>0</v>
      </c>
      <c r="T379" s="164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65" t="s">
        <v>197</v>
      </c>
      <c r="AT379" s="165" t="s">
        <v>151</v>
      </c>
      <c r="AU379" s="165" t="s">
        <v>125</v>
      </c>
      <c r="AY379" s="17" t="s">
        <v>148</v>
      </c>
      <c r="BE379" s="166">
        <f>IF(N379="základní",J379,0)</f>
        <v>0</v>
      </c>
      <c r="BF379" s="166">
        <f>IF(N379="snížená",J379,0)</f>
        <v>0</v>
      </c>
      <c r="BG379" s="166">
        <f>IF(N379="zákl. přenesená",J379,0)</f>
        <v>0</v>
      </c>
      <c r="BH379" s="166">
        <f>IF(N379="sníž. přenesená",J379,0)</f>
        <v>0</v>
      </c>
      <c r="BI379" s="166">
        <f>IF(N379="nulová",J379,0)</f>
        <v>0</v>
      </c>
      <c r="BJ379" s="17" t="s">
        <v>125</v>
      </c>
      <c r="BK379" s="166">
        <f>ROUND(I379*H379,2)</f>
        <v>0</v>
      </c>
      <c r="BL379" s="17" t="s">
        <v>197</v>
      </c>
      <c r="BM379" s="165" t="s">
        <v>659</v>
      </c>
    </row>
    <row r="380" spans="1:65" s="2" customFormat="1" ht="24.2" customHeight="1">
      <c r="A380" s="32"/>
      <c r="B380" s="120"/>
      <c r="C380" s="154">
        <v>139</v>
      </c>
      <c r="D380" s="154" t="s">
        <v>151</v>
      </c>
      <c r="E380" s="155" t="s">
        <v>660</v>
      </c>
      <c r="F380" s="156" t="s">
        <v>833</v>
      </c>
      <c r="G380" s="157" t="s">
        <v>314</v>
      </c>
      <c r="H380" s="158">
        <v>1</v>
      </c>
      <c r="I380" s="159"/>
      <c r="J380" s="160">
        <f t="shared" si="4"/>
        <v>0</v>
      </c>
      <c r="K380" s="156" t="s">
        <v>1</v>
      </c>
      <c r="L380" s="33"/>
      <c r="M380" s="161" t="s">
        <v>1</v>
      </c>
      <c r="N380" s="162" t="s">
        <v>42</v>
      </c>
      <c r="O380" s="58"/>
      <c r="P380" s="163">
        <f>O380*H380</f>
        <v>0</v>
      </c>
      <c r="Q380" s="163">
        <v>0</v>
      </c>
      <c r="R380" s="163">
        <f>Q380*H380</f>
        <v>0</v>
      </c>
      <c r="S380" s="163">
        <v>0</v>
      </c>
      <c r="T380" s="164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65" t="s">
        <v>197</v>
      </c>
      <c r="AT380" s="165" t="s">
        <v>151</v>
      </c>
      <c r="AU380" s="165" t="s">
        <v>125</v>
      </c>
      <c r="AY380" s="17" t="s">
        <v>148</v>
      </c>
      <c r="BE380" s="166">
        <f>IF(N380="základní",J380,0)</f>
        <v>0</v>
      </c>
      <c r="BF380" s="166">
        <f>IF(N380="snížená",J380,0)</f>
        <v>0</v>
      </c>
      <c r="BG380" s="166">
        <f>IF(N380="zákl. přenesená",J380,0)</f>
        <v>0</v>
      </c>
      <c r="BH380" s="166">
        <f>IF(N380="sníž. přenesená",J380,0)</f>
        <v>0</v>
      </c>
      <c r="BI380" s="166">
        <f>IF(N380="nulová",J380,0)</f>
        <v>0</v>
      </c>
      <c r="BJ380" s="17" t="s">
        <v>125</v>
      </c>
      <c r="BK380" s="166">
        <f>ROUND(I380*H380,2)</f>
        <v>0</v>
      </c>
      <c r="BL380" s="17" t="s">
        <v>197</v>
      </c>
      <c r="BM380" s="165" t="s">
        <v>661</v>
      </c>
    </row>
    <row r="381" spans="1:65" s="2" customFormat="1" ht="16.5" customHeight="1">
      <c r="A381" s="32"/>
      <c r="B381" s="120"/>
      <c r="C381" s="154">
        <v>140</v>
      </c>
      <c r="D381" s="154" t="s">
        <v>151</v>
      </c>
      <c r="E381" s="155" t="s">
        <v>662</v>
      </c>
      <c r="F381" s="156" t="s">
        <v>831</v>
      </c>
      <c r="G381" s="157" t="s">
        <v>154</v>
      </c>
      <c r="H381" s="158">
        <v>1</v>
      </c>
      <c r="I381" s="159"/>
      <c r="J381" s="160">
        <f t="shared" si="4"/>
        <v>0</v>
      </c>
      <c r="K381" s="156" t="s">
        <v>1</v>
      </c>
      <c r="L381" s="33"/>
      <c r="M381" s="161" t="s">
        <v>1</v>
      </c>
      <c r="N381" s="162" t="s">
        <v>42</v>
      </c>
      <c r="O381" s="58"/>
      <c r="P381" s="163">
        <f>O381*H381</f>
        <v>0</v>
      </c>
      <c r="Q381" s="163">
        <v>0</v>
      </c>
      <c r="R381" s="163">
        <f>Q381*H381</f>
        <v>0</v>
      </c>
      <c r="S381" s="163">
        <v>0</v>
      </c>
      <c r="T381" s="164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65" t="s">
        <v>197</v>
      </c>
      <c r="AT381" s="165" t="s">
        <v>151</v>
      </c>
      <c r="AU381" s="165" t="s">
        <v>125</v>
      </c>
      <c r="AY381" s="17" t="s">
        <v>148</v>
      </c>
      <c r="BE381" s="166">
        <f>IF(N381="základní",J381,0)</f>
        <v>0</v>
      </c>
      <c r="BF381" s="166">
        <f>IF(N381="snížená",J381,0)</f>
        <v>0</v>
      </c>
      <c r="BG381" s="166">
        <f>IF(N381="zákl. přenesená",J381,0)</f>
        <v>0</v>
      </c>
      <c r="BH381" s="166">
        <f>IF(N381="sníž. přenesená",J381,0)</f>
        <v>0</v>
      </c>
      <c r="BI381" s="166">
        <f>IF(N381="nulová",J381,0)</f>
        <v>0</v>
      </c>
      <c r="BJ381" s="17" t="s">
        <v>125</v>
      </c>
      <c r="BK381" s="166">
        <f>ROUND(I381*H381,2)</f>
        <v>0</v>
      </c>
      <c r="BL381" s="17" t="s">
        <v>197</v>
      </c>
      <c r="BM381" s="165" t="s">
        <v>663</v>
      </c>
    </row>
    <row r="382" spans="1:65" s="2" customFormat="1" ht="24.2" customHeight="1">
      <c r="A382" s="32"/>
      <c r="B382" s="120"/>
      <c r="C382" s="154">
        <v>141</v>
      </c>
      <c r="D382" s="154" t="s">
        <v>151</v>
      </c>
      <c r="E382" s="155" t="s">
        <v>664</v>
      </c>
      <c r="F382" s="156" t="s">
        <v>665</v>
      </c>
      <c r="G382" s="157" t="s">
        <v>314</v>
      </c>
      <c r="H382" s="158">
        <v>1</v>
      </c>
      <c r="I382" s="159"/>
      <c r="J382" s="160">
        <f t="shared" si="4"/>
        <v>0</v>
      </c>
      <c r="K382" s="156" t="s">
        <v>1</v>
      </c>
      <c r="L382" s="33"/>
      <c r="M382" s="161" t="s">
        <v>1</v>
      </c>
      <c r="N382" s="162" t="s">
        <v>42</v>
      </c>
      <c r="O382" s="58"/>
      <c r="P382" s="163">
        <f>O382*H382</f>
        <v>0</v>
      </c>
      <c r="Q382" s="163">
        <v>0</v>
      </c>
      <c r="R382" s="163">
        <f>Q382*H382</f>
        <v>0</v>
      </c>
      <c r="S382" s="163">
        <v>0</v>
      </c>
      <c r="T382" s="164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65" t="s">
        <v>197</v>
      </c>
      <c r="AT382" s="165" t="s">
        <v>151</v>
      </c>
      <c r="AU382" s="165" t="s">
        <v>125</v>
      </c>
      <c r="AY382" s="17" t="s">
        <v>148</v>
      </c>
      <c r="BE382" s="166">
        <f>IF(N382="základní",J382,0)</f>
        <v>0</v>
      </c>
      <c r="BF382" s="166">
        <f>IF(N382="snížená",J382,0)</f>
        <v>0</v>
      </c>
      <c r="BG382" s="166">
        <f>IF(N382="zákl. přenesená",J382,0)</f>
        <v>0</v>
      </c>
      <c r="BH382" s="166">
        <f>IF(N382="sníž. přenesená",J382,0)</f>
        <v>0</v>
      </c>
      <c r="BI382" s="166">
        <f>IF(N382="nulová",J382,0)</f>
        <v>0</v>
      </c>
      <c r="BJ382" s="17" t="s">
        <v>125</v>
      </c>
      <c r="BK382" s="166">
        <f>ROUND(I382*H382,2)</f>
        <v>0</v>
      </c>
      <c r="BL382" s="17" t="s">
        <v>197</v>
      </c>
      <c r="BM382" s="165" t="s">
        <v>666</v>
      </c>
    </row>
    <row r="383" spans="1:65" s="2" customFormat="1" ht="16.5" customHeight="1">
      <c r="A383" s="32"/>
      <c r="B383" s="120"/>
      <c r="C383" s="154">
        <v>142</v>
      </c>
      <c r="D383" s="154" t="s">
        <v>151</v>
      </c>
      <c r="E383" s="155" t="s">
        <v>667</v>
      </c>
      <c r="F383" s="156" t="s">
        <v>668</v>
      </c>
      <c r="G383" s="157" t="s">
        <v>314</v>
      </c>
      <c r="H383" s="158">
        <v>1</v>
      </c>
      <c r="I383" s="159"/>
      <c r="J383" s="160">
        <f t="shared" si="4"/>
        <v>0</v>
      </c>
      <c r="K383" s="156" t="s">
        <v>1</v>
      </c>
      <c r="L383" s="33"/>
      <c r="M383" s="161" t="s">
        <v>1</v>
      </c>
      <c r="N383" s="162" t="s">
        <v>42</v>
      </c>
      <c r="O383" s="58"/>
      <c r="P383" s="163">
        <f>O383*H383</f>
        <v>0</v>
      </c>
      <c r="Q383" s="163">
        <v>0</v>
      </c>
      <c r="R383" s="163">
        <f>Q383*H383</f>
        <v>0</v>
      </c>
      <c r="S383" s="163">
        <v>0</v>
      </c>
      <c r="T383" s="164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65" t="s">
        <v>197</v>
      </c>
      <c r="AT383" s="165" t="s">
        <v>151</v>
      </c>
      <c r="AU383" s="165" t="s">
        <v>125</v>
      </c>
      <c r="AY383" s="17" t="s">
        <v>148</v>
      </c>
      <c r="BE383" s="166">
        <f>IF(N383="základní",J383,0)</f>
        <v>0</v>
      </c>
      <c r="BF383" s="166">
        <f>IF(N383="snížená",J383,0)</f>
        <v>0</v>
      </c>
      <c r="BG383" s="166">
        <f>IF(N383="zákl. přenesená",J383,0)</f>
        <v>0</v>
      </c>
      <c r="BH383" s="166">
        <f>IF(N383="sníž. přenesená",J383,0)</f>
        <v>0</v>
      </c>
      <c r="BI383" s="166">
        <f>IF(N383="nulová",J383,0)</f>
        <v>0</v>
      </c>
      <c r="BJ383" s="17" t="s">
        <v>125</v>
      </c>
      <c r="BK383" s="166">
        <f>ROUND(I383*H383,2)</f>
        <v>0</v>
      </c>
      <c r="BL383" s="17" t="s">
        <v>197</v>
      </c>
      <c r="BM383" s="165" t="s">
        <v>669</v>
      </c>
    </row>
    <row r="384" spans="1:65" s="2" customFormat="1" ht="16.5" customHeight="1">
      <c r="A384" s="32"/>
      <c r="B384" s="120"/>
      <c r="C384" s="154">
        <v>143</v>
      </c>
      <c r="D384" s="154" t="s">
        <v>151</v>
      </c>
      <c r="E384" s="155" t="s">
        <v>670</v>
      </c>
      <c r="F384" s="156" t="s">
        <v>671</v>
      </c>
      <c r="G384" s="157" t="s">
        <v>154</v>
      </c>
      <c r="H384" s="158">
        <v>1</v>
      </c>
      <c r="I384" s="159"/>
      <c r="J384" s="160">
        <f t="shared" si="4"/>
        <v>0</v>
      </c>
      <c r="K384" s="156" t="s">
        <v>1</v>
      </c>
      <c r="L384" s="33"/>
      <c r="M384" s="161" t="s">
        <v>1</v>
      </c>
      <c r="N384" s="162" t="s">
        <v>42</v>
      </c>
      <c r="O384" s="58"/>
      <c r="P384" s="163">
        <f>O384*H384</f>
        <v>0</v>
      </c>
      <c r="Q384" s="163">
        <v>0</v>
      </c>
      <c r="R384" s="163">
        <f>Q384*H384</f>
        <v>0</v>
      </c>
      <c r="S384" s="163">
        <v>0</v>
      </c>
      <c r="T384" s="164">
        <f>S384*H384</f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65" t="s">
        <v>197</v>
      </c>
      <c r="AT384" s="165" t="s">
        <v>151</v>
      </c>
      <c r="AU384" s="165" t="s">
        <v>125</v>
      </c>
      <c r="AY384" s="17" t="s">
        <v>148</v>
      </c>
      <c r="BE384" s="166">
        <f>IF(N384="základní",J384,0)</f>
        <v>0</v>
      </c>
      <c r="BF384" s="166">
        <f>IF(N384="snížená",J384,0)</f>
        <v>0</v>
      </c>
      <c r="BG384" s="166">
        <f>IF(N384="zákl. přenesená",J384,0)</f>
        <v>0</v>
      </c>
      <c r="BH384" s="166">
        <f>IF(N384="sníž. přenesená",J384,0)</f>
        <v>0</v>
      </c>
      <c r="BI384" s="166">
        <f>IF(N384="nulová",J384,0)</f>
        <v>0</v>
      </c>
      <c r="BJ384" s="17" t="s">
        <v>125</v>
      </c>
      <c r="BK384" s="166">
        <f>ROUND(I384*H384,2)</f>
        <v>0</v>
      </c>
      <c r="BL384" s="17" t="s">
        <v>197</v>
      </c>
      <c r="BM384" s="165" t="s">
        <v>672</v>
      </c>
    </row>
    <row r="385" spans="1:65" s="2" customFormat="1" ht="16.5" customHeight="1">
      <c r="A385" s="32"/>
      <c r="B385" s="120"/>
      <c r="C385" s="154">
        <v>144</v>
      </c>
      <c r="D385" s="154" t="s">
        <v>151</v>
      </c>
      <c r="E385" s="155" t="s">
        <v>673</v>
      </c>
      <c r="F385" s="156" t="s">
        <v>674</v>
      </c>
      <c r="G385" s="157" t="s">
        <v>314</v>
      </c>
      <c r="H385" s="158">
        <v>1</v>
      </c>
      <c r="I385" s="159"/>
      <c r="J385" s="160">
        <f t="shared" si="4"/>
        <v>0</v>
      </c>
      <c r="K385" s="156" t="s">
        <v>1</v>
      </c>
      <c r="L385" s="33"/>
      <c r="M385" s="161" t="s">
        <v>1</v>
      </c>
      <c r="N385" s="162" t="s">
        <v>42</v>
      </c>
      <c r="O385" s="58"/>
      <c r="P385" s="163">
        <f>O385*H385</f>
        <v>0</v>
      </c>
      <c r="Q385" s="163">
        <v>0</v>
      </c>
      <c r="R385" s="163">
        <f>Q385*H385</f>
        <v>0</v>
      </c>
      <c r="S385" s="163">
        <v>0</v>
      </c>
      <c r="T385" s="164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65" t="s">
        <v>197</v>
      </c>
      <c r="AT385" s="165" t="s">
        <v>151</v>
      </c>
      <c r="AU385" s="165" t="s">
        <v>125</v>
      </c>
      <c r="AY385" s="17" t="s">
        <v>148</v>
      </c>
      <c r="BE385" s="166">
        <f>IF(N385="základní",J385,0)</f>
        <v>0</v>
      </c>
      <c r="BF385" s="166">
        <f>IF(N385="snížená",J385,0)</f>
        <v>0</v>
      </c>
      <c r="BG385" s="166">
        <f>IF(N385="zákl. přenesená",J385,0)</f>
        <v>0</v>
      </c>
      <c r="BH385" s="166">
        <f>IF(N385="sníž. přenesená",J385,0)</f>
        <v>0</v>
      </c>
      <c r="BI385" s="166">
        <f>IF(N385="nulová",J385,0)</f>
        <v>0</v>
      </c>
      <c r="BJ385" s="17" t="s">
        <v>125</v>
      </c>
      <c r="BK385" s="166">
        <f>ROUND(I385*H385,2)</f>
        <v>0</v>
      </c>
      <c r="BL385" s="17" t="s">
        <v>197</v>
      </c>
      <c r="BM385" s="165" t="s">
        <v>675</v>
      </c>
    </row>
    <row r="386" spans="1:65" s="2" customFormat="1" ht="16.5" customHeight="1">
      <c r="A386" s="32"/>
      <c r="B386" s="120"/>
      <c r="C386" s="154">
        <v>145</v>
      </c>
      <c r="D386" s="154" t="s">
        <v>151</v>
      </c>
      <c r="E386" s="155" t="s">
        <v>676</v>
      </c>
      <c r="F386" s="156" t="s">
        <v>677</v>
      </c>
      <c r="G386" s="157" t="s">
        <v>314</v>
      </c>
      <c r="H386" s="158">
        <v>1</v>
      </c>
      <c r="I386" s="159"/>
      <c r="J386" s="160">
        <f t="shared" si="4"/>
        <v>0</v>
      </c>
      <c r="K386" s="156" t="s">
        <v>1</v>
      </c>
      <c r="L386" s="33"/>
      <c r="M386" s="161" t="s">
        <v>1</v>
      </c>
      <c r="N386" s="162" t="s">
        <v>42</v>
      </c>
      <c r="O386" s="58"/>
      <c r="P386" s="163">
        <f>O386*H386</f>
        <v>0</v>
      </c>
      <c r="Q386" s="163">
        <v>0</v>
      </c>
      <c r="R386" s="163">
        <f>Q386*H386</f>
        <v>0</v>
      </c>
      <c r="S386" s="163">
        <v>0</v>
      </c>
      <c r="T386" s="164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65" t="s">
        <v>197</v>
      </c>
      <c r="AT386" s="165" t="s">
        <v>151</v>
      </c>
      <c r="AU386" s="165" t="s">
        <v>125</v>
      </c>
      <c r="AY386" s="17" t="s">
        <v>148</v>
      </c>
      <c r="BE386" s="166">
        <f>IF(N386="základní",J386,0)</f>
        <v>0</v>
      </c>
      <c r="BF386" s="166">
        <f>IF(N386="snížená",J386,0)</f>
        <v>0</v>
      </c>
      <c r="BG386" s="166">
        <f>IF(N386="zákl. přenesená",J386,0)</f>
        <v>0</v>
      </c>
      <c r="BH386" s="166">
        <f>IF(N386="sníž. přenesená",J386,0)</f>
        <v>0</v>
      </c>
      <c r="BI386" s="166">
        <f>IF(N386="nulová",J386,0)</f>
        <v>0</v>
      </c>
      <c r="BJ386" s="17" t="s">
        <v>125</v>
      </c>
      <c r="BK386" s="166">
        <f>ROUND(I386*H386,2)</f>
        <v>0</v>
      </c>
      <c r="BL386" s="17" t="s">
        <v>197</v>
      </c>
      <c r="BM386" s="165" t="s">
        <v>678</v>
      </c>
    </row>
    <row r="387" spans="1:65" s="2" customFormat="1" ht="24.2" customHeight="1">
      <c r="A387" s="32"/>
      <c r="B387" s="120"/>
      <c r="C387" s="154">
        <v>146</v>
      </c>
      <c r="D387" s="154" t="s">
        <v>151</v>
      </c>
      <c r="E387" s="155" t="s">
        <v>679</v>
      </c>
      <c r="F387" s="156" t="s">
        <v>680</v>
      </c>
      <c r="G387" s="157" t="s">
        <v>681</v>
      </c>
      <c r="H387" s="158">
        <v>5.35</v>
      </c>
      <c r="I387" s="159"/>
      <c r="J387" s="160">
        <f t="shared" si="4"/>
        <v>0</v>
      </c>
      <c r="K387" s="156" t="s">
        <v>1</v>
      </c>
      <c r="L387" s="33"/>
      <c r="M387" s="161" t="s">
        <v>1</v>
      </c>
      <c r="N387" s="162" t="s">
        <v>42</v>
      </c>
      <c r="O387" s="58"/>
      <c r="P387" s="163">
        <f>O387*H387</f>
        <v>0</v>
      </c>
      <c r="Q387" s="163">
        <v>0</v>
      </c>
      <c r="R387" s="163">
        <f>Q387*H387</f>
        <v>0</v>
      </c>
      <c r="S387" s="163">
        <v>0</v>
      </c>
      <c r="T387" s="164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65" t="s">
        <v>197</v>
      </c>
      <c r="AT387" s="165" t="s">
        <v>151</v>
      </c>
      <c r="AU387" s="165" t="s">
        <v>125</v>
      </c>
      <c r="AY387" s="17" t="s">
        <v>148</v>
      </c>
      <c r="BE387" s="166">
        <f>IF(N387="základní",J387,0)</f>
        <v>0</v>
      </c>
      <c r="BF387" s="166">
        <f>IF(N387="snížená",J387,0)</f>
        <v>0</v>
      </c>
      <c r="BG387" s="166">
        <f>IF(N387="zákl. přenesená",J387,0)</f>
        <v>0</v>
      </c>
      <c r="BH387" s="166">
        <f>IF(N387="sníž. přenesená",J387,0)</f>
        <v>0</v>
      </c>
      <c r="BI387" s="166">
        <f>IF(N387="nulová",J387,0)</f>
        <v>0</v>
      </c>
      <c r="BJ387" s="17" t="s">
        <v>125</v>
      </c>
      <c r="BK387" s="166">
        <f>ROUND(I387*H387,2)</f>
        <v>0</v>
      </c>
      <c r="BL387" s="17" t="s">
        <v>197</v>
      </c>
      <c r="BM387" s="165" t="s">
        <v>682</v>
      </c>
    </row>
    <row r="388" spans="2:51" s="14" customFormat="1" ht="12">
      <c r="B388" s="175"/>
      <c r="D388" s="168" t="s">
        <v>158</v>
      </c>
      <c r="E388" s="176" t="s">
        <v>1</v>
      </c>
      <c r="F388" s="177" t="s">
        <v>683</v>
      </c>
      <c r="H388" s="178">
        <v>5.35</v>
      </c>
      <c r="I388" s="179"/>
      <c r="L388" s="175"/>
      <c r="M388" s="180"/>
      <c r="N388" s="181"/>
      <c r="O388" s="181"/>
      <c r="P388" s="181"/>
      <c r="Q388" s="181"/>
      <c r="R388" s="181"/>
      <c r="S388" s="181"/>
      <c r="T388" s="182"/>
      <c r="AT388" s="176" t="s">
        <v>158</v>
      </c>
      <c r="AU388" s="176" t="s">
        <v>125</v>
      </c>
      <c r="AV388" s="14" t="s">
        <v>125</v>
      </c>
      <c r="AW388" s="14" t="s">
        <v>33</v>
      </c>
      <c r="AX388" s="14" t="s">
        <v>84</v>
      </c>
      <c r="AY388" s="176" t="s">
        <v>148</v>
      </c>
    </row>
    <row r="389" spans="1:65" s="2" customFormat="1" ht="24.2" customHeight="1">
      <c r="A389" s="32"/>
      <c r="B389" s="120"/>
      <c r="C389" s="154">
        <v>147</v>
      </c>
      <c r="D389" s="154" t="s">
        <v>151</v>
      </c>
      <c r="E389" s="155" t="s">
        <v>684</v>
      </c>
      <c r="F389" s="156" t="s">
        <v>685</v>
      </c>
      <c r="G389" s="157" t="s">
        <v>275</v>
      </c>
      <c r="H389" s="158">
        <v>4.35</v>
      </c>
      <c r="I389" s="159"/>
      <c r="J389" s="160">
        <f>ROUND(I389*H389,2)</f>
        <v>0</v>
      </c>
      <c r="K389" s="156" t="s">
        <v>1</v>
      </c>
      <c r="L389" s="33"/>
      <c r="M389" s="161" t="s">
        <v>1</v>
      </c>
      <c r="N389" s="162" t="s">
        <v>42</v>
      </c>
      <c r="O389" s="58"/>
      <c r="P389" s="163">
        <f>O389*H389</f>
        <v>0</v>
      </c>
      <c r="Q389" s="163">
        <v>0</v>
      </c>
      <c r="R389" s="163">
        <f>Q389*H389</f>
        <v>0</v>
      </c>
      <c r="S389" s="163">
        <v>0</v>
      </c>
      <c r="T389" s="164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65" t="s">
        <v>197</v>
      </c>
      <c r="AT389" s="165" t="s">
        <v>151</v>
      </c>
      <c r="AU389" s="165" t="s">
        <v>125</v>
      </c>
      <c r="AY389" s="17" t="s">
        <v>148</v>
      </c>
      <c r="BE389" s="166">
        <f>IF(N389="základní",J389,0)</f>
        <v>0</v>
      </c>
      <c r="BF389" s="166">
        <f>IF(N389="snížená",J389,0)</f>
        <v>0</v>
      </c>
      <c r="BG389" s="166">
        <f>IF(N389="zákl. přenesená",J389,0)</f>
        <v>0</v>
      </c>
      <c r="BH389" s="166">
        <f>IF(N389="sníž. přenesená",J389,0)</f>
        <v>0</v>
      </c>
      <c r="BI389" s="166">
        <f>IF(N389="nulová",J389,0)</f>
        <v>0</v>
      </c>
      <c r="BJ389" s="17" t="s">
        <v>125</v>
      </c>
      <c r="BK389" s="166">
        <f>ROUND(I389*H389,2)</f>
        <v>0</v>
      </c>
      <c r="BL389" s="17" t="s">
        <v>197</v>
      </c>
      <c r="BM389" s="165" t="s">
        <v>686</v>
      </c>
    </row>
    <row r="390" spans="2:51" s="14" customFormat="1" ht="12">
      <c r="B390" s="175"/>
      <c r="D390" s="168" t="s">
        <v>158</v>
      </c>
      <c r="E390" s="176" t="s">
        <v>1</v>
      </c>
      <c r="F390" s="177" t="s">
        <v>687</v>
      </c>
      <c r="H390" s="178">
        <v>4.35</v>
      </c>
      <c r="I390" s="179"/>
      <c r="L390" s="175"/>
      <c r="M390" s="180"/>
      <c r="N390" s="181"/>
      <c r="O390" s="181"/>
      <c r="P390" s="181"/>
      <c r="Q390" s="181"/>
      <c r="R390" s="181"/>
      <c r="S390" s="181"/>
      <c r="T390" s="182"/>
      <c r="AT390" s="176" t="s">
        <v>158</v>
      </c>
      <c r="AU390" s="176" t="s">
        <v>125</v>
      </c>
      <c r="AV390" s="14" t="s">
        <v>125</v>
      </c>
      <c r="AW390" s="14" t="s">
        <v>33</v>
      </c>
      <c r="AX390" s="14" t="s">
        <v>84</v>
      </c>
      <c r="AY390" s="176" t="s">
        <v>148</v>
      </c>
    </row>
    <row r="391" spans="1:65" s="2" customFormat="1" ht="16.5" customHeight="1">
      <c r="A391" s="32"/>
      <c r="B391" s="120"/>
      <c r="C391" s="154">
        <v>148</v>
      </c>
      <c r="D391" s="154" t="s">
        <v>151</v>
      </c>
      <c r="E391" s="155" t="s">
        <v>688</v>
      </c>
      <c r="F391" s="156" t="s">
        <v>689</v>
      </c>
      <c r="G391" s="157" t="s">
        <v>314</v>
      </c>
      <c r="H391" s="158">
        <v>1</v>
      </c>
      <c r="I391" s="159"/>
      <c r="J391" s="160">
        <f>ROUND(I391*H391,2)</f>
        <v>0</v>
      </c>
      <c r="K391" s="156" t="s">
        <v>1</v>
      </c>
      <c r="L391" s="33"/>
      <c r="M391" s="161" t="s">
        <v>1</v>
      </c>
      <c r="N391" s="162" t="s">
        <v>42</v>
      </c>
      <c r="O391" s="58"/>
      <c r="P391" s="163">
        <f>O391*H391</f>
        <v>0</v>
      </c>
      <c r="Q391" s="163">
        <v>0</v>
      </c>
      <c r="R391" s="163">
        <f>Q391*H391</f>
        <v>0</v>
      </c>
      <c r="S391" s="163">
        <v>0</v>
      </c>
      <c r="T391" s="164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65" t="s">
        <v>197</v>
      </c>
      <c r="AT391" s="165" t="s">
        <v>151</v>
      </c>
      <c r="AU391" s="165" t="s">
        <v>125</v>
      </c>
      <c r="AY391" s="17" t="s">
        <v>148</v>
      </c>
      <c r="BE391" s="166">
        <f>IF(N391="základní",J391,0)</f>
        <v>0</v>
      </c>
      <c r="BF391" s="166">
        <f>IF(N391="snížená",J391,0)</f>
        <v>0</v>
      </c>
      <c r="BG391" s="166">
        <f>IF(N391="zákl. přenesená",J391,0)</f>
        <v>0</v>
      </c>
      <c r="BH391" s="166">
        <f>IF(N391="sníž. přenesená",J391,0)</f>
        <v>0</v>
      </c>
      <c r="BI391" s="166">
        <f>IF(N391="nulová",J391,0)</f>
        <v>0</v>
      </c>
      <c r="BJ391" s="17" t="s">
        <v>125</v>
      </c>
      <c r="BK391" s="166">
        <f>ROUND(I391*H391,2)</f>
        <v>0</v>
      </c>
      <c r="BL391" s="17" t="s">
        <v>197</v>
      </c>
      <c r="BM391" s="165" t="s">
        <v>690</v>
      </c>
    </row>
    <row r="392" spans="1:65" s="2" customFormat="1" ht="33" customHeight="1">
      <c r="A392" s="32"/>
      <c r="B392" s="120"/>
      <c r="C392" s="191">
        <v>149</v>
      </c>
      <c r="D392" s="191" t="s">
        <v>190</v>
      </c>
      <c r="E392" s="192" t="s">
        <v>691</v>
      </c>
      <c r="F392" s="193" t="s">
        <v>692</v>
      </c>
      <c r="G392" s="194" t="s">
        <v>154</v>
      </c>
      <c r="H392" s="195">
        <v>1</v>
      </c>
      <c r="I392" s="196"/>
      <c r="J392" s="197">
        <f>ROUND(I392*H392,2)</f>
        <v>0</v>
      </c>
      <c r="K392" s="193" t="s">
        <v>1</v>
      </c>
      <c r="L392" s="198"/>
      <c r="M392" s="199" t="s">
        <v>1</v>
      </c>
      <c r="N392" s="200" t="s">
        <v>42</v>
      </c>
      <c r="O392" s="58"/>
      <c r="P392" s="163">
        <f>O392*H392</f>
        <v>0</v>
      </c>
      <c r="Q392" s="163">
        <v>0</v>
      </c>
      <c r="R392" s="163">
        <f>Q392*H392</f>
        <v>0</v>
      </c>
      <c r="S392" s="163">
        <v>0</v>
      </c>
      <c r="T392" s="164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65" t="s">
        <v>265</v>
      </c>
      <c r="AT392" s="165" t="s">
        <v>190</v>
      </c>
      <c r="AU392" s="165" t="s">
        <v>125</v>
      </c>
      <c r="AY392" s="17" t="s">
        <v>148</v>
      </c>
      <c r="BE392" s="166">
        <f>IF(N392="základní",J392,0)</f>
        <v>0</v>
      </c>
      <c r="BF392" s="166">
        <f>IF(N392="snížená",J392,0)</f>
        <v>0</v>
      </c>
      <c r="BG392" s="166">
        <f>IF(N392="zákl. přenesená",J392,0)</f>
        <v>0</v>
      </c>
      <c r="BH392" s="166">
        <f>IF(N392="sníž. přenesená",J392,0)</f>
        <v>0</v>
      </c>
      <c r="BI392" s="166">
        <f>IF(N392="nulová",J392,0)</f>
        <v>0</v>
      </c>
      <c r="BJ392" s="17" t="s">
        <v>125</v>
      </c>
      <c r="BK392" s="166">
        <f>ROUND(I392*H392,2)</f>
        <v>0</v>
      </c>
      <c r="BL392" s="17" t="s">
        <v>197</v>
      </c>
      <c r="BM392" s="165" t="s">
        <v>693</v>
      </c>
    </row>
    <row r="393" spans="1:65" s="2" customFormat="1" ht="16.5" customHeight="1">
      <c r="A393" s="32"/>
      <c r="B393" s="120"/>
      <c r="C393" s="154">
        <v>150</v>
      </c>
      <c r="D393" s="154" t="s">
        <v>151</v>
      </c>
      <c r="E393" s="155" t="s">
        <v>694</v>
      </c>
      <c r="F393" s="156" t="s">
        <v>695</v>
      </c>
      <c r="G393" s="157" t="s">
        <v>314</v>
      </c>
      <c r="H393" s="158">
        <v>1</v>
      </c>
      <c r="I393" s="159"/>
      <c r="J393" s="160">
        <f>ROUND(I393*H393,2)</f>
        <v>0</v>
      </c>
      <c r="K393" s="156" t="s">
        <v>1</v>
      </c>
      <c r="L393" s="33"/>
      <c r="M393" s="161" t="s">
        <v>1</v>
      </c>
      <c r="N393" s="162" t="s">
        <v>42</v>
      </c>
      <c r="O393" s="58"/>
      <c r="P393" s="163">
        <f>O393*H393</f>
        <v>0</v>
      </c>
      <c r="Q393" s="163">
        <v>0</v>
      </c>
      <c r="R393" s="163">
        <f>Q393*H393</f>
        <v>0</v>
      </c>
      <c r="S393" s="163">
        <v>0</v>
      </c>
      <c r="T393" s="164">
        <f>S393*H393</f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65" t="s">
        <v>197</v>
      </c>
      <c r="AT393" s="165" t="s">
        <v>151</v>
      </c>
      <c r="AU393" s="165" t="s">
        <v>125</v>
      </c>
      <c r="AY393" s="17" t="s">
        <v>148</v>
      </c>
      <c r="BE393" s="166">
        <f>IF(N393="základní",J393,0)</f>
        <v>0</v>
      </c>
      <c r="BF393" s="166">
        <f>IF(N393="snížená",J393,0)</f>
        <v>0</v>
      </c>
      <c r="BG393" s="166">
        <f>IF(N393="zákl. přenesená",J393,0)</f>
        <v>0</v>
      </c>
      <c r="BH393" s="166">
        <f>IF(N393="sníž. přenesená",J393,0)</f>
        <v>0</v>
      </c>
      <c r="BI393" s="166">
        <f>IF(N393="nulová",J393,0)</f>
        <v>0</v>
      </c>
      <c r="BJ393" s="17" t="s">
        <v>125</v>
      </c>
      <c r="BK393" s="166">
        <f>ROUND(I393*H393,2)</f>
        <v>0</v>
      </c>
      <c r="BL393" s="17" t="s">
        <v>197</v>
      </c>
      <c r="BM393" s="165" t="s">
        <v>696</v>
      </c>
    </row>
    <row r="394" spans="1:65" s="2" customFormat="1" ht="24.2" customHeight="1">
      <c r="A394" s="32"/>
      <c r="B394" s="120"/>
      <c r="C394" s="191">
        <v>151</v>
      </c>
      <c r="D394" s="191" t="s">
        <v>190</v>
      </c>
      <c r="E394" s="192" t="s">
        <v>697</v>
      </c>
      <c r="F394" s="193" t="s">
        <v>698</v>
      </c>
      <c r="G394" s="194" t="s">
        <v>154</v>
      </c>
      <c r="H394" s="195">
        <v>1</v>
      </c>
      <c r="I394" s="196"/>
      <c r="J394" s="197">
        <f>ROUND(I394*H394,2)</f>
        <v>0</v>
      </c>
      <c r="K394" s="193" t="s">
        <v>1</v>
      </c>
      <c r="L394" s="198"/>
      <c r="M394" s="199" t="s">
        <v>1</v>
      </c>
      <c r="N394" s="200" t="s">
        <v>42</v>
      </c>
      <c r="O394" s="58"/>
      <c r="P394" s="163">
        <f>O394*H394</f>
        <v>0</v>
      </c>
      <c r="Q394" s="163">
        <v>0</v>
      </c>
      <c r="R394" s="163">
        <f>Q394*H394</f>
        <v>0</v>
      </c>
      <c r="S394" s="163">
        <v>0</v>
      </c>
      <c r="T394" s="164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65" t="s">
        <v>265</v>
      </c>
      <c r="AT394" s="165" t="s">
        <v>190</v>
      </c>
      <c r="AU394" s="165" t="s">
        <v>125</v>
      </c>
      <c r="AY394" s="17" t="s">
        <v>148</v>
      </c>
      <c r="BE394" s="166">
        <f>IF(N394="základní",J394,0)</f>
        <v>0</v>
      </c>
      <c r="BF394" s="166">
        <f>IF(N394="snížená",J394,0)</f>
        <v>0</v>
      </c>
      <c r="BG394" s="166">
        <f>IF(N394="zákl. přenesená",J394,0)</f>
        <v>0</v>
      </c>
      <c r="BH394" s="166">
        <f>IF(N394="sníž. přenesená",J394,0)</f>
        <v>0</v>
      </c>
      <c r="BI394" s="166">
        <f>IF(N394="nulová",J394,0)</f>
        <v>0</v>
      </c>
      <c r="BJ394" s="17" t="s">
        <v>125</v>
      </c>
      <c r="BK394" s="166">
        <f>ROUND(I394*H394,2)</f>
        <v>0</v>
      </c>
      <c r="BL394" s="17" t="s">
        <v>197</v>
      </c>
      <c r="BM394" s="165" t="s">
        <v>699</v>
      </c>
    </row>
    <row r="395" spans="1:65" s="2" customFormat="1" ht="39" customHeight="1">
      <c r="A395" s="32"/>
      <c r="B395" s="120"/>
      <c r="C395" s="154">
        <v>152</v>
      </c>
      <c r="D395" s="154" t="s">
        <v>151</v>
      </c>
      <c r="E395" s="155" t="s">
        <v>700</v>
      </c>
      <c r="F395" s="156" t="s">
        <v>832</v>
      </c>
      <c r="G395" s="157" t="s">
        <v>154</v>
      </c>
      <c r="H395" s="158">
        <v>1</v>
      </c>
      <c r="I395" s="159"/>
      <c r="J395" s="160">
        <f>ROUND(I395*H395,2)</f>
        <v>0</v>
      </c>
      <c r="K395" s="156" t="s">
        <v>1</v>
      </c>
      <c r="L395" s="33"/>
      <c r="M395" s="161" t="s">
        <v>1</v>
      </c>
      <c r="N395" s="162" t="s">
        <v>42</v>
      </c>
      <c r="O395" s="58"/>
      <c r="P395" s="163">
        <f>O395*H395</f>
        <v>0</v>
      </c>
      <c r="Q395" s="163">
        <v>0</v>
      </c>
      <c r="R395" s="163">
        <f>Q395*H395</f>
        <v>0</v>
      </c>
      <c r="S395" s="163">
        <v>0</v>
      </c>
      <c r="T395" s="164">
        <f>S395*H395</f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65" t="s">
        <v>197</v>
      </c>
      <c r="AT395" s="165" t="s">
        <v>151</v>
      </c>
      <c r="AU395" s="165" t="s">
        <v>125</v>
      </c>
      <c r="AY395" s="17" t="s">
        <v>148</v>
      </c>
      <c r="BE395" s="166">
        <f>IF(N395="základní",J395,0)</f>
        <v>0</v>
      </c>
      <c r="BF395" s="166">
        <f>IF(N395="snížená",J395,0)</f>
        <v>0</v>
      </c>
      <c r="BG395" s="166">
        <f>IF(N395="zákl. přenesená",J395,0)</f>
        <v>0</v>
      </c>
      <c r="BH395" s="166">
        <f>IF(N395="sníž. přenesená",J395,0)</f>
        <v>0</v>
      </c>
      <c r="BI395" s="166">
        <f>IF(N395="nulová",J395,0)</f>
        <v>0</v>
      </c>
      <c r="BJ395" s="17" t="s">
        <v>125</v>
      </c>
      <c r="BK395" s="166">
        <f>ROUND(I395*H395,2)</f>
        <v>0</v>
      </c>
      <c r="BL395" s="17" t="s">
        <v>197</v>
      </c>
      <c r="BM395" s="165" t="s">
        <v>701</v>
      </c>
    </row>
    <row r="396" spans="2:63" s="12" customFormat="1" ht="22.9" customHeight="1">
      <c r="B396" s="141"/>
      <c r="D396" s="142" t="s">
        <v>75</v>
      </c>
      <c r="E396" s="152" t="s">
        <v>702</v>
      </c>
      <c r="F396" s="152" t="s">
        <v>703</v>
      </c>
      <c r="I396" s="144"/>
      <c r="J396" s="153">
        <f>BK396</f>
        <v>0</v>
      </c>
      <c r="L396" s="141"/>
      <c r="M396" s="146"/>
      <c r="N396" s="147"/>
      <c r="O396" s="147"/>
      <c r="P396" s="148">
        <f>SUM(P397:P404)</f>
        <v>0</v>
      </c>
      <c r="Q396" s="147"/>
      <c r="R396" s="148">
        <f>SUM(R397:R404)</f>
        <v>0.33487122</v>
      </c>
      <c r="S396" s="147"/>
      <c r="T396" s="149">
        <f>SUM(T397:T404)</f>
        <v>0</v>
      </c>
      <c r="AR396" s="142" t="s">
        <v>125</v>
      </c>
      <c r="AT396" s="150" t="s">
        <v>75</v>
      </c>
      <c r="AU396" s="150" t="s">
        <v>84</v>
      </c>
      <c r="AY396" s="142" t="s">
        <v>148</v>
      </c>
      <c r="BK396" s="151">
        <f>SUM(BK397:BK404)</f>
        <v>0</v>
      </c>
    </row>
    <row r="397" spans="1:65" s="2" customFormat="1" ht="24.2" customHeight="1">
      <c r="A397" s="32"/>
      <c r="B397" s="120"/>
      <c r="C397" s="154">
        <v>153</v>
      </c>
      <c r="D397" s="154" t="s">
        <v>151</v>
      </c>
      <c r="E397" s="155" t="s">
        <v>704</v>
      </c>
      <c r="F397" s="156" t="s">
        <v>705</v>
      </c>
      <c r="G397" s="157" t="s">
        <v>162</v>
      </c>
      <c r="H397" s="158">
        <v>6.026</v>
      </c>
      <c r="I397" s="159"/>
      <c r="J397" s="160">
        <f>ROUND(I397*H397,2)</f>
        <v>0</v>
      </c>
      <c r="K397" s="156" t="s">
        <v>155</v>
      </c>
      <c r="L397" s="33"/>
      <c r="M397" s="161" t="s">
        <v>1</v>
      </c>
      <c r="N397" s="162" t="s">
        <v>42</v>
      </c>
      <c r="O397" s="58"/>
      <c r="P397" s="163">
        <f>O397*H397</f>
        <v>0</v>
      </c>
      <c r="Q397" s="163">
        <v>0.03767</v>
      </c>
      <c r="R397" s="163">
        <f>Q397*H397</f>
        <v>0.22699942</v>
      </c>
      <c r="S397" s="163">
        <v>0</v>
      </c>
      <c r="T397" s="164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65" t="s">
        <v>197</v>
      </c>
      <c r="AT397" s="165" t="s">
        <v>151</v>
      </c>
      <c r="AU397" s="165" t="s">
        <v>125</v>
      </c>
      <c r="AY397" s="17" t="s">
        <v>148</v>
      </c>
      <c r="BE397" s="166">
        <f>IF(N397="základní",J397,0)</f>
        <v>0</v>
      </c>
      <c r="BF397" s="166">
        <f>IF(N397="snížená",J397,0)</f>
        <v>0</v>
      </c>
      <c r="BG397" s="166">
        <f>IF(N397="zákl. přenesená",J397,0)</f>
        <v>0</v>
      </c>
      <c r="BH397" s="166">
        <f>IF(N397="sníž. přenesená",J397,0)</f>
        <v>0</v>
      </c>
      <c r="BI397" s="166">
        <f>IF(N397="nulová",J397,0)</f>
        <v>0</v>
      </c>
      <c r="BJ397" s="17" t="s">
        <v>125</v>
      </c>
      <c r="BK397" s="166">
        <f>ROUND(I397*H397,2)</f>
        <v>0</v>
      </c>
      <c r="BL397" s="17" t="s">
        <v>197</v>
      </c>
      <c r="BM397" s="165" t="s">
        <v>706</v>
      </c>
    </row>
    <row r="398" spans="2:51" s="14" customFormat="1" ht="12">
      <c r="B398" s="175"/>
      <c r="D398" s="168" t="s">
        <v>158</v>
      </c>
      <c r="E398" s="176" t="s">
        <v>1</v>
      </c>
      <c r="F398" s="177" t="s">
        <v>254</v>
      </c>
      <c r="H398" s="178">
        <v>4.568</v>
      </c>
      <c r="I398" s="179"/>
      <c r="L398" s="175"/>
      <c r="M398" s="180"/>
      <c r="N398" s="181"/>
      <c r="O398" s="181"/>
      <c r="P398" s="181"/>
      <c r="Q398" s="181"/>
      <c r="R398" s="181"/>
      <c r="S398" s="181"/>
      <c r="T398" s="182"/>
      <c r="AT398" s="176" t="s">
        <v>158</v>
      </c>
      <c r="AU398" s="176" t="s">
        <v>125</v>
      </c>
      <c r="AV398" s="14" t="s">
        <v>125</v>
      </c>
      <c r="AW398" s="14" t="s">
        <v>33</v>
      </c>
      <c r="AX398" s="14" t="s">
        <v>76</v>
      </c>
      <c r="AY398" s="176" t="s">
        <v>148</v>
      </c>
    </row>
    <row r="399" spans="2:51" s="14" customFormat="1" ht="12">
      <c r="B399" s="175"/>
      <c r="D399" s="168" t="s">
        <v>158</v>
      </c>
      <c r="E399" s="176" t="s">
        <v>1</v>
      </c>
      <c r="F399" s="177" t="s">
        <v>184</v>
      </c>
      <c r="H399" s="178">
        <v>1.458</v>
      </c>
      <c r="I399" s="179"/>
      <c r="L399" s="175"/>
      <c r="M399" s="180"/>
      <c r="N399" s="181"/>
      <c r="O399" s="181"/>
      <c r="P399" s="181"/>
      <c r="Q399" s="181"/>
      <c r="R399" s="181"/>
      <c r="S399" s="181"/>
      <c r="T399" s="182"/>
      <c r="AT399" s="176" t="s">
        <v>158</v>
      </c>
      <c r="AU399" s="176" t="s">
        <v>125</v>
      </c>
      <c r="AV399" s="14" t="s">
        <v>125</v>
      </c>
      <c r="AW399" s="14" t="s">
        <v>33</v>
      </c>
      <c r="AX399" s="14" t="s">
        <v>76</v>
      </c>
      <c r="AY399" s="176" t="s">
        <v>148</v>
      </c>
    </row>
    <row r="400" spans="2:51" s="15" customFormat="1" ht="12">
      <c r="B400" s="183"/>
      <c r="D400" s="168" t="s">
        <v>158</v>
      </c>
      <c r="E400" s="184" t="s">
        <v>1</v>
      </c>
      <c r="F400" s="185" t="s">
        <v>176</v>
      </c>
      <c r="H400" s="186">
        <v>6.026</v>
      </c>
      <c r="I400" s="187"/>
      <c r="L400" s="183"/>
      <c r="M400" s="188"/>
      <c r="N400" s="189"/>
      <c r="O400" s="189"/>
      <c r="P400" s="189"/>
      <c r="Q400" s="189"/>
      <c r="R400" s="189"/>
      <c r="S400" s="189"/>
      <c r="T400" s="190"/>
      <c r="AT400" s="184" t="s">
        <v>158</v>
      </c>
      <c r="AU400" s="184" t="s">
        <v>125</v>
      </c>
      <c r="AV400" s="15" t="s">
        <v>156</v>
      </c>
      <c r="AW400" s="15" t="s">
        <v>33</v>
      </c>
      <c r="AX400" s="15" t="s">
        <v>84</v>
      </c>
      <c r="AY400" s="184" t="s">
        <v>148</v>
      </c>
    </row>
    <row r="401" spans="1:65" s="2" customFormat="1" ht="16.5" customHeight="1">
      <c r="A401" s="32"/>
      <c r="B401" s="120"/>
      <c r="C401" s="154">
        <v>154</v>
      </c>
      <c r="D401" s="154" t="s">
        <v>151</v>
      </c>
      <c r="E401" s="155" t="s">
        <v>707</v>
      </c>
      <c r="F401" s="156" t="s">
        <v>708</v>
      </c>
      <c r="G401" s="157" t="s">
        <v>162</v>
      </c>
      <c r="H401" s="158">
        <v>6.026</v>
      </c>
      <c r="I401" s="159"/>
      <c r="J401" s="160">
        <f>ROUND(I401*H401,2)</f>
        <v>0</v>
      </c>
      <c r="K401" s="156" t="s">
        <v>1</v>
      </c>
      <c r="L401" s="33"/>
      <c r="M401" s="161" t="s">
        <v>1</v>
      </c>
      <c r="N401" s="162" t="s">
        <v>42</v>
      </c>
      <c r="O401" s="58"/>
      <c r="P401" s="163">
        <f>O401*H401</f>
        <v>0</v>
      </c>
      <c r="Q401" s="163">
        <v>0.0003</v>
      </c>
      <c r="R401" s="163">
        <f>Q401*H401</f>
        <v>0.0018077999999999998</v>
      </c>
      <c r="S401" s="163">
        <v>0</v>
      </c>
      <c r="T401" s="164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65" t="s">
        <v>197</v>
      </c>
      <c r="AT401" s="165" t="s">
        <v>151</v>
      </c>
      <c r="AU401" s="165" t="s">
        <v>125</v>
      </c>
      <c r="AY401" s="17" t="s">
        <v>148</v>
      </c>
      <c r="BE401" s="166">
        <f>IF(N401="základní",J401,0)</f>
        <v>0</v>
      </c>
      <c r="BF401" s="166">
        <f>IF(N401="snížená",J401,0)</f>
        <v>0</v>
      </c>
      <c r="BG401" s="166">
        <f>IF(N401="zákl. přenesená",J401,0)</f>
        <v>0</v>
      </c>
      <c r="BH401" s="166">
        <f>IF(N401="sníž. přenesená",J401,0)</f>
        <v>0</v>
      </c>
      <c r="BI401" s="166">
        <f>IF(N401="nulová",J401,0)</f>
        <v>0</v>
      </c>
      <c r="BJ401" s="17" t="s">
        <v>125</v>
      </c>
      <c r="BK401" s="166">
        <f>ROUND(I401*H401,2)</f>
        <v>0</v>
      </c>
      <c r="BL401" s="17" t="s">
        <v>197</v>
      </c>
      <c r="BM401" s="165" t="s">
        <v>709</v>
      </c>
    </row>
    <row r="402" spans="1:65" s="2" customFormat="1" ht="21.75" customHeight="1">
      <c r="A402" s="32"/>
      <c r="B402" s="120"/>
      <c r="C402" s="191">
        <v>155</v>
      </c>
      <c r="D402" s="191" t="s">
        <v>190</v>
      </c>
      <c r="E402" s="192" t="s">
        <v>710</v>
      </c>
      <c r="F402" s="193" t="s">
        <v>711</v>
      </c>
      <c r="G402" s="194" t="s">
        <v>162</v>
      </c>
      <c r="H402" s="195">
        <v>6.629</v>
      </c>
      <c r="I402" s="196"/>
      <c r="J402" s="197">
        <f>ROUND(I402*H402,2)</f>
        <v>0</v>
      </c>
      <c r="K402" s="193" t="s">
        <v>155</v>
      </c>
      <c r="L402" s="198"/>
      <c r="M402" s="199" t="s">
        <v>1</v>
      </c>
      <c r="N402" s="200" t="s">
        <v>42</v>
      </c>
      <c r="O402" s="58"/>
      <c r="P402" s="163">
        <f>O402*H402</f>
        <v>0</v>
      </c>
      <c r="Q402" s="163">
        <v>0.016</v>
      </c>
      <c r="R402" s="163">
        <f>Q402*H402</f>
        <v>0.10606399999999999</v>
      </c>
      <c r="S402" s="163">
        <v>0</v>
      </c>
      <c r="T402" s="164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65" t="s">
        <v>265</v>
      </c>
      <c r="AT402" s="165" t="s">
        <v>190</v>
      </c>
      <c r="AU402" s="165" t="s">
        <v>125</v>
      </c>
      <c r="AY402" s="17" t="s">
        <v>148</v>
      </c>
      <c r="BE402" s="166">
        <f>IF(N402="základní",J402,0)</f>
        <v>0</v>
      </c>
      <c r="BF402" s="166">
        <f>IF(N402="snížená",J402,0)</f>
        <v>0</v>
      </c>
      <c r="BG402" s="166">
        <f>IF(N402="zákl. přenesená",J402,0)</f>
        <v>0</v>
      </c>
      <c r="BH402" s="166">
        <f>IF(N402="sníž. přenesená",J402,0)</f>
        <v>0</v>
      </c>
      <c r="BI402" s="166">
        <f>IF(N402="nulová",J402,0)</f>
        <v>0</v>
      </c>
      <c r="BJ402" s="17" t="s">
        <v>125</v>
      </c>
      <c r="BK402" s="166">
        <f>ROUND(I402*H402,2)</f>
        <v>0</v>
      </c>
      <c r="BL402" s="17" t="s">
        <v>197</v>
      </c>
      <c r="BM402" s="165" t="s">
        <v>712</v>
      </c>
    </row>
    <row r="403" spans="2:51" s="14" customFormat="1" ht="12">
      <c r="B403" s="175"/>
      <c r="D403" s="168" t="s">
        <v>158</v>
      </c>
      <c r="E403" s="176" t="s">
        <v>1</v>
      </c>
      <c r="F403" s="177" t="s">
        <v>713</v>
      </c>
      <c r="H403" s="178">
        <v>6.629</v>
      </c>
      <c r="I403" s="179"/>
      <c r="L403" s="175"/>
      <c r="M403" s="180"/>
      <c r="N403" s="181"/>
      <c r="O403" s="181"/>
      <c r="P403" s="181"/>
      <c r="Q403" s="181"/>
      <c r="R403" s="181"/>
      <c r="S403" s="181"/>
      <c r="T403" s="182"/>
      <c r="AT403" s="176" t="s">
        <v>158</v>
      </c>
      <c r="AU403" s="176" t="s">
        <v>125</v>
      </c>
      <c r="AV403" s="14" t="s">
        <v>125</v>
      </c>
      <c r="AW403" s="14" t="s">
        <v>33</v>
      </c>
      <c r="AX403" s="14" t="s">
        <v>84</v>
      </c>
      <c r="AY403" s="176" t="s">
        <v>148</v>
      </c>
    </row>
    <row r="404" spans="1:65" s="2" customFormat="1" ht="24.2" customHeight="1">
      <c r="A404" s="32"/>
      <c r="B404" s="120"/>
      <c r="C404" s="154">
        <v>156</v>
      </c>
      <c r="D404" s="154" t="s">
        <v>151</v>
      </c>
      <c r="E404" s="155" t="s">
        <v>714</v>
      </c>
      <c r="F404" s="156" t="s">
        <v>715</v>
      </c>
      <c r="G404" s="157" t="s">
        <v>226</v>
      </c>
      <c r="H404" s="158">
        <v>0.335</v>
      </c>
      <c r="I404" s="159"/>
      <c r="J404" s="160">
        <f>ROUND(I404*H404,2)</f>
        <v>0</v>
      </c>
      <c r="K404" s="156" t="s">
        <v>155</v>
      </c>
      <c r="L404" s="33"/>
      <c r="M404" s="161" t="s">
        <v>1</v>
      </c>
      <c r="N404" s="162" t="s">
        <v>42</v>
      </c>
      <c r="O404" s="58"/>
      <c r="P404" s="163">
        <f>O404*H404</f>
        <v>0</v>
      </c>
      <c r="Q404" s="163">
        <v>0</v>
      </c>
      <c r="R404" s="163">
        <f>Q404*H404</f>
        <v>0</v>
      </c>
      <c r="S404" s="163">
        <v>0</v>
      </c>
      <c r="T404" s="164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65" t="s">
        <v>197</v>
      </c>
      <c r="AT404" s="165" t="s">
        <v>151</v>
      </c>
      <c r="AU404" s="165" t="s">
        <v>125</v>
      </c>
      <c r="AY404" s="17" t="s">
        <v>148</v>
      </c>
      <c r="BE404" s="166">
        <f>IF(N404="základní",J404,0)</f>
        <v>0</v>
      </c>
      <c r="BF404" s="166">
        <f>IF(N404="snížená",J404,0)</f>
        <v>0</v>
      </c>
      <c r="BG404" s="166">
        <f>IF(N404="zákl. přenesená",J404,0)</f>
        <v>0</v>
      </c>
      <c r="BH404" s="166">
        <f>IF(N404="sníž. přenesená",J404,0)</f>
        <v>0</v>
      </c>
      <c r="BI404" s="166">
        <f>IF(N404="nulová",J404,0)</f>
        <v>0</v>
      </c>
      <c r="BJ404" s="17" t="s">
        <v>125</v>
      </c>
      <c r="BK404" s="166">
        <f>ROUND(I404*H404,2)</f>
        <v>0</v>
      </c>
      <c r="BL404" s="17" t="s">
        <v>197</v>
      </c>
      <c r="BM404" s="165" t="s">
        <v>716</v>
      </c>
    </row>
    <row r="405" spans="2:63" s="12" customFormat="1" ht="22.9" customHeight="1">
      <c r="B405" s="141"/>
      <c r="D405" s="142" t="s">
        <v>75</v>
      </c>
      <c r="E405" s="152" t="s">
        <v>717</v>
      </c>
      <c r="F405" s="152" t="s">
        <v>718</v>
      </c>
      <c r="I405" s="144"/>
      <c r="J405" s="153">
        <f>BK405</f>
        <v>0</v>
      </c>
      <c r="L405" s="141"/>
      <c r="M405" s="146"/>
      <c r="N405" s="147"/>
      <c r="O405" s="147"/>
      <c r="P405" s="148">
        <f>SUM(P406:P415)</f>
        <v>0</v>
      </c>
      <c r="Q405" s="147"/>
      <c r="R405" s="148">
        <f>SUM(R406:R415)</f>
        <v>0.00068696</v>
      </c>
      <c r="S405" s="147"/>
      <c r="T405" s="149">
        <f>SUM(T406:T415)</f>
        <v>0.018078</v>
      </c>
      <c r="AR405" s="142" t="s">
        <v>125</v>
      </c>
      <c r="AT405" s="150" t="s">
        <v>75</v>
      </c>
      <c r="AU405" s="150" t="s">
        <v>84</v>
      </c>
      <c r="AY405" s="142" t="s">
        <v>148</v>
      </c>
      <c r="BK405" s="151">
        <f>SUM(BK406:BK415)</f>
        <v>0</v>
      </c>
    </row>
    <row r="406" spans="1:65" s="2" customFormat="1" ht="24.2" customHeight="1">
      <c r="A406" s="32"/>
      <c r="B406" s="120"/>
      <c r="C406" s="154">
        <v>157</v>
      </c>
      <c r="D406" s="154" t="s">
        <v>151</v>
      </c>
      <c r="E406" s="155" t="s">
        <v>719</v>
      </c>
      <c r="F406" s="156" t="s">
        <v>720</v>
      </c>
      <c r="G406" s="157" t="s">
        <v>162</v>
      </c>
      <c r="H406" s="158">
        <v>6.026</v>
      </c>
      <c r="I406" s="159"/>
      <c r="J406" s="160">
        <f>ROUND(I406*H406,2)</f>
        <v>0</v>
      </c>
      <c r="K406" s="156" t="s">
        <v>155</v>
      </c>
      <c r="L406" s="33"/>
      <c r="M406" s="161" t="s">
        <v>1</v>
      </c>
      <c r="N406" s="162" t="s">
        <v>42</v>
      </c>
      <c r="O406" s="58"/>
      <c r="P406" s="163">
        <f>O406*H406</f>
        <v>0</v>
      </c>
      <c r="Q406" s="163">
        <v>0</v>
      </c>
      <c r="R406" s="163">
        <f>Q406*H406</f>
        <v>0</v>
      </c>
      <c r="S406" s="163">
        <v>0.003</v>
      </c>
      <c r="T406" s="164">
        <f>S406*H406</f>
        <v>0.018078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65" t="s">
        <v>197</v>
      </c>
      <c r="AT406" s="165" t="s">
        <v>151</v>
      </c>
      <c r="AU406" s="165" t="s">
        <v>125</v>
      </c>
      <c r="AY406" s="17" t="s">
        <v>148</v>
      </c>
      <c r="BE406" s="166">
        <f>IF(N406="základní",J406,0)</f>
        <v>0</v>
      </c>
      <c r="BF406" s="166">
        <f>IF(N406="snížená",J406,0)</f>
        <v>0</v>
      </c>
      <c r="BG406" s="166">
        <f>IF(N406="zákl. přenesená",J406,0)</f>
        <v>0</v>
      </c>
      <c r="BH406" s="166">
        <f>IF(N406="sníž. přenesená",J406,0)</f>
        <v>0</v>
      </c>
      <c r="BI406" s="166">
        <f>IF(N406="nulová",J406,0)</f>
        <v>0</v>
      </c>
      <c r="BJ406" s="17" t="s">
        <v>125</v>
      </c>
      <c r="BK406" s="166">
        <f>ROUND(I406*H406,2)</f>
        <v>0</v>
      </c>
      <c r="BL406" s="17" t="s">
        <v>197</v>
      </c>
      <c r="BM406" s="165" t="s">
        <v>721</v>
      </c>
    </row>
    <row r="407" spans="2:51" s="13" customFormat="1" ht="12">
      <c r="B407" s="167"/>
      <c r="D407" s="168" t="s">
        <v>158</v>
      </c>
      <c r="E407" s="169" t="s">
        <v>1</v>
      </c>
      <c r="F407" s="170" t="s">
        <v>722</v>
      </c>
      <c r="H407" s="169" t="s">
        <v>1</v>
      </c>
      <c r="I407" s="171"/>
      <c r="L407" s="167"/>
      <c r="M407" s="172"/>
      <c r="N407" s="173"/>
      <c r="O407" s="173"/>
      <c r="P407" s="173"/>
      <c r="Q407" s="173"/>
      <c r="R407" s="173"/>
      <c r="S407" s="173"/>
      <c r="T407" s="174"/>
      <c r="AT407" s="169" t="s">
        <v>158</v>
      </c>
      <c r="AU407" s="169" t="s">
        <v>125</v>
      </c>
      <c r="AV407" s="13" t="s">
        <v>84</v>
      </c>
      <c r="AW407" s="13" t="s">
        <v>33</v>
      </c>
      <c r="AX407" s="13" t="s">
        <v>76</v>
      </c>
      <c r="AY407" s="169" t="s">
        <v>148</v>
      </c>
    </row>
    <row r="408" spans="2:51" s="14" customFormat="1" ht="12">
      <c r="B408" s="175"/>
      <c r="D408" s="168" t="s">
        <v>158</v>
      </c>
      <c r="E408" s="176" t="s">
        <v>1</v>
      </c>
      <c r="F408" s="177" t="s">
        <v>254</v>
      </c>
      <c r="H408" s="178">
        <v>4.568</v>
      </c>
      <c r="I408" s="179"/>
      <c r="L408" s="175"/>
      <c r="M408" s="180"/>
      <c r="N408" s="181"/>
      <c r="O408" s="181"/>
      <c r="P408" s="181"/>
      <c r="Q408" s="181"/>
      <c r="R408" s="181"/>
      <c r="S408" s="181"/>
      <c r="T408" s="182"/>
      <c r="AT408" s="176" t="s">
        <v>158</v>
      </c>
      <c r="AU408" s="176" t="s">
        <v>125</v>
      </c>
      <c r="AV408" s="14" t="s">
        <v>125</v>
      </c>
      <c r="AW408" s="14" t="s">
        <v>33</v>
      </c>
      <c r="AX408" s="14" t="s">
        <v>76</v>
      </c>
      <c r="AY408" s="176" t="s">
        <v>148</v>
      </c>
    </row>
    <row r="409" spans="2:51" s="14" customFormat="1" ht="12">
      <c r="B409" s="175"/>
      <c r="D409" s="168" t="s">
        <v>158</v>
      </c>
      <c r="E409" s="176" t="s">
        <v>1</v>
      </c>
      <c r="F409" s="177" t="s">
        <v>184</v>
      </c>
      <c r="H409" s="178">
        <v>1.458</v>
      </c>
      <c r="I409" s="179"/>
      <c r="L409" s="175"/>
      <c r="M409" s="180"/>
      <c r="N409" s="181"/>
      <c r="O409" s="181"/>
      <c r="P409" s="181"/>
      <c r="Q409" s="181"/>
      <c r="R409" s="181"/>
      <c r="S409" s="181"/>
      <c r="T409" s="182"/>
      <c r="AT409" s="176" t="s">
        <v>158</v>
      </c>
      <c r="AU409" s="176" t="s">
        <v>125</v>
      </c>
      <c r="AV409" s="14" t="s">
        <v>125</v>
      </c>
      <c r="AW409" s="14" t="s">
        <v>33</v>
      </c>
      <c r="AX409" s="14" t="s">
        <v>76</v>
      </c>
      <c r="AY409" s="176" t="s">
        <v>148</v>
      </c>
    </row>
    <row r="410" spans="2:51" s="15" customFormat="1" ht="12">
      <c r="B410" s="183"/>
      <c r="D410" s="168" t="s">
        <v>158</v>
      </c>
      <c r="E410" s="184" t="s">
        <v>1</v>
      </c>
      <c r="F410" s="185" t="s">
        <v>176</v>
      </c>
      <c r="H410" s="186">
        <v>6.026</v>
      </c>
      <c r="I410" s="187"/>
      <c r="L410" s="183"/>
      <c r="M410" s="188"/>
      <c r="N410" s="189"/>
      <c r="O410" s="189"/>
      <c r="P410" s="189"/>
      <c r="Q410" s="189"/>
      <c r="R410" s="189"/>
      <c r="S410" s="189"/>
      <c r="T410" s="190"/>
      <c r="AT410" s="184" t="s">
        <v>158</v>
      </c>
      <c r="AU410" s="184" t="s">
        <v>125</v>
      </c>
      <c r="AV410" s="15" t="s">
        <v>156</v>
      </c>
      <c r="AW410" s="15" t="s">
        <v>33</v>
      </c>
      <c r="AX410" s="15" t="s">
        <v>84</v>
      </c>
      <c r="AY410" s="184" t="s">
        <v>148</v>
      </c>
    </row>
    <row r="411" spans="1:65" s="2" customFormat="1" ht="16.5" customHeight="1">
      <c r="A411" s="32"/>
      <c r="B411" s="120"/>
      <c r="C411" s="154">
        <v>158</v>
      </c>
      <c r="D411" s="154" t="s">
        <v>151</v>
      </c>
      <c r="E411" s="155" t="s">
        <v>723</v>
      </c>
      <c r="F411" s="156" t="s">
        <v>724</v>
      </c>
      <c r="G411" s="157" t="s">
        <v>275</v>
      </c>
      <c r="H411" s="158">
        <v>2.85</v>
      </c>
      <c r="I411" s="159"/>
      <c r="J411" s="160">
        <f>ROUND(I411*H411,2)</f>
        <v>0</v>
      </c>
      <c r="K411" s="156" t="s">
        <v>155</v>
      </c>
      <c r="L411" s="33"/>
      <c r="M411" s="161" t="s">
        <v>1</v>
      </c>
      <c r="N411" s="162" t="s">
        <v>42</v>
      </c>
      <c r="O411" s="58"/>
      <c r="P411" s="163">
        <f>O411*H411</f>
        <v>0</v>
      </c>
      <c r="Q411" s="163">
        <v>1E-05</v>
      </c>
      <c r="R411" s="163">
        <f>Q411*H411</f>
        <v>2.85E-05</v>
      </c>
      <c r="S411" s="163">
        <v>0</v>
      </c>
      <c r="T411" s="164">
        <f>S411*H411</f>
        <v>0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65" t="s">
        <v>197</v>
      </c>
      <c r="AT411" s="165" t="s">
        <v>151</v>
      </c>
      <c r="AU411" s="165" t="s">
        <v>125</v>
      </c>
      <c r="AY411" s="17" t="s">
        <v>148</v>
      </c>
      <c r="BE411" s="166">
        <f>IF(N411="základní",J411,0)</f>
        <v>0</v>
      </c>
      <c r="BF411" s="166">
        <f>IF(N411="snížená",J411,0)</f>
        <v>0</v>
      </c>
      <c r="BG411" s="166">
        <f>IF(N411="zákl. přenesená",J411,0)</f>
        <v>0</v>
      </c>
      <c r="BH411" s="166">
        <f>IF(N411="sníž. přenesená",J411,0)</f>
        <v>0</v>
      </c>
      <c r="BI411" s="166">
        <f>IF(N411="nulová",J411,0)</f>
        <v>0</v>
      </c>
      <c r="BJ411" s="17" t="s">
        <v>125</v>
      </c>
      <c r="BK411" s="166">
        <f>ROUND(I411*H411,2)</f>
        <v>0</v>
      </c>
      <c r="BL411" s="17" t="s">
        <v>197</v>
      </c>
      <c r="BM411" s="165" t="s">
        <v>725</v>
      </c>
    </row>
    <row r="412" spans="2:51" s="14" customFormat="1" ht="12">
      <c r="B412" s="175"/>
      <c r="D412" s="168" t="s">
        <v>158</v>
      </c>
      <c r="E412" s="176" t="s">
        <v>1</v>
      </c>
      <c r="F412" s="177" t="s">
        <v>726</v>
      </c>
      <c r="H412" s="178">
        <v>2.85</v>
      </c>
      <c r="I412" s="179"/>
      <c r="L412" s="175"/>
      <c r="M412" s="180"/>
      <c r="N412" s="181"/>
      <c r="O412" s="181"/>
      <c r="P412" s="181"/>
      <c r="Q412" s="181"/>
      <c r="R412" s="181"/>
      <c r="S412" s="181"/>
      <c r="T412" s="182"/>
      <c r="AT412" s="176" t="s">
        <v>158</v>
      </c>
      <c r="AU412" s="176" t="s">
        <v>125</v>
      </c>
      <c r="AV412" s="14" t="s">
        <v>125</v>
      </c>
      <c r="AW412" s="14" t="s">
        <v>33</v>
      </c>
      <c r="AX412" s="14" t="s">
        <v>84</v>
      </c>
      <c r="AY412" s="176" t="s">
        <v>148</v>
      </c>
    </row>
    <row r="413" spans="1:65" s="2" customFormat="1" ht="21.75" customHeight="1">
      <c r="A413" s="32"/>
      <c r="B413" s="120"/>
      <c r="C413" s="191">
        <v>159</v>
      </c>
      <c r="D413" s="191" t="s">
        <v>190</v>
      </c>
      <c r="E413" s="192" t="s">
        <v>727</v>
      </c>
      <c r="F413" s="193" t="s">
        <v>728</v>
      </c>
      <c r="G413" s="194" t="s">
        <v>275</v>
      </c>
      <c r="H413" s="195">
        <v>2.993</v>
      </c>
      <c r="I413" s="196"/>
      <c r="J413" s="197">
        <f>ROUND(I413*H413,2)</f>
        <v>0</v>
      </c>
      <c r="K413" s="193" t="s">
        <v>155</v>
      </c>
      <c r="L413" s="198"/>
      <c r="M413" s="199" t="s">
        <v>1</v>
      </c>
      <c r="N413" s="200" t="s">
        <v>42</v>
      </c>
      <c r="O413" s="58"/>
      <c r="P413" s="163">
        <f>O413*H413</f>
        <v>0</v>
      </c>
      <c r="Q413" s="163">
        <v>0.00022</v>
      </c>
      <c r="R413" s="163">
        <f>Q413*H413</f>
        <v>0.00065846</v>
      </c>
      <c r="S413" s="163">
        <v>0</v>
      </c>
      <c r="T413" s="164">
        <f>S413*H413</f>
        <v>0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165" t="s">
        <v>265</v>
      </c>
      <c r="AT413" s="165" t="s">
        <v>190</v>
      </c>
      <c r="AU413" s="165" t="s">
        <v>125</v>
      </c>
      <c r="AY413" s="17" t="s">
        <v>148</v>
      </c>
      <c r="BE413" s="166">
        <f>IF(N413="základní",J413,0)</f>
        <v>0</v>
      </c>
      <c r="BF413" s="166">
        <f>IF(N413="snížená",J413,0)</f>
        <v>0</v>
      </c>
      <c r="BG413" s="166">
        <f>IF(N413="zákl. přenesená",J413,0)</f>
        <v>0</v>
      </c>
      <c r="BH413" s="166">
        <f>IF(N413="sníž. přenesená",J413,0)</f>
        <v>0</v>
      </c>
      <c r="BI413" s="166">
        <f>IF(N413="nulová",J413,0)</f>
        <v>0</v>
      </c>
      <c r="BJ413" s="17" t="s">
        <v>125</v>
      </c>
      <c r="BK413" s="166">
        <f>ROUND(I413*H413,2)</f>
        <v>0</v>
      </c>
      <c r="BL413" s="17" t="s">
        <v>197</v>
      </c>
      <c r="BM413" s="165" t="s">
        <v>729</v>
      </c>
    </row>
    <row r="414" spans="2:51" s="14" customFormat="1" ht="12">
      <c r="B414" s="175"/>
      <c r="D414" s="168" t="s">
        <v>158</v>
      </c>
      <c r="E414" s="176" t="s">
        <v>1</v>
      </c>
      <c r="F414" s="177" t="s">
        <v>730</v>
      </c>
      <c r="H414" s="178">
        <v>2.993</v>
      </c>
      <c r="I414" s="179"/>
      <c r="L414" s="175"/>
      <c r="M414" s="180"/>
      <c r="N414" s="181"/>
      <c r="O414" s="181"/>
      <c r="P414" s="181"/>
      <c r="Q414" s="181"/>
      <c r="R414" s="181"/>
      <c r="S414" s="181"/>
      <c r="T414" s="182"/>
      <c r="AT414" s="176" t="s">
        <v>158</v>
      </c>
      <c r="AU414" s="176" t="s">
        <v>125</v>
      </c>
      <c r="AV414" s="14" t="s">
        <v>125</v>
      </c>
      <c r="AW414" s="14" t="s">
        <v>33</v>
      </c>
      <c r="AX414" s="14" t="s">
        <v>84</v>
      </c>
      <c r="AY414" s="176" t="s">
        <v>148</v>
      </c>
    </row>
    <row r="415" spans="1:65" s="2" customFormat="1" ht="24.2" customHeight="1">
      <c r="A415" s="32"/>
      <c r="B415" s="120"/>
      <c r="C415" s="154">
        <v>160</v>
      </c>
      <c r="D415" s="154" t="s">
        <v>151</v>
      </c>
      <c r="E415" s="155" t="s">
        <v>731</v>
      </c>
      <c r="F415" s="156" t="s">
        <v>732</v>
      </c>
      <c r="G415" s="157" t="s">
        <v>226</v>
      </c>
      <c r="H415" s="158">
        <v>0.001</v>
      </c>
      <c r="I415" s="159"/>
      <c r="J415" s="160">
        <f>ROUND(I415*H415,2)</f>
        <v>0</v>
      </c>
      <c r="K415" s="156" t="s">
        <v>155</v>
      </c>
      <c r="L415" s="33"/>
      <c r="M415" s="161" t="s">
        <v>1</v>
      </c>
      <c r="N415" s="162" t="s">
        <v>42</v>
      </c>
      <c r="O415" s="58"/>
      <c r="P415" s="163">
        <f>O415*H415</f>
        <v>0</v>
      </c>
      <c r="Q415" s="163">
        <v>0</v>
      </c>
      <c r="R415" s="163">
        <f>Q415*H415</f>
        <v>0</v>
      </c>
      <c r="S415" s="163">
        <v>0</v>
      </c>
      <c r="T415" s="164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65" t="s">
        <v>197</v>
      </c>
      <c r="AT415" s="165" t="s">
        <v>151</v>
      </c>
      <c r="AU415" s="165" t="s">
        <v>125</v>
      </c>
      <c r="AY415" s="17" t="s">
        <v>148</v>
      </c>
      <c r="BE415" s="166">
        <f>IF(N415="základní",J415,0)</f>
        <v>0</v>
      </c>
      <c r="BF415" s="166">
        <f>IF(N415="snížená",J415,0)</f>
        <v>0</v>
      </c>
      <c r="BG415" s="166">
        <f>IF(N415="zákl. přenesená",J415,0)</f>
        <v>0</v>
      </c>
      <c r="BH415" s="166">
        <f>IF(N415="sníž. přenesená",J415,0)</f>
        <v>0</v>
      </c>
      <c r="BI415" s="166">
        <f>IF(N415="nulová",J415,0)</f>
        <v>0</v>
      </c>
      <c r="BJ415" s="17" t="s">
        <v>125</v>
      </c>
      <c r="BK415" s="166">
        <f>ROUND(I415*H415,2)</f>
        <v>0</v>
      </c>
      <c r="BL415" s="17" t="s">
        <v>197</v>
      </c>
      <c r="BM415" s="165" t="s">
        <v>733</v>
      </c>
    </row>
    <row r="416" spans="2:63" s="12" customFormat="1" ht="22.9" customHeight="1">
      <c r="B416" s="141"/>
      <c r="D416" s="142" t="s">
        <v>75</v>
      </c>
      <c r="E416" s="152" t="s">
        <v>734</v>
      </c>
      <c r="F416" s="152" t="s">
        <v>735</v>
      </c>
      <c r="I416" s="144"/>
      <c r="J416" s="153">
        <f>BK416</f>
        <v>0</v>
      </c>
      <c r="L416" s="141"/>
      <c r="M416" s="146"/>
      <c r="N416" s="147"/>
      <c r="O416" s="147"/>
      <c r="P416" s="148">
        <f>SUM(P417:P440)</f>
        <v>0</v>
      </c>
      <c r="Q416" s="147"/>
      <c r="R416" s="148">
        <f>SUM(R417:R440)</f>
        <v>1.9140504999999999</v>
      </c>
      <c r="S416" s="147"/>
      <c r="T416" s="149">
        <f>SUM(T417:T440)</f>
        <v>0</v>
      </c>
      <c r="AR416" s="142" t="s">
        <v>125</v>
      </c>
      <c r="AT416" s="150" t="s">
        <v>75</v>
      </c>
      <c r="AU416" s="150" t="s">
        <v>84</v>
      </c>
      <c r="AY416" s="142" t="s">
        <v>148</v>
      </c>
      <c r="BK416" s="151">
        <f>SUM(BK417:BK440)</f>
        <v>0</v>
      </c>
    </row>
    <row r="417" spans="1:65" s="2" customFormat="1" ht="16.5" customHeight="1">
      <c r="A417" s="32"/>
      <c r="B417" s="120"/>
      <c r="C417" s="191">
        <v>161</v>
      </c>
      <c r="D417" s="191" t="s">
        <v>190</v>
      </c>
      <c r="E417" s="192" t="s">
        <v>736</v>
      </c>
      <c r="F417" s="193" t="s">
        <v>737</v>
      </c>
      <c r="G417" s="194" t="s">
        <v>264</v>
      </c>
      <c r="H417" s="195">
        <v>144.364</v>
      </c>
      <c r="I417" s="196"/>
      <c r="J417" s="197">
        <f>ROUND(I417*H417,2)</f>
        <v>0</v>
      </c>
      <c r="K417" s="193" t="s">
        <v>449</v>
      </c>
      <c r="L417" s="198"/>
      <c r="M417" s="199" t="s">
        <v>1</v>
      </c>
      <c r="N417" s="200" t="s">
        <v>42</v>
      </c>
      <c r="O417" s="58"/>
      <c r="P417" s="163">
        <f>O417*H417</f>
        <v>0</v>
      </c>
      <c r="Q417" s="163">
        <v>0.001</v>
      </c>
      <c r="R417" s="163">
        <f>Q417*H417</f>
        <v>0.14436400000000002</v>
      </c>
      <c r="S417" s="163">
        <v>0</v>
      </c>
      <c r="T417" s="164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65" t="s">
        <v>265</v>
      </c>
      <c r="AT417" s="165" t="s">
        <v>190</v>
      </c>
      <c r="AU417" s="165" t="s">
        <v>125</v>
      </c>
      <c r="AY417" s="17" t="s">
        <v>148</v>
      </c>
      <c r="BE417" s="166">
        <f>IF(N417="základní",J417,0)</f>
        <v>0</v>
      </c>
      <c r="BF417" s="166">
        <f>IF(N417="snížená",J417,0)</f>
        <v>0</v>
      </c>
      <c r="BG417" s="166">
        <f>IF(N417="zákl. přenesená",J417,0)</f>
        <v>0</v>
      </c>
      <c r="BH417" s="166">
        <f>IF(N417="sníž. přenesená",J417,0)</f>
        <v>0</v>
      </c>
      <c r="BI417" s="166">
        <f>IF(N417="nulová",J417,0)</f>
        <v>0</v>
      </c>
      <c r="BJ417" s="17" t="s">
        <v>125</v>
      </c>
      <c r="BK417" s="166">
        <f>ROUND(I417*H417,2)</f>
        <v>0</v>
      </c>
      <c r="BL417" s="17" t="s">
        <v>197</v>
      </c>
      <c r="BM417" s="165" t="s">
        <v>738</v>
      </c>
    </row>
    <row r="418" spans="2:51" s="13" customFormat="1" ht="12">
      <c r="B418" s="167"/>
      <c r="D418" s="168" t="s">
        <v>158</v>
      </c>
      <c r="E418" s="169" t="s">
        <v>1</v>
      </c>
      <c r="F418" s="170" t="s">
        <v>739</v>
      </c>
      <c r="H418" s="169" t="s">
        <v>1</v>
      </c>
      <c r="I418" s="171"/>
      <c r="L418" s="167"/>
      <c r="M418" s="172"/>
      <c r="N418" s="173"/>
      <c r="O418" s="173"/>
      <c r="P418" s="173"/>
      <c r="Q418" s="173"/>
      <c r="R418" s="173"/>
      <c r="S418" s="173"/>
      <c r="T418" s="174"/>
      <c r="AT418" s="169" t="s">
        <v>158</v>
      </c>
      <c r="AU418" s="169" t="s">
        <v>125</v>
      </c>
      <c r="AV418" s="13" t="s">
        <v>84</v>
      </c>
      <c r="AW418" s="13" t="s">
        <v>33</v>
      </c>
      <c r="AX418" s="13" t="s">
        <v>76</v>
      </c>
      <c r="AY418" s="169" t="s">
        <v>148</v>
      </c>
    </row>
    <row r="419" spans="2:51" s="13" customFormat="1" ht="12">
      <c r="B419" s="167"/>
      <c r="D419" s="168" t="s">
        <v>158</v>
      </c>
      <c r="E419" s="169" t="s">
        <v>1</v>
      </c>
      <c r="F419" s="170" t="s">
        <v>740</v>
      </c>
      <c r="H419" s="169" t="s">
        <v>1</v>
      </c>
      <c r="I419" s="171"/>
      <c r="L419" s="167"/>
      <c r="M419" s="172"/>
      <c r="N419" s="173"/>
      <c r="O419" s="173"/>
      <c r="P419" s="173"/>
      <c r="Q419" s="173"/>
      <c r="R419" s="173"/>
      <c r="S419" s="173"/>
      <c r="T419" s="174"/>
      <c r="AT419" s="169" t="s">
        <v>158</v>
      </c>
      <c r="AU419" s="169" t="s">
        <v>125</v>
      </c>
      <c r="AV419" s="13" t="s">
        <v>84</v>
      </c>
      <c r="AW419" s="13" t="s">
        <v>33</v>
      </c>
      <c r="AX419" s="13" t="s">
        <v>76</v>
      </c>
      <c r="AY419" s="169" t="s">
        <v>148</v>
      </c>
    </row>
    <row r="420" spans="2:51" s="14" customFormat="1" ht="12">
      <c r="B420" s="175"/>
      <c r="D420" s="168" t="s">
        <v>158</v>
      </c>
      <c r="E420" s="176" t="s">
        <v>1</v>
      </c>
      <c r="F420" s="177" t="s">
        <v>741</v>
      </c>
      <c r="H420" s="178">
        <v>21.694</v>
      </c>
      <c r="I420" s="179"/>
      <c r="L420" s="175"/>
      <c r="M420" s="180"/>
      <c r="N420" s="181"/>
      <c r="O420" s="181"/>
      <c r="P420" s="181"/>
      <c r="Q420" s="181"/>
      <c r="R420" s="181"/>
      <c r="S420" s="181"/>
      <c r="T420" s="182"/>
      <c r="AT420" s="176" t="s">
        <v>158</v>
      </c>
      <c r="AU420" s="176" t="s">
        <v>125</v>
      </c>
      <c r="AV420" s="14" t="s">
        <v>125</v>
      </c>
      <c r="AW420" s="14" t="s">
        <v>33</v>
      </c>
      <c r="AX420" s="14" t="s">
        <v>76</v>
      </c>
      <c r="AY420" s="176" t="s">
        <v>148</v>
      </c>
    </row>
    <row r="421" spans="2:51" s="13" customFormat="1" ht="12">
      <c r="B421" s="167"/>
      <c r="D421" s="168" t="s">
        <v>158</v>
      </c>
      <c r="E421" s="169" t="s">
        <v>1</v>
      </c>
      <c r="F421" s="170" t="s">
        <v>742</v>
      </c>
      <c r="H421" s="169" t="s">
        <v>1</v>
      </c>
      <c r="I421" s="171"/>
      <c r="L421" s="167"/>
      <c r="M421" s="172"/>
      <c r="N421" s="173"/>
      <c r="O421" s="173"/>
      <c r="P421" s="173"/>
      <c r="Q421" s="173"/>
      <c r="R421" s="173"/>
      <c r="S421" s="173"/>
      <c r="T421" s="174"/>
      <c r="AT421" s="169" t="s">
        <v>158</v>
      </c>
      <c r="AU421" s="169" t="s">
        <v>125</v>
      </c>
      <c r="AV421" s="13" t="s">
        <v>84</v>
      </c>
      <c r="AW421" s="13" t="s">
        <v>33</v>
      </c>
      <c r="AX421" s="13" t="s">
        <v>76</v>
      </c>
      <c r="AY421" s="169" t="s">
        <v>148</v>
      </c>
    </row>
    <row r="422" spans="2:51" s="14" customFormat="1" ht="12">
      <c r="B422" s="175"/>
      <c r="D422" s="168" t="s">
        <v>158</v>
      </c>
      <c r="E422" s="176" t="s">
        <v>1</v>
      </c>
      <c r="F422" s="177" t="s">
        <v>743</v>
      </c>
      <c r="H422" s="178">
        <v>122.67</v>
      </c>
      <c r="I422" s="179"/>
      <c r="L422" s="175"/>
      <c r="M422" s="180"/>
      <c r="N422" s="181"/>
      <c r="O422" s="181"/>
      <c r="P422" s="181"/>
      <c r="Q422" s="181"/>
      <c r="R422" s="181"/>
      <c r="S422" s="181"/>
      <c r="T422" s="182"/>
      <c r="AT422" s="176" t="s">
        <v>158</v>
      </c>
      <c r="AU422" s="176" t="s">
        <v>125</v>
      </c>
      <c r="AV422" s="14" t="s">
        <v>125</v>
      </c>
      <c r="AW422" s="14" t="s">
        <v>33</v>
      </c>
      <c r="AX422" s="14" t="s">
        <v>76</v>
      </c>
      <c r="AY422" s="176" t="s">
        <v>148</v>
      </c>
    </row>
    <row r="423" spans="2:51" s="15" customFormat="1" ht="12">
      <c r="B423" s="183"/>
      <c r="D423" s="168" t="s">
        <v>158</v>
      </c>
      <c r="E423" s="184" t="s">
        <v>1</v>
      </c>
      <c r="F423" s="185" t="s">
        <v>176</v>
      </c>
      <c r="H423" s="186">
        <v>144.364</v>
      </c>
      <c r="I423" s="187"/>
      <c r="L423" s="183"/>
      <c r="M423" s="188"/>
      <c r="N423" s="189"/>
      <c r="O423" s="189"/>
      <c r="P423" s="189"/>
      <c r="Q423" s="189"/>
      <c r="R423" s="189"/>
      <c r="S423" s="189"/>
      <c r="T423" s="190"/>
      <c r="AT423" s="184" t="s">
        <v>158</v>
      </c>
      <c r="AU423" s="184" t="s">
        <v>125</v>
      </c>
      <c r="AV423" s="15" t="s">
        <v>156</v>
      </c>
      <c r="AW423" s="15" t="s">
        <v>33</v>
      </c>
      <c r="AX423" s="15" t="s">
        <v>84</v>
      </c>
      <c r="AY423" s="184" t="s">
        <v>148</v>
      </c>
    </row>
    <row r="424" spans="1:65" s="2" customFormat="1" ht="21.75" customHeight="1">
      <c r="A424" s="32"/>
      <c r="B424" s="120"/>
      <c r="C424" s="191">
        <v>162</v>
      </c>
      <c r="D424" s="191" t="s">
        <v>190</v>
      </c>
      <c r="E424" s="192" t="s">
        <v>744</v>
      </c>
      <c r="F424" s="193" t="s">
        <v>745</v>
      </c>
      <c r="G424" s="194" t="s">
        <v>264</v>
      </c>
      <c r="H424" s="195">
        <v>24.061</v>
      </c>
      <c r="I424" s="196"/>
      <c r="J424" s="197">
        <f>ROUND(I424*H424,2)</f>
        <v>0</v>
      </c>
      <c r="K424" s="193" t="s">
        <v>449</v>
      </c>
      <c r="L424" s="198"/>
      <c r="M424" s="199" t="s">
        <v>1</v>
      </c>
      <c r="N424" s="200" t="s">
        <v>42</v>
      </c>
      <c r="O424" s="58"/>
      <c r="P424" s="163">
        <f>O424*H424</f>
        <v>0</v>
      </c>
      <c r="Q424" s="163">
        <v>0.001</v>
      </c>
      <c r="R424" s="163">
        <f>Q424*H424</f>
        <v>0.024061</v>
      </c>
      <c r="S424" s="163">
        <v>0</v>
      </c>
      <c r="T424" s="164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65" t="s">
        <v>265</v>
      </c>
      <c r="AT424" s="165" t="s">
        <v>190</v>
      </c>
      <c r="AU424" s="165" t="s">
        <v>125</v>
      </c>
      <c r="AY424" s="17" t="s">
        <v>148</v>
      </c>
      <c r="BE424" s="166">
        <f>IF(N424="základní",J424,0)</f>
        <v>0</v>
      </c>
      <c r="BF424" s="166">
        <f>IF(N424="snížená",J424,0)</f>
        <v>0</v>
      </c>
      <c r="BG424" s="166">
        <f>IF(N424="zákl. přenesená",J424,0)</f>
        <v>0</v>
      </c>
      <c r="BH424" s="166">
        <f>IF(N424="sníž. přenesená",J424,0)</f>
        <v>0</v>
      </c>
      <c r="BI424" s="166">
        <f>IF(N424="nulová",J424,0)</f>
        <v>0</v>
      </c>
      <c r="BJ424" s="17" t="s">
        <v>125</v>
      </c>
      <c r="BK424" s="166">
        <f>ROUND(I424*H424,2)</f>
        <v>0</v>
      </c>
      <c r="BL424" s="17" t="s">
        <v>197</v>
      </c>
      <c r="BM424" s="165" t="s">
        <v>746</v>
      </c>
    </row>
    <row r="425" spans="2:51" s="13" customFormat="1" ht="12">
      <c r="B425" s="167"/>
      <c r="D425" s="168" t="s">
        <v>158</v>
      </c>
      <c r="E425" s="169" t="s">
        <v>1</v>
      </c>
      <c r="F425" s="170" t="s">
        <v>747</v>
      </c>
      <c r="H425" s="169" t="s">
        <v>1</v>
      </c>
      <c r="I425" s="171"/>
      <c r="L425" s="167"/>
      <c r="M425" s="172"/>
      <c r="N425" s="173"/>
      <c r="O425" s="173"/>
      <c r="P425" s="173"/>
      <c r="Q425" s="173"/>
      <c r="R425" s="173"/>
      <c r="S425" s="173"/>
      <c r="T425" s="174"/>
      <c r="AT425" s="169" t="s">
        <v>158</v>
      </c>
      <c r="AU425" s="169" t="s">
        <v>125</v>
      </c>
      <c r="AV425" s="13" t="s">
        <v>84</v>
      </c>
      <c r="AW425" s="13" t="s">
        <v>33</v>
      </c>
      <c r="AX425" s="13" t="s">
        <v>76</v>
      </c>
      <c r="AY425" s="169" t="s">
        <v>148</v>
      </c>
    </row>
    <row r="426" spans="2:51" s="13" customFormat="1" ht="12">
      <c r="B426" s="167"/>
      <c r="D426" s="168" t="s">
        <v>158</v>
      </c>
      <c r="E426" s="169" t="s">
        <v>1</v>
      </c>
      <c r="F426" s="170" t="s">
        <v>748</v>
      </c>
      <c r="H426" s="169" t="s">
        <v>1</v>
      </c>
      <c r="I426" s="171"/>
      <c r="L426" s="167"/>
      <c r="M426" s="172"/>
      <c r="N426" s="173"/>
      <c r="O426" s="173"/>
      <c r="P426" s="173"/>
      <c r="Q426" s="173"/>
      <c r="R426" s="173"/>
      <c r="S426" s="173"/>
      <c r="T426" s="174"/>
      <c r="AT426" s="169" t="s">
        <v>158</v>
      </c>
      <c r="AU426" s="169" t="s">
        <v>125</v>
      </c>
      <c r="AV426" s="13" t="s">
        <v>84</v>
      </c>
      <c r="AW426" s="13" t="s">
        <v>33</v>
      </c>
      <c r="AX426" s="13" t="s">
        <v>76</v>
      </c>
      <c r="AY426" s="169" t="s">
        <v>148</v>
      </c>
    </row>
    <row r="427" spans="2:51" s="14" customFormat="1" ht="12">
      <c r="B427" s="175"/>
      <c r="D427" s="168" t="s">
        <v>158</v>
      </c>
      <c r="E427" s="176" t="s">
        <v>1</v>
      </c>
      <c r="F427" s="177" t="s">
        <v>749</v>
      </c>
      <c r="H427" s="178">
        <v>24.061</v>
      </c>
      <c r="I427" s="179"/>
      <c r="L427" s="175"/>
      <c r="M427" s="180"/>
      <c r="N427" s="181"/>
      <c r="O427" s="181"/>
      <c r="P427" s="181"/>
      <c r="Q427" s="181"/>
      <c r="R427" s="181"/>
      <c r="S427" s="181"/>
      <c r="T427" s="182"/>
      <c r="AT427" s="176" t="s">
        <v>158</v>
      </c>
      <c r="AU427" s="176" t="s">
        <v>125</v>
      </c>
      <c r="AV427" s="14" t="s">
        <v>125</v>
      </c>
      <c r="AW427" s="14" t="s">
        <v>33</v>
      </c>
      <c r="AX427" s="14" t="s">
        <v>84</v>
      </c>
      <c r="AY427" s="176" t="s">
        <v>148</v>
      </c>
    </row>
    <row r="428" spans="1:65" s="2" customFormat="1" ht="16.5" customHeight="1">
      <c r="A428" s="32"/>
      <c r="B428" s="120"/>
      <c r="C428" s="191">
        <v>163</v>
      </c>
      <c r="D428" s="191" t="s">
        <v>190</v>
      </c>
      <c r="E428" s="192" t="s">
        <v>750</v>
      </c>
      <c r="F428" s="193" t="s">
        <v>751</v>
      </c>
      <c r="G428" s="194" t="s">
        <v>752</v>
      </c>
      <c r="H428" s="195">
        <v>2</v>
      </c>
      <c r="I428" s="196"/>
      <c r="J428" s="197">
        <f>ROUND(I428*H428,2)</f>
        <v>0</v>
      </c>
      <c r="K428" s="193" t="s">
        <v>449</v>
      </c>
      <c r="L428" s="198"/>
      <c r="M428" s="199" t="s">
        <v>1</v>
      </c>
      <c r="N428" s="200" t="s">
        <v>42</v>
      </c>
      <c r="O428" s="58"/>
      <c r="P428" s="163">
        <f>O428*H428</f>
        <v>0</v>
      </c>
      <c r="Q428" s="163">
        <v>0.001</v>
      </c>
      <c r="R428" s="163">
        <f>Q428*H428</f>
        <v>0.002</v>
      </c>
      <c r="S428" s="163">
        <v>0</v>
      </c>
      <c r="T428" s="164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65" t="s">
        <v>265</v>
      </c>
      <c r="AT428" s="165" t="s">
        <v>190</v>
      </c>
      <c r="AU428" s="165" t="s">
        <v>125</v>
      </c>
      <c r="AY428" s="17" t="s">
        <v>148</v>
      </c>
      <c r="BE428" s="166">
        <f>IF(N428="základní",J428,0)</f>
        <v>0</v>
      </c>
      <c r="BF428" s="166">
        <f>IF(N428="snížená",J428,0)</f>
        <v>0</v>
      </c>
      <c r="BG428" s="166">
        <f>IF(N428="zákl. přenesená",J428,0)</f>
        <v>0</v>
      </c>
      <c r="BH428" s="166">
        <f>IF(N428="sníž. přenesená",J428,0)</f>
        <v>0</v>
      </c>
      <c r="BI428" s="166">
        <f>IF(N428="nulová",J428,0)</f>
        <v>0</v>
      </c>
      <c r="BJ428" s="17" t="s">
        <v>125</v>
      </c>
      <c r="BK428" s="166">
        <f>ROUND(I428*H428,2)</f>
        <v>0</v>
      </c>
      <c r="BL428" s="17" t="s">
        <v>197</v>
      </c>
      <c r="BM428" s="165" t="s">
        <v>753</v>
      </c>
    </row>
    <row r="429" spans="1:65" s="2" customFormat="1" ht="24.2" customHeight="1">
      <c r="A429" s="32"/>
      <c r="B429" s="120"/>
      <c r="C429" s="154">
        <v>164</v>
      </c>
      <c r="D429" s="154" t="s">
        <v>151</v>
      </c>
      <c r="E429" s="155" t="s">
        <v>754</v>
      </c>
      <c r="F429" s="156" t="s">
        <v>755</v>
      </c>
      <c r="G429" s="157" t="s">
        <v>162</v>
      </c>
      <c r="H429" s="158">
        <v>34.075</v>
      </c>
      <c r="I429" s="159"/>
      <c r="J429" s="160">
        <f>ROUND(I429*H429,2)</f>
        <v>0</v>
      </c>
      <c r="K429" s="156" t="s">
        <v>155</v>
      </c>
      <c r="L429" s="33"/>
      <c r="M429" s="161" t="s">
        <v>1</v>
      </c>
      <c r="N429" s="162" t="s">
        <v>42</v>
      </c>
      <c r="O429" s="58"/>
      <c r="P429" s="163">
        <f>O429*H429</f>
        <v>0</v>
      </c>
      <c r="Q429" s="163">
        <v>0.03362</v>
      </c>
      <c r="R429" s="163">
        <f>Q429*H429</f>
        <v>1.1456015</v>
      </c>
      <c r="S429" s="163">
        <v>0</v>
      </c>
      <c r="T429" s="164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65" t="s">
        <v>197</v>
      </c>
      <c r="AT429" s="165" t="s">
        <v>151</v>
      </c>
      <c r="AU429" s="165" t="s">
        <v>125</v>
      </c>
      <c r="AY429" s="17" t="s">
        <v>148</v>
      </c>
      <c r="BE429" s="166">
        <f>IF(N429="základní",J429,0)</f>
        <v>0</v>
      </c>
      <c r="BF429" s="166">
        <f>IF(N429="snížená",J429,0)</f>
        <v>0</v>
      </c>
      <c r="BG429" s="166">
        <f>IF(N429="zákl. přenesená",J429,0)</f>
        <v>0</v>
      </c>
      <c r="BH429" s="166">
        <f>IF(N429="sníž. přenesená",J429,0)</f>
        <v>0</v>
      </c>
      <c r="BI429" s="166">
        <f>IF(N429="nulová",J429,0)</f>
        <v>0</v>
      </c>
      <c r="BJ429" s="17" t="s">
        <v>125</v>
      </c>
      <c r="BK429" s="166">
        <f>ROUND(I429*H429,2)</f>
        <v>0</v>
      </c>
      <c r="BL429" s="17" t="s">
        <v>197</v>
      </c>
      <c r="BM429" s="165" t="s">
        <v>756</v>
      </c>
    </row>
    <row r="430" spans="2:51" s="14" customFormat="1" ht="12">
      <c r="B430" s="175"/>
      <c r="D430" s="168" t="s">
        <v>158</v>
      </c>
      <c r="E430" s="176" t="s">
        <v>1</v>
      </c>
      <c r="F430" s="177" t="s">
        <v>757</v>
      </c>
      <c r="H430" s="178">
        <v>21.65</v>
      </c>
      <c r="I430" s="179"/>
      <c r="L430" s="175"/>
      <c r="M430" s="180"/>
      <c r="N430" s="181"/>
      <c r="O430" s="181"/>
      <c r="P430" s="181"/>
      <c r="Q430" s="181"/>
      <c r="R430" s="181"/>
      <c r="S430" s="181"/>
      <c r="T430" s="182"/>
      <c r="AT430" s="176" t="s">
        <v>158</v>
      </c>
      <c r="AU430" s="176" t="s">
        <v>125</v>
      </c>
      <c r="AV430" s="14" t="s">
        <v>125</v>
      </c>
      <c r="AW430" s="14" t="s">
        <v>33</v>
      </c>
      <c r="AX430" s="14" t="s">
        <v>76</v>
      </c>
      <c r="AY430" s="176" t="s">
        <v>148</v>
      </c>
    </row>
    <row r="431" spans="2:51" s="14" customFormat="1" ht="12">
      <c r="B431" s="175"/>
      <c r="D431" s="168" t="s">
        <v>158</v>
      </c>
      <c r="E431" s="176" t="s">
        <v>1</v>
      </c>
      <c r="F431" s="177" t="s">
        <v>758</v>
      </c>
      <c r="H431" s="178">
        <v>12.425</v>
      </c>
      <c r="I431" s="179"/>
      <c r="L431" s="175"/>
      <c r="M431" s="180"/>
      <c r="N431" s="181"/>
      <c r="O431" s="181"/>
      <c r="P431" s="181"/>
      <c r="Q431" s="181"/>
      <c r="R431" s="181"/>
      <c r="S431" s="181"/>
      <c r="T431" s="182"/>
      <c r="AT431" s="176" t="s">
        <v>158</v>
      </c>
      <c r="AU431" s="176" t="s">
        <v>125</v>
      </c>
      <c r="AV431" s="14" t="s">
        <v>125</v>
      </c>
      <c r="AW431" s="14" t="s">
        <v>33</v>
      </c>
      <c r="AX431" s="14" t="s">
        <v>76</v>
      </c>
      <c r="AY431" s="176" t="s">
        <v>148</v>
      </c>
    </row>
    <row r="432" spans="2:51" s="15" customFormat="1" ht="12">
      <c r="B432" s="183"/>
      <c r="D432" s="168" t="s">
        <v>158</v>
      </c>
      <c r="E432" s="184" t="s">
        <v>1</v>
      </c>
      <c r="F432" s="185" t="s">
        <v>176</v>
      </c>
      <c r="H432" s="186">
        <v>34.075</v>
      </c>
      <c r="I432" s="187"/>
      <c r="L432" s="183"/>
      <c r="M432" s="188"/>
      <c r="N432" s="189"/>
      <c r="O432" s="189"/>
      <c r="P432" s="189"/>
      <c r="Q432" s="189"/>
      <c r="R432" s="189"/>
      <c r="S432" s="189"/>
      <c r="T432" s="190"/>
      <c r="AT432" s="184" t="s">
        <v>158</v>
      </c>
      <c r="AU432" s="184" t="s">
        <v>125</v>
      </c>
      <c r="AV432" s="15" t="s">
        <v>156</v>
      </c>
      <c r="AW432" s="15" t="s">
        <v>33</v>
      </c>
      <c r="AX432" s="15" t="s">
        <v>84</v>
      </c>
      <c r="AY432" s="184" t="s">
        <v>148</v>
      </c>
    </row>
    <row r="433" spans="1:65" s="2" customFormat="1" ht="24.2" customHeight="1">
      <c r="A433" s="32"/>
      <c r="B433" s="120"/>
      <c r="C433" s="191">
        <v>165</v>
      </c>
      <c r="D433" s="191" t="s">
        <v>190</v>
      </c>
      <c r="E433" s="192" t="s">
        <v>759</v>
      </c>
      <c r="F433" s="193" t="s">
        <v>760</v>
      </c>
      <c r="G433" s="194" t="s">
        <v>162</v>
      </c>
      <c r="H433" s="195">
        <v>37.483</v>
      </c>
      <c r="I433" s="196"/>
      <c r="J433" s="197">
        <f>ROUND(I433*H433,2)</f>
        <v>0</v>
      </c>
      <c r="K433" s="193" t="s">
        <v>1</v>
      </c>
      <c r="L433" s="198"/>
      <c r="M433" s="199" t="s">
        <v>1</v>
      </c>
      <c r="N433" s="200" t="s">
        <v>42</v>
      </c>
      <c r="O433" s="58"/>
      <c r="P433" s="163">
        <f>O433*H433</f>
        <v>0</v>
      </c>
      <c r="Q433" s="163">
        <v>0.0155</v>
      </c>
      <c r="R433" s="163">
        <f>Q433*H433</f>
        <v>0.5809865</v>
      </c>
      <c r="S433" s="163">
        <v>0</v>
      </c>
      <c r="T433" s="164">
        <f>S433*H433</f>
        <v>0</v>
      </c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R433" s="165" t="s">
        <v>265</v>
      </c>
      <c r="AT433" s="165" t="s">
        <v>190</v>
      </c>
      <c r="AU433" s="165" t="s">
        <v>125</v>
      </c>
      <c r="AY433" s="17" t="s">
        <v>148</v>
      </c>
      <c r="BE433" s="166">
        <f>IF(N433="základní",J433,0)</f>
        <v>0</v>
      </c>
      <c r="BF433" s="166">
        <f>IF(N433="snížená",J433,0)</f>
        <v>0</v>
      </c>
      <c r="BG433" s="166">
        <f>IF(N433="zákl. přenesená",J433,0)</f>
        <v>0</v>
      </c>
      <c r="BH433" s="166">
        <f>IF(N433="sníž. přenesená",J433,0)</f>
        <v>0</v>
      </c>
      <c r="BI433" s="166">
        <f>IF(N433="nulová",J433,0)</f>
        <v>0</v>
      </c>
      <c r="BJ433" s="17" t="s">
        <v>125</v>
      </c>
      <c r="BK433" s="166">
        <f>ROUND(I433*H433,2)</f>
        <v>0</v>
      </c>
      <c r="BL433" s="17" t="s">
        <v>197</v>
      </c>
      <c r="BM433" s="165" t="s">
        <v>761</v>
      </c>
    </row>
    <row r="434" spans="2:51" s="14" customFormat="1" ht="12">
      <c r="B434" s="175"/>
      <c r="D434" s="168" t="s">
        <v>158</v>
      </c>
      <c r="E434" s="176" t="s">
        <v>1</v>
      </c>
      <c r="F434" s="177" t="s">
        <v>762</v>
      </c>
      <c r="H434" s="178">
        <v>37.483</v>
      </c>
      <c r="I434" s="179"/>
      <c r="L434" s="175"/>
      <c r="M434" s="180"/>
      <c r="N434" s="181"/>
      <c r="O434" s="181"/>
      <c r="P434" s="181"/>
      <c r="Q434" s="181"/>
      <c r="R434" s="181"/>
      <c r="S434" s="181"/>
      <c r="T434" s="182"/>
      <c r="AT434" s="176" t="s">
        <v>158</v>
      </c>
      <c r="AU434" s="176" t="s">
        <v>125</v>
      </c>
      <c r="AV434" s="14" t="s">
        <v>125</v>
      </c>
      <c r="AW434" s="14" t="s">
        <v>33</v>
      </c>
      <c r="AX434" s="14" t="s">
        <v>84</v>
      </c>
      <c r="AY434" s="176" t="s">
        <v>148</v>
      </c>
    </row>
    <row r="435" spans="1:65" s="2" customFormat="1" ht="24.2" customHeight="1">
      <c r="A435" s="32"/>
      <c r="B435" s="120"/>
      <c r="C435" s="154">
        <v>166</v>
      </c>
      <c r="D435" s="154" t="s">
        <v>151</v>
      </c>
      <c r="E435" s="155" t="s">
        <v>763</v>
      </c>
      <c r="F435" s="156" t="s">
        <v>764</v>
      </c>
      <c r="G435" s="157" t="s">
        <v>275</v>
      </c>
      <c r="H435" s="158">
        <v>13.63</v>
      </c>
      <c r="I435" s="159"/>
      <c r="J435" s="160">
        <f>ROUND(I435*H435,2)</f>
        <v>0</v>
      </c>
      <c r="K435" s="156" t="s">
        <v>155</v>
      </c>
      <c r="L435" s="33"/>
      <c r="M435" s="161" t="s">
        <v>1</v>
      </c>
      <c r="N435" s="162" t="s">
        <v>42</v>
      </c>
      <c r="O435" s="58"/>
      <c r="P435" s="163">
        <f>O435*H435</f>
        <v>0</v>
      </c>
      <c r="Q435" s="163">
        <v>0.0005</v>
      </c>
      <c r="R435" s="163">
        <f>Q435*H435</f>
        <v>0.006815000000000001</v>
      </c>
      <c r="S435" s="163">
        <v>0</v>
      </c>
      <c r="T435" s="164">
        <f>S435*H435</f>
        <v>0</v>
      </c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R435" s="165" t="s">
        <v>197</v>
      </c>
      <c r="AT435" s="165" t="s">
        <v>151</v>
      </c>
      <c r="AU435" s="165" t="s">
        <v>125</v>
      </c>
      <c r="AY435" s="17" t="s">
        <v>148</v>
      </c>
      <c r="BE435" s="166">
        <f>IF(N435="základní",J435,0)</f>
        <v>0</v>
      </c>
      <c r="BF435" s="166">
        <f>IF(N435="snížená",J435,0)</f>
        <v>0</v>
      </c>
      <c r="BG435" s="166">
        <f>IF(N435="zákl. přenesená",J435,0)</f>
        <v>0</v>
      </c>
      <c r="BH435" s="166">
        <f>IF(N435="sníž. přenesená",J435,0)</f>
        <v>0</v>
      </c>
      <c r="BI435" s="166">
        <f>IF(N435="nulová",J435,0)</f>
        <v>0</v>
      </c>
      <c r="BJ435" s="17" t="s">
        <v>125</v>
      </c>
      <c r="BK435" s="166">
        <f>ROUND(I435*H435,2)</f>
        <v>0</v>
      </c>
      <c r="BL435" s="17" t="s">
        <v>197</v>
      </c>
      <c r="BM435" s="165" t="s">
        <v>765</v>
      </c>
    </row>
    <row r="436" spans="2:51" s="14" customFormat="1" ht="12">
      <c r="B436" s="175"/>
      <c r="D436" s="168" t="s">
        <v>158</v>
      </c>
      <c r="E436" s="176" t="s">
        <v>1</v>
      </c>
      <c r="F436" s="177" t="s">
        <v>278</v>
      </c>
      <c r="H436" s="178">
        <v>8.66</v>
      </c>
      <c r="I436" s="179"/>
      <c r="L436" s="175"/>
      <c r="M436" s="180"/>
      <c r="N436" s="181"/>
      <c r="O436" s="181"/>
      <c r="P436" s="181"/>
      <c r="Q436" s="181"/>
      <c r="R436" s="181"/>
      <c r="S436" s="181"/>
      <c r="T436" s="182"/>
      <c r="AT436" s="176" t="s">
        <v>158</v>
      </c>
      <c r="AU436" s="176" t="s">
        <v>125</v>
      </c>
      <c r="AV436" s="14" t="s">
        <v>125</v>
      </c>
      <c r="AW436" s="14" t="s">
        <v>33</v>
      </c>
      <c r="AX436" s="14" t="s">
        <v>76</v>
      </c>
      <c r="AY436" s="176" t="s">
        <v>148</v>
      </c>
    </row>
    <row r="437" spans="2:51" s="14" customFormat="1" ht="12">
      <c r="B437" s="175"/>
      <c r="D437" s="168" t="s">
        <v>158</v>
      </c>
      <c r="E437" s="176" t="s">
        <v>1</v>
      </c>
      <c r="F437" s="177" t="s">
        <v>598</v>
      </c>
      <c r="H437" s="178">
        <v>4.97</v>
      </c>
      <c r="I437" s="179"/>
      <c r="L437" s="175"/>
      <c r="M437" s="180"/>
      <c r="N437" s="181"/>
      <c r="O437" s="181"/>
      <c r="P437" s="181"/>
      <c r="Q437" s="181"/>
      <c r="R437" s="181"/>
      <c r="S437" s="181"/>
      <c r="T437" s="182"/>
      <c r="AT437" s="176" t="s">
        <v>158</v>
      </c>
      <c r="AU437" s="176" t="s">
        <v>125</v>
      </c>
      <c r="AV437" s="14" t="s">
        <v>125</v>
      </c>
      <c r="AW437" s="14" t="s">
        <v>33</v>
      </c>
      <c r="AX437" s="14" t="s">
        <v>76</v>
      </c>
      <c r="AY437" s="176" t="s">
        <v>148</v>
      </c>
    </row>
    <row r="438" spans="2:51" s="15" customFormat="1" ht="12">
      <c r="B438" s="183"/>
      <c r="D438" s="168" t="s">
        <v>158</v>
      </c>
      <c r="E438" s="184" t="s">
        <v>1</v>
      </c>
      <c r="F438" s="185" t="s">
        <v>176</v>
      </c>
      <c r="H438" s="186">
        <v>13.63</v>
      </c>
      <c r="I438" s="187"/>
      <c r="L438" s="183"/>
      <c r="M438" s="188"/>
      <c r="N438" s="189"/>
      <c r="O438" s="189"/>
      <c r="P438" s="189"/>
      <c r="Q438" s="189"/>
      <c r="R438" s="189"/>
      <c r="S438" s="189"/>
      <c r="T438" s="190"/>
      <c r="AT438" s="184" t="s">
        <v>158</v>
      </c>
      <c r="AU438" s="184" t="s">
        <v>125</v>
      </c>
      <c r="AV438" s="15" t="s">
        <v>156</v>
      </c>
      <c r="AW438" s="15" t="s">
        <v>33</v>
      </c>
      <c r="AX438" s="15" t="s">
        <v>84</v>
      </c>
      <c r="AY438" s="184" t="s">
        <v>148</v>
      </c>
    </row>
    <row r="439" spans="1:65" s="2" customFormat="1" ht="16.5" customHeight="1">
      <c r="A439" s="32"/>
      <c r="B439" s="120"/>
      <c r="C439" s="154">
        <v>167</v>
      </c>
      <c r="D439" s="154" t="s">
        <v>151</v>
      </c>
      <c r="E439" s="155" t="s">
        <v>766</v>
      </c>
      <c r="F439" s="156" t="s">
        <v>767</v>
      </c>
      <c r="G439" s="157" t="s">
        <v>162</v>
      </c>
      <c r="H439" s="158">
        <v>34.075</v>
      </c>
      <c r="I439" s="159"/>
      <c r="J439" s="160">
        <f>ROUND(I439*H439,2)</f>
        <v>0</v>
      </c>
      <c r="K439" s="156" t="s">
        <v>1</v>
      </c>
      <c r="L439" s="33"/>
      <c r="M439" s="161" t="s">
        <v>1</v>
      </c>
      <c r="N439" s="162" t="s">
        <v>42</v>
      </c>
      <c r="O439" s="58"/>
      <c r="P439" s="163">
        <f>O439*H439</f>
        <v>0</v>
      </c>
      <c r="Q439" s="163">
        <v>0.0003</v>
      </c>
      <c r="R439" s="163">
        <f>Q439*H439</f>
        <v>0.0102225</v>
      </c>
      <c r="S439" s="163">
        <v>0</v>
      </c>
      <c r="T439" s="164">
        <f>S439*H439</f>
        <v>0</v>
      </c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R439" s="165" t="s">
        <v>197</v>
      </c>
      <c r="AT439" s="165" t="s">
        <v>151</v>
      </c>
      <c r="AU439" s="165" t="s">
        <v>125</v>
      </c>
      <c r="AY439" s="17" t="s">
        <v>148</v>
      </c>
      <c r="BE439" s="166">
        <f>IF(N439="základní",J439,0)</f>
        <v>0</v>
      </c>
      <c r="BF439" s="166">
        <f>IF(N439="snížená",J439,0)</f>
        <v>0</v>
      </c>
      <c r="BG439" s="166">
        <f>IF(N439="zákl. přenesená",J439,0)</f>
        <v>0</v>
      </c>
      <c r="BH439" s="166">
        <f>IF(N439="sníž. přenesená",J439,0)</f>
        <v>0</v>
      </c>
      <c r="BI439" s="166">
        <f>IF(N439="nulová",J439,0)</f>
        <v>0</v>
      </c>
      <c r="BJ439" s="17" t="s">
        <v>125</v>
      </c>
      <c r="BK439" s="166">
        <f>ROUND(I439*H439,2)</f>
        <v>0</v>
      </c>
      <c r="BL439" s="17" t="s">
        <v>197</v>
      </c>
      <c r="BM439" s="165" t="s">
        <v>768</v>
      </c>
    </row>
    <row r="440" spans="1:65" s="2" customFormat="1" ht="24.2" customHeight="1">
      <c r="A440" s="32"/>
      <c r="B440" s="120"/>
      <c r="C440" s="154">
        <v>168</v>
      </c>
      <c r="D440" s="154" t="s">
        <v>151</v>
      </c>
      <c r="E440" s="155" t="s">
        <v>769</v>
      </c>
      <c r="F440" s="156" t="s">
        <v>770</v>
      </c>
      <c r="G440" s="157" t="s">
        <v>226</v>
      </c>
      <c r="H440" s="158">
        <v>1.914</v>
      </c>
      <c r="I440" s="159"/>
      <c r="J440" s="160">
        <f>ROUND(I440*H440,2)</f>
        <v>0</v>
      </c>
      <c r="K440" s="156" t="s">
        <v>155</v>
      </c>
      <c r="L440" s="33"/>
      <c r="M440" s="161" t="s">
        <v>1</v>
      </c>
      <c r="N440" s="162" t="s">
        <v>42</v>
      </c>
      <c r="O440" s="58"/>
      <c r="P440" s="163">
        <f>O440*H440</f>
        <v>0</v>
      </c>
      <c r="Q440" s="163">
        <v>0</v>
      </c>
      <c r="R440" s="163">
        <f>Q440*H440</f>
        <v>0</v>
      </c>
      <c r="S440" s="163">
        <v>0</v>
      </c>
      <c r="T440" s="164">
        <f>S440*H440</f>
        <v>0</v>
      </c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R440" s="165" t="s">
        <v>197</v>
      </c>
      <c r="AT440" s="165" t="s">
        <v>151</v>
      </c>
      <c r="AU440" s="165" t="s">
        <v>125</v>
      </c>
      <c r="AY440" s="17" t="s">
        <v>148</v>
      </c>
      <c r="BE440" s="166">
        <f>IF(N440="základní",J440,0)</f>
        <v>0</v>
      </c>
      <c r="BF440" s="166">
        <f>IF(N440="snížená",J440,0)</f>
        <v>0</v>
      </c>
      <c r="BG440" s="166">
        <f>IF(N440="zákl. přenesená",J440,0)</f>
        <v>0</v>
      </c>
      <c r="BH440" s="166">
        <f>IF(N440="sníž. přenesená",J440,0)</f>
        <v>0</v>
      </c>
      <c r="BI440" s="166">
        <f>IF(N440="nulová",J440,0)</f>
        <v>0</v>
      </c>
      <c r="BJ440" s="17" t="s">
        <v>125</v>
      </c>
      <c r="BK440" s="166">
        <f>ROUND(I440*H440,2)</f>
        <v>0</v>
      </c>
      <c r="BL440" s="17" t="s">
        <v>197</v>
      </c>
      <c r="BM440" s="165" t="s">
        <v>771</v>
      </c>
    </row>
    <row r="441" spans="2:63" s="12" customFormat="1" ht="22.9" customHeight="1">
      <c r="B441" s="141"/>
      <c r="D441" s="142" t="s">
        <v>75</v>
      </c>
      <c r="E441" s="152" t="s">
        <v>772</v>
      </c>
      <c r="F441" s="152" t="s">
        <v>773</v>
      </c>
      <c r="I441" s="144"/>
      <c r="J441" s="153">
        <f>BK441</f>
        <v>0</v>
      </c>
      <c r="L441" s="141"/>
      <c r="M441" s="146"/>
      <c r="N441" s="147"/>
      <c r="O441" s="147"/>
      <c r="P441" s="148">
        <f>SUM(P442:P446)</f>
        <v>0</v>
      </c>
      <c r="Q441" s="147"/>
      <c r="R441" s="148">
        <f>SUM(R442:R446)</f>
        <v>0.001617</v>
      </c>
      <c r="S441" s="147"/>
      <c r="T441" s="149">
        <f>SUM(T442:T446)</f>
        <v>0</v>
      </c>
      <c r="AR441" s="142" t="s">
        <v>125</v>
      </c>
      <c r="AT441" s="150" t="s">
        <v>75</v>
      </c>
      <c r="AU441" s="150" t="s">
        <v>84</v>
      </c>
      <c r="AY441" s="142" t="s">
        <v>148</v>
      </c>
      <c r="BK441" s="151">
        <f>SUM(BK442:BK446)</f>
        <v>0</v>
      </c>
    </row>
    <row r="442" spans="1:65" s="2" customFormat="1" ht="24.2" customHeight="1">
      <c r="A442" s="32"/>
      <c r="B442" s="120"/>
      <c r="C442" s="154">
        <v>169</v>
      </c>
      <c r="D442" s="154" t="s">
        <v>151</v>
      </c>
      <c r="E442" s="155" t="s">
        <v>774</v>
      </c>
      <c r="F442" s="156" t="s">
        <v>775</v>
      </c>
      <c r="G442" s="157" t="s">
        <v>162</v>
      </c>
      <c r="H442" s="158">
        <v>4.9</v>
      </c>
      <c r="I442" s="159"/>
      <c r="J442" s="160">
        <f>ROUND(I442*H442,2)</f>
        <v>0</v>
      </c>
      <c r="K442" s="156" t="s">
        <v>155</v>
      </c>
      <c r="L442" s="33"/>
      <c r="M442" s="161" t="s">
        <v>1</v>
      </c>
      <c r="N442" s="162" t="s">
        <v>42</v>
      </c>
      <c r="O442" s="58"/>
      <c r="P442" s="163">
        <f>O442*H442</f>
        <v>0</v>
      </c>
      <c r="Q442" s="163">
        <v>7E-05</v>
      </c>
      <c r="R442" s="163">
        <f>Q442*H442</f>
        <v>0.000343</v>
      </c>
      <c r="S442" s="163">
        <v>0</v>
      </c>
      <c r="T442" s="164">
        <f>S442*H442</f>
        <v>0</v>
      </c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R442" s="165" t="s">
        <v>197</v>
      </c>
      <c r="AT442" s="165" t="s">
        <v>151</v>
      </c>
      <c r="AU442" s="165" t="s">
        <v>125</v>
      </c>
      <c r="AY442" s="17" t="s">
        <v>148</v>
      </c>
      <c r="BE442" s="166">
        <f>IF(N442="základní",J442,0)</f>
        <v>0</v>
      </c>
      <c r="BF442" s="166">
        <f>IF(N442="snížená",J442,0)</f>
        <v>0</v>
      </c>
      <c r="BG442" s="166">
        <f>IF(N442="zákl. přenesená",J442,0)</f>
        <v>0</v>
      </c>
      <c r="BH442" s="166">
        <f>IF(N442="sníž. přenesená",J442,0)</f>
        <v>0</v>
      </c>
      <c r="BI442" s="166">
        <f>IF(N442="nulová",J442,0)</f>
        <v>0</v>
      </c>
      <c r="BJ442" s="17" t="s">
        <v>125</v>
      </c>
      <c r="BK442" s="166">
        <f>ROUND(I442*H442,2)</f>
        <v>0</v>
      </c>
      <c r="BL442" s="17" t="s">
        <v>197</v>
      </c>
      <c r="BM442" s="165" t="s">
        <v>776</v>
      </c>
    </row>
    <row r="443" spans="1:65" s="2" customFormat="1" ht="24.2" customHeight="1">
      <c r="A443" s="32"/>
      <c r="B443" s="120"/>
      <c r="C443" s="154">
        <v>170</v>
      </c>
      <c r="D443" s="154" t="s">
        <v>151</v>
      </c>
      <c r="E443" s="155" t="s">
        <v>777</v>
      </c>
      <c r="F443" s="156" t="s">
        <v>778</v>
      </c>
      <c r="G443" s="157" t="s">
        <v>162</v>
      </c>
      <c r="H443" s="158">
        <v>4.9</v>
      </c>
      <c r="I443" s="159"/>
      <c r="J443" s="160">
        <f>ROUND(I443*H443,2)</f>
        <v>0</v>
      </c>
      <c r="K443" s="156" t="s">
        <v>155</v>
      </c>
      <c r="L443" s="33"/>
      <c r="M443" s="161" t="s">
        <v>1</v>
      </c>
      <c r="N443" s="162" t="s">
        <v>42</v>
      </c>
      <c r="O443" s="58"/>
      <c r="P443" s="163">
        <f>O443*H443</f>
        <v>0</v>
      </c>
      <c r="Q443" s="163">
        <v>0.00014</v>
      </c>
      <c r="R443" s="163">
        <f>Q443*H443</f>
        <v>0.000686</v>
      </c>
      <c r="S443" s="163">
        <v>0</v>
      </c>
      <c r="T443" s="164">
        <f>S443*H443</f>
        <v>0</v>
      </c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R443" s="165" t="s">
        <v>197</v>
      </c>
      <c r="AT443" s="165" t="s">
        <v>151</v>
      </c>
      <c r="AU443" s="165" t="s">
        <v>125</v>
      </c>
      <c r="AY443" s="17" t="s">
        <v>148</v>
      </c>
      <c r="BE443" s="166">
        <f>IF(N443="základní",J443,0)</f>
        <v>0</v>
      </c>
      <c r="BF443" s="166">
        <f>IF(N443="snížená",J443,0)</f>
        <v>0</v>
      </c>
      <c r="BG443" s="166">
        <f>IF(N443="zákl. přenesená",J443,0)</f>
        <v>0</v>
      </c>
      <c r="BH443" s="166">
        <f>IF(N443="sníž. přenesená",J443,0)</f>
        <v>0</v>
      </c>
      <c r="BI443" s="166">
        <f>IF(N443="nulová",J443,0)</f>
        <v>0</v>
      </c>
      <c r="BJ443" s="17" t="s">
        <v>125</v>
      </c>
      <c r="BK443" s="166">
        <f>ROUND(I443*H443,2)</f>
        <v>0</v>
      </c>
      <c r="BL443" s="17" t="s">
        <v>197</v>
      </c>
      <c r="BM443" s="165" t="s">
        <v>779</v>
      </c>
    </row>
    <row r="444" spans="2:51" s="13" customFormat="1" ht="12">
      <c r="B444" s="167"/>
      <c r="D444" s="168" t="s">
        <v>158</v>
      </c>
      <c r="E444" s="169" t="s">
        <v>1</v>
      </c>
      <c r="F444" s="170" t="s">
        <v>780</v>
      </c>
      <c r="H444" s="169" t="s">
        <v>1</v>
      </c>
      <c r="I444" s="171"/>
      <c r="L444" s="167"/>
      <c r="M444" s="172"/>
      <c r="N444" s="173"/>
      <c r="O444" s="173"/>
      <c r="P444" s="173"/>
      <c r="Q444" s="173"/>
      <c r="R444" s="173"/>
      <c r="S444" s="173"/>
      <c r="T444" s="174"/>
      <c r="AT444" s="169" t="s">
        <v>158</v>
      </c>
      <c r="AU444" s="169" t="s">
        <v>125</v>
      </c>
      <c r="AV444" s="13" t="s">
        <v>84</v>
      </c>
      <c r="AW444" s="13" t="s">
        <v>33</v>
      </c>
      <c r="AX444" s="13" t="s">
        <v>76</v>
      </c>
      <c r="AY444" s="169" t="s">
        <v>148</v>
      </c>
    </row>
    <row r="445" spans="2:51" s="14" customFormat="1" ht="12">
      <c r="B445" s="175"/>
      <c r="D445" s="168" t="s">
        <v>158</v>
      </c>
      <c r="E445" s="176" t="s">
        <v>1</v>
      </c>
      <c r="F445" s="177" t="s">
        <v>781</v>
      </c>
      <c r="H445" s="178">
        <v>4.9</v>
      </c>
      <c r="I445" s="179"/>
      <c r="L445" s="175"/>
      <c r="M445" s="180"/>
      <c r="N445" s="181"/>
      <c r="O445" s="181"/>
      <c r="P445" s="181"/>
      <c r="Q445" s="181"/>
      <c r="R445" s="181"/>
      <c r="S445" s="181"/>
      <c r="T445" s="182"/>
      <c r="AT445" s="176" t="s">
        <v>158</v>
      </c>
      <c r="AU445" s="176" t="s">
        <v>125</v>
      </c>
      <c r="AV445" s="14" t="s">
        <v>125</v>
      </c>
      <c r="AW445" s="14" t="s">
        <v>33</v>
      </c>
      <c r="AX445" s="14" t="s">
        <v>84</v>
      </c>
      <c r="AY445" s="176" t="s">
        <v>148</v>
      </c>
    </row>
    <row r="446" spans="1:65" s="2" customFormat="1" ht="24.2" customHeight="1">
      <c r="A446" s="32"/>
      <c r="B446" s="120"/>
      <c r="C446" s="154">
        <v>171</v>
      </c>
      <c r="D446" s="154" t="s">
        <v>151</v>
      </c>
      <c r="E446" s="155" t="s">
        <v>782</v>
      </c>
      <c r="F446" s="156" t="s">
        <v>783</v>
      </c>
      <c r="G446" s="157" t="s">
        <v>162</v>
      </c>
      <c r="H446" s="158">
        <v>4.9</v>
      </c>
      <c r="I446" s="159"/>
      <c r="J446" s="160">
        <f>ROUND(I446*H446,2)</f>
        <v>0</v>
      </c>
      <c r="K446" s="156" t="s">
        <v>155</v>
      </c>
      <c r="L446" s="33"/>
      <c r="M446" s="161" t="s">
        <v>1</v>
      </c>
      <c r="N446" s="162" t="s">
        <v>42</v>
      </c>
      <c r="O446" s="58"/>
      <c r="P446" s="163">
        <f>O446*H446</f>
        <v>0</v>
      </c>
      <c r="Q446" s="163">
        <v>0.00012</v>
      </c>
      <c r="R446" s="163">
        <f>Q446*H446</f>
        <v>0.0005880000000000001</v>
      </c>
      <c r="S446" s="163">
        <v>0</v>
      </c>
      <c r="T446" s="164">
        <f>S446*H446</f>
        <v>0</v>
      </c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R446" s="165" t="s">
        <v>197</v>
      </c>
      <c r="AT446" s="165" t="s">
        <v>151</v>
      </c>
      <c r="AU446" s="165" t="s">
        <v>125</v>
      </c>
      <c r="AY446" s="17" t="s">
        <v>148</v>
      </c>
      <c r="BE446" s="166">
        <f>IF(N446="základní",J446,0)</f>
        <v>0</v>
      </c>
      <c r="BF446" s="166">
        <f>IF(N446="snížená",J446,0)</f>
        <v>0</v>
      </c>
      <c r="BG446" s="166">
        <f>IF(N446="zákl. přenesená",J446,0)</f>
        <v>0</v>
      </c>
      <c r="BH446" s="166">
        <f>IF(N446="sníž. přenesená",J446,0)</f>
        <v>0</v>
      </c>
      <c r="BI446" s="166">
        <f>IF(N446="nulová",J446,0)</f>
        <v>0</v>
      </c>
      <c r="BJ446" s="17" t="s">
        <v>125</v>
      </c>
      <c r="BK446" s="166">
        <f>ROUND(I446*H446,2)</f>
        <v>0</v>
      </c>
      <c r="BL446" s="17" t="s">
        <v>197</v>
      </c>
      <c r="BM446" s="165" t="s">
        <v>784</v>
      </c>
    </row>
    <row r="447" spans="2:63" s="12" customFormat="1" ht="22.9" customHeight="1">
      <c r="B447" s="141"/>
      <c r="D447" s="142" t="s">
        <v>75</v>
      </c>
      <c r="E447" s="152" t="s">
        <v>785</v>
      </c>
      <c r="F447" s="152" t="s">
        <v>786</v>
      </c>
      <c r="I447" s="144"/>
      <c r="J447" s="153">
        <f>BK447</f>
        <v>0</v>
      </c>
      <c r="L447" s="141"/>
      <c r="M447" s="146"/>
      <c r="N447" s="147"/>
      <c r="O447" s="147"/>
      <c r="P447" s="148">
        <f>SUM(P448:P459)</f>
        <v>0</v>
      </c>
      <c r="Q447" s="147"/>
      <c r="R447" s="148">
        <f>SUM(R448:R459)</f>
        <v>0.02657044</v>
      </c>
      <c r="S447" s="147"/>
      <c r="T447" s="149">
        <f>SUM(T448:T459)</f>
        <v>0</v>
      </c>
      <c r="AR447" s="142" t="s">
        <v>125</v>
      </c>
      <c r="AT447" s="150" t="s">
        <v>75</v>
      </c>
      <c r="AU447" s="150" t="s">
        <v>84</v>
      </c>
      <c r="AY447" s="142" t="s">
        <v>148</v>
      </c>
      <c r="BK447" s="151">
        <f>SUM(BK448:BK459)</f>
        <v>0</v>
      </c>
    </row>
    <row r="448" spans="1:65" s="2" customFormat="1" ht="24.2" customHeight="1">
      <c r="A448" s="32"/>
      <c r="B448" s="120"/>
      <c r="C448" s="154">
        <v>172</v>
      </c>
      <c r="D448" s="154" t="s">
        <v>151</v>
      </c>
      <c r="E448" s="155" t="s">
        <v>195</v>
      </c>
      <c r="F448" s="156" t="s">
        <v>196</v>
      </c>
      <c r="G448" s="157" t="s">
        <v>162</v>
      </c>
      <c r="H448" s="158">
        <v>71.812</v>
      </c>
      <c r="I448" s="159"/>
      <c r="J448" s="160">
        <f>ROUND(I448*H448,2)</f>
        <v>0</v>
      </c>
      <c r="K448" s="156" t="s">
        <v>155</v>
      </c>
      <c r="L448" s="33"/>
      <c r="M448" s="161" t="s">
        <v>1</v>
      </c>
      <c r="N448" s="162" t="s">
        <v>42</v>
      </c>
      <c r="O448" s="58"/>
      <c r="P448" s="163">
        <f>O448*H448</f>
        <v>0</v>
      </c>
      <c r="Q448" s="163">
        <v>0</v>
      </c>
      <c r="R448" s="163">
        <f>Q448*H448</f>
        <v>0</v>
      </c>
      <c r="S448" s="163">
        <v>0</v>
      </c>
      <c r="T448" s="164">
        <f>S448*H448</f>
        <v>0</v>
      </c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R448" s="165" t="s">
        <v>197</v>
      </c>
      <c r="AT448" s="165" t="s">
        <v>151</v>
      </c>
      <c r="AU448" s="165" t="s">
        <v>125</v>
      </c>
      <c r="AY448" s="17" t="s">
        <v>148</v>
      </c>
      <c r="BE448" s="166">
        <f>IF(N448="základní",J448,0)</f>
        <v>0</v>
      </c>
      <c r="BF448" s="166">
        <f>IF(N448="snížená",J448,0)</f>
        <v>0</v>
      </c>
      <c r="BG448" s="166">
        <f>IF(N448="zákl. přenesená",J448,0)</f>
        <v>0</v>
      </c>
      <c r="BH448" s="166">
        <f>IF(N448="sníž. přenesená",J448,0)</f>
        <v>0</v>
      </c>
      <c r="BI448" s="166">
        <f>IF(N448="nulová",J448,0)</f>
        <v>0</v>
      </c>
      <c r="BJ448" s="17" t="s">
        <v>125</v>
      </c>
      <c r="BK448" s="166">
        <f>ROUND(I448*H448,2)</f>
        <v>0</v>
      </c>
      <c r="BL448" s="17" t="s">
        <v>197</v>
      </c>
      <c r="BM448" s="165" t="s">
        <v>787</v>
      </c>
    </row>
    <row r="449" spans="2:51" s="13" customFormat="1" ht="12">
      <c r="B449" s="167"/>
      <c r="D449" s="168" t="s">
        <v>158</v>
      </c>
      <c r="E449" s="169" t="s">
        <v>1</v>
      </c>
      <c r="F449" s="170" t="s">
        <v>201</v>
      </c>
      <c r="H449" s="169" t="s">
        <v>1</v>
      </c>
      <c r="I449" s="171"/>
      <c r="L449" s="167"/>
      <c r="M449" s="172"/>
      <c r="N449" s="173"/>
      <c r="O449" s="173"/>
      <c r="P449" s="173"/>
      <c r="Q449" s="173"/>
      <c r="R449" s="173"/>
      <c r="S449" s="173"/>
      <c r="T449" s="174"/>
      <c r="AT449" s="169" t="s">
        <v>158</v>
      </c>
      <c r="AU449" s="169" t="s">
        <v>125</v>
      </c>
      <c r="AV449" s="13" t="s">
        <v>84</v>
      </c>
      <c r="AW449" s="13" t="s">
        <v>33</v>
      </c>
      <c r="AX449" s="13" t="s">
        <v>76</v>
      </c>
      <c r="AY449" s="169" t="s">
        <v>148</v>
      </c>
    </row>
    <row r="450" spans="2:51" s="14" customFormat="1" ht="12">
      <c r="B450" s="175"/>
      <c r="D450" s="168" t="s">
        <v>158</v>
      </c>
      <c r="E450" s="176" t="s">
        <v>1</v>
      </c>
      <c r="F450" s="177" t="s">
        <v>184</v>
      </c>
      <c r="H450" s="178">
        <v>1.458</v>
      </c>
      <c r="I450" s="179"/>
      <c r="L450" s="175"/>
      <c r="M450" s="180"/>
      <c r="N450" s="181"/>
      <c r="O450" s="181"/>
      <c r="P450" s="181"/>
      <c r="Q450" s="181"/>
      <c r="R450" s="181"/>
      <c r="S450" s="181"/>
      <c r="T450" s="182"/>
      <c r="AT450" s="176" t="s">
        <v>158</v>
      </c>
      <c r="AU450" s="176" t="s">
        <v>125</v>
      </c>
      <c r="AV450" s="14" t="s">
        <v>125</v>
      </c>
      <c r="AW450" s="14" t="s">
        <v>33</v>
      </c>
      <c r="AX450" s="14" t="s">
        <v>76</v>
      </c>
      <c r="AY450" s="176" t="s">
        <v>148</v>
      </c>
    </row>
    <row r="451" spans="2:51" s="14" customFormat="1" ht="12">
      <c r="B451" s="175"/>
      <c r="D451" s="168" t="s">
        <v>158</v>
      </c>
      <c r="E451" s="176" t="s">
        <v>1</v>
      </c>
      <c r="F451" s="177" t="s">
        <v>183</v>
      </c>
      <c r="H451" s="178">
        <v>4.568</v>
      </c>
      <c r="I451" s="179"/>
      <c r="L451" s="175"/>
      <c r="M451" s="180"/>
      <c r="N451" s="181"/>
      <c r="O451" s="181"/>
      <c r="P451" s="181"/>
      <c r="Q451" s="181"/>
      <c r="R451" s="181"/>
      <c r="S451" s="181"/>
      <c r="T451" s="182"/>
      <c r="AT451" s="176" t="s">
        <v>158</v>
      </c>
      <c r="AU451" s="176" t="s">
        <v>125</v>
      </c>
      <c r="AV451" s="14" t="s">
        <v>125</v>
      </c>
      <c r="AW451" s="14" t="s">
        <v>33</v>
      </c>
      <c r="AX451" s="14" t="s">
        <v>76</v>
      </c>
      <c r="AY451" s="176" t="s">
        <v>148</v>
      </c>
    </row>
    <row r="452" spans="2:51" s="14" customFormat="1" ht="12">
      <c r="B452" s="175"/>
      <c r="D452" s="168" t="s">
        <v>158</v>
      </c>
      <c r="E452" s="176" t="s">
        <v>1</v>
      </c>
      <c r="F452" s="177" t="s">
        <v>178</v>
      </c>
      <c r="H452" s="178">
        <v>8.023</v>
      </c>
      <c r="I452" s="179"/>
      <c r="L452" s="175"/>
      <c r="M452" s="180"/>
      <c r="N452" s="181"/>
      <c r="O452" s="181"/>
      <c r="P452" s="181"/>
      <c r="Q452" s="181"/>
      <c r="R452" s="181"/>
      <c r="S452" s="181"/>
      <c r="T452" s="182"/>
      <c r="AT452" s="176" t="s">
        <v>158</v>
      </c>
      <c r="AU452" s="176" t="s">
        <v>125</v>
      </c>
      <c r="AV452" s="14" t="s">
        <v>125</v>
      </c>
      <c r="AW452" s="14" t="s">
        <v>33</v>
      </c>
      <c r="AX452" s="14" t="s">
        <v>76</v>
      </c>
      <c r="AY452" s="176" t="s">
        <v>148</v>
      </c>
    </row>
    <row r="453" spans="2:51" s="14" customFormat="1" ht="12">
      <c r="B453" s="175"/>
      <c r="D453" s="168" t="s">
        <v>158</v>
      </c>
      <c r="E453" s="176" t="s">
        <v>1</v>
      </c>
      <c r="F453" s="177" t="s">
        <v>788</v>
      </c>
      <c r="H453" s="178">
        <v>4.418</v>
      </c>
      <c r="I453" s="179"/>
      <c r="L453" s="175"/>
      <c r="M453" s="180"/>
      <c r="N453" s="181"/>
      <c r="O453" s="181"/>
      <c r="P453" s="181"/>
      <c r="Q453" s="181"/>
      <c r="R453" s="181"/>
      <c r="S453" s="181"/>
      <c r="T453" s="182"/>
      <c r="AT453" s="176" t="s">
        <v>158</v>
      </c>
      <c r="AU453" s="176" t="s">
        <v>125</v>
      </c>
      <c r="AV453" s="14" t="s">
        <v>125</v>
      </c>
      <c r="AW453" s="14" t="s">
        <v>33</v>
      </c>
      <c r="AX453" s="14" t="s">
        <v>76</v>
      </c>
      <c r="AY453" s="176" t="s">
        <v>148</v>
      </c>
    </row>
    <row r="454" spans="2:51" s="13" customFormat="1" ht="12">
      <c r="B454" s="167"/>
      <c r="D454" s="168" t="s">
        <v>158</v>
      </c>
      <c r="E454" s="169" t="s">
        <v>1</v>
      </c>
      <c r="F454" s="170" t="s">
        <v>789</v>
      </c>
      <c r="H454" s="169" t="s">
        <v>1</v>
      </c>
      <c r="I454" s="171"/>
      <c r="L454" s="167"/>
      <c r="M454" s="172"/>
      <c r="N454" s="173"/>
      <c r="O454" s="173"/>
      <c r="P454" s="173"/>
      <c r="Q454" s="173"/>
      <c r="R454" s="173"/>
      <c r="S454" s="173"/>
      <c r="T454" s="174"/>
      <c r="AT454" s="169" t="s">
        <v>158</v>
      </c>
      <c r="AU454" s="169" t="s">
        <v>125</v>
      </c>
      <c r="AV454" s="13" t="s">
        <v>84</v>
      </c>
      <c r="AW454" s="13" t="s">
        <v>33</v>
      </c>
      <c r="AX454" s="13" t="s">
        <v>76</v>
      </c>
      <c r="AY454" s="169" t="s">
        <v>148</v>
      </c>
    </row>
    <row r="455" spans="2:51" s="14" customFormat="1" ht="12">
      <c r="B455" s="175"/>
      <c r="D455" s="168" t="s">
        <v>158</v>
      </c>
      <c r="E455" s="176" t="s">
        <v>1</v>
      </c>
      <c r="F455" s="177" t="s">
        <v>174</v>
      </c>
      <c r="H455" s="178">
        <v>30.025</v>
      </c>
      <c r="I455" s="179"/>
      <c r="L455" s="175"/>
      <c r="M455" s="180"/>
      <c r="N455" s="181"/>
      <c r="O455" s="181"/>
      <c r="P455" s="181"/>
      <c r="Q455" s="181"/>
      <c r="R455" s="181"/>
      <c r="S455" s="181"/>
      <c r="T455" s="182"/>
      <c r="AT455" s="176" t="s">
        <v>158</v>
      </c>
      <c r="AU455" s="176" t="s">
        <v>125</v>
      </c>
      <c r="AV455" s="14" t="s">
        <v>125</v>
      </c>
      <c r="AW455" s="14" t="s">
        <v>33</v>
      </c>
      <c r="AX455" s="14" t="s">
        <v>76</v>
      </c>
      <c r="AY455" s="176" t="s">
        <v>148</v>
      </c>
    </row>
    <row r="456" spans="2:51" s="14" customFormat="1" ht="12">
      <c r="B456" s="175"/>
      <c r="D456" s="168" t="s">
        <v>158</v>
      </c>
      <c r="E456" s="176" t="s">
        <v>1</v>
      </c>
      <c r="F456" s="177" t="s">
        <v>790</v>
      </c>
      <c r="H456" s="178">
        <v>23.32</v>
      </c>
      <c r="I456" s="179"/>
      <c r="L456" s="175"/>
      <c r="M456" s="180"/>
      <c r="N456" s="181"/>
      <c r="O456" s="181"/>
      <c r="P456" s="181"/>
      <c r="Q456" s="181"/>
      <c r="R456" s="181"/>
      <c r="S456" s="181"/>
      <c r="T456" s="182"/>
      <c r="AT456" s="176" t="s">
        <v>158</v>
      </c>
      <c r="AU456" s="176" t="s">
        <v>125</v>
      </c>
      <c r="AV456" s="14" t="s">
        <v>125</v>
      </c>
      <c r="AW456" s="14" t="s">
        <v>33</v>
      </c>
      <c r="AX456" s="14" t="s">
        <v>76</v>
      </c>
      <c r="AY456" s="176" t="s">
        <v>148</v>
      </c>
    </row>
    <row r="457" spans="2:51" s="15" customFormat="1" ht="12">
      <c r="B457" s="183"/>
      <c r="D457" s="168" t="s">
        <v>158</v>
      </c>
      <c r="E457" s="184" t="s">
        <v>1</v>
      </c>
      <c r="F457" s="185" t="s">
        <v>176</v>
      </c>
      <c r="H457" s="186">
        <v>71.812</v>
      </c>
      <c r="I457" s="187"/>
      <c r="L457" s="183"/>
      <c r="M457" s="188"/>
      <c r="N457" s="189"/>
      <c r="O457" s="189"/>
      <c r="P457" s="189"/>
      <c r="Q457" s="189"/>
      <c r="R457" s="189"/>
      <c r="S457" s="189"/>
      <c r="T457" s="190"/>
      <c r="AT457" s="184" t="s">
        <v>158</v>
      </c>
      <c r="AU457" s="184" t="s">
        <v>125</v>
      </c>
      <c r="AV457" s="15" t="s">
        <v>156</v>
      </c>
      <c r="AW457" s="15" t="s">
        <v>33</v>
      </c>
      <c r="AX457" s="15" t="s">
        <v>84</v>
      </c>
      <c r="AY457" s="184" t="s">
        <v>148</v>
      </c>
    </row>
    <row r="458" spans="1:65" s="2" customFormat="1" ht="24.2" customHeight="1">
      <c r="A458" s="32"/>
      <c r="B458" s="120"/>
      <c r="C458" s="154">
        <v>173</v>
      </c>
      <c r="D458" s="154" t="s">
        <v>151</v>
      </c>
      <c r="E458" s="155" t="s">
        <v>791</v>
      </c>
      <c r="F458" s="156" t="s">
        <v>792</v>
      </c>
      <c r="G458" s="157" t="s">
        <v>162</v>
      </c>
      <c r="H458" s="158">
        <v>71.812</v>
      </c>
      <c r="I458" s="159"/>
      <c r="J458" s="160">
        <f>ROUND(I458*H458,2)</f>
        <v>0</v>
      </c>
      <c r="K458" s="156" t="s">
        <v>155</v>
      </c>
      <c r="L458" s="33"/>
      <c r="M458" s="161" t="s">
        <v>1</v>
      </c>
      <c r="N458" s="162" t="s">
        <v>42</v>
      </c>
      <c r="O458" s="58"/>
      <c r="P458" s="163">
        <f>O458*H458</f>
        <v>0</v>
      </c>
      <c r="Q458" s="163">
        <v>0.00021</v>
      </c>
      <c r="R458" s="163">
        <f>Q458*H458</f>
        <v>0.01508052</v>
      </c>
      <c r="S458" s="163">
        <v>0</v>
      </c>
      <c r="T458" s="164">
        <f>S458*H458</f>
        <v>0</v>
      </c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R458" s="165" t="s">
        <v>197</v>
      </c>
      <c r="AT458" s="165" t="s">
        <v>151</v>
      </c>
      <c r="AU458" s="165" t="s">
        <v>125</v>
      </c>
      <c r="AY458" s="17" t="s">
        <v>148</v>
      </c>
      <c r="BE458" s="166">
        <f>IF(N458="základní",J458,0)</f>
        <v>0</v>
      </c>
      <c r="BF458" s="166">
        <f>IF(N458="snížená",J458,0)</f>
        <v>0</v>
      </c>
      <c r="BG458" s="166">
        <f>IF(N458="zákl. přenesená",J458,0)</f>
        <v>0</v>
      </c>
      <c r="BH458" s="166">
        <f>IF(N458="sníž. přenesená",J458,0)</f>
        <v>0</v>
      </c>
      <c r="BI458" s="166">
        <f>IF(N458="nulová",J458,0)</f>
        <v>0</v>
      </c>
      <c r="BJ458" s="17" t="s">
        <v>125</v>
      </c>
      <c r="BK458" s="166">
        <f>ROUND(I458*H458,2)</f>
        <v>0</v>
      </c>
      <c r="BL458" s="17" t="s">
        <v>197</v>
      </c>
      <c r="BM458" s="165" t="s">
        <v>793</v>
      </c>
    </row>
    <row r="459" spans="1:65" s="2" customFormat="1" ht="24.2" customHeight="1">
      <c r="A459" s="32"/>
      <c r="B459" s="120"/>
      <c r="C459" s="154">
        <v>174</v>
      </c>
      <c r="D459" s="154" t="s">
        <v>151</v>
      </c>
      <c r="E459" s="155" t="s">
        <v>794</v>
      </c>
      <c r="F459" s="156" t="s">
        <v>795</v>
      </c>
      <c r="G459" s="157" t="s">
        <v>162</v>
      </c>
      <c r="H459" s="158">
        <v>71.812</v>
      </c>
      <c r="I459" s="159"/>
      <c r="J459" s="160">
        <f>ROUND(I459*H459,2)</f>
        <v>0</v>
      </c>
      <c r="K459" s="156" t="s">
        <v>155</v>
      </c>
      <c r="L459" s="33"/>
      <c r="M459" s="161" t="s">
        <v>1</v>
      </c>
      <c r="N459" s="162" t="s">
        <v>42</v>
      </c>
      <c r="O459" s="58"/>
      <c r="P459" s="163">
        <f>O459*H459</f>
        <v>0</v>
      </c>
      <c r="Q459" s="163">
        <v>0.00016</v>
      </c>
      <c r="R459" s="163">
        <f>Q459*H459</f>
        <v>0.01148992</v>
      </c>
      <c r="S459" s="163">
        <v>0</v>
      </c>
      <c r="T459" s="164">
        <f>S459*H459</f>
        <v>0</v>
      </c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R459" s="165" t="s">
        <v>197</v>
      </c>
      <c r="AT459" s="165" t="s">
        <v>151</v>
      </c>
      <c r="AU459" s="165" t="s">
        <v>125</v>
      </c>
      <c r="AY459" s="17" t="s">
        <v>148</v>
      </c>
      <c r="BE459" s="166">
        <f>IF(N459="základní",J459,0)</f>
        <v>0</v>
      </c>
      <c r="BF459" s="166">
        <f>IF(N459="snížená",J459,0)</f>
        <v>0</v>
      </c>
      <c r="BG459" s="166">
        <f>IF(N459="zákl. přenesená",J459,0)</f>
        <v>0</v>
      </c>
      <c r="BH459" s="166">
        <f>IF(N459="sníž. přenesená",J459,0)</f>
        <v>0</v>
      </c>
      <c r="BI459" s="166">
        <f>IF(N459="nulová",J459,0)</f>
        <v>0</v>
      </c>
      <c r="BJ459" s="17" t="s">
        <v>125</v>
      </c>
      <c r="BK459" s="166">
        <f>ROUND(I459*H459,2)</f>
        <v>0</v>
      </c>
      <c r="BL459" s="17" t="s">
        <v>197</v>
      </c>
      <c r="BM459" s="165" t="s">
        <v>796</v>
      </c>
    </row>
    <row r="460" spans="2:63" s="12" customFormat="1" ht="25.9" customHeight="1">
      <c r="B460" s="141"/>
      <c r="D460" s="142" t="s">
        <v>75</v>
      </c>
      <c r="E460" s="143" t="s">
        <v>797</v>
      </c>
      <c r="F460" s="143" t="s">
        <v>798</v>
      </c>
      <c r="I460" s="144"/>
      <c r="J460" s="145">
        <f>BK460</f>
        <v>0</v>
      </c>
      <c r="L460" s="141"/>
      <c r="M460" s="146"/>
      <c r="N460" s="147"/>
      <c r="O460" s="147"/>
      <c r="P460" s="148">
        <f>SUM(P461:P484)</f>
        <v>0</v>
      </c>
      <c r="Q460" s="147"/>
      <c r="R460" s="148">
        <f>SUM(R461:R484)</f>
        <v>0</v>
      </c>
      <c r="S460" s="147"/>
      <c r="T460" s="149">
        <f>SUM(T461:T484)</f>
        <v>0</v>
      </c>
      <c r="AR460" s="142" t="s">
        <v>156</v>
      </c>
      <c r="AT460" s="150" t="s">
        <v>75</v>
      </c>
      <c r="AU460" s="150" t="s">
        <v>76</v>
      </c>
      <c r="AY460" s="142" t="s">
        <v>148</v>
      </c>
      <c r="BK460" s="151">
        <f>SUM(BK461:BK484)</f>
        <v>0</v>
      </c>
    </row>
    <row r="461" spans="1:65" s="2" customFormat="1" ht="16.5" customHeight="1">
      <c r="A461" s="32"/>
      <c r="B461" s="120"/>
      <c r="C461" s="154">
        <v>175</v>
      </c>
      <c r="D461" s="154" t="s">
        <v>151</v>
      </c>
      <c r="E461" s="155" t="s">
        <v>799</v>
      </c>
      <c r="F461" s="156" t="s">
        <v>800</v>
      </c>
      <c r="G461" s="157" t="s">
        <v>801</v>
      </c>
      <c r="H461" s="158">
        <v>42</v>
      </c>
      <c r="I461" s="159"/>
      <c r="J461" s="160">
        <f>ROUND(I461*H461,2)</f>
        <v>0</v>
      </c>
      <c r="K461" s="156" t="s">
        <v>155</v>
      </c>
      <c r="L461" s="33"/>
      <c r="M461" s="161" t="s">
        <v>1</v>
      </c>
      <c r="N461" s="162" t="s">
        <v>42</v>
      </c>
      <c r="O461" s="58"/>
      <c r="P461" s="163">
        <f>O461*H461</f>
        <v>0</v>
      </c>
      <c r="Q461" s="163">
        <v>0</v>
      </c>
      <c r="R461" s="163">
        <f>Q461*H461</f>
        <v>0</v>
      </c>
      <c r="S461" s="163">
        <v>0</v>
      </c>
      <c r="T461" s="164">
        <f>S461*H461</f>
        <v>0</v>
      </c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R461" s="165" t="s">
        <v>802</v>
      </c>
      <c r="AT461" s="165" t="s">
        <v>151</v>
      </c>
      <c r="AU461" s="165" t="s">
        <v>84</v>
      </c>
      <c r="AY461" s="17" t="s">
        <v>148</v>
      </c>
      <c r="BE461" s="166">
        <f>IF(N461="základní",J461,0)</f>
        <v>0</v>
      </c>
      <c r="BF461" s="166">
        <f>IF(N461="snížená",J461,0)</f>
        <v>0</v>
      </c>
      <c r="BG461" s="166">
        <f>IF(N461="zákl. přenesená",J461,0)</f>
        <v>0</v>
      </c>
      <c r="BH461" s="166">
        <f>IF(N461="sníž. přenesená",J461,0)</f>
        <v>0</v>
      </c>
      <c r="BI461" s="166">
        <f>IF(N461="nulová",J461,0)</f>
        <v>0</v>
      </c>
      <c r="BJ461" s="17" t="s">
        <v>125</v>
      </c>
      <c r="BK461" s="166">
        <f>ROUND(I461*H461,2)</f>
        <v>0</v>
      </c>
      <c r="BL461" s="17" t="s">
        <v>802</v>
      </c>
      <c r="BM461" s="165" t="s">
        <v>803</v>
      </c>
    </row>
    <row r="462" spans="2:51" s="13" customFormat="1" ht="22.5">
      <c r="B462" s="167"/>
      <c r="D462" s="168" t="s">
        <v>158</v>
      </c>
      <c r="E462" s="169" t="s">
        <v>1</v>
      </c>
      <c r="F462" s="170" t="s">
        <v>804</v>
      </c>
      <c r="H462" s="169" t="s">
        <v>1</v>
      </c>
      <c r="I462" s="171"/>
      <c r="L462" s="167"/>
      <c r="M462" s="172"/>
      <c r="N462" s="173"/>
      <c r="O462" s="173"/>
      <c r="P462" s="173"/>
      <c r="Q462" s="173"/>
      <c r="R462" s="173"/>
      <c r="S462" s="173"/>
      <c r="T462" s="174"/>
      <c r="AT462" s="169" t="s">
        <v>158</v>
      </c>
      <c r="AU462" s="169" t="s">
        <v>84</v>
      </c>
      <c r="AV462" s="13" t="s">
        <v>84</v>
      </c>
      <c r="AW462" s="13" t="s">
        <v>33</v>
      </c>
      <c r="AX462" s="13" t="s">
        <v>76</v>
      </c>
      <c r="AY462" s="169" t="s">
        <v>148</v>
      </c>
    </row>
    <row r="463" spans="2:51" s="13" customFormat="1" ht="12">
      <c r="B463" s="167"/>
      <c r="D463" s="168" t="s">
        <v>158</v>
      </c>
      <c r="E463" s="169" t="s">
        <v>1</v>
      </c>
      <c r="F463" s="170" t="s">
        <v>805</v>
      </c>
      <c r="H463" s="169" t="s">
        <v>1</v>
      </c>
      <c r="I463" s="171"/>
      <c r="L463" s="167"/>
      <c r="M463" s="172"/>
      <c r="N463" s="173"/>
      <c r="O463" s="173"/>
      <c r="P463" s="173"/>
      <c r="Q463" s="173"/>
      <c r="R463" s="173"/>
      <c r="S463" s="173"/>
      <c r="T463" s="174"/>
      <c r="AT463" s="169" t="s">
        <v>158</v>
      </c>
      <c r="AU463" s="169" t="s">
        <v>84</v>
      </c>
      <c r="AV463" s="13" t="s">
        <v>84</v>
      </c>
      <c r="AW463" s="13" t="s">
        <v>33</v>
      </c>
      <c r="AX463" s="13" t="s">
        <v>76</v>
      </c>
      <c r="AY463" s="169" t="s">
        <v>148</v>
      </c>
    </row>
    <row r="464" spans="2:51" s="14" customFormat="1" ht="12">
      <c r="B464" s="175"/>
      <c r="D464" s="168" t="s">
        <v>158</v>
      </c>
      <c r="E464" s="176" t="s">
        <v>1</v>
      </c>
      <c r="F464" s="177" t="s">
        <v>185</v>
      </c>
      <c r="H464" s="178">
        <v>8</v>
      </c>
      <c r="I464" s="179"/>
      <c r="L464" s="175"/>
      <c r="M464" s="180"/>
      <c r="N464" s="181"/>
      <c r="O464" s="181"/>
      <c r="P464" s="181"/>
      <c r="Q464" s="181"/>
      <c r="R464" s="181"/>
      <c r="S464" s="181"/>
      <c r="T464" s="182"/>
      <c r="AT464" s="176" t="s">
        <v>158</v>
      </c>
      <c r="AU464" s="176" t="s">
        <v>84</v>
      </c>
      <c r="AV464" s="14" t="s">
        <v>125</v>
      </c>
      <c r="AW464" s="14" t="s">
        <v>33</v>
      </c>
      <c r="AX464" s="14" t="s">
        <v>76</v>
      </c>
      <c r="AY464" s="176" t="s">
        <v>148</v>
      </c>
    </row>
    <row r="465" spans="2:51" s="13" customFormat="1" ht="12">
      <c r="B465" s="167"/>
      <c r="D465" s="168" t="s">
        <v>158</v>
      </c>
      <c r="E465" s="169" t="s">
        <v>1</v>
      </c>
      <c r="F465" s="170" t="s">
        <v>806</v>
      </c>
      <c r="H465" s="169" t="s">
        <v>1</v>
      </c>
      <c r="I465" s="171"/>
      <c r="L465" s="167"/>
      <c r="M465" s="172"/>
      <c r="N465" s="173"/>
      <c r="O465" s="173"/>
      <c r="P465" s="173"/>
      <c r="Q465" s="173"/>
      <c r="R465" s="173"/>
      <c r="S465" s="173"/>
      <c r="T465" s="174"/>
      <c r="AT465" s="169" t="s">
        <v>158</v>
      </c>
      <c r="AU465" s="169" t="s">
        <v>84</v>
      </c>
      <c r="AV465" s="13" t="s">
        <v>84</v>
      </c>
      <c r="AW465" s="13" t="s">
        <v>33</v>
      </c>
      <c r="AX465" s="13" t="s">
        <v>76</v>
      </c>
      <c r="AY465" s="169" t="s">
        <v>148</v>
      </c>
    </row>
    <row r="466" spans="2:51" s="14" customFormat="1" ht="12">
      <c r="B466" s="175"/>
      <c r="D466" s="168" t="s">
        <v>158</v>
      </c>
      <c r="E466" s="176" t="s">
        <v>1</v>
      </c>
      <c r="F466" s="177" t="s">
        <v>185</v>
      </c>
      <c r="H466" s="178">
        <v>8</v>
      </c>
      <c r="I466" s="179"/>
      <c r="L466" s="175"/>
      <c r="M466" s="180"/>
      <c r="N466" s="181"/>
      <c r="O466" s="181"/>
      <c r="P466" s="181"/>
      <c r="Q466" s="181"/>
      <c r="R466" s="181"/>
      <c r="S466" s="181"/>
      <c r="T466" s="182"/>
      <c r="AT466" s="176" t="s">
        <v>158</v>
      </c>
      <c r="AU466" s="176" t="s">
        <v>84</v>
      </c>
      <c r="AV466" s="14" t="s">
        <v>125</v>
      </c>
      <c r="AW466" s="14" t="s">
        <v>33</v>
      </c>
      <c r="AX466" s="14" t="s">
        <v>76</v>
      </c>
      <c r="AY466" s="176" t="s">
        <v>148</v>
      </c>
    </row>
    <row r="467" spans="2:51" s="13" customFormat="1" ht="22.5">
      <c r="B467" s="167"/>
      <c r="D467" s="168" t="s">
        <v>158</v>
      </c>
      <c r="E467" s="169" t="s">
        <v>1</v>
      </c>
      <c r="F467" s="170" t="s">
        <v>807</v>
      </c>
      <c r="H467" s="169" t="s">
        <v>1</v>
      </c>
      <c r="I467" s="171"/>
      <c r="L467" s="167"/>
      <c r="M467" s="172"/>
      <c r="N467" s="173"/>
      <c r="O467" s="173"/>
      <c r="P467" s="173"/>
      <c r="Q467" s="173"/>
      <c r="R467" s="173"/>
      <c r="S467" s="173"/>
      <c r="T467" s="174"/>
      <c r="AT467" s="169" t="s">
        <v>158</v>
      </c>
      <c r="AU467" s="169" t="s">
        <v>84</v>
      </c>
      <c r="AV467" s="13" t="s">
        <v>84</v>
      </c>
      <c r="AW467" s="13" t="s">
        <v>33</v>
      </c>
      <c r="AX467" s="13" t="s">
        <v>76</v>
      </c>
      <c r="AY467" s="169" t="s">
        <v>148</v>
      </c>
    </row>
    <row r="468" spans="2:51" s="14" customFormat="1" ht="12">
      <c r="B468" s="175"/>
      <c r="D468" s="168" t="s">
        <v>158</v>
      </c>
      <c r="E468" s="176" t="s">
        <v>1</v>
      </c>
      <c r="F468" s="177" t="s">
        <v>125</v>
      </c>
      <c r="H468" s="178">
        <v>2</v>
      </c>
      <c r="I468" s="179"/>
      <c r="L468" s="175"/>
      <c r="M468" s="180"/>
      <c r="N468" s="181"/>
      <c r="O468" s="181"/>
      <c r="P468" s="181"/>
      <c r="Q468" s="181"/>
      <c r="R468" s="181"/>
      <c r="S468" s="181"/>
      <c r="T468" s="182"/>
      <c r="AT468" s="176" t="s">
        <v>158</v>
      </c>
      <c r="AU468" s="176" t="s">
        <v>84</v>
      </c>
      <c r="AV468" s="14" t="s">
        <v>125</v>
      </c>
      <c r="AW468" s="14" t="s">
        <v>33</v>
      </c>
      <c r="AX468" s="14" t="s">
        <v>76</v>
      </c>
      <c r="AY468" s="176" t="s">
        <v>148</v>
      </c>
    </row>
    <row r="469" spans="2:51" s="13" customFormat="1" ht="12">
      <c r="B469" s="167"/>
      <c r="D469" s="168" t="s">
        <v>158</v>
      </c>
      <c r="E469" s="169" t="s">
        <v>1</v>
      </c>
      <c r="F469" s="170" t="s">
        <v>808</v>
      </c>
      <c r="H469" s="169" t="s">
        <v>1</v>
      </c>
      <c r="I469" s="171"/>
      <c r="L469" s="167"/>
      <c r="M469" s="172"/>
      <c r="N469" s="173"/>
      <c r="O469" s="173"/>
      <c r="P469" s="173"/>
      <c r="Q469" s="173"/>
      <c r="R469" s="173"/>
      <c r="S469" s="173"/>
      <c r="T469" s="174"/>
      <c r="AT469" s="169" t="s">
        <v>158</v>
      </c>
      <c r="AU469" s="169" t="s">
        <v>84</v>
      </c>
      <c r="AV469" s="13" t="s">
        <v>84</v>
      </c>
      <c r="AW469" s="13" t="s">
        <v>33</v>
      </c>
      <c r="AX469" s="13" t="s">
        <v>76</v>
      </c>
      <c r="AY469" s="169" t="s">
        <v>148</v>
      </c>
    </row>
    <row r="470" spans="2:51" s="14" customFormat="1" ht="12">
      <c r="B470" s="175"/>
      <c r="D470" s="168" t="s">
        <v>158</v>
      </c>
      <c r="E470" s="176" t="s">
        <v>1</v>
      </c>
      <c r="F470" s="177" t="s">
        <v>185</v>
      </c>
      <c r="H470" s="178">
        <v>8</v>
      </c>
      <c r="I470" s="179"/>
      <c r="L470" s="175"/>
      <c r="M470" s="180"/>
      <c r="N470" s="181"/>
      <c r="O470" s="181"/>
      <c r="P470" s="181"/>
      <c r="Q470" s="181"/>
      <c r="R470" s="181"/>
      <c r="S470" s="181"/>
      <c r="T470" s="182"/>
      <c r="AT470" s="176" t="s">
        <v>158</v>
      </c>
      <c r="AU470" s="176" t="s">
        <v>84</v>
      </c>
      <c r="AV470" s="14" t="s">
        <v>125</v>
      </c>
      <c r="AW470" s="14" t="s">
        <v>33</v>
      </c>
      <c r="AX470" s="14" t="s">
        <v>76</v>
      </c>
      <c r="AY470" s="176" t="s">
        <v>148</v>
      </c>
    </row>
    <row r="471" spans="2:51" s="13" customFormat="1" ht="12">
      <c r="B471" s="167"/>
      <c r="D471" s="168" t="s">
        <v>158</v>
      </c>
      <c r="E471" s="169" t="s">
        <v>1</v>
      </c>
      <c r="F471" s="170" t="s">
        <v>809</v>
      </c>
      <c r="H471" s="169" t="s">
        <v>1</v>
      </c>
      <c r="I471" s="171"/>
      <c r="L471" s="167"/>
      <c r="M471" s="172"/>
      <c r="N471" s="173"/>
      <c r="O471" s="173"/>
      <c r="P471" s="173"/>
      <c r="Q471" s="173"/>
      <c r="R471" s="173"/>
      <c r="S471" s="173"/>
      <c r="T471" s="174"/>
      <c r="AT471" s="169" t="s">
        <v>158</v>
      </c>
      <c r="AU471" s="169" t="s">
        <v>84</v>
      </c>
      <c r="AV471" s="13" t="s">
        <v>84</v>
      </c>
      <c r="AW471" s="13" t="s">
        <v>33</v>
      </c>
      <c r="AX471" s="13" t="s">
        <v>76</v>
      </c>
      <c r="AY471" s="169" t="s">
        <v>148</v>
      </c>
    </row>
    <row r="472" spans="2:51" s="14" customFormat="1" ht="12">
      <c r="B472" s="175"/>
      <c r="D472" s="168" t="s">
        <v>158</v>
      </c>
      <c r="E472" s="176" t="s">
        <v>1</v>
      </c>
      <c r="F472" s="177" t="s">
        <v>185</v>
      </c>
      <c r="H472" s="178">
        <v>8</v>
      </c>
      <c r="I472" s="179"/>
      <c r="L472" s="175"/>
      <c r="M472" s="180"/>
      <c r="N472" s="181"/>
      <c r="O472" s="181"/>
      <c r="P472" s="181"/>
      <c r="Q472" s="181"/>
      <c r="R472" s="181"/>
      <c r="S472" s="181"/>
      <c r="T472" s="182"/>
      <c r="AT472" s="176" t="s">
        <v>158</v>
      </c>
      <c r="AU472" s="176" t="s">
        <v>84</v>
      </c>
      <c r="AV472" s="14" t="s">
        <v>125</v>
      </c>
      <c r="AW472" s="14" t="s">
        <v>33</v>
      </c>
      <c r="AX472" s="14" t="s">
        <v>76</v>
      </c>
      <c r="AY472" s="176" t="s">
        <v>148</v>
      </c>
    </row>
    <row r="473" spans="2:51" s="13" customFormat="1" ht="12">
      <c r="B473" s="167"/>
      <c r="D473" s="168" t="s">
        <v>158</v>
      </c>
      <c r="E473" s="169" t="s">
        <v>1</v>
      </c>
      <c r="F473" s="170" t="s">
        <v>810</v>
      </c>
      <c r="H473" s="169" t="s">
        <v>1</v>
      </c>
      <c r="I473" s="171"/>
      <c r="L473" s="167"/>
      <c r="M473" s="172"/>
      <c r="N473" s="173"/>
      <c r="O473" s="173"/>
      <c r="P473" s="173"/>
      <c r="Q473" s="173"/>
      <c r="R473" s="173"/>
      <c r="S473" s="173"/>
      <c r="T473" s="174"/>
      <c r="AT473" s="169" t="s">
        <v>158</v>
      </c>
      <c r="AU473" s="169" t="s">
        <v>84</v>
      </c>
      <c r="AV473" s="13" t="s">
        <v>84</v>
      </c>
      <c r="AW473" s="13" t="s">
        <v>33</v>
      </c>
      <c r="AX473" s="13" t="s">
        <v>76</v>
      </c>
      <c r="AY473" s="169" t="s">
        <v>148</v>
      </c>
    </row>
    <row r="474" spans="2:51" s="14" customFormat="1" ht="12">
      <c r="B474" s="175"/>
      <c r="D474" s="168" t="s">
        <v>158</v>
      </c>
      <c r="E474" s="176" t="s">
        <v>1</v>
      </c>
      <c r="F474" s="177" t="s">
        <v>185</v>
      </c>
      <c r="H474" s="178">
        <v>8</v>
      </c>
      <c r="I474" s="179"/>
      <c r="L474" s="175"/>
      <c r="M474" s="180"/>
      <c r="N474" s="181"/>
      <c r="O474" s="181"/>
      <c r="P474" s="181"/>
      <c r="Q474" s="181"/>
      <c r="R474" s="181"/>
      <c r="S474" s="181"/>
      <c r="T474" s="182"/>
      <c r="AT474" s="176" t="s">
        <v>158</v>
      </c>
      <c r="AU474" s="176" t="s">
        <v>84</v>
      </c>
      <c r="AV474" s="14" t="s">
        <v>125</v>
      </c>
      <c r="AW474" s="14" t="s">
        <v>33</v>
      </c>
      <c r="AX474" s="14" t="s">
        <v>76</v>
      </c>
      <c r="AY474" s="176" t="s">
        <v>148</v>
      </c>
    </row>
    <row r="475" spans="2:51" s="15" customFormat="1" ht="12">
      <c r="B475" s="183"/>
      <c r="D475" s="168" t="s">
        <v>158</v>
      </c>
      <c r="E475" s="184" t="s">
        <v>1</v>
      </c>
      <c r="F475" s="185" t="s">
        <v>176</v>
      </c>
      <c r="H475" s="186">
        <v>42</v>
      </c>
      <c r="I475" s="187"/>
      <c r="L475" s="183"/>
      <c r="M475" s="188"/>
      <c r="N475" s="189"/>
      <c r="O475" s="189"/>
      <c r="P475" s="189"/>
      <c r="Q475" s="189"/>
      <c r="R475" s="189"/>
      <c r="S475" s="189"/>
      <c r="T475" s="190"/>
      <c r="AT475" s="184" t="s">
        <v>158</v>
      </c>
      <c r="AU475" s="184" t="s">
        <v>84</v>
      </c>
      <c r="AV475" s="15" t="s">
        <v>156</v>
      </c>
      <c r="AW475" s="15" t="s">
        <v>33</v>
      </c>
      <c r="AX475" s="15" t="s">
        <v>84</v>
      </c>
      <c r="AY475" s="184" t="s">
        <v>148</v>
      </c>
    </row>
    <row r="476" spans="1:65" s="2" customFormat="1" ht="16.5" customHeight="1">
      <c r="A476" s="32"/>
      <c r="B476" s="120"/>
      <c r="C476" s="154">
        <v>176</v>
      </c>
      <c r="D476" s="154" t="s">
        <v>151</v>
      </c>
      <c r="E476" s="155" t="s">
        <v>811</v>
      </c>
      <c r="F476" s="156" t="s">
        <v>812</v>
      </c>
      <c r="G476" s="157" t="s">
        <v>801</v>
      </c>
      <c r="H476" s="158">
        <v>16</v>
      </c>
      <c r="I476" s="159"/>
      <c r="J476" s="160">
        <f>ROUND(I476*H476,2)</f>
        <v>0</v>
      </c>
      <c r="K476" s="156" t="s">
        <v>155</v>
      </c>
      <c r="L476" s="33"/>
      <c r="M476" s="161" t="s">
        <v>1</v>
      </c>
      <c r="N476" s="162" t="s">
        <v>42</v>
      </c>
      <c r="O476" s="58"/>
      <c r="P476" s="163">
        <f>O476*H476</f>
        <v>0</v>
      </c>
      <c r="Q476" s="163">
        <v>0</v>
      </c>
      <c r="R476" s="163">
        <f>Q476*H476</f>
        <v>0</v>
      </c>
      <c r="S476" s="163">
        <v>0</v>
      </c>
      <c r="T476" s="164">
        <f>S476*H476</f>
        <v>0</v>
      </c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R476" s="165" t="s">
        <v>802</v>
      </c>
      <c r="AT476" s="165" t="s">
        <v>151</v>
      </c>
      <c r="AU476" s="165" t="s">
        <v>84</v>
      </c>
      <c r="AY476" s="17" t="s">
        <v>148</v>
      </c>
      <c r="BE476" s="166">
        <f>IF(N476="základní",J476,0)</f>
        <v>0</v>
      </c>
      <c r="BF476" s="166">
        <f>IF(N476="snížená",J476,0)</f>
        <v>0</v>
      </c>
      <c r="BG476" s="166">
        <f>IF(N476="zákl. přenesená",J476,0)</f>
        <v>0</v>
      </c>
      <c r="BH476" s="166">
        <f>IF(N476="sníž. přenesená",J476,0)</f>
        <v>0</v>
      </c>
      <c r="BI476" s="166">
        <f>IF(N476="nulová",J476,0)</f>
        <v>0</v>
      </c>
      <c r="BJ476" s="17" t="s">
        <v>125</v>
      </c>
      <c r="BK476" s="166">
        <f>ROUND(I476*H476,2)</f>
        <v>0</v>
      </c>
      <c r="BL476" s="17" t="s">
        <v>802</v>
      </c>
      <c r="BM476" s="165" t="s">
        <v>813</v>
      </c>
    </row>
    <row r="477" spans="2:51" s="13" customFormat="1" ht="33.75">
      <c r="B477" s="167"/>
      <c r="D477" s="168" t="s">
        <v>158</v>
      </c>
      <c r="E477" s="169" t="s">
        <v>1</v>
      </c>
      <c r="F477" s="170" t="s">
        <v>814</v>
      </c>
      <c r="H477" s="169" t="s">
        <v>1</v>
      </c>
      <c r="I477" s="171"/>
      <c r="L477" s="167"/>
      <c r="M477" s="172"/>
      <c r="N477" s="173"/>
      <c r="O477" s="173"/>
      <c r="P477" s="173"/>
      <c r="Q477" s="173"/>
      <c r="R477" s="173"/>
      <c r="S477" s="173"/>
      <c r="T477" s="174"/>
      <c r="AT477" s="169" t="s">
        <v>158</v>
      </c>
      <c r="AU477" s="169" t="s">
        <v>84</v>
      </c>
      <c r="AV477" s="13" t="s">
        <v>84</v>
      </c>
      <c r="AW477" s="13" t="s">
        <v>33</v>
      </c>
      <c r="AX477" s="13" t="s">
        <v>76</v>
      </c>
      <c r="AY477" s="169" t="s">
        <v>148</v>
      </c>
    </row>
    <row r="478" spans="2:51" s="14" customFormat="1" ht="12">
      <c r="B478" s="175"/>
      <c r="D478" s="168" t="s">
        <v>158</v>
      </c>
      <c r="E478" s="176" t="s">
        <v>1</v>
      </c>
      <c r="F478" s="177" t="s">
        <v>185</v>
      </c>
      <c r="H478" s="178">
        <v>8</v>
      </c>
      <c r="I478" s="179"/>
      <c r="L478" s="175"/>
      <c r="M478" s="180"/>
      <c r="N478" s="181"/>
      <c r="O478" s="181"/>
      <c r="P478" s="181"/>
      <c r="Q478" s="181"/>
      <c r="R478" s="181"/>
      <c r="S478" s="181"/>
      <c r="T478" s="182"/>
      <c r="AT478" s="176" t="s">
        <v>158</v>
      </c>
      <c r="AU478" s="176" t="s">
        <v>84</v>
      </c>
      <c r="AV478" s="14" t="s">
        <v>125</v>
      </c>
      <c r="AW478" s="14" t="s">
        <v>33</v>
      </c>
      <c r="AX478" s="14" t="s">
        <v>76</v>
      </c>
      <c r="AY478" s="176" t="s">
        <v>148</v>
      </c>
    </row>
    <row r="479" spans="2:51" s="13" customFormat="1" ht="12">
      <c r="B479" s="167"/>
      <c r="D479" s="168" t="s">
        <v>158</v>
      </c>
      <c r="E479" s="169" t="s">
        <v>1</v>
      </c>
      <c r="F479" s="170" t="s">
        <v>815</v>
      </c>
      <c r="H479" s="169" t="s">
        <v>1</v>
      </c>
      <c r="I479" s="171"/>
      <c r="L479" s="167"/>
      <c r="M479" s="172"/>
      <c r="N479" s="173"/>
      <c r="O479" s="173"/>
      <c r="P479" s="173"/>
      <c r="Q479" s="173"/>
      <c r="R479" s="173"/>
      <c r="S479" s="173"/>
      <c r="T479" s="174"/>
      <c r="AT479" s="169" t="s">
        <v>158</v>
      </c>
      <c r="AU479" s="169" t="s">
        <v>84</v>
      </c>
      <c r="AV479" s="13" t="s">
        <v>84</v>
      </c>
      <c r="AW479" s="13" t="s">
        <v>33</v>
      </c>
      <c r="AX479" s="13" t="s">
        <v>76</v>
      </c>
      <c r="AY479" s="169" t="s">
        <v>148</v>
      </c>
    </row>
    <row r="480" spans="2:51" s="14" customFormat="1" ht="12">
      <c r="B480" s="175"/>
      <c r="D480" s="168" t="s">
        <v>158</v>
      </c>
      <c r="E480" s="176" t="s">
        <v>1</v>
      </c>
      <c r="F480" s="177" t="s">
        <v>185</v>
      </c>
      <c r="H480" s="178">
        <v>8</v>
      </c>
      <c r="I480" s="179"/>
      <c r="L480" s="175"/>
      <c r="M480" s="180"/>
      <c r="N480" s="181"/>
      <c r="O480" s="181"/>
      <c r="P480" s="181"/>
      <c r="Q480" s="181"/>
      <c r="R480" s="181"/>
      <c r="S480" s="181"/>
      <c r="T480" s="182"/>
      <c r="AT480" s="176" t="s">
        <v>158</v>
      </c>
      <c r="AU480" s="176" t="s">
        <v>84</v>
      </c>
      <c r="AV480" s="14" t="s">
        <v>125</v>
      </c>
      <c r="AW480" s="14" t="s">
        <v>33</v>
      </c>
      <c r="AX480" s="14" t="s">
        <v>76</v>
      </c>
      <c r="AY480" s="176" t="s">
        <v>148</v>
      </c>
    </row>
    <row r="481" spans="2:51" s="15" customFormat="1" ht="12">
      <c r="B481" s="183"/>
      <c r="D481" s="168" t="s">
        <v>158</v>
      </c>
      <c r="E481" s="184" t="s">
        <v>1</v>
      </c>
      <c r="F481" s="185" t="s">
        <v>176</v>
      </c>
      <c r="H481" s="186">
        <v>16</v>
      </c>
      <c r="I481" s="187"/>
      <c r="L481" s="183"/>
      <c r="M481" s="188"/>
      <c r="N481" s="189"/>
      <c r="O481" s="189"/>
      <c r="P481" s="189"/>
      <c r="Q481" s="189"/>
      <c r="R481" s="189"/>
      <c r="S481" s="189"/>
      <c r="T481" s="190"/>
      <c r="AT481" s="184" t="s">
        <v>158</v>
      </c>
      <c r="AU481" s="184" t="s">
        <v>84</v>
      </c>
      <c r="AV481" s="15" t="s">
        <v>156</v>
      </c>
      <c r="AW481" s="15" t="s">
        <v>33</v>
      </c>
      <c r="AX481" s="15" t="s">
        <v>84</v>
      </c>
      <c r="AY481" s="184" t="s">
        <v>148</v>
      </c>
    </row>
    <row r="482" spans="1:65" s="2" customFormat="1" ht="16.5" customHeight="1">
      <c r="A482" s="32"/>
      <c r="B482" s="120"/>
      <c r="C482" s="154">
        <v>177</v>
      </c>
      <c r="D482" s="154" t="s">
        <v>151</v>
      </c>
      <c r="E482" s="155" t="s">
        <v>816</v>
      </c>
      <c r="F482" s="156" t="s">
        <v>817</v>
      </c>
      <c r="G482" s="157" t="s">
        <v>801</v>
      </c>
      <c r="H482" s="158">
        <v>4</v>
      </c>
      <c r="I482" s="159"/>
      <c r="J482" s="160">
        <f>ROUND(I482*H482,2)</f>
        <v>0</v>
      </c>
      <c r="K482" s="156" t="s">
        <v>155</v>
      </c>
      <c r="L482" s="33"/>
      <c r="M482" s="161" t="s">
        <v>1</v>
      </c>
      <c r="N482" s="162" t="s">
        <v>42</v>
      </c>
      <c r="O482" s="58"/>
      <c r="P482" s="163">
        <f>O482*H482</f>
        <v>0</v>
      </c>
      <c r="Q482" s="163">
        <v>0</v>
      </c>
      <c r="R482" s="163">
        <f>Q482*H482</f>
        <v>0</v>
      </c>
      <c r="S482" s="163">
        <v>0</v>
      </c>
      <c r="T482" s="164">
        <f>S482*H482</f>
        <v>0</v>
      </c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R482" s="165" t="s">
        <v>802</v>
      </c>
      <c r="AT482" s="165" t="s">
        <v>151</v>
      </c>
      <c r="AU482" s="165" t="s">
        <v>84</v>
      </c>
      <c r="AY482" s="17" t="s">
        <v>148</v>
      </c>
      <c r="BE482" s="166">
        <f>IF(N482="základní",J482,0)</f>
        <v>0</v>
      </c>
      <c r="BF482" s="166">
        <f>IF(N482="snížená",J482,0)</f>
        <v>0</v>
      </c>
      <c r="BG482" s="166">
        <f>IF(N482="zákl. přenesená",J482,0)</f>
        <v>0</v>
      </c>
      <c r="BH482" s="166">
        <f>IF(N482="sníž. přenesená",J482,0)</f>
        <v>0</v>
      </c>
      <c r="BI482" s="166">
        <f>IF(N482="nulová",J482,0)</f>
        <v>0</v>
      </c>
      <c r="BJ482" s="17" t="s">
        <v>125</v>
      </c>
      <c r="BK482" s="166">
        <f>ROUND(I482*H482,2)</f>
        <v>0</v>
      </c>
      <c r="BL482" s="17" t="s">
        <v>802</v>
      </c>
      <c r="BM482" s="165" t="s">
        <v>818</v>
      </c>
    </row>
    <row r="483" spans="2:51" s="13" customFormat="1" ht="12">
      <c r="B483" s="167"/>
      <c r="D483" s="168" t="s">
        <v>158</v>
      </c>
      <c r="E483" s="169" t="s">
        <v>1</v>
      </c>
      <c r="F483" s="170" t="s">
        <v>819</v>
      </c>
      <c r="H483" s="169" t="s">
        <v>1</v>
      </c>
      <c r="I483" s="171"/>
      <c r="L483" s="167"/>
      <c r="M483" s="172"/>
      <c r="N483" s="173"/>
      <c r="O483" s="173"/>
      <c r="P483" s="173"/>
      <c r="Q483" s="173"/>
      <c r="R483" s="173"/>
      <c r="S483" s="173"/>
      <c r="T483" s="174"/>
      <c r="AT483" s="169" t="s">
        <v>158</v>
      </c>
      <c r="AU483" s="169" t="s">
        <v>84</v>
      </c>
      <c r="AV483" s="13" t="s">
        <v>84</v>
      </c>
      <c r="AW483" s="13" t="s">
        <v>33</v>
      </c>
      <c r="AX483" s="13" t="s">
        <v>76</v>
      </c>
      <c r="AY483" s="169" t="s">
        <v>148</v>
      </c>
    </row>
    <row r="484" spans="2:51" s="14" customFormat="1" ht="12">
      <c r="B484" s="175"/>
      <c r="D484" s="168" t="s">
        <v>158</v>
      </c>
      <c r="E484" s="176" t="s">
        <v>1</v>
      </c>
      <c r="F484" s="177" t="s">
        <v>156</v>
      </c>
      <c r="H484" s="178">
        <v>4</v>
      </c>
      <c r="I484" s="179"/>
      <c r="L484" s="175"/>
      <c r="M484" s="180"/>
      <c r="N484" s="181"/>
      <c r="O484" s="181"/>
      <c r="P484" s="181"/>
      <c r="Q484" s="181"/>
      <c r="R484" s="181"/>
      <c r="S484" s="181"/>
      <c r="T484" s="182"/>
      <c r="AT484" s="176" t="s">
        <v>158</v>
      </c>
      <c r="AU484" s="176" t="s">
        <v>84</v>
      </c>
      <c r="AV484" s="14" t="s">
        <v>125</v>
      </c>
      <c r="AW484" s="14" t="s">
        <v>33</v>
      </c>
      <c r="AX484" s="14" t="s">
        <v>84</v>
      </c>
      <c r="AY484" s="176" t="s">
        <v>148</v>
      </c>
    </row>
    <row r="485" spans="2:63" s="12" customFormat="1" ht="25.9" customHeight="1">
      <c r="B485" s="141"/>
      <c r="D485" s="142" t="s">
        <v>75</v>
      </c>
      <c r="E485" s="143" t="s">
        <v>124</v>
      </c>
      <c r="F485" s="143" t="s">
        <v>820</v>
      </c>
      <c r="I485" s="144"/>
      <c r="J485" s="145">
        <f>BK485</f>
        <v>0</v>
      </c>
      <c r="L485" s="141"/>
      <c r="M485" s="146"/>
      <c r="N485" s="147"/>
      <c r="O485" s="147"/>
      <c r="P485" s="148">
        <f>P486+P488</f>
        <v>0</v>
      </c>
      <c r="Q485" s="147"/>
      <c r="R485" s="148">
        <f>R486+R488</f>
        <v>0</v>
      </c>
      <c r="S485" s="147"/>
      <c r="T485" s="149">
        <f>T486+T488</f>
        <v>0</v>
      </c>
      <c r="AR485" s="142" t="s">
        <v>177</v>
      </c>
      <c r="AT485" s="150" t="s">
        <v>75</v>
      </c>
      <c r="AU485" s="150" t="s">
        <v>76</v>
      </c>
      <c r="AY485" s="142" t="s">
        <v>148</v>
      </c>
      <c r="BK485" s="151">
        <f>BK486+BK488</f>
        <v>0</v>
      </c>
    </row>
    <row r="486" spans="2:63" s="12" customFormat="1" ht="22.9" customHeight="1">
      <c r="B486" s="141"/>
      <c r="D486" s="142" t="s">
        <v>75</v>
      </c>
      <c r="E486" s="152" t="s">
        <v>821</v>
      </c>
      <c r="F486" s="152" t="s">
        <v>123</v>
      </c>
      <c r="I486" s="144"/>
      <c r="J486" s="153">
        <f>BK486</f>
        <v>0</v>
      </c>
      <c r="L486" s="141"/>
      <c r="M486" s="146"/>
      <c r="N486" s="147"/>
      <c r="O486" s="147"/>
      <c r="P486" s="148">
        <f>P487</f>
        <v>0</v>
      </c>
      <c r="Q486" s="147"/>
      <c r="R486" s="148">
        <f>R487</f>
        <v>0</v>
      </c>
      <c r="S486" s="147"/>
      <c r="T486" s="149">
        <f>T487</f>
        <v>0</v>
      </c>
      <c r="AR486" s="142" t="s">
        <v>177</v>
      </c>
      <c r="AT486" s="150" t="s">
        <v>75</v>
      </c>
      <c r="AU486" s="150" t="s">
        <v>84</v>
      </c>
      <c r="AY486" s="142" t="s">
        <v>148</v>
      </c>
      <c r="BK486" s="151">
        <f>BK487</f>
        <v>0</v>
      </c>
    </row>
    <row r="487" spans="1:65" s="2" customFormat="1" ht="16.5" customHeight="1">
      <c r="A487" s="32"/>
      <c r="B487" s="120"/>
      <c r="C487" s="154">
        <v>178</v>
      </c>
      <c r="D487" s="154" t="s">
        <v>151</v>
      </c>
      <c r="E487" s="155" t="s">
        <v>822</v>
      </c>
      <c r="F487" s="156" t="s">
        <v>123</v>
      </c>
      <c r="G487" s="157" t="s">
        <v>338</v>
      </c>
      <c r="H487" s="158">
        <v>1</v>
      </c>
      <c r="I487" s="159"/>
      <c r="J487" s="160">
        <f>ROUND(I487*H487,2)</f>
        <v>0</v>
      </c>
      <c r="K487" s="156" t="s">
        <v>155</v>
      </c>
      <c r="L487" s="33"/>
      <c r="M487" s="161" t="s">
        <v>1</v>
      </c>
      <c r="N487" s="162" t="s">
        <v>42</v>
      </c>
      <c r="O487" s="58"/>
      <c r="P487" s="163">
        <f>O487*H487</f>
        <v>0</v>
      </c>
      <c r="Q487" s="163">
        <v>0</v>
      </c>
      <c r="R487" s="163">
        <f>Q487*H487</f>
        <v>0</v>
      </c>
      <c r="S487" s="163">
        <v>0</v>
      </c>
      <c r="T487" s="164">
        <f>S487*H487</f>
        <v>0</v>
      </c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R487" s="165" t="s">
        <v>823</v>
      </c>
      <c r="AT487" s="165" t="s">
        <v>151</v>
      </c>
      <c r="AU487" s="165" t="s">
        <v>125</v>
      </c>
      <c r="AY487" s="17" t="s">
        <v>148</v>
      </c>
      <c r="BE487" s="166">
        <f>IF(N487="základní",J487,0)</f>
        <v>0</v>
      </c>
      <c r="BF487" s="166">
        <f>IF(N487="snížená",J487,0)</f>
        <v>0</v>
      </c>
      <c r="BG487" s="166">
        <f>IF(N487="zákl. přenesená",J487,0)</f>
        <v>0</v>
      </c>
      <c r="BH487" s="166">
        <f>IF(N487="sníž. přenesená",J487,0)</f>
        <v>0</v>
      </c>
      <c r="BI487" s="166">
        <f>IF(N487="nulová",J487,0)</f>
        <v>0</v>
      </c>
      <c r="BJ487" s="17" t="s">
        <v>125</v>
      </c>
      <c r="BK487" s="166">
        <f>ROUND(I487*H487,2)</f>
        <v>0</v>
      </c>
      <c r="BL487" s="17" t="s">
        <v>823</v>
      </c>
      <c r="BM487" s="165" t="s">
        <v>824</v>
      </c>
    </row>
    <row r="488" spans="2:63" s="12" customFormat="1" ht="22.9" customHeight="1">
      <c r="B488" s="141"/>
      <c r="D488" s="142" t="s">
        <v>75</v>
      </c>
      <c r="E488" s="152" t="s">
        <v>825</v>
      </c>
      <c r="F488" s="152" t="s">
        <v>128</v>
      </c>
      <c r="I488" s="144"/>
      <c r="J488" s="153">
        <f>BK488</f>
        <v>0</v>
      </c>
      <c r="L488" s="141"/>
      <c r="M488" s="146"/>
      <c r="N488" s="147"/>
      <c r="O488" s="147"/>
      <c r="P488" s="148">
        <f>P489</f>
        <v>0</v>
      </c>
      <c r="Q488" s="147"/>
      <c r="R488" s="148">
        <f>R489</f>
        <v>0</v>
      </c>
      <c r="S488" s="147"/>
      <c r="T488" s="149">
        <f>T489</f>
        <v>0</v>
      </c>
      <c r="AR488" s="142" t="s">
        <v>177</v>
      </c>
      <c r="AT488" s="150" t="s">
        <v>75</v>
      </c>
      <c r="AU488" s="150" t="s">
        <v>84</v>
      </c>
      <c r="AY488" s="142" t="s">
        <v>148</v>
      </c>
      <c r="BK488" s="151">
        <f>BK489</f>
        <v>0</v>
      </c>
    </row>
    <row r="489" spans="1:65" s="2" customFormat="1" ht="16.5" customHeight="1">
      <c r="A489" s="32"/>
      <c r="B489" s="120"/>
      <c r="C489" s="154">
        <v>179</v>
      </c>
      <c r="D489" s="154" t="s">
        <v>151</v>
      </c>
      <c r="E489" s="155" t="s">
        <v>826</v>
      </c>
      <c r="F489" s="156" t="s">
        <v>128</v>
      </c>
      <c r="G489" s="157" t="s">
        <v>338</v>
      </c>
      <c r="H489" s="158">
        <v>1</v>
      </c>
      <c r="I489" s="159"/>
      <c r="J489" s="160">
        <f>ROUND(I489*H489,2)</f>
        <v>0</v>
      </c>
      <c r="K489" s="156" t="s">
        <v>155</v>
      </c>
      <c r="L489" s="33"/>
      <c r="M489" s="201" t="s">
        <v>1</v>
      </c>
      <c r="N489" s="202" t="s">
        <v>42</v>
      </c>
      <c r="O489" s="203"/>
      <c r="P489" s="204">
        <f>O489*H489</f>
        <v>0</v>
      </c>
      <c r="Q489" s="204">
        <v>0</v>
      </c>
      <c r="R489" s="204">
        <f>Q489*H489</f>
        <v>0</v>
      </c>
      <c r="S489" s="204">
        <v>0</v>
      </c>
      <c r="T489" s="205">
        <f>S489*H489</f>
        <v>0</v>
      </c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R489" s="165" t="s">
        <v>823</v>
      </c>
      <c r="AT489" s="165" t="s">
        <v>151</v>
      </c>
      <c r="AU489" s="165" t="s">
        <v>125</v>
      </c>
      <c r="AY489" s="17" t="s">
        <v>148</v>
      </c>
      <c r="BE489" s="166">
        <f>IF(N489="základní",J489,0)</f>
        <v>0</v>
      </c>
      <c r="BF489" s="166">
        <f>IF(N489="snížená",J489,0)</f>
        <v>0</v>
      </c>
      <c r="BG489" s="166">
        <f>IF(N489="zákl. přenesená",J489,0)</f>
        <v>0</v>
      </c>
      <c r="BH489" s="166">
        <f>IF(N489="sníž. přenesená",J489,0)</f>
        <v>0</v>
      </c>
      <c r="BI489" s="166">
        <f>IF(N489="nulová",J489,0)</f>
        <v>0</v>
      </c>
      <c r="BJ489" s="17" t="s">
        <v>125</v>
      </c>
      <c r="BK489" s="166">
        <f>ROUND(I489*H489,2)</f>
        <v>0</v>
      </c>
      <c r="BL489" s="17" t="s">
        <v>823</v>
      </c>
      <c r="BM489" s="165" t="s">
        <v>827</v>
      </c>
    </row>
    <row r="490" spans="1:31" s="2" customFormat="1" ht="6.95" customHeight="1">
      <c r="A490" s="32"/>
      <c r="B490" s="47"/>
      <c r="C490" s="48"/>
      <c r="D490" s="48"/>
      <c r="E490" s="48"/>
      <c r="F490" s="48"/>
      <c r="G490" s="48"/>
      <c r="H490" s="48"/>
      <c r="I490" s="48"/>
      <c r="J490" s="48"/>
      <c r="K490" s="48"/>
      <c r="L490" s="33"/>
      <c r="M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</row>
  </sheetData>
  <autoFilter ref="C151:K489"/>
  <mergeCells count="14">
    <mergeCell ref="D130:F130"/>
    <mergeCell ref="E142:H142"/>
    <mergeCell ref="E144:H144"/>
    <mergeCell ref="L2:V2"/>
    <mergeCell ref="E87:H87"/>
    <mergeCell ref="D126:F126"/>
    <mergeCell ref="D127:F127"/>
    <mergeCell ref="D128:F128"/>
    <mergeCell ref="D129:F129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TISK\Tisk</dc:creator>
  <cp:keywords/>
  <dc:description/>
  <cp:lastModifiedBy>Špatná Jarmila</cp:lastModifiedBy>
  <cp:lastPrinted>2024-01-10T15:29:56Z</cp:lastPrinted>
  <dcterms:created xsi:type="dcterms:W3CDTF">2024-01-10T12:40:02Z</dcterms:created>
  <dcterms:modified xsi:type="dcterms:W3CDTF">2024-01-10T15:30:26Z</dcterms:modified>
  <cp:category/>
  <cp:version/>
  <cp:contentType/>
  <cp:contentStatus/>
</cp:coreProperties>
</file>