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mar\Dokumenty\VZ\0_ROK24\0_DNS\29 KRY\"/>
    </mc:Choice>
  </mc:AlternateContent>
  <bookViews>
    <workbookView xWindow="0" yWindow="0" windowWidth="28800" windowHeight="12300" activeTab="1"/>
  </bookViews>
  <sheets>
    <sheet name="Rekapitulace stavby" sheetId="1" r:id="rId1"/>
    <sheet name="4 2023 - Bytová jednotka ..." sheetId="2" r:id="rId2"/>
  </sheets>
  <definedNames>
    <definedName name="_xlnm._FilterDatabase" localSheetId="1" hidden="1">'4 2023 - Bytová jednotka ...'!$C$141:$K$450</definedName>
    <definedName name="_xlnm.Print_Titles" localSheetId="1">'4 2023 - Bytová jednotka ...'!$141:$141</definedName>
    <definedName name="_xlnm.Print_Titles" localSheetId="0">'Rekapitulace stavby'!$92:$92</definedName>
    <definedName name="_xlnm.Print_Area" localSheetId="1">'4 2023 - Bytová jednotka ...'!$C$4:$J$76,'4 2023 - Bytová jednotka ...'!$C$82:$J$123,'4 2023 - Bytová jednotka ...'!$C$129:$K$450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0" i="2"/>
  <c r="BH450" i="2"/>
  <c r="BG450" i="2"/>
  <c r="BE450" i="2"/>
  <c r="T450" i="2"/>
  <c r="T449" i="2" s="1"/>
  <c r="R450" i="2"/>
  <c r="R449" i="2" s="1"/>
  <c r="P450" i="2"/>
  <c r="P449" i="2" s="1"/>
  <c r="BI448" i="2"/>
  <c r="BH448" i="2"/>
  <c r="BG448" i="2"/>
  <c r="BE448" i="2"/>
  <c r="T448" i="2"/>
  <c r="T447" i="2" s="1"/>
  <c r="R448" i="2"/>
  <c r="R447" i="2" s="1"/>
  <c r="P448" i="2"/>
  <c r="P447" i="2" s="1"/>
  <c r="BI443" i="2"/>
  <c r="BH443" i="2"/>
  <c r="BG443" i="2"/>
  <c r="BE443" i="2"/>
  <c r="T443" i="2"/>
  <c r="R443" i="2"/>
  <c r="P443" i="2"/>
  <c r="BI440" i="2"/>
  <c r="BH440" i="2"/>
  <c r="BG440" i="2"/>
  <c r="BE440" i="2"/>
  <c r="T440" i="2"/>
  <c r="R440" i="2"/>
  <c r="P440" i="2"/>
  <c r="BI434" i="2"/>
  <c r="BH434" i="2"/>
  <c r="BG434" i="2"/>
  <c r="BE434" i="2"/>
  <c r="T434" i="2"/>
  <c r="R434" i="2"/>
  <c r="P434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398" i="2"/>
  <c r="BH398" i="2"/>
  <c r="BG398" i="2"/>
  <c r="BE398" i="2"/>
  <c r="T398" i="2"/>
  <c r="R398" i="2"/>
  <c r="P398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R354" i="2"/>
  <c r="P354" i="2"/>
  <c r="BI347" i="2"/>
  <c r="BH347" i="2"/>
  <c r="BG347" i="2"/>
  <c r="BE347" i="2"/>
  <c r="T347" i="2"/>
  <c r="R347" i="2"/>
  <c r="P347" i="2"/>
  <c r="BI342" i="2"/>
  <c r="BH342" i="2"/>
  <c r="BG342" i="2"/>
  <c r="BE342" i="2"/>
  <c r="T342" i="2"/>
  <c r="T341" i="2" s="1"/>
  <c r="R342" i="2"/>
  <c r="R341" i="2" s="1"/>
  <c r="P342" i="2"/>
  <c r="P341" i="2" s="1"/>
  <c r="BI340" i="2"/>
  <c r="BH340" i="2"/>
  <c r="BG340" i="2"/>
  <c r="BE340" i="2"/>
  <c r="T340" i="2"/>
  <c r="R340" i="2"/>
  <c r="P340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7" i="2"/>
  <c r="BH307" i="2"/>
  <c r="BG307" i="2"/>
  <c r="BE307" i="2"/>
  <c r="T307" i="2"/>
  <c r="R307" i="2"/>
  <c r="P307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0" i="2"/>
  <c r="BH180" i="2"/>
  <c r="BG180" i="2"/>
  <c r="BE180" i="2"/>
  <c r="T180" i="2"/>
  <c r="T179" i="2" s="1"/>
  <c r="R180" i="2"/>
  <c r="R179" i="2" s="1"/>
  <c r="P180" i="2"/>
  <c r="P179" i="2" s="1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2" i="2"/>
  <c r="BH162" i="2"/>
  <c r="BG162" i="2"/>
  <c r="BE162" i="2"/>
  <c r="T162" i="2"/>
  <c r="R162" i="2"/>
  <c r="P162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 s="1"/>
  <c r="R145" i="2"/>
  <c r="R144" i="2" s="1"/>
  <c r="P145" i="2"/>
  <c r="P144" i="2" s="1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 s="1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50" i="2"/>
  <c r="J450" i="2"/>
  <c r="BK448" i="2"/>
  <c r="J448" i="2"/>
  <c r="BK443" i="2"/>
  <c r="J443" i="2"/>
  <c r="BK440" i="2"/>
  <c r="J440" i="2"/>
  <c r="BK434" i="2"/>
  <c r="J434" i="2"/>
  <c r="BK421" i="2"/>
  <c r="J421" i="2"/>
  <c r="BK419" i="2"/>
  <c r="J419" i="2"/>
  <c r="BK417" i="2"/>
  <c r="J417" i="2"/>
  <c r="BK416" i="2"/>
  <c r="J416" i="2"/>
  <c r="BK410" i="2"/>
  <c r="J410" i="2"/>
  <c r="BK408" i="2"/>
  <c r="J408" i="2"/>
  <c r="BK405" i="2"/>
  <c r="J405" i="2"/>
  <c r="BK398" i="2"/>
  <c r="J398" i="2"/>
  <c r="BK394" i="2"/>
  <c r="J394" i="2"/>
  <c r="BK392" i="2"/>
  <c r="J392" i="2"/>
  <c r="BK391" i="2"/>
  <c r="J391" i="2"/>
  <c r="BK380" i="2"/>
  <c r="J380" i="2"/>
  <c r="BK378" i="2"/>
  <c r="J378" i="2"/>
  <c r="BK375" i="2"/>
  <c r="J375" i="2"/>
  <c r="BK374" i="2"/>
  <c r="J374" i="2"/>
  <c r="BK372" i="2"/>
  <c r="J372" i="2"/>
  <c r="BK371" i="2"/>
  <c r="J371" i="2"/>
  <c r="BK366" i="2"/>
  <c r="J366" i="2"/>
  <c r="BK364" i="2"/>
  <c r="J364" i="2"/>
  <c r="BK359" i="2"/>
  <c r="J359" i="2"/>
  <c r="BK358" i="2"/>
  <c r="J358" i="2"/>
  <c r="BK354" i="2"/>
  <c r="J354" i="2"/>
  <c r="BK347" i="2"/>
  <c r="J347" i="2"/>
  <c r="BK342" i="2"/>
  <c r="J342" i="2"/>
  <c r="BK340" i="2"/>
  <c r="J340" i="2"/>
  <c r="BK338" i="2"/>
  <c r="J338" i="2"/>
  <c r="BK337" i="2"/>
  <c r="J337" i="2"/>
  <c r="BK333" i="2"/>
  <c r="J333" i="2"/>
  <c r="BK331" i="2"/>
  <c r="J331" i="2"/>
  <c r="BK330" i="2"/>
  <c r="J330" i="2"/>
  <c r="BK329" i="2"/>
  <c r="J329" i="2"/>
  <c r="BK328" i="2"/>
  <c r="J328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20" i="2"/>
  <c r="J320" i="2"/>
  <c r="BK319" i="2"/>
  <c r="J319" i="2"/>
  <c r="BK318" i="2"/>
  <c r="J318" i="2"/>
  <c r="BK317" i="2"/>
  <c r="J317" i="2"/>
  <c r="BK316" i="2"/>
  <c r="J316" i="2"/>
  <c r="BK315" i="2"/>
  <c r="J315" i="2"/>
  <c r="BK314" i="2"/>
  <c r="J314" i="2"/>
  <c r="BK313" i="2"/>
  <c r="J313" i="2"/>
  <c r="BK312" i="2"/>
  <c r="J312" i="2"/>
  <c r="BK311" i="2"/>
  <c r="J311" i="2"/>
  <c r="BK310" i="2"/>
  <c r="J310" i="2"/>
  <c r="BK307" i="2"/>
  <c r="J307" i="2"/>
  <c r="BK304" i="2"/>
  <c r="J304" i="2"/>
  <c r="BK303" i="2"/>
  <c r="J303" i="2"/>
  <c r="BK301" i="2"/>
  <c r="J301" i="2"/>
  <c r="BK300" i="2"/>
  <c r="J300" i="2"/>
  <c r="BK296" i="2"/>
  <c r="J296" i="2"/>
  <c r="BK294" i="2"/>
  <c r="J294" i="2"/>
  <c r="BK293" i="2"/>
  <c r="J293" i="2"/>
  <c r="BK291" i="2"/>
  <c r="J291" i="2"/>
  <c r="BK285" i="2"/>
  <c r="J285" i="2"/>
  <c r="BK283" i="2"/>
  <c r="J283" i="2"/>
  <c r="BK278" i="2"/>
  <c r="J278" i="2"/>
  <c r="BK276" i="2"/>
  <c r="J276" i="2"/>
  <c r="BK275" i="2"/>
  <c r="J275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5" i="2"/>
  <c r="J235" i="2"/>
  <c r="BK234" i="2"/>
  <c r="J234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J226" i="2"/>
  <c r="BK225" i="2"/>
  <c r="J225" i="2"/>
  <c r="BK224" i="2"/>
  <c r="J224" i="2"/>
  <c r="BK223" i="2"/>
  <c r="J223" i="2"/>
  <c r="BK222" i="2"/>
  <c r="J222" i="2"/>
  <c r="BK221" i="2"/>
  <c r="J221" i="2"/>
  <c r="BK220" i="2"/>
  <c r="J220" i="2"/>
  <c r="BK219" i="2"/>
  <c r="J219" i="2"/>
  <c r="BK218" i="2"/>
  <c r="J218" i="2"/>
  <c r="BK217" i="2"/>
  <c r="J217" i="2"/>
  <c r="BK216" i="2"/>
  <c r="J216" i="2"/>
  <c r="BK215" i="2"/>
  <c r="J215" i="2"/>
  <c r="BK214" i="2"/>
  <c r="J214" i="2"/>
  <c r="BK212" i="2"/>
  <c r="J212" i="2"/>
  <c r="BK211" i="2"/>
  <c r="J211" i="2"/>
  <c r="BK210" i="2"/>
  <c r="J210" i="2"/>
  <c r="BK209" i="2"/>
  <c r="J209" i="2"/>
  <c r="BK208" i="2"/>
  <c r="J208" i="2"/>
  <c r="BK207" i="2"/>
  <c r="J207" i="2"/>
  <c r="BK206" i="2"/>
  <c r="J206" i="2"/>
  <c r="BK203" i="2"/>
  <c r="J203" i="2"/>
  <c r="BK202" i="2"/>
  <c r="J202" i="2"/>
  <c r="BK200" i="2"/>
  <c r="J200" i="2"/>
  <c r="BK199" i="2"/>
  <c r="J199" i="2"/>
  <c r="BK198" i="2"/>
  <c r="J198" i="2"/>
  <c r="BK197" i="2"/>
  <c r="J197" i="2"/>
  <c r="BK196" i="2"/>
  <c r="J196" i="2"/>
  <c r="BK195" i="2"/>
  <c r="J195" i="2"/>
  <c r="BK194" i="2"/>
  <c r="J194" i="2"/>
  <c r="BK193" i="2"/>
  <c r="J193" i="2"/>
  <c r="BK192" i="2"/>
  <c r="J192" i="2"/>
  <c r="BK191" i="2"/>
  <c r="J191" i="2"/>
  <c r="BK189" i="2"/>
  <c r="J189" i="2"/>
  <c r="BK188" i="2"/>
  <c r="J188" i="2"/>
  <c r="BK187" i="2"/>
  <c r="J187" i="2"/>
  <c r="BK186" i="2"/>
  <c r="J186" i="2"/>
  <c r="BK185" i="2"/>
  <c r="J185" i="2"/>
  <c r="BK184" i="2"/>
  <c r="J184" i="2"/>
  <c r="BK183" i="2"/>
  <c r="J183" i="2"/>
  <c r="BK180" i="2"/>
  <c r="J180" i="2"/>
  <c r="BK178" i="2"/>
  <c r="J178" i="2"/>
  <c r="BK177" i="2"/>
  <c r="J177" i="2"/>
  <c r="BK176" i="2"/>
  <c r="J176" i="2"/>
  <c r="BK175" i="2"/>
  <c r="J175" i="2"/>
  <c r="BK174" i="2"/>
  <c r="J174" i="2"/>
  <c r="BK169" i="2"/>
  <c r="J169" i="2"/>
  <c r="BK167" i="2"/>
  <c r="J167" i="2"/>
  <c r="BK162" i="2"/>
  <c r="J162" i="2"/>
  <c r="BK156" i="2"/>
  <c r="J156" i="2"/>
  <c r="BK154" i="2"/>
  <c r="J154" i="2"/>
  <c r="BK153" i="2"/>
  <c r="J153" i="2"/>
  <c r="BK149" i="2"/>
  <c r="J149" i="2"/>
  <c r="BK148" i="2"/>
  <c r="J148" i="2"/>
  <c r="BK145" i="2"/>
  <c r="J145" i="2"/>
  <c r="AS94" i="1"/>
  <c r="T446" i="2" l="1"/>
  <c r="P446" i="2"/>
  <c r="R446" i="2"/>
  <c r="BK147" i="2"/>
  <c r="J147" i="2" s="1"/>
  <c r="J99" i="2" s="1"/>
  <c r="P147" i="2"/>
  <c r="R147" i="2"/>
  <c r="T147" i="2"/>
  <c r="BK155" i="2"/>
  <c r="J155" i="2" s="1"/>
  <c r="J100" i="2" s="1"/>
  <c r="P155" i="2"/>
  <c r="R155" i="2"/>
  <c r="T155" i="2"/>
  <c r="BK173" i="2"/>
  <c r="J173" i="2" s="1"/>
  <c r="J101" i="2" s="1"/>
  <c r="P173" i="2"/>
  <c r="R173" i="2"/>
  <c r="T173" i="2"/>
  <c r="BK182" i="2"/>
  <c r="J182" i="2" s="1"/>
  <c r="J104" i="2" s="1"/>
  <c r="P182" i="2"/>
  <c r="R182" i="2"/>
  <c r="T182" i="2"/>
  <c r="BK190" i="2"/>
  <c r="J190" i="2" s="1"/>
  <c r="J105" i="2" s="1"/>
  <c r="P190" i="2"/>
  <c r="R190" i="2"/>
  <c r="T190" i="2"/>
  <c r="BK201" i="2"/>
  <c r="J201" i="2" s="1"/>
  <c r="J106" i="2" s="1"/>
  <c r="P201" i="2"/>
  <c r="R201" i="2"/>
  <c r="T201" i="2"/>
  <c r="BK213" i="2"/>
  <c r="J213" i="2" s="1"/>
  <c r="J107" i="2" s="1"/>
  <c r="P213" i="2"/>
  <c r="R213" i="2"/>
  <c r="T213" i="2"/>
  <c r="BK233" i="2"/>
  <c r="J233" i="2" s="1"/>
  <c r="J108" i="2" s="1"/>
  <c r="P233" i="2"/>
  <c r="R233" i="2"/>
  <c r="T233" i="2"/>
  <c r="BK236" i="2"/>
  <c r="J236" i="2" s="1"/>
  <c r="J109" i="2" s="1"/>
  <c r="P236" i="2"/>
  <c r="R236" i="2"/>
  <c r="T236" i="2"/>
  <c r="BK274" i="2"/>
  <c r="J274" i="2" s="1"/>
  <c r="J110" i="2" s="1"/>
  <c r="P274" i="2"/>
  <c r="R274" i="2"/>
  <c r="T274" i="2"/>
  <c r="BK277" i="2"/>
  <c r="J277" i="2" s="1"/>
  <c r="J111" i="2" s="1"/>
  <c r="P277" i="2"/>
  <c r="R277" i="2"/>
  <c r="T277" i="2"/>
  <c r="BK306" i="2"/>
  <c r="J306" i="2" s="1"/>
  <c r="J112" i="2" s="1"/>
  <c r="P306" i="2"/>
  <c r="R306" i="2"/>
  <c r="T306" i="2"/>
  <c r="BK332" i="2"/>
  <c r="J332" i="2" s="1"/>
  <c r="J113" i="2" s="1"/>
  <c r="P332" i="2"/>
  <c r="R332" i="2"/>
  <c r="T332" i="2"/>
  <c r="BK346" i="2"/>
  <c r="J346" i="2" s="1"/>
  <c r="J115" i="2" s="1"/>
  <c r="P346" i="2"/>
  <c r="R346" i="2"/>
  <c r="T346" i="2"/>
  <c r="BK373" i="2"/>
  <c r="J373" i="2" s="1"/>
  <c r="J116" i="2" s="1"/>
  <c r="P373" i="2"/>
  <c r="R373" i="2"/>
  <c r="T373" i="2"/>
  <c r="BK379" i="2"/>
  <c r="J379" i="2" s="1"/>
  <c r="J117" i="2" s="1"/>
  <c r="P379" i="2"/>
  <c r="R379" i="2"/>
  <c r="T379" i="2"/>
  <c r="BK393" i="2"/>
  <c r="J393" i="2" s="1"/>
  <c r="J118" i="2" s="1"/>
  <c r="P393" i="2"/>
  <c r="R393" i="2"/>
  <c r="T393" i="2"/>
  <c r="BK420" i="2"/>
  <c r="J420" i="2" s="1"/>
  <c r="J119" i="2" s="1"/>
  <c r="P420" i="2"/>
  <c r="R420" i="2"/>
  <c r="T420" i="2"/>
  <c r="BK144" i="2"/>
  <c r="J144" i="2" s="1"/>
  <c r="J98" i="2" s="1"/>
  <c r="BK179" i="2"/>
  <c r="J179" i="2" s="1"/>
  <c r="J102" i="2" s="1"/>
  <c r="BK341" i="2"/>
  <c r="J341" i="2" s="1"/>
  <c r="J114" i="2" s="1"/>
  <c r="BK447" i="2"/>
  <c r="J447" i="2" s="1"/>
  <c r="J121" i="2" s="1"/>
  <c r="BK449" i="2"/>
  <c r="J449" i="2" s="1"/>
  <c r="J122" i="2" s="1"/>
  <c r="E85" i="2"/>
  <c r="J89" i="2"/>
  <c r="F91" i="2"/>
  <c r="J91" i="2"/>
  <c r="F92" i="2"/>
  <c r="J92" i="2"/>
  <c r="BF145" i="2"/>
  <c r="BF148" i="2"/>
  <c r="BF149" i="2"/>
  <c r="BF153" i="2"/>
  <c r="BF154" i="2"/>
  <c r="BF156" i="2"/>
  <c r="BF162" i="2"/>
  <c r="BF167" i="2"/>
  <c r="BF169" i="2"/>
  <c r="BF174" i="2"/>
  <c r="BF175" i="2"/>
  <c r="BF176" i="2"/>
  <c r="BF177" i="2"/>
  <c r="BF178" i="2"/>
  <c r="BF180" i="2"/>
  <c r="BF183" i="2"/>
  <c r="BF184" i="2"/>
  <c r="BF185" i="2"/>
  <c r="BF186" i="2"/>
  <c r="BF187" i="2"/>
  <c r="BF188" i="2"/>
  <c r="BF189" i="2"/>
  <c r="BF191" i="2"/>
  <c r="BF192" i="2"/>
  <c r="BF193" i="2"/>
  <c r="BF194" i="2"/>
  <c r="BF195" i="2"/>
  <c r="BF196" i="2"/>
  <c r="BF197" i="2"/>
  <c r="BF198" i="2"/>
  <c r="BF199" i="2"/>
  <c r="BF200" i="2"/>
  <c r="BF202" i="2"/>
  <c r="BF203" i="2"/>
  <c r="BF206" i="2"/>
  <c r="BF207" i="2"/>
  <c r="BF208" i="2"/>
  <c r="BF209" i="2"/>
  <c r="BF210" i="2"/>
  <c r="BF211" i="2"/>
  <c r="BF212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4" i="2"/>
  <c r="BF235" i="2"/>
  <c r="BF237" i="2"/>
  <c r="BF238" i="2"/>
  <c r="BF239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5" i="2"/>
  <c r="BF276" i="2"/>
  <c r="BF278" i="2"/>
  <c r="BF283" i="2"/>
  <c r="BF285" i="2"/>
  <c r="BF291" i="2"/>
  <c r="BF293" i="2"/>
  <c r="BF294" i="2"/>
  <c r="BF296" i="2"/>
  <c r="BF300" i="2"/>
  <c r="BF301" i="2"/>
  <c r="BF303" i="2"/>
  <c r="BF304" i="2"/>
  <c r="BF307" i="2"/>
  <c r="BF310" i="2"/>
  <c r="BF311" i="2"/>
  <c r="BF312" i="2"/>
  <c r="BF313" i="2"/>
  <c r="BF314" i="2"/>
  <c r="BF315" i="2"/>
  <c r="BF316" i="2"/>
  <c r="BF317" i="2"/>
  <c r="BF318" i="2"/>
  <c r="BF319" i="2"/>
  <c r="BF320" i="2"/>
  <c r="BF321" i="2"/>
  <c r="BF322" i="2"/>
  <c r="BF323" i="2"/>
  <c r="BF324" i="2"/>
  <c r="BF325" i="2"/>
  <c r="BF326" i="2"/>
  <c r="BF328" i="2"/>
  <c r="BF329" i="2"/>
  <c r="BF330" i="2"/>
  <c r="BF331" i="2"/>
  <c r="BF333" i="2"/>
  <c r="BF337" i="2"/>
  <c r="BF338" i="2"/>
  <c r="BF340" i="2"/>
  <c r="BF342" i="2"/>
  <c r="BF347" i="2"/>
  <c r="BF354" i="2"/>
  <c r="BF358" i="2"/>
  <c r="BF359" i="2"/>
  <c r="BF364" i="2"/>
  <c r="BF366" i="2"/>
  <c r="BF371" i="2"/>
  <c r="BF372" i="2"/>
  <c r="BF374" i="2"/>
  <c r="BF375" i="2"/>
  <c r="BF378" i="2"/>
  <c r="BF380" i="2"/>
  <c r="BF391" i="2"/>
  <c r="BF392" i="2"/>
  <c r="BF394" i="2"/>
  <c r="BF398" i="2"/>
  <c r="BF405" i="2"/>
  <c r="BF408" i="2"/>
  <c r="BF410" i="2"/>
  <c r="BF416" i="2"/>
  <c r="BF417" i="2"/>
  <c r="BF419" i="2"/>
  <c r="BF421" i="2"/>
  <c r="BF434" i="2"/>
  <c r="BF440" i="2"/>
  <c r="BF443" i="2"/>
  <c r="BF448" i="2"/>
  <c r="BF450" i="2"/>
  <c r="F33" i="2"/>
  <c r="AZ95" i="1" s="1"/>
  <c r="AZ94" i="1" s="1"/>
  <c r="W29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T143" i="2" l="1"/>
  <c r="P143" i="2"/>
  <c r="R143" i="2"/>
  <c r="T181" i="2"/>
  <c r="R181" i="2"/>
  <c r="P181" i="2"/>
  <c r="BK143" i="2"/>
  <c r="J143" i="2" s="1"/>
  <c r="J97" i="2" s="1"/>
  <c r="BK181" i="2"/>
  <c r="J181" i="2" s="1"/>
  <c r="J103" i="2" s="1"/>
  <c r="BK446" i="2"/>
  <c r="J446" i="2" s="1"/>
  <c r="J120" i="2" s="1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R142" i="2" l="1"/>
  <c r="T142" i="2"/>
  <c r="P142" i="2"/>
  <c r="AU95" i="1" s="1"/>
  <c r="AU94" i="1" s="1"/>
  <c r="BK142" i="2"/>
  <c r="J142" i="2" s="1"/>
  <c r="J96" i="2" s="1"/>
  <c r="AW94" i="1"/>
  <c r="AK30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<sst xmlns="http://schemas.openxmlformats.org/spreadsheetml/2006/main" count="3846" uniqueCount="778">
  <si>
    <t>Export Komplet</t>
  </si>
  <si>
    <t/>
  </si>
  <si>
    <t>2.0</t>
  </si>
  <si>
    <t>False</t>
  </si>
  <si>
    <t>{1d7b98ed-5890-459e-8e67-14cda791a269}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</si>
  <si>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</si>
  <si>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</si>
  <si>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</si>
  <si>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</si>
  <si>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</si>
  <si>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</si>
  <si>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</si>
  <si>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</si>
  <si>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</si>
  <si>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</si>
  <si>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</si>
  <si>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</si>
  <si>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3+1 (typ byt č. 1)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</si>
  <si>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</si>
  <si>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</si>
  <si>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</si>
  <si>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</si>
  <si>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</si>
  <si>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</si>
  <si>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</si>
  <si>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</si>
  <si>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</si>
  <si>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</si>
  <si>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</si>
  <si>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</si>
  <si>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</si>
  <si>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</si>
  <si>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</si>
  <si>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</si>
  <si>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</si>
  <si>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</si>
  <si>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</si>
  <si>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</si>
  <si>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</si>
  <si>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</si>
  <si>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</si>
  <si>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</si>
  <si>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</si>
  <si>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</si>
  <si>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</si>
  <si>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</si>
  <si>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</si>
  <si>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</si>
  <si>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</si>
  <si>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</si>
  <si>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</si>
  <si>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</si>
  <si>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</si>
  <si>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</si>
  <si>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</si>
  <si>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</si>
  <si>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</si>
  <si>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</si>
  <si>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</si>
  <si>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</si>
  <si>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</si>
  <si>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</si>
  <si>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</si>
  <si>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</si>
  <si>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</si>
  <si>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</si>
  <si>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</si>
  <si>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</si>
  <si>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</si>
  <si>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</si>
  <si>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</si>
  <si>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</si>
  <si>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</si>
  <si>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</si>
  <si>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</si>
  <si>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</si>
  <si>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</si>
  <si>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</si>
  <si>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4 2023</t>
  </si>
  <si>
    <t>Bytová jednotka typ byt č. 1 var. 2</t>
  </si>
  <si>
    <t>STA</t>
  </si>
  <si>
    <t>1</t>
  </si>
  <si>
    <t>{f6eb9b14-6aa1-4a24-990b-2ccfd1aeb1f3}</t>
  </si>
  <si>
    <t>KRYCÍ LIST SOUPISU PRACÍ</t>
  </si>
  <si>
    <t>Objekt:</t>
  </si>
  <si>
    <t>4 2023 - Bytová jednotka typ byt č. 1 var.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</si>
  <si>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</si>
  <si>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</si>
  <si>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</si>
  <si>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</si>
  <si>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</si>
  <si>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</si>
  <si>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</si>
  <si>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</si>
  <si>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</si>
  <si>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</si>
  <si>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</si>
  <si>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</si>
  <si>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</si>
  <si>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</si>
  <si>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</si>
  <si>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</si>
  <si>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</si>
  <si>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</si>
  <si>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</si>
  <si>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</si>
  <si>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</si>
  <si>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</si>
  <si>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</si>
  <si>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</si>
  <si>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</si>
  <si>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</si>
  <si>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</si>
  <si>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</si>
  <si>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</si>
  <si>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</si>
  <si>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</si>
  <si>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</si>
  <si>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</si>
  <si>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</si>
  <si>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</si>
  <si>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</si>
  <si>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</si>
  <si>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</si>
  <si>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</si>
  <si>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</si>
  <si>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</si>
  <si>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</si>
  <si>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</si>
  <si>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</si>
  <si>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</si>
  <si>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</si>
  <si>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</si>
  <si>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</si>
  <si>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</si>
  <si>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</si>
  <si>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</si>
  <si>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</si>
  <si>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</si>
  <si>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</si>
  <si>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</si>
  <si>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-1743664729</t>
  </si>
  <si>
    <t>VV</t>
  </si>
  <si>
    <t>1,6*0,8</t>
  </si>
  <si>
    <t>6</t>
  </si>
  <si>
    <t>Úpravy povrchů, podlahy a osazování výplní</t>
  </si>
  <si>
    <t>CS ÚRS 2023 01</t>
  </si>
  <si>
    <t>1,87*1,505</t>
  </si>
  <si>
    <t>1,145*0,9</t>
  </si>
  <si>
    <t>Součet</t>
  </si>
  <si>
    <t>612315401</t>
  </si>
  <si>
    <t>Oprava vnitřní vápenné hrubé omítky stěn v rozsahu plochy do 10 %</t>
  </si>
  <si>
    <t>-192989163</t>
  </si>
  <si>
    <t>(2,85+2,59)*2*2,65</t>
  </si>
  <si>
    <t>5</t>
  </si>
  <si>
    <t>50</t>
  </si>
  <si>
    <t>632441112</t>
  </si>
  <si>
    <t>Potěr cementový samonivelační tl do 30 mm ze suchých směsí</t>
  </si>
  <si>
    <t>-204930905</t>
  </si>
  <si>
    <t>642944121</t>
  </si>
  <si>
    <t>Osazování ocelových zárubní dodatečné pl do 2,5 m2</t>
  </si>
  <si>
    <t>kus</t>
  </si>
  <si>
    <t>1022424579</t>
  </si>
  <si>
    <t>8</t>
  </si>
  <si>
    <t>M</t>
  </si>
  <si>
    <t>55331589</t>
  </si>
  <si>
    <t>zárubeň jednokřídlá ocelová pro sádrokartonové příčky tl stěny 75-100mm rozměru 700/1970, 2100mm</t>
  </si>
  <si>
    <t>-582856216</t>
  </si>
  <si>
    <t>9</t>
  </si>
  <si>
    <t>Ostatní konstrukce a práce, bourání</t>
  </si>
  <si>
    <t>784111001</t>
  </si>
  <si>
    <t>Oprášení (ometení ) podkladu v místnostech výšky do 3,80 m</t>
  </si>
  <si>
    <t>16</t>
  </si>
  <si>
    <t>2075130567</t>
  </si>
  <si>
    <t>konstrukce po vybouraném jádru:</t>
  </si>
  <si>
    <t>(7+2,85)*2,65</t>
  </si>
  <si>
    <t>strop:</t>
  </si>
  <si>
    <t>2,85*7</t>
  </si>
  <si>
    <t>952901111</t>
  </si>
  <si>
    <t>Vyčištění budov bytové a občanské výstavby při výšce podlaží do 4 m</t>
  </si>
  <si>
    <t>2098238910</t>
  </si>
  <si>
    <t>7*2,85</t>
  </si>
  <si>
    <t>přístupová cesta do bytu - chodba:</t>
  </si>
  <si>
    <t>962084121</t>
  </si>
  <si>
    <t>Bourání příček umakartových tl do 50 mm</t>
  </si>
  <si>
    <t>-72635725</t>
  </si>
  <si>
    <t>(1,79*2+2,85+2,565)*2,65</t>
  </si>
  <si>
    <t>965046111</t>
  </si>
  <si>
    <t>Broušení stávajících betonových podlah úběr do 3 mm</t>
  </si>
  <si>
    <t>1737843453</t>
  </si>
  <si>
    <t>2,59*2,85-0,67*0,895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</si>
  <si>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</si>
  <si>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</si>
  <si>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</si>
  <si>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</si>
  <si>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</si>
  <si>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</si>
  <si>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2032859307</t>
  </si>
  <si>
    <t>997013219</t>
  </si>
  <si>
    <t>Příplatek k vnitrostaveništní dopravě suti a vybouraných hmot za zvětšenou dopravu suti ZKD 10 m</t>
  </si>
  <si>
    <t>-787768539</t>
  </si>
  <si>
    <t>997013501</t>
  </si>
  <si>
    <t>Odvoz suti a vybouraných hmot na skládku nebo meziskládku do 1 km se složením</t>
  </si>
  <si>
    <t>-1149784348</t>
  </si>
  <si>
    <t>997013509</t>
  </si>
  <si>
    <t>Příplatek k odvozu suti a vybouraných hmot na skládku ZKD 1 km přes 1 km</t>
  </si>
  <si>
    <t>-507926533</t>
  </si>
  <si>
    <t>997013631</t>
  </si>
  <si>
    <t>Poplatek za uložení na skládce (skládkovné) stavebního odpadu směsného kód odpadu 17 09 04</t>
  </si>
  <si>
    <t>1366862646</t>
  </si>
  <si>
    <t>998</t>
  </si>
  <si>
    <t>Přesun hmot</t>
  </si>
  <si>
    <t>998011003</t>
  </si>
  <si>
    <t>Přesun hmot pro budovy zděné v do 24 m</t>
  </si>
  <si>
    <t>-1010631190</t>
  </si>
  <si>
    <t>PSV</t>
  </si>
  <si>
    <t>Práce a dodávky PSV</t>
  </si>
  <si>
    <t>721</t>
  </si>
  <si>
    <t>Zdravotechnika - vnitřní kanalizace</t>
  </si>
  <si>
    <t>721171808</t>
  </si>
  <si>
    <t>Demontáž potrubí z PVC do D 114</t>
  </si>
  <si>
    <t>m</t>
  </si>
  <si>
    <t>1804907538</t>
  </si>
  <si>
    <t>721173706</t>
  </si>
  <si>
    <t>Potrubí kanalizační z PE odpadní DN 100</t>
  </si>
  <si>
    <t>1089192262</t>
  </si>
  <si>
    <t>721173722</t>
  </si>
  <si>
    <t>Potrubí kanalizační z PE připojovací DN 40</t>
  </si>
  <si>
    <t>-744905468</t>
  </si>
  <si>
    <t>721173724</t>
  </si>
  <si>
    <t>Potrubí kanalizační z PE připojovací DN 70</t>
  </si>
  <si>
    <t>1786195917</t>
  </si>
  <si>
    <t>721220801</t>
  </si>
  <si>
    <t>Demontáž uzávěrek zápachových DN 70</t>
  </si>
  <si>
    <t>447266678</t>
  </si>
  <si>
    <t>721290111</t>
  </si>
  <si>
    <t>Zkouška těsnosti potrubí kanalizace vodou do DN 125</t>
  </si>
  <si>
    <t>-1288438512</t>
  </si>
  <si>
    <t>998721103</t>
  </si>
  <si>
    <t>Přesun hmot tonážní pro vnitřní kanalizace v objektech v do 24 m</t>
  </si>
  <si>
    <t>-1869679559</t>
  </si>
  <si>
    <t>722</t>
  </si>
  <si>
    <t>Zdravotechnika - vnitřní vodovod</t>
  </si>
  <si>
    <t>722170801</t>
  </si>
  <si>
    <t>Demontáž rozvodů vody z plastů do D 25</t>
  </si>
  <si>
    <t>910679843</t>
  </si>
  <si>
    <t>722176113</t>
  </si>
  <si>
    <t>Montáž potrubí plastové spojované svary polyfuzně do D 25 mm</t>
  </si>
  <si>
    <t>-1695154802</t>
  </si>
  <si>
    <t>28615150</t>
  </si>
  <si>
    <t>trubka vodovodní tlaková PPR řada PN 20 D 16mm dl 4m</t>
  </si>
  <si>
    <t>32</t>
  </si>
  <si>
    <t>1846773822</t>
  </si>
  <si>
    <t>28615152</t>
  </si>
  <si>
    <t>trubka vodovodní tlaková PPR řada PN 20 D 20mm dl 4m</t>
  </si>
  <si>
    <t>-1746760877</t>
  </si>
  <si>
    <t>28615153</t>
  </si>
  <si>
    <t>trubka vodovodní tlaková PPR řada PN 20 D 25mm dl 4m</t>
  </si>
  <si>
    <t>2071439472</t>
  </si>
  <si>
    <t>722179191</t>
  </si>
  <si>
    <t>Příplatek k rozvodu vody z plastů za malý rozsah prací na zakázce do 20 m</t>
  </si>
  <si>
    <t>soubor</t>
  </si>
  <si>
    <t>1266711144</t>
  </si>
  <si>
    <t>722179192</t>
  </si>
  <si>
    <t>Příplatek k rozvodu vody z plastů za potrubí do D 32 mm do 15 svarů</t>
  </si>
  <si>
    <t>-1553306683</t>
  </si>
  <si>
    <t>722290215</t>
  </si>
  <si>
    <t>Zkouška těsnosti vodovodního potrubí hrdlového nebo přírubového do DN 100</t>
  </si>
  <si>
    <t>1261264694</t>
  </si>
  <si>
    <t>722290234</t>
  </si>
  <si>
    <t>Proplach a dezinfekce vodovodního potrubí do DN 80</t>
  </si>
  <si>
    <t>1266089143</t>
  </si>
  <si>
    <t>998722103</t>
  </si>
  <si>
    <t>Přesun hmot tonážní pro vnitřní vodovod v objektech v do 24 m</t>
  </si>
  <si>
    <t>226727719</t>
  </si>
  <si>
    <t>723</t>
  </si>
  <si>
    <t>Zdravotechnika - vnitřní plynovod</t>
  </si>
  <si>
    <t>723120804</t>
  </si>
  <si>
    <t>Demontáž potrubí ocelové závitové svařované do DN 25</t>
  </si>
  <si>
    <t>1520530585</t>
  </si>
  <si>
    <t>723150421</t>
  </si>
  <si>
    <t>Potrubí plyn ocelové z ušlechtilé oceli spojované lisováním D 15x1 mm</t>
  </si>
  <si>
    <t>854728319</t>
  </si>
  <si>
    <t>chránička:</t>
  </si>
  <si>
    <t>723181011</t>
  </si>
  <si>
    <t>Potrubí měděné polotvrdé spojované lisováním D 15x1 mm</t>
  </si>
  <si>
    <t>-1244913585</t>
  </si>
  <si>
    <t>723190105</t>
  </si>
  <si>
    <t>Přípojka plynovodní nerezová hadice G1/2 F x G1/2 F délky 100 cm spojovaná na závit</t>
  </si>
  <si>
    <t>-1321193067</t>
  </si>
  <si>
    <t>723190901</t>
  </si>
  <si>
    <t>Uzavření,otevření plynovodního potrubí při opravě</t>
  </si>
  <si>
    <t>-1244840036</t>
  </si>
  <si>
    <t>723190907</t>
  </si>
  <si>
    <t>Odvzdušnění nebo napuštění plynovodního potrubí</t>
  </si>
  <si>
    <t>92070920</t>
  </si>
  <si>
    <t>723190909</t>
  </si>
  <si>
    <t>Zkouška těsnosti potrubí plynovodního</t>
  </si>
  <si>
    <t>1505855739</t>
  </si>
  <si>
    <t>KV</t>
  </si>
  <si>
    <t>Příprava odběrného místa pro osazení plynoměru - dodání hl. uzavíracího kulového ventilu G1, dodání rozpěrky k plynoměru</t>
  </si>
  <si>
    <t>kpl</t>
  </si>
  <si>
    <t>1209946942</t>
  </si>
  <si>
    <t>998723103</t>
  </si>
  <si>
    <t>Přesun hmot tonážní pro vnitřní plynovod v objektech v do 24 m</t>
  </si>
  <si>
    <t>-213983266</t>
  </si>
  <si>
    <t>725</t>
  </si>
  <si>
    <t>Zdravotechnika - zařizovací předměty</t>
  </si>
  <si>
    <t>725110811</t>
  </si>
  <si>
    <t>Demontáž klozetů splachovací s nádrží</t>
  </si>
  <si>
    <t>-565718556</t>
  </si>
  <si>
    <t>725112001</t>
  </si>
  <si>
    <t>Klozet keramický standardní samostatně stojící s hlubokým splachováním odpad vodorovný</t>
  </si>
  <si>
    <t>-463414909</t>
  </si>
  <si>
    <t>725210821</t>
  </si>
  <si>
    <t>Demontáž umyvadel bez výtokových armatur</t>
  </si>
  <si>
    <t>375996991</t>
  </si>
  <si>
    <t>725211641</t>
  </si>
  <si>
    <t>Umyvadlo keramické bílé šířky do 600 mm připevněné na stěnu šrouby</t>
  </si>
  <si>
    <t>867624992</t>
  </si>
  <si>
    <t>725220841</t>
  </si>
  <si>
    <t>Demontáž van ocelová</t>
  </si>
  <si>
    <t>-1799622330</t>
  </si>
  <si>
    <t>725222113</t>
  </si>
  <si>
    <t>Vana bez armatur výtokových akrylátová 1500x700 mm</t>
  </si>
  <si>
    <t>-127029863</t>
  </si>
  <si>
    <t>725229103</t>
  </si>
  <si>
    <t>Montáž vany se zápachovou uzávěrkou akrylátových</t>
  </si>
  <si>
    <t>-1589126360</t>
  </si>
  <si>
    <t>725810811</t>
  </si>
  <si>
    <t>Demontáž ventilů výtokových nástěnných</t>
  </si>
  <si>
    <t>401324150</t>
  </si>
  <si>
    <t>725811115</t>
  </si>
  <si>
    <t>Ventil nástěnný pevný výtok G1/2x80 mm</t>
  </si>
  <si>
    <t>360090034</t>
  </si>
  <si>
    <t>725820801</t>
  </si>
  <si>
    <t>Demontáž baterie nástěnné do G 3 / 4</t>
  </si>
  <si>
    <t>1341113861</t>
  </si>
  <si>
    <t>725822611</t>
  </si>
  <si>
    <t>Baterie umyvadlová stojánková páková bez výpusti s delším výtokovým ramenem</t>
  </si>
  <si>
    <t>-1633414237</t>
  </si>
  <si>
    <t>725831313</t>
  </si>
  <si>
    <t>Baterie vanová nástěnná páková s příslušenstvím a pohyblivým držákem</t>
  </si>
  <si>
    <t>1423115162</t>
  </si>
  <si>
    <t>725865501</t>
  </si>
  <si>
    <t>Odpadní souprava DN 40/50 se zápachovou uzávěrkou pro vanu, ovládání bovdenem</t>
  </si>
  <si>
    <t>-1789614125</t>
  </si>
  <si>
    <t>725869101</t>
  </si>
  <si>
    <t>Montáž zápachových uzávěrek do DN 40</t>
  </si>
  <si>
    <t>1784712513</t>
  </si>
  <si>
    <t>55161837</t>
  </si>
  <si>
    <t>uzávěrka zápachová pro pračku a myčku nástěnná PP-bílá DN 40</t>
  </si>
  <si>
    <t>145111668</t>
  </si>
  <si>
    <t>ZUU</t>
  </si>
  <si>
    <t>Zápachová uzávěra - sifon pro umyvadla, provedení lahvový chromovaný, klik-klak</t>
  </si>
  <si>
    <t>-2145011701</t>
  </si>
  <si>
    <t>725980123</t>
  </si>
  <si>
    <t>Dvířka na magnety 30/30 vč. montáže a začištění k obkladu (menší rozměr bude odsouhlasen objednatelem)</t>
  </si>
  <si>
    <t>1219128832</t>
  </si>
  <si>
    <t>998725103</t>
  </si>
  <si>
    <t>Přesun hmot tonážní pro zařizovací předměty v objektech v do 24 m</t>
  </si>
  <si>
    <t>-2097368799</t>
  </si>
  <si>
    <t>OIM</t>
  </si>
  <si>
    <t>Ostatní instalační materiál nutný pro dopojení zařizovacích předmětů (pancéřové hadičky, těsnění atd...)</t>
  </si>
  <si>
    <t>2091087822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</si>
  <si>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</si>
  <si>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</si>
  <si>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</si>
  <si>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</si>
  <si>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1157347832</t>
  </si>
  <si>
    <t>998726113</t>
  </si>
  <si>
    <t>Přesun hmot tonážní pro instalační prefabrikáty v objektech v do 24 m</t>
  </si>
  <si>
    <t>1652358759</t>
  </si>
  <si>
    <t>741</t>
  </si>
  <si>
    <t>Elektroinstalace - silnoproud</t>
  </si>
  <si>
    <t>1-CYKY-J 3x1,5</t>
  </si>
  <si>
    <t>Kabel s PVC izolací i pláštěm, s Cu jádry 3 x 1,5</t>
  </si>
  <si>
    <t>-2114582511</t>
  </si>
  <si>
    <t>1-CYKY-J 3x2,5</t>
  </si>
  <si>
    <t>Kabel s PVC izolací i pláštěm, s Cu jádry 3 x 2,5</t>
  </si>
  <si>
    <t>-967037954</t>
  </si>
  <si>
    <t>3558A-A651 B</t>
  </si>
  <si>
    <t>Kryt spínače kolébkového jednoduchý</t>
  </si>
  <si>
    <t>ks</t>
  </si>
  <si>
    <t>1179925446</t>
  </si>
  <si>
    <t>3558A-A652 B</t>
  </si>
  <si>
    <t>Kryt spínače kolébkového dělený</t>
  </si>
  <si>
    <t>-193007009</t>
  </si>
  <si>
    <t>3559-A01345</t>
  </si>
  <si>
    <t>Přístroj spínače jednopólového (řazení 1), 10 AX, 250 V AC</t>
  </si>
  <si>
    <t>-1265043928</t>
  </si>
  <si>
    <t>3559-A52345</t>
  </si>
  <si>
    <t>Přístroj přepínače střídavého dvojitého (řazení 5B resp.6+6), 10 AX, 250 V AC</t>
  </si>
  <si>
    <t>-78461839</t>
  </si>
  <si>
    <t>3901A-B10 B</t>
  </si>
  <si>
    <t>Rámeček pro elektroinstalační přístroje, jednonásobný</t>
  </si>
  <si>
    <t>-2021621282</t>
  </si>
  <si>
    <t>5513A-C02357 B</t>
  </si>
  <si>
    <t>Zásuvka dvojnásobná s ochrannými kolíky, s clonkami, s natočenou dutinou, IP 40, 16 A,  250 V AC</t>
  </si>
  <si>
    <t>225244234</t>
  </si>
  <si>
    <t>5519A-A02357 B</t>
  </si>
  <si>
    <t>Zásuvka jednonásobná s ochranným kolíkem, s clonkami, IP 40, 16 A, 250 V AC</t>
  </si>
  <si>
    <t>-1646790404</t>
  </si>
  <si>
    <t>741810001</t>
  </si>
  <si>
    <t>Revize elektrického rozvodu a zařízení do 100 000,- Kč vč. vypracování revizní zprávy</t>
  </si>
  <si>
    <t>1384739200</t>
  </si>
  <si>
    <t>EDM-100CTZ</t>
  </si>
  <si>
    <t>Ventilátor (IP44) s automatickou žaluzií a časovým doběhem EDM-100CTZ vč. montáže</t>
  </si>
  <si>
    <t>1094810326</t>
  </si>
  <si>
    <t>KUL 68-45/LD</t>
  </si>
  <si>
    <t>krabice do dutých stěn (vč. Hořlavých materiálů)</t>
  </si>
  <si>
    <t>896694231</t>
  </si>
  <si>
    <t>LED1</t>
  </si>
  <si>
    <t>LED pásek 12w/m, počet LED diod: 60/m, krytí:IP20,svítivost až 1280lm,4000K DC12v</t>
  </si>
  <si>
    <t>1803229157</t>
  </si>
  <si>
    <t>LED2</t>
  </si>
  <si>
    <t>Nástěnný profil pro LED pásky Mikro,Profil+ násuvný kryt čirý 2m + přísl.</t>
  </si>
  <si>
    <t>1355909876</t>
  </si>
  <si>
    <t>LED4</t>
  </si>
  <si>
    <t>LED zdroj vnitřní, výkon:36W,výstupní napětí DC12V,výstupní proud 3A,vstupní napětí:230V</t>
  </si>
  <si>
    <t>-1015465737</t>
  </si>
  <si>
    <t>LED5</t>
  </si>
  <si>
    <t>Montáž, instalace a zapojení LED pásku</t>
  </si>
  <si>
    <t>151946341</t>
  </si>
  <si>
    <t>LFN-25-2-030A</t>
  </si>
  <si>
    <t>Proudový chránič, In 25 A, Ue AC 230 V, Idn 30 mA, 2pól, Inc 10 kA, typ A</t>
  </si>
  <si>
    <t>213108936</t>
  </si>
  <si>
    <t>LTN-10B-1</t>
  </si>
  <si>
    <t>Jistič, In 10 A, Ue AC 230/400 V / DC 72 V, charakteristika B, 1pól, Icn 10 kA</t>
  </si>
  <si>
    <t>-1954959594</t>
  </si>
  <si>
    <t>LTN-16B-1</t>
  </si>
  <si>
    <t>Jistič, In 16 A, Ue AC 230/400 V / DC 72 V, charakteristika B, 1pól, Icn 10 kA</t>
  </si>
  <si>
    <t>-907848223</t>
  </si>
  <si>
    <t>MODUS SPMI3000 KO4V2</t>
  </si>
  <si>
    <t>LED vestavné kruhové svítidlo MODUS SPMI3000, průměr 240mm, opálový kryt, LED 840, 700mA nestmívatelné, krytí IP43</t>
  </si>
  <si>
    <t>-8075686</t>
  </si>
  <si>
    <t>MODUS SPMI700 KO4V2B</t>
  </si>
  <si>
    <t>LED vestavné kruhové svítidlo MODUS SPMI700, průměr 130mm, opálový kryt, LED 840, 150mA nestmívatelné, krytí IP43</t>
  </si>
  <si>
    <t>915622179</t>
  </si>
  <si>
    <t>Pol1</t>
  </si>
  <si>
    <t>Montážní, spojovací a pomocný materiál</t>
  </si>
  <si>
    <t>-1301758353</t>
  </si>
  <si>
    <t>Pol10</t>
  </si>
  <si>
    <t>Zásuvka, montáž a zapojení</t>
  </si>
  <si>
    <t>822475874</t>
  </si>
  <si>
    <t>Pol11</t>
  </si>
  <si>
    <t>Ukončení kabelů a nespecifikovatelné práce</t>
  </si>
  <si>
    <t>1357783669</t>
  </si>
  <si>
    <t>Pol12</t>
  </si>
  <si>
    <t>Montáž, instalace a zapojení svítidla, nebo ventilátoru či digestoře</t>
  </si>
  <si>
    <t>-1522647140</t>
  </si>
  <si>
    <t>Pol2</t>
  </si>
  <si>
    <t>Montáž, certifikace, instalace, zapojení</t>
  </si>
  <si>
    <t>1204793996</t>
  </si>
  <si>
    <t>Pol3</t>
  </si>
  <si>
    <t>1468095782</t>
  </si>
  <si>
    <t>Pol4</t>
  </si>
  <si>
    <t>Demontáže stávající elektroinstalace a likvidace odpadů</t>
  </si>
  <si>
    <t>-1106630313</t>
  </si>
  <si>
    <t>Pol5</t>
  </si>
  <si>
    <t>Kabel do průřezu 3x2,5 , uložení do zdiva či dutých stěn</t>
  </si>
  <si>
    <t>-709438551</t>
  </si>
  <si>
    <t>Pol6</t>
  </si>
  <si>
    <t>provedení kapsy pro přístrojovou krabici</t>
  </si>
  <si>
    <t>-2041440813</t>
  </si>
  <si>
    <t>Pol7</t>
  </si>
  <si>
    <t>Krabice instalace</t>
  </si>
  <si>
    <t>-1218214217</t>
  </si>
  <si>
    <t>Pol8</t>
  </si>
  <si>
    <t>Vypínač řazení 1 nebo 6, montáž a zapojení</t>
  </si>
  <si>
    <t>1568179726</t>
  </si>
  <si>
    <t>Pol9</t>
  </si>
  <si>
    <t>Vypínač řazení 5 nebo 5B, montáž a zapojení</t>
  </si>
  <si>
    <t>1502862532</t>
  </si>
  <si>
    <t>S1L-210-10</t>
  </si>
  <si>
    <t>Propojovací lišta, 1pól. provedení, průřez 10 mm2, rozteč 17,8 mm, počet vývodů 12, kolíky</t>
  </si>
  <si>
    <t>439945543</t>
  </si>
  <si>
    <t>TYP015</t>
  </si>
  <si>
    <t>Svorka bezšroubová 5 x 1,0 - 2,5</t>
  </si>
  <si>
    <t>390932854</t>
  </si>
  <si>
    <t>TYP016</t>
  </si>
  <si>
    <t>Svorka bezšroubová 3 x 1,0 - 2,5</t>
  </si>
  <si>
    <t>-388181783</t>
  </si>
  <si>
    <t>TYP018</t>
  </si>
  <si>
    <t>Svorka bezšroubová 4 x 1,0 - 2,5</t>
  </si>
  <si>
    <t>795578453</t>
  </si>
  <si>
    <t>751</t>
  </si>
  <si>
    <t>Vzduchotechnika</t>
  </si>
  <si>
    <t>751111811</t>
  </si>
  <si>
    <t>Demontáž ventilátoru axiálního nízkotlakého kruhové potrubí D do 200 mm</t>
  </si>
  <si>
    <t>1198287100</t>
  </si>
  <si>
    <t>998751102</t>
  </si>
  <si>
    <t>Přesun hmot tonážní pro vzduchotechniku v objektech v do 24 m</t>
  </si>
  <si>
    <t>-545700908</t>
  </si>
  <si>
    <t>763</t>
  </si>
  <si>
    <t>Konstrukce suché výstavby</t>
  </si>
  <si>
    <t>763111331</t>
  </si>
  <si>
    <t>SDK příčka tl 80 mm profil CW+UW 50 desky 1xH2 15 TI 40mm</t>
  </si>
  <si>
    <t>783124384</t>
  </si>
  <si>
    <t>(1,95+2,59)*2,65</t>
  </si>
  <si>
    <t>2,85*2,65</t>
  </si>
  <si>
    <t>0,9*2,65</t>
  </si>
  <si>
    <t>763111351</t>
  </si>
  <si>
    <t>SDK příčka tl 105 mm profil CW+UW 75 desky 1xH2 15 s izolací tl. 80 mm</t>
  </si>
  <si>
    <t>-346215243</t>
  </si>
  <si>
    <t>1,87*2,65</t>
  </si>
  <si>
    <t>763111718</t>
  </si>
  <si>
    <t>SDK příčka úprava styku příčky a stropu/stávající stěny páskou nebo silikonováním</t>
  </si>
  <si>
    <t>-1475352641</t>
  </si>
  <si>
    <t>1,95+2,59+0,9+2,85</t>
  </si>
  <si>
    <t>(1,145+0,9)*2</t>
  </si>
  <si>
    <t>(1,505+1,87)*2</t>
  </si>
  <si>
    <t>2,65*12</t>
  </si>
  <si>
    <t>763111751</t>
  </si>
  <si>
    <t>Příplatek k SDK příčce za plochu do 6 m2 jednotlivě</t>
  </si>
  <si>
    <t>1881844029</t>
  </si>
  <si>
    <t>21,969+4,956</t>
  </si>
  <si>
    <t>763111762</t>
  </si>
  <si>
    <t>Příplatek k SDK příčce s jednoduchou nosnou konstrukcí za zahuštění profilů na vzdálenost 41 mm</t>
  </si>
  <si>
    <t>975548482</t>
  </si>
  <si>
    <t>763111771</t>
  </si>
  <si>
    <t>Příplatek k SDK příčce za rovinnost kvality Q3</t>
  </si>
  <si>
    <t>848793168</t>
  </si>
  <si>
    <t>26,925*2</t>
  </si>
  <si>
    <t>763131451</t>
  </si>
  <si>
    <t>SDK podhled deska 1xH2 12,5 bez izolace dvouvrstvá spodní kce profil CD+UD</t>
  </si>
  <si>
    <t>-1216909671</t>
  </si>
  <si>
    <t>1,505*1,87</t>
  </si>
  <si>
    <t>0,9*1,145</t>
  </si>
  <si>
    <t>763131751</t>
  </si>
  <si>
    <t>Montáž parotěsné zábrany do SDK podhledu</t>
  </si>
  <si>
    <t>935038173</t>
  </si>
  <si>
    <t>28329336</t>
  </si>
  <si>
    <t>fólie parotěsná s reflexní Al vrstvou 160 g/m2 (1,5 x 50 m)</t>
  </si>
  <si>
    <t>-1192352392</t>
  </si>
  <si>
    <t>3,845*1,3</t>
  </si>
  <si>
    <t>998763303</t>
  </si>
  <si>
    <t>Přesun hmot tonážní pro sádrokartonové konstrukce v objektech v do 24 m</t>
  </si>
  <si>
    <t>-156348691</t>
  </si>
  <si>
    <t>VS</t>
  </si>
  <si>
    <t>Příplatek za použití vysokopevnostního sádrokartonu tvrzeného v místě zavěšení kuchyňské linky</t>
  </si>
  <si>
    <t>94592051</t>
  </si>
  <si>
    <t>766</t>
  </si>
  <si>
    <t>Konstrukce truhlářské</t>
  </si>
  <si>
    <t>766421812</t>
  </si>
  <si>
    <t>Demontáž truhlářského obložení podhledů z panelů plochy přes 1,5 m2</t>
  </si>
  <si>
    <t>1560320452</t>
  </si>
  <si>
    <t>demontáž obložení stropu umakartem:</t>
  </si>
  <si>
    <t>2,565*1,85</t>
  </si>
  <si>
    <t>766660001</t>
  </si>
  <si>
    <t>Montáž dveřních křídel otvíravých 1křídlových š do 0,8 m do ocelové zárubně</t>
  </si>
  <si>
    <t>-1590345344</t>
  </si>
  <si>
    <t>61162085</t>
  </si>
  <si>
    <t>dveře jednokřídlé dřevotřískové povrch CPL laminát HDF plné 700x1970-2100mm</t>
  </si>
  <si>
    <t>-1429412470</t>
  </si>
  <si>
    <t>54914610</t>
  </si>
  <si>
    <t>kování vrchní dveřní klika včetně rozet a montážního materiál nerez PK</t>
  </si>
  <si>
    <t>1937375679</t>
  </si>
  <si>
    <t>766660722</t>
  </si>
  <si>
    <t>Montáž dveřního kování - zámku</t>
  </si>
  <si>
    <t>-1295486259</t>
  </si>
  <si>
    <t>54925015</t>
  </si>
  <si>
    <t>-1219084863</t>
  </si>
  <si>
    <t>766699751</t>
  </si>
  <si>
    <t>Montáž překrytí podlahových spár lištou plochou</t>
  </si>
  <si>
    <t>1877941073</t>
  </si>
  <si>
    <t>59054130</t>
  </si>
  <si>
    <t>profil přechodový hliníkový samolepící 35mm</t>
  </si>
  <si>
    <t>-1442633591</t>
  </si>
  <si>
    <t>766812840</t>
  </si>
  <si>
    <t>Demontáž kuchyňských linek dřevěných nebo kovových délky do 2,1 m</t>
  </si>
  <si>
    <t>-525560512</t>
  </si>
  <si>
    <t>998766103</t>
  </si>
  <si>
    <t>Přesun hmot tonážní pro konstrukce truhlářské v objektech v do 24 m</t>
  </si>
  <si>
    <t>-1314303594</t>
  </si>
  <si>
    <t>DV</t>
  </si>
  <si>
    <t>Dodávka a osazení SDK konstrukce dvířek za wc - pro obklad vč. úchytek a začištění</t>
  </si>
  <si>
    <t>-597914244</t>
  </si>
  <si>
    <t>KL1-1</t>
  </si>
  <si>
    <t>Montáž kuchyňské linky dle specifikace vč. dřezu</t>
  </si>
  <si>
    <t>-1519830678</t>
  </si>
  <si>
    <t>KL1-2</t>
  </si>
  <si>
    <t>Kuchyňská linka dle specifikace vč. dřezu s odkapávačem - dodávka</t>
  </si>
  <si>
    <t>-147158094</t>
  </si>
  <si>
    <t>KL2-1</t>
  </si>
  <si>
    <t>Montáž kuchyňské baterie</t>
  </si>
  <si>
    <t>1091182243</t>
  </si>
  <si>
    <t>KL2-2</t>
  </si>
  <si>
    <t>Baterie kuchyňská</t>
  </si>
  <si>
    <t>-1199418826</t>
  </si>
  <si>
    <t>KL3-1</t>
  </si>
  <si>
    <t>Montáž digestoře</t>
  </si>
  <si>
    <t>1377161186</t>
  </si>
  <si>
    <t>KL3-2</t>
  </si>
  <si>
    <t>Dodávka digestoře - výsuvná černé provedení s odtahem</t>
  </si>
  <si>
    <t>-1350465825</t>
  </si>
  <si>
    <t>KL5</t>
  </si>
  <si>
    <t>D+M transparentní podlahové lišty pro ukončení kuchňské linky u podlahy</t>
  </si>
  <si>
    <t>1803674911</t>
  </si>
  <si>
    <t>2,85+0,6*2</t>
  </si>
  <si>
    <t>KL6</t>
  </si>
  <si>
    <t>Montáž varné desky</t>
  </si>
  <si>
    <t>-297427167</t>
  </si>
  <si>
    <t>KL7</t>
  </si>
  <si>
    <t>Varná deska plynová - černá, sklo, pojistka stop gas, el. zapalování, 4 varné zóny, otočné ovládání</t>
  </si>
  <si>
    <t>-1723449897</t>
  </si>
  <si>
    <t>KL8</t>
  </si>
  <si>
    <t>Montáž elektrické varné trouby</t>
  </si>
  <si>
    <t>-202018260</t>
  </si>
  <si>
    <t>KL9</t>
  </si>
  <si>
    <t>Elektrická trouba vestavná s ventilátorem, en.tř.min.A, černé provedení (dva plechy)</t>
  </si>
  <si>
    <t>-1974280168</t>
  </si>
  <si>
    <t>771</t>
  </si>
  <si>
    <t>Podlahy z dlaždic</t>
  </si>
  <si>
    <t>771571113</t>
  </si>
  <si>
    <t>Montáž podlah z keramických dlaždic režných hladkých do malty do 12 ks/m2</t>
  </si>
  <si>
    <t>2104343978</t>
  </si>
  <si>
    <t>771591111</t>
  </si>
  <si>
    <t>Podlahy penetrace podkladu</t>
  </si>
  <si>
    <t>679030351</t>
  </si>
  <si>
    <t>59761408</t>
  </si>
  <si>
    <t>dlaždice keramická barevná přes 9 do 12 ks/m2</t>
  </si>
  <si>
    <t>-256895849</t>
  </si>
  <si>
    <t>3,845*1,1</t>
  </si>
  <si>
    <t>998771103</t>
  </si>
  <si>
    <t>Přesun hmot tonážní pro podlahy z dlaždic v objektech v do 24 m</t>
  </si>
  <si>
    <t>1278598964</t>
  </si>
  <si>
    <t>776</t>
  </si>
  <si>
    <t>Podlahy povlakové</t>
  </si>
  <si>
    <t>776201812</t>
  </si>
  <si>
    <t>Demontáž lepených povlakových podlah s podložkou ručně</t>
  </si>
  <si>
    <t>122003708</t>
  </si>
  <si>
    <t>1,85*1,6</t>
  </si>
  <si>
    <t>0,895*1,12</t>
  </si>
  <si>
    <t>781</t>
  </si>
  <si>
    <t>Dokončovací práce - obklady</t>
  </si>
  <si>
    <t>58582012</t>
  </si>
  <si>
    <t>lepidlo cementové flexibilní C2S1</t>
  </si>
  <si>
    <t>kg</t>
  </si>
  <si>
    <t>CS ÚRS 2022 01</t>
  </si>
  <si>
    <t>-305847200</t>
  </si>
  <si>
    <t>3kg/m2:</t>
  </si>
  <si>
    <t>dlažba:</t>
  </si>
  <si>
    <t>3,845*3*1,2</t>
  </si>
  <si>
    <t>obklad:</t>
  </si>
  <si>
    <t>15,981*3*1,2</t>
  </si>
  <si>
    <t>58582019</t>
  </si>
  <si>
    <t>spárovací hmota cementová flexibilní CG2 různé barvy</t>
  </si>
  <si>
    <t>-1090196305</t>
  </si>
  <si>
    <t>0,5kg/m2:</t>
  </si>
  <si>
    <t>dlažba a obklad:</t>
  </si>
  <si>
    <t>(3,845+15,981)*0,5*1,2</t>
  </si>
  <si>
    <t>23151000</t>
  </si>
  <si>
    <t>tmel silikonový sanitární barevný</t>
  </si>
  <si>
    <t>litr</t>
  </si>
  <si>
    <t>682317267</t>
  </si>
  <si>
    <t>781471113</t>
  </si>
  <si>
    <t>Montáž obkladů vnitřních keramických hladkých do 19 ks/m2 kladených do malty</t>
  </si>
  <si>
    <t>483338546</t>
  </si>
  <si>
    <t>(1,87+1,505)*2,5</t>
  </si>
  <si>
    <t>(1,145+0,9)*2,5</t>
  </si>
  <si>
    <t>(2,85+0,6+0,6)*0,6</t>
  </si>
  <si>
    <t>59761155</t>
  </si>
  <si>
    <t>dlaždice keramické koupelnové(barevné) přes 19 do 25 ks/m2</t>
  </si>
  <si>
    <t>1053688821</t>
  </si>
  <si>
    <t>15,981*1,1</t>
  </si>
  <si>
    <t>781494511</t>
  </si>
  <si>
    <t>Hliníkové profily ukončovací lepené lepidlem vč. dodávky</t>
  </si>
  <si>
    <t>1235185184</t>
  </si>
  <si>
    <t>(0,6*2+0,6*2+2,15*2)</t>
  </si>
  <si>
    <t>781495111</t>
  </si>
  <si>
    <t>Penetrace podkladu vnitřních obkladů</t>
  </si>
  <si>
    <t>52012832</t>
  </si>
  <si>
    <t>998781103</t>
  </si>
  <si>
    <t>Přesun hmot tonážní pro obklady keramické v objektech v do 24 m</t>
  </si>
  <si>
    <t>-94928373</t>
  </si>
  <si>
    <t>783</t>
  </si>
  <si>
    <t>Dokončovací práce - nátěry</t>
  </si>
  <si>
    <t>783301313</t>
  </si>
  <si>
    <t>Odmaštění zámečnických konstrukcí ředidlovým odmašťovačem</t>
  </si>
  <si>
    <t>-512199688</t>
  </si>
  <si>
    <t>783314101</t>
  </si>
  <si>
    <t>Základní jednonásobný syntetický nátěr zámečnických konstrukcí</t>
  </si>
  <si>
    <t>-796111965</t>
  </si>
  <si>
    <t>zárubně:</t>
  </si>
  <si>
    <t>(2*2+0,9)*2*0,5</t>
  </si>
  <si>
    <t>783317101</t>
  </si>
  <si>
    <t>Krycí jednonásobný syntetický standardní nátěr zámečnických konstrukcí</t>
  </si>
  <si>
    <t>1342253954</t>
  </si>
  <si>
    <t>784</t>
  </si>
  <si>
    <t>Dokončovací práce - malby a tapety</t>
  </si>
  <si>
    <t>1006147201</t>
  </si>
  <si>
    <t>2,59*1</t>
  </si>
  <si>
    <t>2,85*1</t>
  </si>
  <si>
    <t>2,875*2,85</t>
  </si>
  <si>
    <t>stěny:</t>
  </si>
  <si>
    <t>(2,85+2,875)*2*2,65</t>
  </si>
  <si>
    <t>784181111</t>
  </si>
  <si>
    <t>Základní silikátová jednonásobná penetrace podkladu v místnostech výšky do 3,80m</t>
  </si>
  <si>
    <t>343427326</t>
  </si>
  <si>
    <t>784321001</t>
  </si>
  <si>
    <t>Jednonásobné silikátové bílé malby v místnosti výšky do 3,80 m</t>
  </si>
  <si>
    <t>-449826555</t>
  </si>
  <si>
    <t>711</t>
  </si>
  <si>
    <t>Izolace proti vodě, vlhkosti a plynům</t>
  </si>
  <si>
    <t>711191201</t>
  </si>
  <si>
    <t>Provedení izolace proti vlhkosti hydroizolační stěrkou vodorovné na betonu, 2 vrstvy</t>
  </si>
  <si>
    <t>-1613105489</t>
  </si>
  <si>
    <t>711192201</t>
  </si>
  <si>
    <t>Provedení izolace proti vlhkosti hydroizolační stěrkou svislé na betonu, 2 vrstvy</t>
  </si>
  <si>
    <t>-237722822</t>
  </si>
  <si>
    <t>(1,145+0,9)*2*0,2</t>
  </si>
  <si>
    <t>(0,7+1,505+0,7)*2,65</t>
  </si>
  <si>
    <t>(1,2+1,505+1,2)*0,2</t>
  </si>
  <si>
    <t>pod vanou:</t>
  </si>
  <si>
    <t>1,505*0,8</t>
  </si>
  <si>
    <t>24617150</t>
  </si>
  <si>
    <t>hmota nátěrová hydroizolační elastická na beton nebo omítku</t>
  </si>
  <si>
    <t>-1739914549</t>
  </si>
  <si>
    <t>spotřeba 3kg/m2,tl.2mm:</t>
  </si>
  <si>
    <t>(3,845+10,501)*3</t>
  </si>
  <si>
    <t>711199095</t>
  </si>
  <si>
    <t>Příplatek k izolacím proti zemní vlhkosti za plochu do 10 m2 natěradly za studena nebo za horka</t>
  </si>
  <si>
    <t>-1363811800</t>
  </si>
  <si>
    <t>3,845+10,501</t>
  </si>
  <si>
    <t>711199101</t>
  </si>
  <si>
    <t>Provedení těsnícího pásu do spoje dilatační nebo styčné spáry podlaha - stěna</t>
  </si>
  <si>
    <t>596858095</t>
  </si>
  <si>
    <t>(1,87+1,505)*2</t>
  </si>
  <si>
    <t>2,6*2</t>
  </si>
  <si>
    <t>0,2*6</t>
  </si>
  <si>
    <t>711199102</t>
  </si>
  <si>
    <t>Provedení těsnícího koutu pro vnější nebo vnitřní roh spáry podlaha - stěna</t>
  </si>
  <si>
    <t>678044291</t>
  </si>
  <si>
    <t>28355020</t>
  </si>
  <si>
    <t>páska pružná těsnící š 80mm</t>
  </si>
  <si>
    <t>1921355990</t>
  </si>
  <si>
    <t>17,24*1,1</t>
  </si>
  <si>
    <t>998711103</t>
  </si>
  <si>
    <t>Přesun hmot tonážní pro izolace proti vodě, vlhkosti a plynům v objektech výšky do 60 m</t>
  </si>
  <si>
    <t>1072623105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</si>
  <si>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</si>
  <si>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</si>
  <si>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</si>
  <si>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</si>
  <si>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</si>
  <si>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</si>
  <si>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-767371768</t>
  </si>
  <si>
    <t>další nespecifikované práce při demontážích stávajícího bytového jádra:</t>
  </si>
  <si>
    <t>stavební:</t>
  </si>
  <si>
    <t>instalatérské:</t>
  </si>
  <si>
    <t>vzduchotechnické - např. demontáž stávajícho ventilátoru s částečnou demontáží potrubí:</t>
  </si>
  <si>
    <t>ostatní zednické zapravení - elektroinstalace:</t>
  </si>
  <si>
    <t>instalatérské práce při dopojení kuchyňské linky:</t>
  </si>
  <si>
    <t>HZS2212</t>
  </si>
  <si>
    <t>Hodinová zúčtovací sazba instalatér odborný</t>
  </si>
  <si>
    <t>-184616010</t>
  </si>
  <si>
    <t>Ostatní drobné nespecifikované práce související s rozvody vody a kanalizace bytového jádra vč. zpětného zaplombování obou vodoměrů:</t>
  </si>
  <si>
    <t>HZS3111</t>
  </si>
  <si>
    <t>Hodinová zúčtovací sazba montér potrubí</t>
  </si>
  <si>
    <t>974372416</t>
  </si>
  <si>
    <t>dopojení nových ventilátorů na stávající potrubí:</t>
  </si>
  <si>
    <t>HZS4212</t>
  </si>
  <si>
    <t>Hodinová zúčtovací sazba revizní technik specialista</t>
  </si>
  <si>
    <t>1364977848</t>
  </si>
  <si>
    <t>revize plynu:</t>
  </si>
  <si>
    <t>VRN</t>
  </si>
  <si>
    <t>Vedlejší rozpočtové náklady</t>
  </si>
  <si>
    <t>VRN3</t>
  </si>
  <si>
    <t>Zařízení staveniště</t>
  </si>
  <si>
    <t>030001000</t>
  </si>
  <si>
    <t>1024</t>
  </si>
  <si>
    <t>-1313054805</t>
  </si>
  <si>
    <t>VRN7</t>
  </si>
  <si>
    <t>Provozní vlivy</t>
  </si>
  <si>
    <t>070001000</t>
  </si>
  <si>
    <t>238985435</t>
  </si>
  <si>
    <t>zámek 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</si>
</sst>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128</xdr:row>
      <xdr:rowOff>0</xdr:rowOff>
    </xdr:from>
    <xdr:to>
      <xdr:col>9</xdr:col>
      <xdr:colOff>1216660</xdr:colOff>
      <xdr:row>132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34" workbookViewId="0">
      <selection activeCell="N39" sqref="N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12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198" t="s">
        <v>14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R5" s="20"/>
      <c r="BE5" s="195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00" t="s">
        <v>17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R6" s="20"/>
      <c r="BE6" s="196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196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196"/>
      <c r="BS8" s="17" t="s">
        <v>6</v>
      </c>
    </row>
    <row r="9" spans="1:74" s="1" customFormat="1" ht="14.45" customHeight="1">
      <c r="B9" s="20"/>
      <c r="AR9" s="20"/>
      <c r="BE9" s="196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196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196"/>
      <c r="BS11" s="17" t="s">
        <v>6</v>
      </c>
    </row>
    <row r="12" spans="1:74" s="1" customFormat="1" ht="6.95" customHeight="1">
      <c r="B12" s="20"/>
      <c r="AR12" s="20"/>
      <c r="BE12" s="196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196"/>
      <c r="BS13" s="17" t="s">
        <v>6</v>
      </c>
    </row>
    <row r="14" spans="1:74" ht="12.75">
      <c r="B14" s="20"/>
      <c r="E14" s="201" t="s">
        <v>28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7" t="s">
        <v>26</v>
      </c>
      <c r="AN14" s="29" t="s">
        <v>28</v>
      </c>
      <c r="AR14" s="20"/>
      <c r="BE14" s="196"/>
      <c r="BS14" s="17" t="s">
        <v>6</v>
      </c>
    </row>
    <row r="15" spans="1:74" s="1" customFormat="1" ht="6.95" customHeight="1">
      <c r="B15" s="20"/>
      <c r="AR15" s="20"/>
      <c r="BE15" s="196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196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196"/>
      <c r="BS17" s="17" t="s">
        <v>30</v>
      </c>
    </row>
    <row r="18" spans="1:71" s="1" customFormat="1" ht="6.95" customHeight="1">
      <c r="B18" s="20"/>
      <c r="AR18" s="20"/>
      <c r="BE18" s="196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196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196"/>
      <c r="BS20" s="17" t="s">
        <v>30</v>
      </c>
    </row>
    <row r="21" spans="1:71" s="1" customFormat="1" ht="6.95" customHeight="1">
      <c r="B21" s="20"/>
      <c r="AR21" s="20"/>
      <c r="BE21" s="196"/>
    </row>
    <row r="22" spans="1:71" s="1" customFormat="1" ht="12" customHeight="1">
      <c r="B22" s="20"/>
      <c r="D22" s="27" t="s">
        <v>32</v>
      </c>
      <c r="AR22" s="20"/>
      <c r="BE22" s="196"/>
    </row>
    <row r="23" spans="1:71" s="1" customFormat="1" ht="16.5" customHeight="1">
      <c r="B23" s="20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R23" s="20"/>
      <c r="BE23" s="196"/>
    </row>
    <row r="24" spans="1:71" s="1" customFormat="1" ht="6.95" customHeight="1">
      <c r="B24" s="20"/>
      <c r="AR24" s="20"/>
      <c r="BE24" s="196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6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04">
        <f>ROUND(AG94,2)</f>
        <v>0</v>
      </c>
      <c r="AL26" s="205"/>
      <c r="AM26" s="205"/>
      <c r="AN26" s="205"/>
      <c r="AO26" s="205"/>
      <c r="AP26" s="32"/>
      <c r="AQ26" s="32"/>
      <c r="AR26" s="33"/>
      <c r="BE26" s="196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196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06" t="s">
        <v>34</v>
      </c>
      <c r="M28" s="206"/>
      <c r="N28" s="206"/>
      <c r="O28" s="206"/>
      <c r="P28" s="206"/>
      <c r="Q28" s="32"/>
      <c r="R28" s="32"/>
      <c r="S28" s="32"/>
      <c r="T28" s="32"/>
      <c r="U28" s="32"/>
      <c r="V28" s="32"/>
      <c r="W28" s="206" t="s">
        <v>35</v>
      </c>
      <c r="X28" s="206"/>
      <c r="Y28" s="206"/>
      <c r="Z28" s="206"/>
      <c r="AA28" s="206"/>
      <c r="AB28" s="206"/>
      <c r="AC28" s="206"/>
      <c r="AD28" s="206"/>
      <c r="AE28" s="206"/>
      <c r="AF28" s="32"/>
      <c r="AG28" s="32"/>
      <c r="AH28" s="32"/>
      <c r="AI28" s="32"/>
      <c r="AJ28" s="32"/>
      <c r="AK28" s="206" t="s">
        <v>36</v>
      </c>
      <c r="AL28" s="206"/>
      <c r="AM28" s="206"/>
      <c r="AN28" s="206"/>
      <c r="AO28" s="206"/>
      <c r="AP28" s="32"/>
      <c r="AQ28" s="32"/>
      <c r="AR28" s="33"/>
      <c r="BE28" s="196"/>
    </row>
    <row r="29" spans="1:71" s="3" customFormat="1" ht="14.45" customHeight="1">
      <c r="B29" s="37"/>
      <c r="D29" s="27" t="s">
        <v>37</v>
      </c>
      <c r="F29" s="27" t="s">
        <v>38</v>
      </c>
      <c r="L29" s="192">
        <v>0.21</v>
      </c>
      <c r="M29" s="193"/>
      <c r="N29" s="193"/>
      <c r="O29" s="193"/>
      <c r="P29" s="193"/>
      <c r="W29" s="194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4">
        <f>ROUND(AV94, 2)</f>
        <v>0</v>
      </c>
      <c r="AL29" s="193"/>
      <c r="AM29" s="193"/>
      <c r="AN29" s="193"/>
      <c r="AO29" s="193"/>
      <c r="AR29" s="37"/>
      <c r="BE29" s="197"/>
    </row>
    <row r="30" spans="1:71" s="3" customFormat="1" ht="14.45" customHeight="1">
      <c r="B30" s="37"/>
      <c r="F30" s="27" t="s">
        <v>39</v>
      </c>
      <c r="L30" s="192">
        <v>0.12</v>
      </c>
      <c r="M30" s="193"/>
      <c r="N30" s="193"/>
      <c r="O30" s="193"/>
      <c r="P30" s="193"/>
      <c r="W30" s="194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4">
        <f>ROUND(AW94, 2)</f>
        <v>0</v>
      </c>
      <c r="AL30" s="193"/>
      <c r="AM30" s="193"/>
      <c r="AN30" s="193"/>
      <c r="AO30" s="193"/>
      <c r="AR30" s="37"/>
      <c r="BE30" s="197"/>
    </row>
    <row r="31" spans="1:71" s="3" customFormat="1" ht="14.45" hidden="1" customHeight="1">
      <c r="B31" s="37"/>
      <c r="F31" s="27" t="s">
        <v>40</v>
      </c>
      <c r="L31" s="192">
        <v>0.21</v>
      </c>
      <c r="M31" s="193"/>
      <c r="N31" s="193"/>
      <c r="O31" s="193"/>
      <c r="P31" s="193"/>
      <c r="W31" s="194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4">
        <v>0</v>
      </c>
      <c r="AL31" s="193"/>
      <c r="AM31" s="193"/>
      <c r="AN31" s="193"/>
      <c r="AO31" s="193"/>
      <c r="AR31" s="37"/>
      <c r="BE31" s="197"/>
    </row>
    <row r="32" spans="1:71" s="3" customFormat="1" ht="14.45" hidden="1" customHeight="1">
      <c r="B32" s="37"/>
      <c r="F32" s="27" t="s">
        <v>41</v>
      </c>
      <c r="L32" s="192">
        <v>0.15</v>
      </c>
      <c r="M32" s="193"/>
      <c r="N32" s="193"/>
      <c r="O32" s="193"/>
      <c r="P32" s="193"/>
      <c r="W32" s="194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4">
        <v>0</v>
      </c>
      <c r="AL32" s="193"/>
      <c r="AM32" s="193"/>
      <c r="AN32" s="193"/>
      <c r="AO32" s="193"/>
      <c r="AR32" s="37"/>
      <c r="BE32" s="197"/>
    </row>
    <row r="33" spans="1:57" s="3" customFormat="1" ht="14.45" hidden="1" customHeight="1">
      <c r="B33" s="37"/>
      <c r="F33" s="27" t="s">
        <v>42</v>
      </c>
      <c r="L33" s="192">
        <v>0</v>
      </c>
      <c r="M33" s="193"/>
      <c r="N33" s="193"/>
      <c r="O33" s="193"/>
      <c r="P33" s="193"/>
      <c r="W33" s="194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4">
        <v>0</v>
      </c>
      <c r="AL33" s="193"/>
      <c r="AM33" s="193"/>
      <c r="AN33" s="193"/>
      <c r="AO33" s="193"/>
      <c r="AR33" s="37"/>
      <c r="BE33" s="197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196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7" t="s">
        <v>45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P2303</v>
      </c>
      <c r="AR84" s="51"/>
    </row>
    <row r="85" spans="1:91" s="5" customFormat="1" ht="36.950000000000003" customHeight="1">
      <c r="B85" s="52"/>
      <c r="C85" s="53" t="s">
        <v>16</v>
      </c>
      <c r="L85" s="218" t="str">
        <f>K6</f>
        <v>OP 1.11 3+1 (typ byt č. 1)</v>
      </c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0" t="str">
        <f>IF(AN8= "","",AN8)</f>
        <v>14. 8. 2023</v>
      </c>
      <c r="AN87" s="220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1" t="str">
        <f>IF(E17="","",E17)</f>
        <v xml:space="preserve"> </v>
      </c>
      <c r="AN89" s="222"/>
      <c r="AO89" s="222"/>
      <c r="AP89" s="222"/>
      <c r="AQ89" s="32"/>
      <c r="AR89" s="33"/>
      <c r="AS89" s="223" t="s">
        <v>53</v>
      </c>
      <c r="AT89" s="22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1" t="str">
        <f>IF(E20="","",E20)</f>
        <v xml:space="preserve"> </v>
      </c>
      <c r="AN90" s="222"/>
      <c r="AO90" s="222"/>
      <c r="AP90" s="222"/>
      <c r="AQ90" s="32"/>
      <c r="AR90" s="33"/>
      <c r="AS90" s="225"/>
      <c r="AT90" s="22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5"/>
      <c r="AT91" s="22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3" t="s">
        <v>54</v>
      </c>
      <c r="D92" s="214"/>
      <c r="E92" s="214"/>
      <c r="F92" s="214"/>
      <c r="G92" s="214"/>
      <c r="H92" s="60"/>
      <c r="I92" s="215" t="s">
        <v>55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6" t="s">
        <v>56</v>
      </c>
      <c r="AH92" s="214"/>
      <c r="AI92" s="214"/>
      <c r="AJ92" s="214"/>
      <c r="AK92" s="214"/>
      <c r="AL92" s="214"/>
      <c r="AM92" s="214"/>
      <c r="AN92" s="215" t="s">
        <v>57</v>
      </c>
      <c r="AO92" s="214"/>
      <c r="AP92" s="217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72</v>
      </c>
      <c r="BT94" s="77" t="s">
        <v>73</v>
      </c>
      <c r="BU94" s="78" t="s">
        <v>74</v>
      </c>
      <c r="BV94" s="77" t="s">
        <v>75</v>
      </c>
      <c r="BW94" s="77" t="s">
        <v>4</v>
      </c>
      <c r="BX94" s="77" t="s">
        <v>76</v>
      </c>
      <c r="CL94" s="77" t="s">
        <v>1</v>
      </c>
    </row>
    <row r="95" spans="1:91" s="7" customFormat="1" ht="16.5" customHeight="1">
      <c r="A95" s="79" t="s">
        <v>77</v>
      </c>
      <c r="B95" s="80"/>
      <c r="C95" s="81"/>
      <c r="D95" s="209" t="s">
        <v>78</v>
      </c>
      <c r="E95" s="209"/>
      <c r="F95" s="209"/>
      <c r="G95" s="209"/>
      <c r="H95" s="209"/>
      <c r="I95" s="82"/>
      <c r="J95" s="209" t="s">
        <v>79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'4 2023 - Bytová jednotka ...'!J30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83" t="s">
        <v>80</v>
      </c>
      <c r="AR95" s="80"/>
      <c r="AS95" s="84">
        <v>0</v>
      </c>
      <c r="AT95" s="85">
        <f>ROUND(SUM(AV95:AW95),2)</f>
        <v>0</v>
      </c>
      <c r="AU95" s="86">
        <f>'4 2023 - Bytová jednotka ...'!P142</f>
        <v>0</v>
      </c>
      <c r="AV95" s="85">
        <f>'4 2023 - Bytová jednotka ...'!J33</f>
        <v>0</v>
      </c>
      <c r="AW95" s="85">
        <f>'4 2023 - Bytová jednotka ...'!J34</f>
        <v>0</v>
      </c>
      <c r="AX95" s="85">
        <f>'4 2023 - Bytová jednotka ...'!J35</f>
        <v>0</v>
      </c>
      <c r="AY95" s="85">
        <f>'4 2023 - Bytová jednotka ...'!J36</f>
        <v>0</v>
      </c>
      <c r="AZ95" s="85">
        <f>'4 2023 - Bytová jednotka ...'!F33</f>
        <v>0</v>
      </c>
      <c r="BA95" s="85">
        <f>'4 2023 - Bytová jednotka ...'!F34</f>
        <v>0</v>
      </c>
      <c r="BB95" s="85">
        <f>'4 2023 - Bytová jednotka ...'!F35</f>
        <v>0</v>
      </c>
      <c r="BC95" s="85">
        <f>'4 2023 - Bytová jednotka ...'!F36</f>
        <v>0</v>
      </c>
      <c r="BD95" s="87">
        <f>'4 2023 - Bytová jednotka ...'!F37</f>
        <v>0</v>
      </c>
      <c r="BT95" s="88" t="s">
        <v>81</v>
      </c>
      <c r="BV95" s="88" t="s">
        <v>75</v>
      </c>
      <c r="BW95" s="88" t="s">
        <v>82</v>
      </c>
      <c r="BX95" s="88" t="s">
        <v>4</v>
      </c>
      <c r="CL95" s="88" t="s">
        <v>1</v>
      </c>
      <c r="CM95" s="88" t="s">
        <v>81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4 2023 - Bytová jednotk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1"/>
  <sheetViews>
    <sheetView showGridLines="0" tabSelected="1" zoomScale="130" zoomScaleNormal="130" workbookViewId="0">
      <selection activeCell="C455" sqref="C455"/>
    </sheetView>
  </sheetViews>
  <sheetFormatPr defaultRowHeight="11.25"/>
  <cols>
    <col min="1" max="1" width="8.33203125" style="1" customWidth="1"/>
    <col min="2" max="2" width="1.1640625" style="1" customWidth="1"/>
    <col min="3" max="3" width="5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7" t="s">
        <v>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1:46" s="1" customFormat="1" ht="24.95" customHeight="1">
      <c r="B4" s="20"/>
      <c r="D4" s="21" t="s">
        <v>83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16.5" customHeight="1">
      <c r="B7" s="20"/>
      <c r="E7" s="232" t="str">
        <f>'Rekapitulace stavby'!K6</f>
        <v>OP 1.11 3+1 (typ byt č. 1)</v>
      </c>
      <c r="F7" s="233"/>
      <c r="G7" s="233"/>
      <c r="H7" s="233"/>
      <c r="L7" s="20"/>
    </row>
    <row r="8" spans="1:46" s="2" customFormat="1" ht="12" customHeight="1">
      <c r="A8" s="32"/>
      <c r="B8" s="33"/>
      <c r="C8" s="32"/>
      <c r="D8" s="27" t="s">
        <v>84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18" t="s">
        <v>85</v>
      </c>
      <c r="F9" s="231"/>
      <c r="G9" s="231"/>
      <c r="H9" s="23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14. 8. 2023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34" t="str">
        <f>'Rekapitulace stavby'!E14</f>
        <v>Vyplň údaj</v>
      </c>
      <c r="F18" s="198"/>
      <c r="G18" s="198"/>
      <c r="H18" s="198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tr">
        <f>IF('Rekapitulace stavby'!AN16="","",'Rekapitulace stavby'!AN16)</f>
        <v/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tr">
        <f>IF('Rekapitulace stavby'!E17="","",'Rekapitulace stavby'!E17)</f>
        <v xml:space="preserve"> </v>
      </c>
      <c r="F21" s="32"/>
      <c r="G21" s="32"/>
      <c r="H21" s="32"/>
      <c r="I21" s="27" t="s">
        <v>26</v>
      </c>
      <c r="J21" s="25" t="str">
        <f>IF('Rekapitulace stavby'!AN17="","",'Rekapitulace stavby'!AN17)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31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32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03" t="s">
        <v>1</v>
      </c>
      <c r="F27" s="203"/>
      <c r="G27" s="203"/>
      <c r="H27" s="203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33</v>
      </c>
      <c r="E30" s="32"/>
      <c r="F30" s="32"/>
      <c r="G30" s="32"/>
      <c r="H30" s="32"/>
      <c r="I30" s="3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35</v>
      </c>
      <c r="G32" s="32"/>
      <c r="H32" s="32"/>
      <c r="I32" s="36" t="s">
        <v>34</v>
      </c>
      <c r="J32" s="36" t="s">
        <v>36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37</v>
      </c>
      <c r="E33" s="27" t="s">
        <v>38</v>
      </c>
      <c r="F33" s="95">
        <f>ROUND((SUM(BE142:BE450)),  2)</f>
        <v>0</v>
      </c>
      <c r="G33" s="32"/>
      <c r="H33" s="32"/>
      <c r="I33" s="96">
        <v>0.21</v>
      </c>
      <c r="J33" s="95">
        <f>ROUND(((SUM(BE142:BE450))*I33),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39</v>
      </c>
      <c r="F34" s="95">
        <f>ROUND((SUM(BF142:BF450)),  2)</f>
        <v>0</v>
      </c>
      <c r="G34" s="32"/>
      <c r="H34" s="32"/>
      <c r="I34" s="96">
        <v>0.12</v>
      </c>
      <c r="J34" s="95">
        <f>ROUND(((SUM(BF142:BF450))*I34),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40</v>
      </c>
      <c r="F35" s="95">
        <f>ROUND((SUM(BG142:BG450)),  2)</f>
        <v>0</v>
      </c>
      <c r="G35" s="32"/>
      <c r="H35" s="32"/>
      <c r="I35" s="96">
        <v>0.21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41</v>
      </c>
      <c r="F36" s="95">
        <f>ROUND((SUM(BH142:BH450)),  2)</f>
        <v>0</v>
      </c>
      <c r="G36" s="32"/>
      <c r="H36" s="32"/>
      <c r="I36" s="96">
        <v>0.15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42</v>
      </c>
      <c r="F37" s="95">
        <f>ROUND((SUM(BI142:BI450)), 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43</v>
      </c>
      <c r="E39" s="60"/>
      <c r="F39" s="60"/>
      <c r="G39" s="99" t="s">
        <v>44</v>
      </c>
      <c r="H39" s="100" t="s">
        <v>45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3" t="s">
        <v>49</v>
      </c>
      <c r="G61" s="45" t="s">
        <v>48</v>
      </c>
      <c r="H61" s="35"/>
      <c r="I61" s="35"/>
      <c r="J61" s="104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3" t="s">
        <v>49</v>
      </c>
      <c r="G76" s="45" t="s">
        <v>48</v>
      </c>
      <c r="H76" s="35"/>
      <c r="I76" s="35"/>
      <c r="J76" s="104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86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32" t="str">
        <f>E7</f>
        <v>OP 1.11 3+1 (typ byt č. 1)</v>
      </c>
      <c r="F85" s="233"/>
      <c r="G85" s="233"/>
      <c r="H85" s="23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84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18" t="str">
        <f>E9</f>
        <v>4 2023 - Bytová jednotka typ byt č. 1 var. 2</v>
      </c>
      <c r="F87" s="231"/>
      <c r="G87" s="231"/>
      <c r="H87" s="23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14. 8. 2023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 xml:space="preserve"> 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31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5" t="s">
        <v>87</v>
      </c>
      <c r="D94" s="97"/>
      <c r="E94" s="97"/>
      <c r="F94" s="97"/>
      <c r="G94" s="97"/>
      <c r="H94" s="97"/>
      <c r="I94" s="97"/>
      <c r="J94" s="106" t="s">
        <v>88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7" t="s">
        <v>89</v>
      </c>
      <c r="D96" s="32"/>
      <c r="E96" s="32"/>
      <c r="F96" s="32"/>
      <c r="G96" s="32"/>
      <c r="H96" s="32"/>
      <c r="I96" s="3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pans="2:12" s="9" customFormat="1" ht="24.95" customHeight="1">
      <c r="B97" s="108"/>
      <c r="D97" s="109" t="s">
        <v>91</v>
      </c>
      <c r="E97" s="110"/>
      <c r="F97" s="110"/>
      <c r="G97" s="110"/>
      <c r="H97" s="110"/>
      <c r="I97" s="110"/>
      <c r="J97" s="111">
        <f>J143</f>
        <v>0</v>
      </c>
      <c r="L97" s="108"/>
    </row>
    <row r="98" spans="2:12" s="10" customFormat="1" ht="19.899999999999999" customHeight="1">
      <c r="B98" s="112"/>
      <c r="D98" s="113" t="s">
        <v>92</v>
      </c>
      <c r="E98" s="114"/>
      <c r="F98" s="114"/>
      <c r="G98" s="114"/>
      <c r="H98" s="114"/>
      <c r="I98" s="114"/>
      <c r="J98" s="115">
        <f>J144</f>
        <v>0</v>
      </c>
      <c r="L98" s="112"/>
    </row>
    <row r="99" spans="2:12" s="10" customFormat="1" ht="19.899999999999999" customHeight="1">
      <c r="B99" s="112"/>
      <c r="D99" s="113" t="s">
        <v>93</v>
      </c>
      <c r="E99" s="114"/>
      <c r="F99" s="114"/>
      <c r="G99" s="114"/>
      <c r="H99" s="114"/>
      <c r="I99" s="114"/>
      <c r="J99" s="115">
        <f>J147</f>
        <v>0</v>
      </c>
      <c r="L99" s="112"/>
    </row>
    <row r="100" spans="2:12" s="10" customFormat="1" ht="19.899999999999999" customHeight="1">
      <c r="B100" s="112"/>
      <c r="D100" s="113" t="s">
        <v>94</v>
      </c>
      <c r="E100" s="114"/>
      <c r="F100" s="114"/>
      <c r="G100" s="114"/>
      <c r="H100" s="114"/>
      <c r="I100" s="114"/>
      <c r="J100" s="115">
        <f>J155</f>
        <v>0</v>
      </c>
      <c r="L100" s="112"/>
    </row>
    <row r="101" spans="2:12" s="10" customFormat="1" ht="19.899999999999999" customHeight="1">
      <c r="B101" s="112"/>
      <c r="D101" s="113" t="s">
        <v>95</v>
      </c>
      <c r="E101" s="114"/>
      <c r="F101" s="114"/>
      <c r="G101" s="114"/>
      <c r="H101" s="114"/>
      <c r="I101" s="114"/>
      <c r="J101" s="115">
        <f>J173</f>
        <v>0</v>
      </c>
      <c r="L101" s="112"/>
    </row>
    <row r="102" spans="2:12" s="10" customFormat="1" ht="19.899999999999999" customHeight="1">
      <c r="B102" s="112"/>
      <c r="D102" s="113" t="s">
        <v>96</v>
      </c>
      <c r="E102" s="114"/>
      <c r="F102" s="114"/>
      <c r="G102" s="114"/>
      <c r="H102" s="114"/>
      <c r="I102" s="114"/>
      <c r="J102" s="115">
        <f>J179</f>
        <v>0</v>
      </c>
      <c r="L102" s="112"/>
    </row>
    <row r="103" spans="2:12" s="9" customFormat="1" ht="24.95" customHeight="1">
      <c r="B103" s="108"/>
      <c r="D103" s="109" t="s">
        <v>97</v>
      </c>
      <c r="E103" s="110"/>
      <c r="F103" s="110"/>
      <c r="G103" s="110"/>
      <c r="H103" s="110"/>
      <c r="I103" s="110"/>
      <c r="J103" s="111">
        <f>J181</f>
        <v>0</v>
      </c>
      <c r="L103" s="108"/>
    </row>
    <row r="104" spans="2:12" s="10" customFormat="1" ht="19.899999999999999" customHeight="1">
      <c r="B104" s="112"/>
      <c r="D104" s="113" t="s">
        <v>98</v>
      </c>
      <c r="E104" s="114"/>
      <c r="F104" s="114"/>
      <c r="G104" s="114"/>
      <c r="H104" s="114"/>
      <c r="I104" s="114"/>
      <c r="J104" s="115">
        <f>J182</f>
        <v>0</v>
      </c>
      <c r="L104" s="112"/>
    </row>
    <row r="105" spans="2:12" s="10" customFormat="1" ht="19.899999999999999" customHeight="1">
      <c r="B105" s="112"/>
      <c r="D105" s="113" t="s">
        <v>99</v>
      </c>
      <c r="E105" s="114"/>
      <c r="F105" s="114"/>
      <c r="G105" s="114"/>
      <c r="H105" s="114"/>
      <c r="I105" s="114"/>
      <c r="J105" s="115">
        <f>J190</f>
        <v>0</v>
      </c>
      <c r="L105" s="112"/>
    </row>
    <row r="106" spans="2:12" s="10" customFormat="1" ht="19.899999999999999" customHeight="1">
      <c r="B106" s="112"/>
      <c r="D106" s="113" t="s">
        <v>100</v>
      </c>
      <c r="E106" s="114"/>
      <c r="F106" s="114"/>
      <c r="G106" s="114"/>
      <c r="H106" s="114"/>
      <c r="I106" s="114"/>
      <c r="J106" s="115">
        <f>J201</f>
        <v>0</v>
      </c>
      <c r="L106" s="112"/>
    </row>
    <row r="107" spans="2:12" s="10" customFormat="1" ht="19.899999999999999" customHeight="1">
      <c r="B107" s="112"/>
      <c r="D107" s="113" t="s">
        <v>101</v>
      </c>
      <c r="E107" s="114"/>
      <c r="F107" s="114"/>
      <c r="G107" s="114"/>
      <c r="H107" s="114"/>
      <c r="I107" s="114"/>
      <c r="J107" s="115">
        <f>J213</f>
        <v>0</v>
      </c>
      <c r="L107" s="112"/>
    </row>
    <row r="108" spans="2:12" s="10" customFormat="1" ht="19.899999999999999" customHeight="1">
      <c r="B108" s="112"/>
      <c r="D108" s="113" t="s">
        <v>102</v>
      </c>
      <c r="E108" s="114"/>
      <c r="F108" s="114"/>
      <c r="G108" s="114"/>
      <c r="H108" s="114"/>
      <c r="I108" s="114"/>
      <c r="J108" s="115">
        <f>J233</f>
        <v>0</v>
      </c>
      <c r="L108" s="112"/>
    </row>
    <row r="109" spans="2:12" s="10" customFormat="1" ht="19.899999999999999" customHeight="1">
      <c r="B109" s="112"/>
      <c r="D109" s="113" t="s">
        <v>103</v>
      </c>
      <c r="E109" s="114"/>
      <c r="F109" s="114"/>
      <c r="G109" s="114"/>
      <c r="H109" s="114"/>
      <c r="I109" s="114"/>
      <c r="J109" s="115">
        <f>J236</f>
        <v>0</v>
      </c>
      <c r="L109" s="112"/>
    </row>
    <row r="110" spans="2:12" s="10" customFormat="1" ht="19.899999999999999" customHeight="1">
      <c r="B110" s="112"/>
      <c r="D110" s="113" t="s">
        <v>104</v>
      </c>
      <c r="E110" s="114"/>
      <c r="F110" s="114"/>
      <c r="G110" s="114"/>
      <c r="H110" s="114"/>
      <c r="I110" s="114"/>
      <c r="J110" s="115">
        <f>J274</f>
        <v>0</v>
      </c>
      <c r="L110" s="112"/>
    </row>
    <row r="111" spans="2:12" s="10" customFormat="1" ht="19.899999999999999" customHeight="1">
      <c r="B111" s="112"/>
      <c r="D111" s="113" t="s">
        <v>105</v>
      </c>
      <c r="E111" s="114"/>
      <c r="F111" s="114"/>
      <c r="G111" s="114"/>
      <c r="H111" s="114"/>
      <c r="I111" s="114"/>
      <c r="J111" s="115">
        <f>J277</f>
        <v>0</v>
      </c>
      <c r="L111" s="112"/>
    </row>
    <row r="112" spans="2:12" s="10" customFormat="1" ht="19.899999999999999" customHeight="1">
      <c r="B112" s="112"/>
      <c r="D112" s="113" t="s">
        <v>106</v>
      </c>
      <c r="E112" s="114"/>
      <c r="F112" s="114"/>
      <c r="G112" s="114"/>
      <c r="H112" s="114"/>
      <c r="I112" s="114"/>
      <c r="J112" s="115">
        <f>J306</f>
        <v>0</v>
      </c>
      <c r="L112" s="112"/>
    </row>
    <row r="113" spans="1:31" s="10" customFormat="1" ht="19.899999999999999" customHeight="1">
      <c r="B113" s="112"/>
      <c r="D113" s="113" t="s">
        <v>107</v>
      </c>
      <c r="E113" s="114"/>
      <c r="F113" s="114"/>
      <c r="G113" s="114"/>
      <c r="H113" s="114"/>
      <c r="I113" s="114"/>
      <c r="J113" s="115">
        <f>J332</f>
        <v>0</v>
      </c>
      <c r="L113" s="112"/>
    </row>
    <row r="114" spans="1:31" s="10" customFormat="1" ht="19.899999999999999" customHeight="1">
      <c r="B114" s="112"/>
      <c r="D114" s="113" t="s">
        <v>108</v>
      </c>
      <c r="E114" s="114"/>
      <c r="F114" s="114"/>
      <c r="G114" s="114"/>
      <c r="H114" s="114"/>
      <c r="I114" s="114"/>
      <c r="J114" s="115">
        <f>J341</f>
        <v>0</v>
      </c>
      <c r="L114" s="112"/>
    </row>
    <row r="115" spans="1:31" s="10" customFormat="1" ht="19.899999999999999" customHeight="1">
      <c r="B115" s="112"/>
      <c r="D115" s="113" t="s">
        <v>109</v>
      </c>
      <c r="E115" s="114"/>
      <c r="F115" s="114"/>
      <c r="G115" s="114"/>
      <c r="H115" s="114"/>
      <c r="I115" s="114"/>
      <c r="J115" s="115">
        <f>J346</f>
        <v>0</v>
      </c>
      <c r="L115" s="112"/>
    </row>
    <row r="116" spans="1:31" s="10" customFormat="1" ht="19.899999999999999" customHeight="1">
      <c r="B116" s="112"/>
      <c r="D116" s="113" t="s">
        <v>110</v>
      </c>
      <c r="E116" s="114"/>
      <c r="F116" s="114"/>
      <c r="G116" s="114"/>
      <c r="H116" s="114"/>
      <c r="I116" s="114"/>
      <c r="J116" s="115">
        <f>J373</f>
        <v>0</v>
      </c>
      <c r="L116" s="112"/>
    </row>
    <row r="117" spans="1:31" s="10" customFormat="1" ht="19.899999999999999" customHeight="1">
      <c r="B117" s="112"/>
      <c r="D117" s="113" t="s">
        <v>111</v>
      </c>
      <c r="E117" s="114"/>
      <c r="F117" s="114"/>
      <c r="G117" s="114"/>
      <c r="H117" s="114"/>
      <c r="I117" s="114"/>
      <c r="J117" s="115">
        <f>J379</f>
        <v>0</v>
      </c>
      <c r="L117" s="112"/>
    </row>
    <row r="118" spans="1:31" s="10" customFormat="1" ht="19.899999999999999" customHeight="1">
      <c r="B118" s="112"/>
      <c r="D118" s="113" t="s">
        <v>112</v>
      </c>
      <c r="E118" s="114"/>
      <c r="F118" s="114"/>
      <c r="G118" s="114"/>
      <c r="H118" s="114"/>
      <c r="I118" s="114"/>
      <c r="J118" s="115">
        <f>J393</f>
        <v>0</v>
      </c>
      <c r="L118" s="112"/>
    </row>
    <row r="119" spans="1:31" s="9" customFormat="1" ht="24.95" customHeight="1">
      <c r="B119" s="108"/>
      <c r="D119" s="109" t="s">
        <v>113</v>
      </c>
      <c r="E119" s="110"/>
      <c r="F119" s="110"/>
      <c r="G119" s="110"/>
      <c r="H119" s="110"/>
      <c r="I119" s="110"/>
      <c r="J119" s="111">
        <f>J420</f>
        <v>0</v>
      </c>
      <c r="L119" s="108"/>
    </row>
    <row r="120" spans="1:31" s="9" customFormat="1" ht="24.95" customHeight="1">
      <c r="B120" s="108"/>
      <c r="D120" s="109" t="s">
        <v>114</v>
      </c>
      <c r="E120" s="110"/>
      <c r="F120" s="110"/>
      <c r="G120" s="110"/>
      <c r="H120" s="110"/>
      <c r="I120" s="110"/>
      <c r="J120" s="111">
        <f>J446</f>
        <v>0</v>
      </c>
      <c r="L120" s="108"/>
    </row>
    <row r="121" spans="1:31" s="10" customFormat="1" ht="19.899999999999999" customHeight="1">
      <c r="B121" s="112"/>
      <c r="D121" s="113" t="s">
        <v>115</v>
      </c>
      <c r="E121" s="114"/>
      <c r="F121" s="114"/>
      <c r="G121" s="114"/>
      <c r="H121" s="114"/>
      <c r="I121" s="114"/>
      <c r="J121" s="115">
        <f>J447</f>
        <v>0</v>
      </c>
      <c r="L121" s="112"/>
    </row>
    <row r="122" spans="1:31" s="10" customFormat="1" ht="19.899999999999999" customHeight="1">
      <c r="B122" s="112"/>
      <c r="D122" s="113" t="s">
        <v>116</v>
      </c>
      <c r="E122" s="114"/>
      <c r="F122" s="114"/>
      <c r="G122" s="114"/>
      <c r="H122" s="114"/>
      <c r="I122" s="114"/>
      <c r="J122" s="115">
        <f>J449</f>
        <v>0</v>
      </c>
      <c r="L122" s="112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117</v>
      </c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32" t="str">
        <f>E7</f>
        <v>OP 1.11 3+1 (typ byt č. 1)</v>
      </c>
      <c r="F132" s="233"/>
      <c r="G132" s="233"/>
      <c r="H132" s="233"/>
      <c r="I132" s="3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84</v>
      </c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18" t="str">
        <f>E9</f>
        <v>4 2023 - Bytová jednotka typ byt č. 1 var. 2</v>
      </c>
      <c r="F134" s="231"/>
      <c r="G134" s="231"/>
      <c r="H134" s="231"/>
      <c r="I134" s="3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3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27" t="s">
        <v>22</v>
      </c>
      <c r="J136" s="55" t="str">
        <f>IF(J12="","",J12)</f>
        <v>14. 8. 2023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3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5.2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27" t="s">
        <v>29</v>
      </c>
      <c r="J138" s="30" t="str">
        <f>E21</f>
        <v xml:space="preserve"> 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27" t="s">
        <v>31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3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16"/>
      <c r="B141" s="117"/>
      <c r="C141" s="118" t="s">
        <v>118</v>
      </c>
      <c r="D141" s="119" t="s">
        <v>58</v>
      </c>
      <c r="E141" s="119" t="s">
        <v>54</v>
      </c>
      <c r="F141" s="119" t="s">
        <v>55</v>
      </c>
      <c r="G141" s="119" t="s">
        <v>119</v>
      </c>
      <c r="H141" s="119" t="s">
        <v>120</v>
      </c>
      <c r="I141" s="119" t="s">
        <v>121</v>
      </c>
      <c r="J141" s="119" t="s">
        <v>88</v>
      </c>
      <c r="K141" s="120" t="s">
        <v>122</v>
      </c>
      <c r="L141" s="121"/>
      <c r="M141" s="62" t="s">
        <v>1</v>
      </c>
      <c r="N141" s="63" t="s">
        <v>37</v>
      </c>
      <c r="O141" s="63" t="s">
        <v>123</v>
      </c>
      <c r="P141" s="63" t="s">
        <v>124</v>
      </c>
      <c r="Q141" s="63" t="s">
        <v>125</v>
      </c>
      <c r="R141" s="63" t="s">
        <v>126</v>
      </c>
      <c r="S141" s="63" t="s">
        <v>127</v>
      </c>
      <c r="T141" s="64" t="s">
        <v>128</v>
      </c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</row>
    <row r="142" spans="1:63" s="2" customFormat="1" ht="22.9" customHeight="1">
      <c r="A142" s="32"/>
      <c r="B142" s="33"/>
      <c r="C142" s="69" t="s">
        <v>129</v>
      </c>
      <c r="D142" s="32"/>
      <c r="E142" s="32"/>
      <c r="F142" s="32"/>
      <c r="G142" s="32"/>
      <c r="H142" s="32"/>
      <c r="I142" s="32"/>
      <c r="J142" s="122">
        <f>BK142</f>
        <v>0</v>
      </c>
      <c r="K142" s="32"/>
      <c r="L142" s="33"/>
      <c r="M142" s="65"/>
      <c r="N142" s="56"/>
      <c r="O142" s="66"/>
      <c r="P142" s="123">
        <f>P143+P181+P420+P446</f>
        <v>0</v>
      </c>
      <c r="Q142" s="66"/>
      <c r="R142" s="123">
        <f>R143+R181+R420+R446</f>
        <v>2.67612015</v>
      </c>
      <c r="S142" s="66"/>
      <c r="T142" s="124">
        <f>T143+T181+T420+T446</f>
        <v>2.7987302500000002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72</v>
      </c>
      <c r="AU142" s="17" t="s">
        <v>90</v>
      </c>
      <c r="BK142" s="125">
        <f>BK143+BK181+BK420+BK446</f>
        <v>0</v>
      </c>
    </row>
    <row r="143" spans="1:63" s="12" customFormat="1" ht="25.9" customHeight="1">
      <c r="B143" s="126"/>
      <c r="D143" s="127" t="s">
        <v>72</v>
      </c>
      <c r="E143" s="128" t="s">
        <v>130</v>
      </c>
      <c r="F143" s="128" t="s">
        <v>131</v>
      </c>
      <c r="I143" s="129"/>
      <c r="J143" s="130">
        <f>BK143</f>
        <v>0</v>
      </c>
      <c r="L143" s="126"/>
      <c r="M143" s="131"/>
      <c r="N143" s="132"/>
      <c r="O143" s="132"/>
      <c r="P143" s="133">
        <f>P144+P147+P155+P173+P179</f>
        <v>0</v>
      </c>
      <c r="Q143" s="132"/>
      <c r="R143" s="133">
        <f>R144+R147+R155+R173+R179</f>
        <v>0.45443110000000003</v>
      </c>
      <c r="S143" s="132"/>
      <c r="T143" s="134">
        <f>T144+T147+T155+T173+T179</f>
        <v>2.3837000000000002</v>
      </c>
      <c r="AR143" s="127" t="s">
        <v>81</v>
      </c>
      <c r="AT143" s="135" t="s">
        <v>72</v>
      </c>
      <c r="AU143" s="135" t="s">
        <v>73</v>
      </c>
      <c r="AY143" s="127" t="s">
        <v>132</v>
      </c>
      <c r="BK143" s="136">
        <f>BK144+BK147+BK155+BK173+BK179</f>
        <v>0</v>
      </c>
    </row>
    <row r="144" spans="1:63" s="12" customFormat="1" ht="22.9" customHeight="1">
      <c r="B144" s="126"/>
      <c r="D144" s="127" t="s">
        <v>72</v>
      </c>
      <c r="E144" s="137" t="s">
        <v>133</v>
      </c>
      <c r="F144" s="137" t="s">
        <v>134</v>
      </c>
      <c r="I144" s="129"/>
      <c r="J144" s="138">
        <f>BK144</f>
        <v>0</v>
      </c>
      <c r="L144" s="126"/>
      <c r="M144" s="131"/>
      <c r="N144" s="132"/>
      <c r="O144" s="132"/>
      <c r="P144" s="133">
        <f>SUM(P145:P146)</f>
        <v>0</v>
      </c>
      <c r="Q144" s="132"/>
      <c r="R144" s="133">
        <f>SUM(R145:R146)</f>
        <v>7.9769599999999996E-2</v>
      </c>
      <c r="S144" s="132"/>
      <c r="T144" s="134">
        <f>SUM(T145:T146)</f>
        <v>0</v>
      </c>
      <c r="AR144" s="127" t="s">
        <v>81</v>
      </c>
      <c r="AT144" s="135" t="s">
        <v>72</v>
      </c>
      <c r="AU144" s="135" t="s">
        <v>81</v>
      </c>
      <c r="AY144" s="127" t="s">
        <v>132</v>
      </c>
      <c r="BK144" s="136">
        <f>SUM(BK145:BK146)</f>
        <v>0</v>
      </c>
    </row>
    <row r="145" spans="1:65" s="2" customFormat="1" ht="24.2" customHeight="1">
      <c r="A145" s="32"/>
      <c r="B145" s="139"/>
      <c r="C145" s="140" t="s">
        <v>81</v>
      </c>
      <c r="D145" s="140" t="s">
        <v>135</v>
      </c>
      <c r="E145" s="141" t="s">
        <v>136</v>
      </c>
      <c r="F145" s="142" t="s">
        <v>137</v>
      </c>
      <c r="G145" s="143" t="s">
        <v>138</v>
      </c>
      <c r="H145" s="144">
        <v>1.28</v>
      </c>
      <c r="I145" s="145"/>
      <c r="J145" s="146">
        <f>ROUND(I145*H145,2)</f>
        <v>0</v>
      </c>
      <c r="K145" s="142" t="s">
        <v>1</v>
      </c>
      <c r="L145" s="33"/>
      <c r="M145" s="147" t="s">
        <v>1</v>
      </c>
      <c r="N145" s="148" t="s">
        <v>39</v>
      </c>
      <c r="O145" s="58"/>
      <c r="P145" s="149">
        <f>O145*H145</f>
        <v>0</v>
      </c>
      <c r="Q145" s="149">
        <v>6.232E-2</v>
      </c>
      <c r="R145" s="149">
        <f>Q145*H145</f>
        <v>7.9769599999999996E-2</v>
      </c>
      <c r="S145" s="149">
        <v>0</v>
      </c>
      <c r="T145" s="150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1" t="s">
        <v>139</v>
      </c>
      <c r="AT145" s="151" t="s">
        <v>135</v>
      </c>
      <c r="AU145" s="151" t="s">
        <v>140</v>
      </c>
      <c r="AY145" s="17" t="s">
        <v>132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140</v>
      </c>
      <c r="BK145" s="152">
        <f>ROUND(I145*H145,2)</f>
        <v>0</v>
      </c>
      <c r="BL145" s="17" t="s">
        <v>139</v>
      </c>
      <c r="BM145" s="151" t="s">
        <v>141</v>
      </c>
    </row>
    <row r="146" spans="1:65" s="13" customFormat="1">
      <c r="B146" s="153"/>
      <c r="D146" s="154" t="s">
        <v>142</v>
      </c>
      <c r="E146" s="155" t="s">
        <v>1</v>
      </c>
      <c r="F146" s="156" t="s">
        <v>143</v>
      </c>
      <c r="H146" s="157">
        <v>1.28</v>
      </c>
      <c r="I146" s="158"/>
      <c r="L146" s="153"/>
      <c r="M146" s="159"/>
      <c r="N146" s="160"/>
      <c r="O146" s="160"/>
      <c r="P146" s="160"/>
      <c r="Q146" s="160"/>
      <c r="R146" s="160"/>
      <c r="S146" s="160"/>
      <c r="T146" s="161"/>
      <c r="AT146" s="155" t="s">
        <v>142</v>
      </c>
      <c r="AU146" s="155" t="s">
        <v>140</v>
      </c>
      <c r="AV146" s="13" t="s">
        <v>140</v>
      </c>
      <c r="AW146" s="13" t="s">
        <v>30</v>
      </c>
      <c r="AX146" s="13" t="s">
        <v>81</v>
      </c>
      <c r="AY146" s="155" t="s">
        <v>132</v>
      </c>
    </row>
    <row r="147" spans="1:65" s="12" customFormat="1" ht="22.9" customHeight="1">
      <c r="B147" s="126"/>
      <c r="D147" s="127" t="s">
        <v>72</v>
      </c>
      <c r="E147" s="137" t="s">
        <v>144</v>
      </c>
      <c r="F147" s="137" t="s">
        <v>145</v>
      </c>
      <c r="I147" s="129"/>
      <c r="J147" s="138">
        <f>BK147</f>
        <v>0</v>
      </c>
      <c r="L147" s="126"/>
      <c r="M147" s="131"/>
      <c r="N147" s="132"/>
      <c r="O147" s="132"/>
      <c r="P147" s="133">
        <f>SUM(P148:P154)</f>
        <v>0</v>
      </c>
      <c r="Q147" s="132"/>
      <c r="R147" s="133">
        <f>SUM(R148:R154)</f>
        <v>0.37186350000000001</v>
      </c>
      <c r="S147" s="132"/>
      <c r="T147" s="134">
        <f>SUM(T148:T154)</f>
        <v>0</v>
      </c>
      <c r="AR147" s="127" t="s">
        <v>81</v>
      </c>
      <c r="AT147" s="135" t="s">
        <v>72</v>
      </c>
      <c r="AU147" s="135" t="s">
        <v>81</v>
      </c>
      <c r="AY147" s="127" t="s">
        <v>132</v>
      </c>
      <c r="BK147" s="136">
        <f>SUM(BK148:BK154)</f>
        <v>0</v>
      </c>
    </row>
    <row r="148" spans="1:65" s="2" customFormat="1" ht="24.2" customHeight="1">
      <c r="A148" s="32"/>
      <c r="B148" s="139"/>
      <c r="C148" s="140">
        <v>2</v>
      </c>
      <c r="D148" s="140" t="s">
        <v>135</v>
      </c>
      <c r="E148" s="141" t="s">
        <v>150</v>
      </c>
      <c r="F148" s="142" t="s">
        <v>151</v>
      </c>
      <c r="G148" s="143" t="s">
        <v>138</v>
      </c>
      <c r="H148" s="144">
        <v>6.86</v>
      </c>
      <c r="I148" s="145"/>
      <c r="J148" s="146">
        <f>ROUND(I148*H148,2)</f>
        <v>0</v>
      </c>
      <c r="K148" s="142" t="s">
        <v>146</v>
      </c>
      <c r="L148" s="33"/>
      <c r="M148" s="147" t="s">
        <v>1</v>
      </c>
      <c r="N148" s="148" t="s">
        <v>39</v>
      </c>
      <c r="O148" s="58"/>
      <c r="P148" s="149">
        <f>O148*H148</f>
        <v>0</v>
      </c>
      <c r="Q148" s="149">
        <v>5.1999999999999998E-3</v>
      </c>
      <c r="R148" s="149">
        <f>Q148*H148</f>
        <v>3.5672000000000002E-2</v>
      </c>
      <c r="S148" s="149">
        <v>0</v>
      </c>
      <c r="T148" s="150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1" t="s">
        <v>139</v>
      </c>
      <c r="AT148" s="151" t="s">
        <v>135</v>
      </c>
      <c r="AU148" s="151" t="s">
        <v>140</v>
      </c>
      <c r="AY148" s="17" t="s">
        <v>132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140</v>
      </c>
      <c r="BK148" s="152">
        <f>ROUND(I148*H148,2)</f>
        <v>0</v>
      </c>
      <c r="BL148" s="17" t="s">
        <v>139</v>
      </c>
      <c r="BM148" s="151" t="s">
        <v>152</v>
      </c>
    </row>
    <row r="149" spans="1:65" s="2" customFormat="1" ht="24.2" customHeight="1">
      <c r="A149" s="32"/>
      <c r="B149" s="139"/>
      <c r="C149" s="140">
        <v>3</v>
      </c>
      <c r="D149" s="140" t="s">
        <v>135</v>
      </c>
      <c r="E149" s="141" t="s">
        <v>156</v>
      </c>
      <c r="F149" s="142" t="s">
        <v>157</v>
      </c>
      <c r="G149" s="143" t="s">
        <v>138</v>
      </c>
      <c r="H149" s="144">
        <v>3.8450000000000002</v>
      </c>
      <c r="I149" s="145"/>
      <c r="J149" s="146">
        <f>ROUND(I149*H149,2)</f>
        <v>0</v>
      </c>
      <c r="K149" s="142" t="s">
        <v>1</v>
      </c>
      <c r="L149" s="33"/>
      <c r="M149" s="147" t="s">
        <v>1</v>
      </c>
      <c r="N149" s="148" t="s">
        <v>39</v>
      </c>
      <c r="O149" s="58"/>
      <c r="P149" s="149">
        <f>O149*H149</f>
        <v>0</v>
      </c>
      <c r="Q149" s="149">
        <v>5.67E-2</v>
      </c>
      <c r="R149" s="149">
        <f>Q149*H149</f>
        <v>0.21801150000000002</v>
      </c>
      <c r="S149" s="149">
        <v>0</v>
      </c>
      <c r="T149" s="150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51" t="s">
        <v>139</v>
      </c>
      <c r="AT149" s="151" t="s">
        <v>135</v>
      </c>
      <c r="AU149" s="151" t="s">
        <v>140</v>
      </c>
      <c r="AY149" s="17" t="s">
        <v>132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7" t="s">
        <v>140</v>
      </c>
      <c r="BK149" s="152">
        <f>ROUND(I149*H149,2)</f>
        <v>0</v>
      </c>
      <c r="BL149" s="17" t="s">
        <v>139</v>
      </c>
      <c r="BM149" s="151" t="s">
        <v>158</v>
      </c>
    </row>
    <row r="150" spans="1:65" s="13" customFormat="1">
      <c r="B150" s="153"/>
      <c r="D150" s="154" t="s">
        <v>142</v>
      </c>
      <c r="E150" s="155" t="s">
        <v>1</v>
      </c>
      <c r="F150" s="156" t="s">
        <v>147</v>
      </c>
      <c r="H150" s="157">
        <v>2.8140000000000001</v>
      </c>
      <c r="I150" s="158"/>
      <c r="L150" s="153"/>
      <c r="M150" s="159"/>
      <c r="N150" s="160"/>
      <c r="O150" s="160"/>
      <c r="P150" s="160"/>
      <c r="Q150" s="160"/>
      <c r="R150" s="160"/>
      <c r="S150" s="160"/>
      <c r="T150" s="161"/>
      <c r="AT150" s="155" t="s">
        <v>142</v>
      </c>
      <c r="AU150" s="155" t="s">
        <v>140</v>
      </c>
      <c r="AV150" s="13" t="s">
        <v>140</v>
      </c>
      <c r="AW150" s="13" t="s">
        <v>30</v>
      </c>
      <c r="AX150" s="13" t="s">
        <v>73</v>
      </c>
      <c r="AY150" s="155" t="s">
        <v>132</v>
      </c>
    </row>
    <row r="151" spans="1:65" s="13" customFormat="1">
      <c r="B151" s="153"/>
      <c r="D151" s="154" t="s">
        <v>142</v>
      </c>
      <c r="E151" s="155" t="s">
        <v>1</v>
      </c>
      <c r="F151" s="156" t="s">
        <v>148</v>
      </c>
      <c r="H151" s="157">
        <v>1.0309999999999999</v>
      </c>
      <c r="I151" s="158"/>
      <c r="L151" s="153"/>
      <c r="M151" s="159"/>
      <c r="N151" s="160"/>
      <c r="O151" s="160"/>
      <c r="P151" s="160"/>
      <c r="Q151" s="160"/>
      <c r="R151" s="160"/>
      <c r="S151" s="160"/>
      <c r="T151" s="161"/>
      <c r="AT151" s="155" t="s">
        <v>142</v>
      </c>
      <c r="AU151" s="155" t="s">
        <v>140</v>
      </c>
      <c r="AV151" s="13" t="s">
        <v>140</v>
      </c>
      <c r="AW151" s="13" t="s">
        <v>30</v>
      </c>
      <c r="AX151" s="13" t="s">
        <v>73</v>
      </c>
      <c r="AY151" s="155" t="s">
        <v>132</v>
      </c>
    </row>
    <row r="152" spans="1:65" s="14" customFormat="1">
      <c r="B152" s="162"/>
      <c r="D152" s="154" t="s">
        <v>142</v>
      </c>
      <c r="E152" s="163" t="s">
        <v>1</v>
      </c>
      <c r="F152" s="164" t="s">
        <v>149</v>
      </c>
      <c r="H152" s="165">
        <v>3.8449999999999998</v>
      </c>
      <c r="I152" s="166"/>
      <c r="L152" s="162"/>
      <c r="M152" s="167"/>
      <c r="N152" s="168"/>
      <c r="O152" s="168"/>
      <c r="P152" s="168"/>
      <c r="Q152" s="168"/>
      <c r="R152" s="168"/>
      <c r="S152" s="168"/>
      <c r="T152" s="169"/>
      <c r="AT152" s="163" t="s">
        <v>142</v>
      </c>
      <c r="AU152" s="163" t="s">
        <v>140</v>
      </c>
      <c r="AV152" s="14" t="s">
        <v>139</v>
      </c>
      <c r="AW152" s="14" t="s">
        <v>30</v>
      </c>
      <c r="AX152" s="14" t="s">
        <v>81</v>
      </c>
      <c r="AY152" s="163" t="s">
        <v>132</v>
      </c>
    </row>
    <row r="153" spans="1:65" s="2" customFormat="1" ht="21.75" customHeight="1">
      <c r="A153" s="32"/>
      <c r="B153" s="139"/>
      <c r="C153" s="140">
        <v>4</v>
      </c>
      <c r="D153" s="140" t="s">
        <v>135</v>
      </c>
      <c r="E153" s="141" t="s">
        <v>159</v>
      </c>
      <c r="F153" s="142" t="s">
        <v>160</v>
      </c>
      <c r="G153" s="143" t="s">
        <v>161</v>
      </c>
      <c r="H153" s="144">
        <v>2</v>
      </c>
      <c r="I153" s="145"/>
      <c r="J153" s="146">
        <f>ROUND(I153*H153,2)</f>
        <v>0</v>
      </c>
      <c r="K153" s="142" t="s">
        <v>1</v>
      </c>
      <c r="L153" s="33"/>
      <c r="M153" s="147" t="s">
        <v>1</v>
      </c>
      <c r="N153" s="148" t="s">
        <v>39</v>
      </c>
      <c r="O153" s="58"/>
      <c r="P153" s="149">
        <f>O153*H153</f>
        <v>0</v>
      </c>
      <c r="Q153" s="149">
        <v>4.684E-2</v>
      </c>
      <c r="R153" s="149">
        <f>Q153*H153</f>
        <v>9.3679999999999999E-2</v>
      </c>
      <c r="S153" s="149">
        <v>0</v>
      </c>
      <c r="T153" s="150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51" t="s">
        <v>139</v>
      </c>
      <c r="AT153" s="151" t="s">
        <v>135</v>
      </c>
      <c r="AU153" s="151" t="s">
        <v>140</v>
      </c>
      <c r="AY153" s="17" t="s">
        <v>132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7" t="s">
        <v>140</v>
      </c>
      <c r="BK153" s="152">
        <f>ROUND(I153*H153,2)</f>
        <v>0</v>
      </c>
      <c r="BL153" s="17" t="s">
        <v>139</v>
      </c>
      <c r="BM153" s="151" t="s">
        <v>162</v>
      </c>
    </row>
    <row r="154" spans="1:65" s="2" customFormat="1" ht="33" customHeight="1">
      <c r="A154" s="32"/>
      <c r="B154" s="139"/>
      <c r="C154" s="177">
        <v>5</v>
      </c>
      <c r="D154" s="177" t="s">
        <v>164</v>
      </c>
      <c r="E154" s="178" t="s">
        <v>165</v>
      </c>
      <c r="F154" s="179" t="s">
        <v>166</v>
      </c>
      <c r="G154" s="180" t="s">
        <v>161</v>
      </c>
      <c r="H154" s="181">
        <v>2</v>
      </c>
      <c r="I154" s="182"/>
      <c r="J154" s="183">
        <f>ROUND(I154*H154,2)</f>
        <v>0</v>
      </c>
      <c r="K154" s="179" t="s">
        <v>146</v>
      </c>
      <c r="L154" s="184"/>
      <c r="M154" s="185" t="s">
        <v>1</v>
      </c>
      <c r="N154" s="186" t="s">
        <v>39</v>
      </c>
      <c r="O154" s="58"/>
      <c r="P154" s="149">
        <f>O154*H154</f>
        <v>0</v>
      </c>
      <c r="Q154" s="149">
        <v>1.225E-2</v>
      </c>
      <c r="R154" s="149">
        <f>Q154*H154</f>
        <v>2.4500000000000001E-2</v>
      </c>
      <c r="S154" s="149">
        <v>0</v>
      </c>
      <c r="T154" s="150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1" t="s">
        <v>163</v>
      </c>
      <c r="AT154" s="151" t="s">
        <v>164</v>
      </c>
      <c r="AU154" s="151" t="s">
        <v>140</v>
      </c>
      <c r="AY154" s="17" t="s">
        <v>132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140</v>
      </c>
      <c r="BK154" s="152">
        <f>ROUND(I154*H154,2)</f>
        <v>0</v>
      </c>
      <c r="BL154" s="17" t="s">
        <v>139</v>
      </c>
      <c r="BM154" s="151" t="s">
        <v>167</v>
      </c>
    </row>
    <row r="155" spans="1:65" s="12" customFormat="1" ht="22.9" customHeight="1">
      <c r="B155" s="126"/>
      <c r="D155" s="127" t="s">
        <v>72</v>
      </c>
      <c r="E155" s="137" t="s">
        <v>168</v>
      </c>
      <c r="F155" s="137" t="s">
        <v>169</v>
      </c>
      <c r="I155" s="129"/>
      <c r="J155" s="138">
        <f>BK155</f>
        <v>0</v>
      </c>
      <c r="L155" s="126"/>
      <c r="M155" s="131"/>
      <c r="N155" s="132"/>
      <c r="O155" s="132"/>
      <c r="P155" s="133">
        <f>SUM(P156:P172)</f>
        <v>0</v>
      </c>
      <c r="Q155" s="132"/>
      <c r="R155" s="133">
        <f>SUM(R156:R172)</f>
        <v>2.7980000000000001E-3</v>
      </c>
      <c r="S155" s="132"/>
      <c r="T155" s="134">
        <f>SUM(T156:T172)</f>
        <v>2.3837000000000002</v>
      </c>
      <c r="AR155" s="127" t="s">
        <v>81</v>
      </c>
      <c r="AT155" s="135" t="s">
        <v>72</v>
      </c>
      <c r="AU155" s="135" t="s">
        <v>81</v>
      </c>
      <c r="AY155" s="127" t="s">
        <v>132</v>
      </c>
      <c r="BK155" s="136">
        <f>SUM(BK156:BK172)</f>
        <v>0</v>
      </c>
    </row>
    <row r="156" spans="1:65" s="2" customFormat="1" ht="24.2" customHeight="1">
      <c r="A156" s="32"/>
      <c r="B156" s="139"/>
      <c r="C156" s="140">
        <v>6</v>
      </c>
      <c r="D156" s="140" t="s">
        <v>135</v>
      </c>
      <c r="E156" s="141" t="s">
        <v>170</v>
      </c>
      <c r="F156" s="142" t="s">
        <v>171</v>
      </c>
      <c r="G156" s="143" t="s">
        <v>138</v>
      </c>
      <c r="H156" s="144">
        <v>46.052999999999997</v>
      </c>
      <c r="I156" s="145"/>
      <c r="J156" s="146">
        <f>ROUND(I156*H156,2)</f>
        <v>0</v>
      </c>
      <c r="K156" s="142" t="s">
        <v>1</v>
      </c>
      <c r="L156" s="33"/>
      <c r="M156" s="147" t="s">
        <v>1</v>
      </c>
      <c r="N156" s="148" t="s">
        <v>39</v>
      </c>
      <c r="O156" s="58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51" t="s">
        <v>172</v>
      </c>
      <c r="AT156" s="151" t="s">
        <v>135</v>
      </c>
      <c r="AU156" s="151" t="s">
        <v>140</v>
      </c>
      <c r="AY156" s="17" t="s">
        <v>132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7" t="s">
        <v>140</v>
      </c>
      <c r="BK156" s="152">
        <f>ROUND(I156*H156,2)</f>
        <v>0</v>
      </c>
      <c r="BL156" s="17" t="s">
        <v>172</v>
      </c>
      <c r="BM156" s="151" t="s">
        <v>173</v>
      </c>
    </row>
    <row r="157" spans="1:65" s="15" customFormat="1">
      <c r="B157" s="170"/>
      <c r="D157" s="154" t="s">
        <v>142</v>
      </c>
      <c r="E157" s="171" t="s">
        <v>1</v>
      </c>
      <c r="F157" s="172" t="s">
        <v>174</v>
      </c>
      <c r="H157" s="171" t="s">
        <v>1</v>
      </c>
      <c r="I157" s="173"/>
      <c r="L157" s="170"/>
      <c r="M157" s="174"/>
      <c r="N157" s="175"/>
      <c r="O157" s="175"/>
      <c r="P157" s="175"/>
      <c r="Q157" s="175"/>
      <c r="R157" s="175"/>
      <c r="S157" s="175"/>
      <c r="T157" s="176"/>
      <c r="AT157" s="171" t="s">
        <v>142</v>
      </c>
      <c r="AU157" s="171" t="s">
        <v>140</v>
      </c>
      <c r="AV157" s="15" t="s">
        <v>81</v>
      </c>
      <c r="AW157" s="15" t="s">
        <v>30</v>
      </c>
      <c r="AX157" s="15" t="s">
        <v>73</v>
      </c>
      <c r="AY157" s="171" t="s">
        <v>132</v>
      </c>
    </row>
    <row r="158" spans="1:65" s="13" customFormat="1">
      <c r="B158" s="153"/>
      <c r="D158" s="154" t="s">
        <v>142</v>
      </c>
      <c r="E158" s="155" t="s">
        <v>1</v>
      </c>
      <c r="F158" s="156" t="s">
        <v>175</v>
      </c>
      <c r="H158" s="157">
        <v>26.103000000000002</v>
      </c>
      <c r="I158" s="158"/>
      <c r="L158" s="153"/>
      <c r="M158" s="159"/>
      <c r="N158" s="160"/>
      <c r="O158" s="160"/>
      <c r="P158" s="160"/>
      <c r="Q158" s="160"/>
      <c r="R158" s="160"/>
      <c r="S158" s="160"/>
      <c r="T158" s="161"/>
      <c r="AT158" s="155" t="s">
        <v>142</v>
      </c>
      <c r="AU158" s="155" t="s">
        <v>140</v>
      </c>
      <c r="AV158" s="13" t="s">
        <v>140</v>
      </c>
      <c r="AW158" s="13" t="s">
        <v>30</v>
      </c>
      <c r="AX158" s="13" t="s">
        <v>73</v>
      </c>
      <c r="AY158" s="155" t="s">
        <v>132</v>
      </c>
    </row>
    <row r="159" spans="1:65" s="15" customFormat="1">
      <c r="B159" s="170"/>
      <c r="D159" s="154" t="s">
        <v>142</v>
      </c>
      <c r="E159" s="171" t="s">
        <v>1</v>
      </c>
      <c r="F159" s="172" t="s">
        <v>176</v>
      </c>
      <c r="H159" s="171" t="s">
        <v>1</v>
      </c>
      <c r="I159" s="173"/>
      <c r="L159" s="170"/>
      <c r="M159" s="174"/>
      <c r="N159" s="175"/>
      <c r="O159" s="175"/>
      <c r="P159" s="175"/>
      <c r="Q159" s="175"/>
      <c r="R159" s="175"/>
      <c r="S159" s="175"/>
      <c r="T159" s="176"/>
      <c r="AT159" s="171" t="s">
        <v>142</v>
      </c>
      <c r="AU159" s="171" t="s">
        <v>140</v>
      </c>
      <c r="AV159" s="15" t="s">
        <v>81</v>
      </c>
      <c r="AW159" s="15" t="s">
        <v>30</v>
      </c>
      <c r="AX159" s="15" t="s">
        <v>73</v>
      </c>
      <c r="AY159" s="171" t="s">
        <v>132</v>
      </c>
    </row>
    <row r="160" spans="1:65" s="13" customFormat="1">
      <c r="B160" s="153"/>
      <c r="D160" s="154" t="s">
        <v>142</v>
      </c>
      <c r="E160" s="155" t="s">
        <v>1</v>
      </c>
      <c r="F160" s="156" t="s">
        <v>177</v>
      </c>
      <c r="H160" s="157">
        <v>19.95</v>
      </c>
      <c r="I160" s="158"/>
      <c r="L160" s="153"/>
      <c r="M160" s="159"/>
      <c r="N160" s="160"/>
      <c r="O160" s="160"/>
      <c r="P160" s="160"/>
      <c r="Q160" s="160"/>
      <c r="R160" s="160"/>
      <c r="S160" s="160"/>
      <c r="T160" s="161"/>
      <c r="AT160" s="155" t="s">
        <v>142</v>
      </c>
      <c r="AU160" s="155" t="s">
        <v>140</v>
      </c>
      <c r="AV160" s="13" t="s">
        <v>140</v>
      </c>
      <c r="AW160" s="13" t="s">
        <v>30</v>
      </c>
      <c r="AX160" s="13" t="s">
        <v>73</v>
      </c>
      <c r="AY160" s="155" t="s">
        <v>132</v>
      </c>
    </row>
    <row r="161" spans="1:65" s="14" customFormat="1">
      <c r="B161" s="162"/>
      <c r="D161" s="154" t="s">
        <v>142</v>
      </c>
      <c r="E161" s="163" t="s">
        <v>1</v>
      </c>
      <c r="F161" s="164" t="s">
        <v>149</v>
      </c>
      <c r="H161" s="165">
        <v>46.052999999999997</v>
      </c>
      <c r="I161" s="166"/>
      <c r="L161" s="162"/>
      <c r="M161" s="167"/>
      <c r="N161" s="168"/>
      <c r="O161" s="168"/>
      <c r="P161" s="168"/>
      <c r="Q161" s="168"/>
      <c r="R161" s="168"/>
      <c r="S161" s="168"/>
      <c r="T161" s="169"/>
      <c r="AT161" s="163" t="s">
        <v>142</v>
      </c>
      <c r="AU161" s="163" t="s">
        <v>140</v>
      </c>
      <c r="AV161" s="14" t="s">
        <v>139</v>
      </c>
      <c r="AW161" s="14" t="s">
        <v>30</v>
      </c>
      <c r="AX161" s="14" t="s">
        <v>81</v>
      </c>
      <c r="AY161" s="163" t="s">
        <v>132</v>
      </c>
    </row>
    <row r="162" spans="1:65" s="2" customFormat="1" ht="24.2" customHeight="1">
      <c r="A162" s="32"/>
      <c r="B162" s="139"/>
      <c r="C162" s="140">
        <v>7</v>
      </c>
      <c r="D162" s="140" t="s">
        <v>135</v>
      </c>
      <c r="E162" s="141" t="s">
        <v>178</v>
      </c>
      <c r="F162" s="142" t="s">
        <v>179</v>
      </c>
      <c r="G162" s="143" t="s">
        <v>138</v>
      </c>
      <c r="H162" s="144">
        <v>69.95</v>
      </c>
      <c r="I162" s="145"/>
      <c r="J162" s="146">
        <f>ROUND(I162*H162,2)</f>
        <v>0</v>
      </c>
      <c r="K162" s="142" t="s">
        <v>1</v>
      </c>
      <c r="L162" s="33"/>
      <c r="M162" s="147" t="s">
        <v>1</v>
      </c>
      <c r="N162" s="148" t="s">
        <v>39</v>
      </c>
      <c r="O162" s="58"/>
      <c r="P162" s="149">
        <f>O162*H162</f>
        <v>0</v>
      </c>
      <c r="Q162" s="149">
        <v>4.0000000000000003E-5</v>
      </c>
      <c r="R162" s="149">
        <f>Q162*H162</f>
        <v>2.7980000000000001E-3</v>
      </c>
      <c r="S162" s="149">
        <v>0</v>
      </c>
      <c r="T162" s="15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1" t="s">
        <v>139</v>
      </c>
      <c r="AT162" s="151" t="s">
        <v>135</v>
      </c>
      <c r="AU162" s="151" t="s">
        <v>140</v>
      </c>
      <c r="AY162" s="17" t="s">
        <v>132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7" t="s">
        <v>140</v>
      </c>
      <c r="BK162" s="152">
        <f>ROUND(I162*H162,2)</f>
        <v>0</v>
      </c>
      <c r="BL162" s="17" t="s">
        <v>139</v>
      </c>
      <c r="BM162" s="151" t="s">
        <v>180</v>
      </c>
    </row>
    <row r="163" spans="1:65" s="13" customFormat="1">
      <c r="B163" s="153"/>
      <c r="D163" s="154" t="s">
        <v>142</v>
      </c>
      <c r="E163" s="155" t="s">
        <v>1</v>
      </c>
      <c r="F163" s="156" t="s">
        <v>181</v>
      </c>
      <c r="H163" s="157">
        <v>19.95</v>
      </c>
      <c r="I163" s="158"/>
      <c r="L163" s="153"/>
      <c r="M163" s="159"/>
      <c r="N163" s="160"/>
      <c r="O163" s="160"/>
      <c r="P163" s="160"/>
      <c r="Q163" s="160"/>
      <c r="R163" s="160"/>
      <c r="S163" s="160"/>
      <c r="T163" s="161"/>
      <c r="AT163" s="155" t="s">
        <v>142</v>
      </c>
      <c r="AU163" s="155" t="s">
        <v>140</v>
      </c>
      <c r="AV163" s="13" t="s">
        <v>140</v>
      </c>
      <c r="AW163" s="13" t="s">
        <v>30</v>
      </c>
      <c r="AX163" s="13" t="s">
        <v>73</v>
      </c>
      <c r="AY163" s="155" t="s">
        <v>132</v>
      </c>
    </row>
    <row r="164" spans="1:65" s="15" customFormat="1">
      <c r="B164" s="170"/>
      <c r="D164" s="154" t="s">
        <v>142</v>
      </c>
      <c r="E164" s="171" t="s">
        <v>1</v>
      </c>
      <c r="F164" s="172" t="s">
        <v>182</v>
      </c>
      <c r="H164" s="171" t="s">
        <v>1</v>
      </c>
      <c r="I164" s="173"/>
      <c r="L164" s="170"/>
      <c r="M164" s="174"/>
      <c r="N164" s="175"/>
      <c r="O164" s="175"/>
      <c r="P164" s="175"/>
      <c r="Q164" s="175"/>
      <c r="R164" s="175"/>
      <c r="S164" s="175"/>
      <c r="T164" s="176"/>
      <c r="AT164" s="171" t="s">
        <v>142</v>
      </c>
      <c r="AU164" s="171" t="s">
        <v>140</v>
      </c>
      <c r="AV164" s="15" t="s">
        <v>81</v>
      </c>
      <c r="AW164" s="15" t="s">
        <v>30</v>
      </c>
      <c r="AX164" s="15" t="s">
        <v>73</v>
      </c>
      <c r="AY164" s="171" t="s">
        <v>132</v>
      </c>
    </row>
    <row r="165" spans="1:65" s="13" customFormat="1">
      <c r="B165" s="153"/>
      <c r="D165" s="154" t="s">
        <v>142</v>
      </c>
      <c r="E165" s="155" t="s">
        <v>1</v>
      </c>
      <c r="F165" s="156" t="s">
        <v>155</v>
      </c>
      <c r="H165" s="157">
        <v>50</v>
      </c>
      <c r="I165" s="158"/>
      <c r="L165" s="153"/>
      <c r="M165" s="159"/>
      <c r="N165" s="160"/>
      <c r="O165" s="160"/>
      <c r="P165" s="160"/>
      <c r="Q165" s="160"/>
      <c r="R165" s="160"/>
      <c r="S165" s="160"/>
      <c r="T165" s="161"/>
      <c r="AT165" s="155" t="s">
        <v>142</v>
      </c>
      <c r="AU165" s="155" t="s">
        <v>140</v>
      </c>
      <c r="AV165" s="13" t="s">
        <v>140</v>
      </c>
      <c r="AW165" s="13" t="s">
        <v>30</v>
      </c>
      <c r="AX165" s="13" t="s">
        <v>73</v>
      </c>
      <c r="AY165" s="155" t="s">
        <v>132</v>
      </c>
    </row>
    <row r="166" spans="1:65" s="14" customFormat="1">
      <c r="B166" s="162"/>
      <c r="D166" s="154" t="s">
        <v>142</v>
      </c>
      <c r="E166" s="163" t="s">
        <v>1</v>
      </c>
      <c r="F166" s="164" t="s">
        <v>149</v>
      </c>
      <c r="H166" s="165">
        <v>69.95</v>
      </c>
      <c r="I166" s="166"/>
      <c r="L166" s="162"/>
      <c r="M166" s="167"/>
      <c r="N166" s="168"/>
      <c r="O166" s="168"/>
      <c r="P166" s="168"/>
      <c r="Q166" s="168"/>
      <c r="R166" s="168"/>
      <c r="S166" s="168"/>
      <c r="T166" s="169"/>
      <c r="AT166" s="163" t="s">
        <v>142</v>
      </c>
      <c r="AU166" s="163" t="s">
        <v>140</v>
      </c>
      <c r="AV166" s="14" t="s">
        <v>139</v>
      </c>
      <c r="AW166" s="14" t="s">
        <v>30</v>
      </c>
      <c r="AX166" s="14" t="s">
        <v>81</v>
      </c>
      <c r="AY166" s="163" t="s">
        <v>132</v>
      </c>
    </row>
    <row r="167" spans="1:65" s="2" customFormat="1" ht="16.5" customHeight="1">
      <c r="A167" s="32"/>
      <c r="B167" s="139"/>
      <c r="C167" s="140">
        <v>8</v>
      </c>
      <c r="D167" s="140" t="s">
        <v>135</v>
      </c>
      <c r="E167" s="141" t="s">
        <v>183</v>
      </c>
      <c r="F167" s="142" t="s">
        <v>184</v>
      </c>
      <c r="G167" s="143" t="s">
        <v>138</v>
      </c>
      <c r="H167" s="144">
        <v>23.837</v>
      </c>
      <c r="I167" s="145"/>
      <c r="J167" s="146">
        <f>ROUND(I167*H167,2)</f>
        <v>0</v>
      </c>
      <c r="K167" s="142" t="s">
        <v>1</v>
      </c>
      <c r="L167" s="33"/>
      <c r="M167" s="147" t="s">
        <v>1</v>
      </c>
      <c r="N167" s="148" t="s">
        <v>39</v>
      </c>
      <c r="O167" s="58"/>
      <c r="P167" s="149">
        <f>O167*H167</f>
        <v>0</v>
      </c>
      <c r="Q167" s="149">
        <v>0</v>
      </c>
      <c r="R167" s="149">
        <f>Q167*H167</f>
        <v>0</v>
      </c>
      <c r="S167" s="149">
        <v>0.1</v>
      </c>
      <c r="T167" s="150">
        <f>S167*H167</f>
        <v>2.3837000000000002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1" t="s">
        <v>139</v>
      </c>
      <c r="AT167" s="151" t="s">
        <v>135</v>
      </c>
      <c r="AU167" s="151" t="s">
        <v>140</v>
      </c>
      <c r="AY167" s="17" t="s">
        <v>132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7" t="s">
        <v>140</v>
      </c>
      <c r="BK167" s="152">
        <f>ROUND(I167*H167,2)</f>
        <v>0</v>
      </c>
      <c r="BL167" s="17" t="s">
        <v>139</v>
      </c>
      <c r="BM167" s="151" t="s">
        <v>185</v>
      </c>
    </row>
    <row r="168" spans="1:65" s="13" customFormat="1">
      <c r="B168" s="153"/>
      <c r="D168" s="154" t="s">
        <v>142</v>
      </c>
      <c r="E168" s="155" t="s">
        <v>1</v>
      </c>
      <c r="F168" s="156" t="s">
        <v>186</v>
      </c>
      <c r="H168" s="157">
        <v>23.837</v>
      </c>
      <c r="I168" s="158"/>
      <c r="L168" s="153"/>
      <c r="M168" s="159"/>
      <c r="N168" s="160"/>
      <c r="O168" s="160"/>
      <c r="P168" s="160"/>
      <c r="Q168" s="160"/>
      <c r="R168" s="160"/>
      <c r="S168" s="160"/>
      <c r="T168" s="161"/>
      <c r="AT168" s="155" t="s">
        <v>142</v>
      </c>
      <c r="AU168" s="155" t="s">
        <v>140</v>
      </c>
      <c r="AV168" s="13" t="s">
        <v>140</v>
      </c>
      <c r="AW168" s="13" t="s">
        <v>30</v>
      </c>
      <c r="AX168" s="13" t="s">
        <v>81</v>
      </c>
      <c r="AY168" s="155" t="s">
        <v>132</v>
      </c>
    </row>
    <row r="169" spans="1:65" s="2" customFormat="1" ht="21.75" customHeight="1">
      <c r="A169" s="32"/>
      <c r="B169" s="139"/>
      <c r="C169" s="140">
        <v>9</v>
      </c>
      <c r="D169" s="140" t="s">
        <v>135</v>
      </c>
      <c r="E169" s="141" t="s">
        <v>187</v>
      </c>
      <c r="F169" s="142" t="s">
        <v>188</v>
      </c>
      <c r="G169" s="143" t="s">
        <v>138</v>
      </c>
      <c r="H169" s="144">
        <v>8.8819999999999997</v>
      </c>
      <c r="I169" s="145"/>
      <c r="J169" s="146">
        <f>ROUND(I169*H169,2)</f>
        <v>0</v>
      </c>
      <c r="K169" s="142" t="s">
        <v>1</v>
      </c>
      <c r="L169" s="33"/>
      <c r="M169" s="147" t="s">
        <v>1</v>
      </c>
      <c r="N169" s="148" t="s">
        <v>39</v>
      </c>
      <c r="O169" s="58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51" t="s">
        <v>139</v>
      </c>
      <c r="AT169" s="151" t="s">
        <v>135</v>
      </c>
      <c r="AU169" s="151" t="s">
        <v>140</v>
      </c>
      <c r="AY169" s="17" t="s">
        <v>132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140</v>
      </c>
      <c r="BK169" s="152">
        <f>ROUND(I169*H169,2)</f>
        <v>0</v>
      </c>
      <c r="BL169" s="17" t="s">
        <v>139</v>
      </c>
      <c r="BM169" s="151" t="s">
        <v>189</v>
      </c>
    </row>
    <row r="170" spans="1:65" s="13" customFormat="1">
      <c r="B170" s="153"/>
      <c r="D170" s="154" t="s">
        <v>142</v>
      </c>
      <c r="E170" s="155" t="s">
        <v>1</v>
      </c>
      <c r="F170" s="156" t="s">
        <v>190</v>
      </c>
      <c r="H170" s="157">
        <v>6.782</v>
      </c>
      <c r="I170" s="158"/>
      <c r="L170" s="153"/>
      <c r="M170" s="159"/>
      <c r="N170" s="160"/>
      <c r="O170" s="160"/>
      <c r="P170" s="160"/>
      <c r="Q170" s="160"/>
      <c r="R170" s="160"/>
      <c r="S170" s="160"/>
      <c r="T170" s="161"/>
      <c r="AT170" s="155" t="s">
        <v>142</v>
      </c>
      <c r="AU170" s="155" t="s">
        <v>140</v>
      </c>
      <c r="AV170" s="13" t="s">
        <v>140</v>
      </c>
      <c r="AW170" s="13" t="s">
        <v>30</v>
      </c>
      <c r="AX170" s="13" t="s">
        <v>73</v>
      </c>
      <c r="AY170" s="155" t="s">
        <v>132</v>
      </c>
    </row>
    <row r="171" spans="1:65" s="13" customFormat="1">
      <c r="B171" s="153"/>
      <c r="D171" s="154" t="s">
        <v>142</v>
      </c>
      <c r="E171" s="155" t="s">
        <v>1</v>
      </c>
      <c r="F171" s="156" t="s">
        <v>191</v>
      </c>
      <c r="H171" s="157">
        <v>2.1</v>
      </c>
      <c r="I171" s="158"/>
      <c r="L171" s="153"/>
      <c r="M171" s="159"/>
      <c r="N171" s="160"/>
      <c r="O171" s="160"/>
      <c r="P171" s="160"/>
      <c r="Q171" s="160"/>
      <c r="R171" s="160"/>
      <c r="S171" s="160"/>
      <c r="T171" s="161"/>
      <c r="AT171" s="155" t="s">
        <v>142</v>
      </c>
      <c r="AU171" s="155" t="s">
        <v>140</v>
      </c>
      <c r="AV171" s="13" t="s">
        <v>140</v>
      </c>
      <c r="AW171" s="13" t="s">
        <v>30</v>
      </c>
      <c r="AX171" s="13" t="s">
        <v>73</v>
      </c>
      <c r="AY171" s="155" t="s">
        <v>132</v>
      </c>
    </row>
    <row r="172" spans="1:65" s="14" customFormat="1">
      <c r="B172" s="162"/>
      <c r="D172" s="154" t="s">
        <v>142</v>
      </c>
      <c r="E172" s="163" t="s">
        <v>1</v>
      </c>
      <c r="F172" s="164" t="s">
        <v>149</v>
      </c>
      <c r="H172" s="165">
        <v>8.8819999999999997</v>
      </c>
      <c r="I172" s="166"/>
      <c r="L172" s="162"/>
      <c r="M172" s="167"/>
      <c r="N172" s="168"/>
      <c r="O172" s="168"/>
      <c r="P172" s="168"/>
      <c r="Q172" s="168"/>
      <c r="R172" s="168"/>
      <c r="S172" s="168"/>
      <c r="T172" s="169"/>
      <c r="AT172" s="163" t="s">
        <v>142</v>
      </c>
      <c r="AU172" s="163" t="s">
        <v>140</v>
      </c>
      <c r="AV172" s="14" t="s">
        <v>139</v>
      </c>
      <c r="AW172" s="14" t="s">
        <v>30</v>
      </c>
      <c r="AX172" s="14" t="s">
        <v>81</v>
      </c>
      <c r="AY172" s="163" t="s">
        <v>132</v>
      </c>
    </row>
    <row r="173" spans="1:65" s="12" customFormat="1" ht="22.9" customHeight="1">
      <c r="B173" s="126"/>
      <c r="D173" s="127" t="s">
        <v>72</v>
      </c>
      <c r="E173" s="137" t="s">
        <v>192</v>
      </c>
      <c r="F173" s="137" t="s">
        <v>193</v>
      </c>
      <c r="I173" s="129"/>
      <c r="J173" s="138">
        <f>BK173</f>
        <v>0</v>
      </c>
      <c r="L173" s="126"/>
      <c r="M173" s="131"/>
      <c r="N173" s="132"/>
      <c r="O173" s="132"/>
      <c r="P173" s="133">
        <f>SUM(P174:P178)</f>
        <v>0</v>
      </c>
      <c r="Q173" s="132"/>
      <c r="R173" s="133">
        <f>SUM(R174:R178)</f>
        <v>0</v>
      </c>
      <c r="S173" s="132"/>
      <c r="T173" s="134">
        <f>SUM(T174:T178)</f>
        <v>0</v>
      </c>
      <c r="AR173" s="127" t="s">
        <v>81</v>
      </c>
      <c r="AT173" s="135" t="s">
        <v>72</v>
      </c>
      <c r="AU173" s="135" t="s">
        <v>81</v>
      </c>
      <c r="AY173" s="127" t="s">
        <v>132</v>
      </c>
      <c r="BK173" s="136">
        <f>SUM(BK174:BK178)</f>
        <v>0</v>
      </c>
    </row>
    <row r="174" spans="1:65" s="2" customFormat="1" ht="33" customHeight="1">
      <c r="A174" s="32"/>
      <c r="B174" s="139"/>
      <c r="C174" s="140">
        <v>10</v>
      </c>
      <c r="D174" s="140" t="s">
        <v>135</v>
      </c>
      <c r="E174" s="141" t="s">
        <v>194</v>
      </c>
      <c r="F174" s="142" t="s">
        <v>195</v>
      </c>
      <c r="G174" s="143" t="s">
        <v>196</v>
      </c>
      <c r="H174" s="144">
        <v>2.7989999999999999</v>
      </c>
      <c r="I174" s="145"/>
      <c r="J174" s="146">
        <f>ROUND(I174*H174,2)</f>
        <v>0</v>
      </c>
      <c r="K174" s="142" t="s">
        <v>1</v>
      </c>
      <c r="L174" s="33"/>
      <c r="M174" s="147" t="s">
        <v>1</v>
      </c>
      <c r="N174" s="148" t="s">
        <v>39</v>
      </c>
      <c r="O174" s="58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1" t="s">
        <v>139</v>
      </c>
      <c r="AT174" s="151" t="s">
        <v>135</v>
      </c>
      <c r="AU174" s="151" t="s">
        <v>140</v>
      </c>
      <c r="AY174" s="17" t="s">
        <v>132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140</v>
      </c>
      <c r="BK174" s="152">
        <f>ROUND(I174*H174,2)</f>
        <v>0</v>
      </c>
      <c r="BL174" s="17" t="s">
        <v>139</v>
      </c>
      <c r="BM174" s="151" t="s">
        <v>197</v>
      </c>
    </row>
    <row r="175" spans="1:65" s="2" customFormat="1" ht="33" customHeight="1">
      <c r="A175" s="32"/>
      <c r="B175" s="139"/>
      <c r="C175" s="140">
        <v>11</v>
      </c>
      <c r="D175" s="140" t="s">
        <v>135</v>
      </c>
      <c r="E175" s="141" t="s">
        <v>198</v>
      </c>
      <c r="F175" s="142" t="s">
        <v>199</v>
      </c>
      <c r="G175" s="143" t="s">
        <v>196</v>
      </c>
      <c r="H175" s="144">
        <v>2.7989999999999999</v>
      </c>
      <c r="I175" s="145"/>
      <c r="J175" s="146">
        <f>ROUND(I175*H175,2)</f>
        <v>0</v>
      </c>
      <c r="K175" s="142" t="s">
        <v>1</v>
      </c>
      <c r="L175" s="33"/>
      <c r="M175" s="147" t="s">
        <v>1</v>
      </c>
      <c r="N175" s="148" t="s">
        <v>39</v>
      </c>
      <c r="O175" s="58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51" t="s">
        <v>139</v>
      </c>
      <c r="AT175" s="151" t="s">
        <v>135</v>
      </c>
      <c r="AU175" s="151" t="s">
        <v>140</v>
      </c>
      <c r="AY175" s="17" t="s">
        <v>132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7" t="s">
        <v>140</v>
      </c>
      <c r="BK175" s="152">
        <f>ROUND(I175*H175,2)</f>
        <v>0</v>
      </c>
      <c r="BL175" s="17" t="s">
        <v>139</v>
      </c>
      <c r="BM175" s="151" t="s">
        <v>200</v>
      </c>
    </row>
    <row r="176" spans="1:65" s="2" customFormat="1" ht="24.2" customHeight="1">
      <c r="A176" s="32"/>
      <c r="B176" s="139"/>
      <c r="C176" s="140">
        <v>12</v>
      </c>
      <c r="D176" s="140" t="s">
        <v>135</v>
      </c>
      <c r="E176" s="141" t="s">
        <v>201</v>
      </c>
      <c r="F176" s="142" t="s">
        <v>202</v>
      </c>
      <c r="G176" s="143" t="s">
        <v>196</v>
      </c>
      <c r="H176" s="144">
        <v>2.7989999999999999</v>
      </c>
      <c r="I176" s="145"/>
      <c r="J176" s="146">
        <f>ROUND(I176*H176,2)</f>
        <v>0</v>
      </c>
      <c r="K176" s="142" t="s">
        <v>1</v>
      </c>
      <c r="L176" s="33"/>
      <c r="M176" s="147" t="s">
        <v>1</v>
      </c>
      <c r="N176" s="148" t="s">
        <v>39</v>
      </c>
      <c r="O176" s="58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51" t="s">
        <v>139</v>
      </c>
      <c r="AT176" s="151" t="s">
        <v>135</v>
      </c>
      <c r="AU176" s="151" t="s">
        <v>140</v>
      </c>
      <c r="AY176" s="17" t="s">
        <v>132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7" t="s">
        <v>140</v>
      </c>
      <c r="BK176" s="152">
        <f>ROUND(I176*H176,2)</f>
        <v>0</v>
      </c>
      <c r="BL176" s="17" t="s">
        <v>139</v>
      </c>
      <c r="BM176" s="151" t="s">
        <v>203</v>
      </c>
    </row>
    <row r="177" spans="1:65" s="2" customFormat="1" ht="24.2" customHeight="1">
      <c r="A177" s="32"/>
      <c r="B177" s="139"/>
      <c r="C177" s="140">
        <v>13</v>
      </c>
      <c r="D177" s="140" t="s">
        <v>135</v>
      </c>
      <c r="E177" s="141" t="s">
        <v>204</v>
      </c>
      <c r="F177" s="142" t="s">
        <v>205</v>
      </c>
      <c r="G177" s="143" t="s">
        <v>196</v>
      </c>
      <c r="H177" s="144">
        <v>2.7989999999999999</v>
      </c>
      <c r="I177" s="145"/>
      <c r="J177" s="146">
        <f>ROUND(I177*H177,2)</f>
        <v>0</v>
      </c>
      <c r="K177" s="142" t="s">
        <v>1</v>
      </c>
      <c r="L177" s="33"/>
      <c r="M177" s="147" t="s">
        <v>1</v>
      </c>
      <c r="N177" s="148" t="s">
        <v>39</v>
      </c>
      <c r="O177" s="58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51" t="s">
        <v>139</v>
      </c>
      <c r="AT177" s="151" t="s">
        <v>135</v>
      </c>
      <c r="AU177" s="151" t="s">
        <v>140</v>
      </c>
      <c r="AY177" s="17" t="s">
        <v>132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7" t="s">
        <v>140</v>
      </c>
      <c r="BK177" s="152">
        <f>ROUND(I177*H177,2)</f>
        <v>0</v>
      </c>
      <c r="BL177" s="17" t="s">
        <v>139</v>
      </c>
      <c r="BM177" s="151" t="s">
        <v>206</v>
      </c>
    </row>
    <row r="178" spans="1:65" s="2" customFormat="1" ht="33" customHeight="1">
      <c r="A178" s="32"/>
      <c r="B178" s="139"/>
      <c r="C178" s="140">
        <v>14</v>
      </c>
      <c r="D178" s="140" t="s">
        <v>135</v>
      </c>
      <c r="E178" s="141" t="s">
        <v>207</v>
      </c>
      <c r="F178" s="142" t="s">
        <v>208</v>
      </c>
      <c r="G178" s="143" t="s">
        <v>196</v>
      </c>
      <c r="H178" s="144">
        <v>2.7989999999999999</v>
      </c>
      <c r="I178" s="145"/>
      <c r="J178" s="146">
        <f>ROUND(I178*H178,2)</f>
        <v>0</v>
      </c>
      <c r="K178" s="142" t="s">
        <v>146</v>
      </c>
      <c r="L178" s="33"/>
      <c r="M178" s="147" t="s">
        <v>1</v>
      </c>
      <c r="N178" s="148" t="s">
        <v>39</v>
      </c>
      <c r="O178" s="58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1" t="s">
        <v>139</v>
      </c>
      <c r="AT178" s="151" t="s">
        <v>135</v>
      </c>
      <c r="AU178" s="151" t="s">
        <v>140</v>
      </c>
      <c r="AY178" s="17" t="s">
        <v>132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7" t="s">
        <v>140</v>
      </c>
      <c r="BK178" s="152">
        <f>ROUND(I178*H178,2)</f>
        <v>0</v>
      </c>
      <c r="BL178" s="17" t="s">
        <v>139</v>
      </c>
      <c r="BM178" s="151" t="s">
        <v>209</v>
      </c>
    </row>
    <row r="179" spans="1:65" s="12" customFormat="1" ht="22.9" customHeight="1">
      <c r="B179" s="126"/>
      <c r="D179" s="127" t="s">
        <v>72</v>
      </c>
      <c r="E179" s="137" t="s">
        <v>210</v>
      </c>
      <c r="F179" s="137" t="s">
        <v>211</v>
      </c>
      <c r="I179" s="129"/>
      <c r="J179" s="138">
        <f>BK179</f>
        <v>0</v>
      </c>
      <c r="L179" s="126"/>
      <c r="M179" s="131"/>
      <c r="N179" s="132"/>
      <c r="O179" s="132"/>
      <c r="P179" s="133">
        <f>P180</f>
        <v>0</v>
      </c>
      <c r="Q179" s="132"/>
      <c r="R179" s="133">
        <f>R180</f>
        <v>0</v>
      </c>
      <c r="S179" s="132"/>
      <c r="T179" s="134">
        <f>T180</f>
        <v>0</v>
      </c>
      <c r="AR179" s="127" t="s">
        <v>81</v>
      </c>
      <c r="AT179" s="135" t="s">
        <v>72</v>
      </c>
      <c r="AU179" s="135" t="s">
        <v>81</v>
      </c>
      <c r="AY179" s="127" t="s">
        <v>132</v>
      </c>
      <c r="BK179" s="136">
        <f>BK180</f>
        <v>0</v>
      </c>
    </row>
    <row r="180" spans="1:65" s="2" customFormat="1" ht="16.5" customHeight="1">
      <c r="A180" s="32"/>
      <c r="B180" s="139"/>
      <c r="C180" s="140">
        <v>15</v>
      </c>
      <c r="D180" s="140" t="s">
        <v>135</v>
      </c>
      <c r="E180" s="141" t="s">
        <v>212</v>
      </c>
      <c r="F180" s="142" t="s">
        <v>213</v>
      </c>
      <c r="G180" s="143" t="s">
        <v>196</v>
      </c>
      <c r="H180" s="144">
        <v>0.624</v>
      </c>
      <c r="I180" s="145"/>
      <c r="J180" s="146">
        <f>ROUND(I180*H180,2)</f>
        <v>0</v>
      </c>
      <c r="K180" s="142" t="s">
        <v>1</v>
      </c>
      <c r="L180" s="33"/>
      <c r="M180" s="147" t="s">
        <v>1</v>
      </c>
      <c r="N180" s="148" t="s">
        <v>39</v>
      </c>
      <c r="O180" s="58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51" t="s">
        <v>139</v>
      </c>
      <c r="AT180" s="151" t="s">
        <v>135</v>
      </c>
      <c r="AU180" s="151" t="s">
        <v>140</v>
      </c>
      <c r="AY180" s="17" t="s">
        <v>132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7" t="s">
        <v>140</v>
      </c>
      <c r="BK180" s="152">
        <f>ROUND(I180*H180,2)</f>
        <v>0</v>
      </c>
      <c r="BL180" s="17" t="s">
        <v>139</v>
      </c>
      <c r="BM180" s="151" t="s">
        <v>214</v>
      </c>
    </row>
    <row r="181" spans="1:65" s="12" customFormat="1" ht="25.9" customHeight="1">
      <c r="B181" s="126"/>
      <c r="D181" s="127" t="s">
        <v>72</v>
      </c>
      <c r="E181" s="128" t="s">
        <v>215</v>
      </c>
      <c r="F181" s="128" t="s">
        <v>216</v>
      </c>
      <c r="I181" s="129"/>
      <c r="J181" s="130">
        <f>BK181</f>
        <v>0</v>
      </c>
      <c r="L181" s="126"/>
      <c r="M181" s="131"/>
      <c r="N181" s="132"/>
      <c r="O181" s="132"/>
      <c r="P181" s="133">
        <f>P182+P190+P201+P213+P233+P236+P274+P277+P306+P332+P341+P346+P373+P379+P393</f>
        <v>0</v>
      </c>
      <c r="Q181" s="132"/>
      <c r="R181" s="133">
        <f>R182+R190+R201+R213+R233+R236+R274+R277+R306+R332+R341+R346+R373+R379+R393</f>
        <v>2.2216890500000002</v>
      </c>
      <c r="S181" s="132"/>
      <c r="T181" s="134">
        <f>T182+T190+T201+T213+T233+T236+T274+T277+T306+T332+T341+T346+T373+T379+T393</f>
        <v>0.41503024999999999</v>
      </c>
      <c r="AR181" s="127" t="s">
        <v>140</v>
      </c>
      <c r="AT181" s="135" t="s">
        <v>72</v>
      </c>
      <c r="AU181" s="135" t="s">
        <v>73</v>
      </c>
      <c r="AY181" s="127" t="s">
        <v>132</v>
      </c>
      <c r="BK181" s="136">
        <f>BK182+BK190+BK201+BK213+BK233+BK236+BK274+BK277+BK306+BK332+BK341+BK346+BK373+BK379+BK393</f>
        <v>0</v>
      </c>
    </row>
    <row r="182" spans="1:65" s="12" customFormat="1" ht="22.9" customHeight="1">
      <c r="B182" s="126"/>
      <c r="D182" s="127" t="s">
        <v>72</v>
      </c>
      <c r="E182" s="137" t="s">
        <v>217</v>
      </c>
      <c r="F182" s="137" t="s">
        <v>218</v>
      </c>
      <c r="I182" s="129"/>
      <c r="J182" s="138">
        <f>BK182</f>
        <v>0</v>
      </c>
      <c r="L182" s="126"/>
      <c r="M182" s="131"/>
      <c r="N182" s="132"/>
      <c r="O182" s="132"/>
      <c r="P182" s="133">
        <f>SUM(P183:P189)</f>
        <v>0</v>
      </c>
      <c r="Q182" s="132"/>
      <c r="R182" s="133">
        <f>SUM(R183:R189)</f>
        <v>7.1199999999999996E-3</v>
      </c>
      <c r="S182" s="132"/>
      <c r="T182" s="134">
        <f>SUM(T183:T189)</f>
        <v>2.1179999999999997E-2</v>
      </c>
      <c r="AR182" s="127" t="s">
        <v>140</v>
      </c>
      <c r="AT182" s="135" t="s">
        <v>72</v>
      </c>
      <c r="AU182" s="135" t="s">
        <v>81</v>
      </c>
      <c r="AY182" s="127" t="s">
        <v>132</v>
      </c>
      <c r="BK182" s="136">
        <f>SUM(BK183:BK189)</f>
        <v>0</v>
      </c>
    </row>
    <row r="183" spans="1:65" s="2" customFormat="1" ht="16.5" customHeight="1">
      <c r="A183" s="32"/>
      <c r="B183" s="139"/>
      <c r="C183" s="140">
        <v>16</v>
      </c>
      <c r="D183" s="140" t="s">
        <v>135</v>
      </c>
      <c r="E183" s="141" t="s">
        <v>219</v>
      </c>
      <c r="F183" s="142" t="s">
        <v>220</v>
      </c>
      <c r="G183" s="143" t="s">
        <v>221</v>
      </c>
      <c r="H183" s="144">
        <v>6</v>
      </c>
      <c r="I183" s="145"/>
      <c r="J183" s="146">
        <f t="shared" ref="J183:J189" si="0">ROUND(I183*H183,2)</f>
        <v>0</v>
      </c>
      <c r="K183" s="142" t="s">
        <v>1</v>
      </c>
      <c r="L183" s="33"/>
      <c r="M183" s="147" t="s">
        <v>1</v>
      </c>
      <c r="N183" s="148" t="s">
        <v>39</v>
      </c>
      <c r="O183" s="58"/>
      <c r="P183" s="149">
        <f t="shared" ref="P183:P189" si="1">O183*H183</f>
        <v>0</v>
      </c>
      <c r="Q183" s="149">
        <v>0</v>
      </c>
      <c r="R183" s="149">
        <f t="shared" ref="R183:R189" si="2">Q183*H183</f>
        <v>0</v>
      </c>
      <c r="S183" s="149">
        <v>1.98E-3</v>
      </c>
      <c r="T183" s="150">
        <f t="shared" ref="T183:T189" si="3">S183*H183</f>
        <v>1.188E-2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1" t="s">
        <v>172</v>
      </c>
      <c r="AT183" s="151" t="s">
        <v>135</v>
      </c>
      <c r="AU183" s="151" t="s">
        <v>140</v>
      </c>
      <c r="AY183" s="17" t="s">
        <v>132</v>
      </c>
      <c r="BE183" s="152">
        <f t="shared" ref="BE183:BE189" si="4">IF(N183="základní",J183,0)</f>
        <v>0</v>
      </c>
      <c r="BF183" s="152">
        <f t="shared" ref="BF183:BF189" si="5">IF(N183="snížená",J183,0)</f>
        <v>0</v>
      </c>
      <c r="BG183" s="152">
        <f t="shared" ref="BG183:BG189" si="6">IF(N183="zákl. přenesená",J183,0)</f>
        <v>0</v>
      </c>
      <c r="BH183" s="152">
        <f t="shared" ref="BH183:BH189" si="7">IF(N183="sníž. přenesená",J183,0)</f>
        <v>0</v>
      </c>
      <c r="BI183" s="152">
        <f t="shared" ref="BI183:BI189" si="8">IF(N183="nulová",J183,0)</f>
        <v>0</v>
      </c>
      <c r="BJ183" s="17" t="s">
        <v>140</v>
      </c>
      <c r="BK183" s="152">
        <f t="shared" ref="BK183:BK189" si="9">ROUND(I183*H183,2)</f>
        <v>0</v>
      </c>
      <c r="BL183" s="17" t="s">
        <v>172</v>
      </c>
      <c r="BM183" s="151" t="s">
        <v>222</v>
      </c>
    </row>
    <row r="184" spans="1:65" s="2" customFormat="1" ht="16.5" customHeight="1">
      <c r="A184" s="32"/>
      <c r="B184" s="139"/>
      <c r="C184" s="140">
        <v>17</v>
      </c>
      <c r="D184" s="140" t="s">
        <v>135</v>
      </c>
      <c r="E184" s="141" t="s">
        <v>223</v>
      </c>
      <c r="F184" s="142" t="s">
        <v>224</v>
      </c>
      <c r="G184" s="143" t="s">
        <v>221</v>
      </c>
      <c r="H184" s="144">
        <v>2</v>
      </c>
      <c r="I184" s="145"/>
      <c r="J184" s="146">
        <f t="shared" si="0"/>
        <v>0</v>
      </c>
      <c r="K184" s="142" t="s">
        <v>1</v>
      </c>
      <c r="L184" s="33"/>
      <c r="M184" s="147" t="s">
        <v>1</v>
      </c>
      <c r="N184" s="148" t="s">
        <v>39</v>
      </c>
      <c r="O184" s="58"/>
      <c r="P184" s="149">
        <f t="shared" si="1"/>
        <v>0</v>
      </c>
      <c r="Q184" s="149">
        <v>1.57E-3</v>
      </c>
      <c r="R184" s="149">
        <f t="shared" si="2"/>
        <v>3.14E-3</v>
      </c>
      <c r="S184" s="149">
        <v>0</v>
      </c>
      <c r="T184" s="150">
        <f t="shared" si="3"/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1" t="s">
        <v>172</v>
      </c>
      <c r="AT184" s="151" t="s">
        <v>135</v>
      </c>
      <c r="AU184" s="151" t="s">
        <v>140</v>
      </c>
      <c r="AY184" s="17" t="s">
        <v>132</v>
      </c>
      <c r="BE184" s="152">
        <f t="shared" si="4"/>
        <v>0</v>
      </c>
      <c r="BF184" s="152">
        <f t="shared" si="5"/>
        <v>0</v>
      </c>
      <c r="BG184" s="152">
        <f t="shared" si="6"/>
        <v>0</v>
      </c>
      <c r="BH184" s="152">
        <f t="shared" si="7"/>
        <v>0</v>
      </c>
      <c r="BI184" s="152">
        <f t="shared" si="8"/>
        <v>0</v>
      </c>
      <c r="BJ184" s="17" t="s">
        <v>140</v>
      </c>
      <c r="BK184" s="152">
        <f t="shared" si="9"/>
        <v>0</v>
      </c>
      <c r="BL184" s="17" t="s">
        <v>172</v>
      </c>
      <c r="BM184" s="151" t="s">
        <v>225</v>
      </c>
    </row>
    <row r="185" spans="1:65" s="2" customFormat="1" ht="16.5" customHeight="1">
      <c r="A185" s="32"/>
      <c r="B185" s="139"/>
      <c r="C185" s="140">
        <v>18</v>
      </c>
      <c r="D185" s="140" t="s">
        <v>135</v>
      </c>
      <c r="E185" s="141" t="s">
        <v>226</v>
      </c>
      <c r="F185" s="142" t="s">
        <v>227</v>
      </c>
      <c r="G185" s="143" t="s">
        <v>221</v>
      </c>
      <c r="H185" s="144">
        <v>7</v>
      </c>
      <c r="I185" s="145"/>
      <c r="J185" s="146">
        <f t="shared" si="0"/>
        <v>0</v>
      </c>
      <c r="K185" s="142" t="s">
        <v>1</v>
      </c>
      <c r="L185" s="33"/>
      <c r="M185" s="147" t="s">
        <v>1</v>
      </c>
      <c r="N185" s="148" t="s">
        <v>39</v>
      </c>
      <c r="O185" s="58"/>
      <c r="P185" s="149">
        <f t="shared" si="1"/>
        <v>0</v>
      </c>
      <c r="Q185" s="149">
        <v>3.6000000000000002E-4</v>
      </c>
      <c r="R185" s="149">
        <f t="shared" si="2"/>
        <v>2.5200000000000001E-3</v>
      </c>
      <c r="S185" s="149">
        <v>0</v>
      </c>
      <c r="T185" s="150">
        <f t="shared" si="3"/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51" t="s">
        <v>172</v>
      </c>
      <c r="AT185" s="151" t="s">
        <v>135</v>
      </c>
      <c r="AU185" s="151" t="s">
        <v>140</v>
      </c>
      <c r="AY185" s="17" t="s">
        <v>132</v>
      </c>
      <c r="BE185" s="152">
        <f t="shared" si="4"/>
        <v>0</v>
      </c>
      <c r="BF185" s="152">
        <f t="shared" si="5"/>
        <v>0</v>
      </c>
      <c r="BG185" s="152">
        <f t="shared" si="6"/>
        <v>0</v>
      </c>
      <c r="BH185" s="152">
        <f t="shared" si="7"/>
        <v>0</v>
      </c>
      <c r="BI185" s="152">
        <f t="shared" si="8"/>
        <v>0</v>
      </c>
      <c r="BJ185" s="17" t="s">
        <v>140</v>
      </c>
      <c r="BK185" s="152">
        <f t="shared" si="9"/>
        <v>0</v>
      </c>
      <c r="BL185" s="17" t="s">
        <v>172</v>
      </c>
      <c r="BM185" s="151" t="s">
        <v>228</v>
      </c>
    </row>
    <row r="186" spans="1:65" s="2" customFormat="1" ht="16.5" customHeight="1">
      <c r="A186" s="32"/>
      <c r="B186" s="139"/>
      <c r="C186" s="140">
        <v>19</v>
      </c>
      <c r="D186" s="140" t="s">
        <v>135</v>
      </c>
      <c r="E186" s="141" t="s">
        <v>229</v>
      </c>
      <c r="F186" s="142" t="s">
        <v>230</v>
      </c>
      <c r="G186" s="143" t="s">
        <v>221</v>
      </c>
      <c r="H186" s="144">
        <v>2</v>
      </c>
      <c r="I186" s="145"/>
      <c r="J186" s="146">
        <f t="shared" si="0"/>
        <v>0</v>
      </c>
      <c r="K186" s="142" t="s">
        <v>1</v>
      </c>
      <c r="L186" s="33"/>
      <c r="M186" s="147" t="s">
        <v>1</v>
      </c>
      <c r="N186" s="148" t="s">
        <v>39</v>
      </c>
      <c r="O186" s="58"/>
      <c r="P186" s="149">
        <f t="shared" si="1"/>
        <v>0</v>
      </c>
      <c r="Q186" s="149">
        <v>7.2999999999999996E-4</v>
      </c>
      <c r="R186" s="149">
        <f t="shared" si="2"/>
        <v>1.4599999999999999E-3</v>
      </c>
      <c r="S186" s="149">
        <v>0</v>
      </c>
      <c r="T186" s="150">
        <f t="shared" si="3"/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1" t="s">
        <v>172</v>
      </c>
      <c r="AT186" s="151" t="s">
        <v>135</v>
      </c>
      <c r="AU186" s="151" t="s">
        <v>140</v>
      </c>
      <c r="AY186" s="17" t="s">
        <v>132</v>
      </c>
      <c r="BE186" s="152">
        <f t="shared" si="4"/>
        <v>0</v>
      </c>
      <c r="BF186" s="152">
        <f t="shared" si="5"/>
        <v>0</v>
      </c>
      <c r="BG186" s="152">
        <f t="shared" si="6"/>
        <v>0</v>
      </c>
      <c r="BH186" s="152">
        <f t="shared" si="7"/>
        <v>0</v>
      </c>
      <c r="BI186" s="152">
        <f t="shared" si="8"/>
        <v>0</v>
      </c>
      <c r="BJ186" s="17" t="s">
        <v>140</v>
      </c>
      <c r="BK186" s="152">
        <f t="shared" si="9"/>
        <v>0</v>
      </c>
      <c r="BL186" s="17" t="s">
        <v>172</v>
      </c>
      <c r="BM186" s="151" t="s">
        <v>231</v>
      </c>
    </row>
    <row r="187" spans="1:65" s="2" customFormat="1" ht="16.5" customHeight="1">
      <c r="A187" s="32"/>
      <c r="B187" s="139"/>
      <c r="C187" s="140">
        <v>20</v>
      </c>
      <c r="D187" s="140" t="s">
        <v>135</v>
      </c>
      <c r="E187" s="141" t="s">
        <v>232</v>
      </c>
      <c r="F187" s="142" t="s">
        <v>233</v>
      </c>
      <c r="G187" s="143" t="s">
        <v>161</v>
      </c>
      <c r="H187" s="144">
        <v>3</v>
      </c>
      <c r="I187" s="145"/>
      <c r="J187" s="146">
        <f t="shared" si="0"/>
        <v>0</v>
      </c>
      <c r="K187" s="142" t="s">
        <v>1</v>
      </c>
      <c r="L187" s="33"/>
      <c r="M187" s="147" t="s">
        <v>1</v>
      </c>
      <c r="N187" s="148" t="s">
        <v>39</v>
      </c>
      <c r="O187" s="58"/>
      <c r="P187" s="149">
        <f t="shared" si="1"/>
        <v>0</v>
      </c>
      <c r="Q187" s="149">
        <v>0</v>
      </c>
      <c r="R187" s="149">
        <f t="shared" si="2"/>
        <v>0</v>
      </c>
      <c r="S187" s="149">
        <v>3.0999999999999999E-3</v>
      </c>
      <c r="T187" s="150">
        <f t="shared" si="3"/>
        <v>9.2999999999999992E-3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1" t="s">
        <v>172</v>
      </c>
      <c r="AT187" s="151" t="s">
        <v>135</v>
      </c>
      <c r="AU187" s="151" t="s">
        <v>140</v>
      </c>
      <c r="AY187" s="17" t="s">
        <v>132</v>
      </c>
      <c r="BE187" s="152">
        <f t="shared" si="4"/>
        <v>0</v>
      </c>
      <c r="BF187" s="152">
        <f t="shared" si="5"/>
        <v>0</v>
      </c>
      <c r="BG187" s="152">
        <f t="shared" si="6"/>
        <v>0</v>
      </c>
      <c r="BH187" s="152">
        <f t="shared" si="7"/>
        <v>0</v>
      </c>
      <c r="BI187" s="152">
        <f t="shared" si="8"/>
        <v>0</v>
      </c>
      <c r="BJ187" s="17" t="s">
        <v>140</v>
      </c>
      <c r="BK187" s="152">
        <f t="shared" si="9"/>
        <v>0</v>
      </c>
      <c r="BL187" s="17" t="s">
        <v>172</v>
      </c>
      <c r="BM187" s="151" t="s">
        <v>234</v>
      </c>
    </row>
    <row r="188" spans="1:65" s="2" customFormat="1" ht="21.75" customHeight="1">
      <c r="A188" s="32"/>
      <c r="B188" s="139"/>
      <c r="C188" s="140">
        <v>21</v>
      </c>
      <c r="D188" s="140" t="s">
        <v>135</v>
      </c>
      <c r="E188" s="141" t="s">
        <v>235</v>
      </c>
      <c r="F188" s="142" t="s">
        <v>236</v>
      </c>
      <c r="G188" s="143" t="s">
        <v>221</v>
      </c>
      <c r="H188" s="144">
        <v>11</v>
      </c>
      <c r="I188" s="145"/>
      <c r="J188" s="146">
        <f t="shared" si="0"/>
        <v>0</v>
      </c>
      <c r="K188" s="142" t="s">
        <v>1</v>
      </c>
      <c r="L188" s="33"/>
      <c r="M188" s="147" t="s">
        <v>1</v>
      </c>
      <c r="N188" s="148" t="s">
        <v>39</v>
      </c>
      <c r="O188" s="58"/>
      <c r="P188" s="149">
        <f t="shared" si="1"/>
        <v>0</v>
      </c>
      <c r="Q188" s="149">
        <v>0</v>
      </c>
      <c r="R188" s="149">
        <f t="shared" si="2"/>
        <v>0</v>
      </c>
      <c r="S188" s="149">
        <v>0</v>
      </c>
      <c r="T188" s="150">
        <f t="shared" si="3"/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51" t="s">
        <v>172</v>
      </c>
      <c r="AT188" s="151" t="s">
        <v>135</v>
      </c>
      <c r="AU188" s="151" t="s">
        <v>140</v>
      </c>
      <c r="AY188" s="17" t="s">
        <v>132</v>
      </c>
      <c r="BE188" s="152">
        <f t="shared" si="4"/>
        <v>0</v>
      </c>
      <c r="BF188" s="152">
        <f t="shared" si="5"/>
        <v>0</v>
      </c>
      <c r="BG188" s="152">
        <f t="shared" si="6"/>
        <v>0</v>
      </c>
      <c r="BH188" s="152">
        <f t="shared" si="7"/>
        <v>0</v>
      </c>
      <c r="BI188" s="152">
        <f t="shared" si="8"/>
        <v>0</v>
      </c>
      <c r="BJ188" s="17" t="s">
        <v>140</v>
      </c>
      <c r="BK188" s="152">
        <f t="shared" si="9"/>
        <v>0</v>
      </c>
      <c r="BL188" s="17" t="s">
        <v>172</v>
      </c>
      <c r="BM188" s="151" t="s">
        <v>237</v>
      </c>
    </row>
    <row r="189" spans="1:65" s="2" customFormat="1" ht="24.2" customHeight="1">
      <c r="A189" s="32"/>
      <c r="B189" s="139"/>
      <c r="C189" s="140">
        <v>22</v>
      </c>
      <c r="D189" s="140" t="s">
        <v>135</v>
      </c>
      <c r="E189" s="141" t="s">
        <v>238</v>
      </c>
      <c r="F189" s="142" t="s">
        <v>239</v>
      </c>
      <c r="G189" s="143" t="s">
        <v>196</v>
      </c>
      <c r="H189" s="144">
        <v>7.0000000000000001E-3</v>
      </c>
      <c r="I189" s="145"/>
      <c r="J189" s="146">
        <f t="shared" si="0"/>
        <v>0</v>
      </c>
      <c r="K189" s="142" t="s">
        <v>1</v>
      </c>
      <c r="L189" s="33"/>
      <c r="M189" s="147" t="s">
        <v>1</v>
      </c>
      <c r="N189" s="148" t="s">
        <v>39</v>
      </c>
      <c r="O189" s="58"/>
      <c r="P189" s="149">
        <f t="shared" si="1"/>
        <v>0</v>
      </c>
      <c r="Q189" s="149">
        <v>0</v>
      </c>
      <c r="R189" s="149">
        <f t="shared" si="2"/>
        <v>0</v>
      </c>
      <c r="S189" s="149">
        <v>0</v>
      </c>
      <c r="T189" s="150">
        <f t="shared" si="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1" t="s">
        <v>172</v>
      </c>
      <c r="AT189" s="151" t="s">
        <v>135</v>
      </c>
      <c r="AU189" s="151" t="s">
        <v>140</v>
      </c>
      <c r="AY189" s="17" t="s">
        <v>132</v>
      </c>
      <c r="BE189" s="152">
        <f t="shared" si="4"/>
        <v>0</v>
      </c>
      <c r="BF189" s="152">
        <f t="shared" si="5"/>
        <v>0</v>
      </c>
      <c r="BG189" s="152">
        <f t="shared" si="6"/>
        <v>0</v>
      </c>
      <c r="BH189" s="152">
        <f t="shared" si="7"/>
        <v>0</v>
      </c>
      <c r="BI189" s="152">
        <f t="shared" si="8"/>
        <v>0</v>
      </c>
      <c r="BJ189" s="17" t="s">
        <v>140</v>
      </c>
      <c r="BK189" s="152">
        <f t="shared" si="9"/>
        <v>0</v>
      </c>
      <c r="BL189" s="17" t="s">
        <v>172</v>
      </c>
      <c r="BM189" s="151" t="s">
        <v>240</v>
      </c>
    </row>
    <row r="190" spans="1:65" s="12" customFormat="1" ht="22.9" customHeight="1">
      <c r="B190" s="126"/>
      <c r="D190" s="127" t="s">
        <v>72</v>
      </c>
      <c r="E190" s="137" t="s">
        <v>241</v>
      </c>
      <c r="F190" s="137" t="s">
        <v>242</v>
      </c>
      <c r="I190" s="129"/>
      <c r="J190" s="138">
        <f>BK190</f>
        <v>0</v>
      </c>
      <c r="L190" s="126"/>
      <c r="M190" s="131"/>
      <c r="N190" s="132"/>
      <c r="O190" s="132"/>
      <c r="P190" s="133">
        <f>SUM(P191:P200)</f>
        <v>0</v>
      </c>
      <c r="Q190" s="132"/>
      <c r="R190" s="133">
        <f>SUM(R191:R200)</f>
        <v>2.4429999999999997E-2</v>
      </c>
      <c r="S190" s="132"/>
      <c r="T190" s="134">
        <f>SUM(T191:T200)</f>
        <v>2.7999999999999995E-3</v>
      </c>
      <c r="AR190" s="127" t="s">
        <v>140</v>
      </c>
      <c r="AT190" s="135" t="s">
        <v>72</v>
      </c>
      <c r="AU190" s="135" t="s">
        <v>81</v>
      </c>
      <c r="AY190" s="127" t="s">
        <v>132</v>
      </c>
      <c r="BK190" s="136">
        <f>SUM(BK191:BK200)</f>
        <v>0</v>
      </c>
    </row>
    <row r="191" spans="1:65" s="2" customFormat="1" ht="16.5" customHeight="1">
      <c r="A191" s="32"/>
      <c r="B191" s="139"/>
      <c r="C191" s="140">
        <v>23</v>
      </c>
      <c r="D191" s="140" t="s">
        <v>135</v>
      </c>
      <c r="E191" s="141" t="s">
        <v>243</v>
      </c>
      <c r="F191" s="142" t="s">
        <v>244</v>
      </c>
      <c r="G191" s="143" t="s">
        <v>221</v>
      </c>
      <c r="H191" s="144">
        <v>10</v>
      </c>
      <c r="I191" s="145"/>
      <c r="J191" s="146">
        <f t="shared" ref="J191:J200" si="10">ROUND(I191*H191,2)</f>
        <v>0</v>
      </c>
      <c r="K191" s="142" t="s">
        <v>1</v>
      </c>
      <c r="L191" s="33"/>
      <c r="M191" s="147" t="s">
        <v>1</v>
      </c>
      <c r="N191" s="148" t="s">
        <v>39</v>
      </c>
      <c r="O191" s="58"/>
      <c r="P191" s="149">
        <f t="shared" ref="P191:P200" si="11">O191*H191</f>
        <v>0</v>
      </c>
      <c r="Q191" s="149">
        <v>0</v>
      </c>
      <c r="R191" s="149">
        <f t="shared" ref="R191:R200" si="12">Q191*H191</f>
        <v>0</v>
      </c>
      <c r="S191" s="149">
        <v>2.7999999999999998E-4</v>
      </c>
      <c r="T191" s="150">
        <f t="shared" ref="T191:T200" si="13">S191*H191</f>
        <v>2.7999999999999995E-3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1" t="s">
        <v>172</v>
      </c>
      <c r="AT191" s="151" t="s">
        <v>135</v>
      </c>
      <c r="AU191" s="151" t="s">
        <v>140</v>
      </c>
      <c r="AY191" s="17" t="s">
        <v>132</v>
      </c>
      <c r="BE191" s="152">
        <f t="shared" ref="BE191:BE200" si="14">IF(N191="základní",J191,0)</f>
        <v>0</v>
      </c>
      <c r="BF191" s="152">
        <f t="shared" ref="BF191:BF200" si="15">IF(N191="snížená",J191,0)</f>
        <v>0</v>
      </c>
      <c r="BG191" s="152">
        <f t="shared" ref="BG191:BG200" si="16">IF(N191="zákl. přenesená",J191,0)</f>
        <v>0</v>
      </c>
      <c r="BH191" s="152">
        <f t="shared" ref="BH191:BH200" si="17">IF(N191="sníž. přenesená",J191,0)</f>
        <v>0</v>
      </c>
      <c r="BI191" s="152">
        <f t="shared" ref="BI191:BI200" si="18">IF(N191="nulová",J191,0)</f>
        <v>0</v>
      </c>
      <c r="BJ191" s="17" t="s">
        <v>140</v>
      </c>
      <c r="BK191" s="152">
        <f t="shared" ref="BK191:BK200" si="19">ROUND(I191*H191,2)</f>
        <v>0</v>
      </c>
      <c r="BL191" s="17" t="s">
        <v>172</v>
      </c>
      <c r="BM191" s="151" t="s">
        <v>245</v>
      </c>
    </row>
    <row r="192" spans="1:65" s="2" customFormat="1" ht="24.2" customHeight="1">
      <c r="A192" s="32"/>
      <c r="B192" s="139"/>
      <c r="C192" s="140">
        <v>24</v>
      </c>
      <c r="D192" s="140" t="s">
        <v>135</v>
      </c>
      <c r="E192" s="141" t="s">
        <v>246</v>
      </c>
      <c r="F192" s="142" t="s">
        <v>247</v>
      </c>
      <c r="G192" s="143" t="s">
        <v>221</v>
      </c>
      <c r="H192" s="144">
        <v>20</v>
      </c>
      <c r="I192" s="145"/>
      <c r="J192" s="146">
        <f t="shared" si="10"/>
        <v>0</v>
      </c>
      <c r="K192" s="142" t="s">
        <v>1</v>
      </c>
      <c r="L192" s="33"/>
      <c r="M192" s="147" t="s">
        <v>1</v>
      </c>
      <c r="N192" s="148" t="s">
        <v>39</v>
      </c>
      <c r="O192" s="58"/>
      <c r="P192" s="149">
        <f t="shared" si="11"/>
        <v>0</v>
      </c>
      <c r="Q192" s="149">
        <v>4.2999999999999999E-4</v>
      </c>
      <c r="R192" s="149">
        <f t="shared" si="12"/>
        <v>8.6E-3</v>
      </c>
      <c r="S192" s="149">
        <v>0</v>
      </c>
      <c r="T192" s="150">
        <f t="shared" si="1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51" t="s">
        <v>172</v>
      </c>
      <c r="AT192" s="151" t="s">
        <v>135</v>
      </c>
      <c r="AU192" s="151" t="s">
        <v>140</v>
      </c>
      <c r="AY192" s="17" t="s">
        <v>132</v>
      </c>
      <c r="BE192" s="152">
        <f t="shared" si="14"/>
        <v>0</v>
      </c>
      <c r="BF192" s="152">
        <f t="shared" si="15"/>
        <v>0</v>
      </c>
      <c r="BG192" s="152">
        <f t="shared" si="16"/>
        <v>0</v>
      </c>
      <c r="BH192" s="152">
        <f t="shared" si="17"/>
        <v>0</v>
      </c>
      <c r="BI192" s="152">
        <f t="shared" si="18"/>
        <v>0</v>
      </c>
      <c r="BJ192" s="17" t="s">
        <v>140</v>
      </c>
      <c r="BK192" s="152">
        <f t="shared" si="19"/>
        <v>0</v>
      </c>
      <c r="BL192" s="17" t="s">
        <v>172</v>
      </c>
      <c r="BM192" s="151" t="s">
        <v>248</v>
      </c>
    </row>
    <row r="193" spans="1:65" s="2" customFormat="1" ht="24.2" customHeight="1">
      <c r="A193" s="32"/>
      <c r="B193" s="139"/>
      <c r="C193" s="140">
        <v>25</v>
      </c>
      <c r="D193" s="177" t="s">
        <v>164</v>
      </c>
      <c r="E193" s="178" t="s">
        <v>249</v>
      </c>
      <c r="F193" s="179" t="s">
        <v>250</v>
      </c>
      <c r="G193" s="180" t="s">
        <v>221</v>
      </c>
      <c r="H193" s="181">
        <v>7</v>
      </c>
      <c r="I193" s="182"/>
      <c r="J193" s="183">
        <f t="shared" si="10"/>
        <v>0</v>
      </c>
      <c r="K193" s="179" t="s">
        <v>1</v>
      </c>
      <c r="L193" s="184"/>
      <c r="M193" s="185" t="s">
        <v>1</v>
      </c>
      <c r="N193" s="186" t="s">
        <v>39</v>
      </c>
      <c r="O193" s="58"/>
      <c r="P193" s="149">
        <f t="shared" si="11"/>
        <v>0</v>
      </c>
      <c r="Q193" s="149">
        <v>2.5000000000000001E-4</v>
      </c>
      <c r="R193" s="149">
        <f t="shared" si="12"/>
        <v>1.75E-3</v>
      </c>
      <c r="S193" s="149">
        <v>0</v>
      </c>
      <c r="T193" s="150">
        <f t="shared" si="1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1" t="s">
        <v>251</v>
      </c>
      <c r="AT193" s="151" t="s">
        <v>164</v>
      </c>
      <c r="AU193" s="151" t="s">
        <v>140</v>
      </c>
      <c r="AY193" s="17" t="s">
        <v>132</v>
      </c>
      <c r="BE193" s="152">
        <f t="shared" si="14"/>
        <v>0</v>
      </c>
      <c r="BF193" s="152">
        <f t="shared" si="15"/>
        <v>0</v>
      </c>
      <c r="BG193" s="152">
        <f t="shared" si="16"/>
        <v>0</v>
      </c>
      <c r="BH193" s="152">
        <f t="shared" si="17"/>
        <v>0</v>
      </c>
      <c r="BI193" s="152">
        <f t="shared" si="18"/>
        <v>0</v>
      </c>
      <c r="BJ193" s="17" t="s">
        <v>140</v>
      </c>
      <c r="BK193" s="152">
        <f t="shared" si="19"/>
        <v>0</v>
      </c>
      <c r="BL193" s="17" t="s">
        <v>172</v>
      </c>
      <c r="BM193" s="151" t="s">
        <v>252</v>
      </c>
    </row>
    <row r="194" spans="1:65" s="2" customFormat="1" ht="24.2" customHeight="1">
      <c r="A194" s="32"/>
      <c r="B194" s="139"/>
      <c r="C194" s="140">
        <v>26</v>
      </c>
      <c r="D194" s="177" t="s">
        <v>164</v>
      </c>
      <c r="E194" s="178" t="s">
        <v>253</v>
      </c>
      <c r="F194" s="179" t="s">
        <v>254</v>
      </c>
      <c r="G194" s="180" t="s">
        <v>221</v>
      </c>
      <c r="H194" s="181">
        <v>7</v>
      </c>
      <c r="I194" s="182"/>
      <c r="J194" s="183">
        <f t="shared" si="10"/>
        <v>0</v>
      </c>
      <c r="K194" s="179" t="s">
        <v>1</v>
      </c>
      <c r="L194" s="184"/>
      <c r="M194" s="185" t="s">
        <v>1</v>
      </c>
      <c r="N194" s="186" t="s">
        <v>39</v>
      </c>
      <c r="O194" s="58"/>
      <c r="P194" s="149">
        <f t="shared" si="11"/>
        <v>0</v>
      </c>
      <c r="Q194" s="149">
        <v>3.6000000000000002E-4</v>
      </c>
      <c r="R194" s="149">
        <f t="shared" si="12"/>
        <v>2.5200000000000001E-3</v>
      </c>
      <c r="S194" s="149">
        <v>0</v>
      </c>
      <c r="T194" s="150">
        <f t="shared" si="1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51" t="s">
        <v>251</v>
      </c>
      <c r="AT194" s="151" t="s">
        <v>164</v>
      </c>
      <c r="AU194" s="151" t="s">
        <v>140</v>
      </c>
      <c r="AY194" s="17" t="s">
        <v>132</v>
      </c>
      <c r="BE194" s="152">
        <f t="shared" si="14"/>
        <v>0</v>
      </c>
      <c r="BF194" s="152">
        <f t="shared" si="15"/>
        <v>0</v>
      </c>
      <c r="BG194" s="152">
        <f t="shared" si="16"/>
        <v>0</v>
      </c>
      <c r="BH194" s="152">
        <f t="shared" si="17"/>
        <v>0</v>
      </c>
      <c r="BI194" s="152">
        <f t="shared" si="18"/>
        <v>0</v>
      </c>
      <c r="BJ194" s="17" t="s">
        <v>140</v>
      </c>
      <c r="BK194" s="152">
        <f t="shared" si="19"/>
        <v>0</v>
      </c>
      <c r="BL194" s="17" t="s">
        <v>172</v>
      </c>
      <c r="BM194" s="151" t="s">
        <v>255</v>
      </c>
    </row>
    <row r="195" spans="1:65" s="2" customFormat="1" ht="24.2" customHeight="1">
      <c r="A195" s="32"/>
      <c r="B195" s="139"/>
      <c r="C195" s="140">
        <v>27</v>
      </c>
      <c r="D195" s="177" t="s">
        <v>164</v>
      </c>
      <c r="E195" s="178" t="s">
        <v>256</v>
      </c>
      <c r="F195" s="179" t="s">
        <v>257</v>
      </c>
      <c r="G195" s="180" t="s">
        <v>221</v>
      </c>
      <c r="H195" s="181">
        <v>6</v>
      </c>
      <c r="I195" s="182"/>
      <c r="J195" s="183">
        <f t="shared" si="10"/>
        <v>0</v>
      </c>
      <c r="K195" s="179" t="s">
        <v>1</v>
      </c>
      <c r="L195" s="184"/>
      <c r="M195" s="185" t="s">
        <v>1</v>
      </c>
      <c r="N195" s="186" t="s">
        <v>39</v>
      </c>
      <c r="O195" s="58"/>
      <c r="P195" s="149">
        <f t="shared" si="11"/>
        <v>0</v>
      </c>
      <c r="Q195" s="149">
        <v>5.5999999999999995E-4</v>
      </c>
      <c r="R195" s="149">
        <f t="shared" si="12"/>
        <v>3.3599999999999997E-3</v>
      </c>
      <c r="S195" s="149">
        <v>0</v>
      </c>
      <c r="T195" s="150">
        <f t="shared" si="1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1" t="s">
        <v>251</v>
      </c>
      <c r="AT195" s="151" t="s">
        <v>164</v>
      </c>
      <c r="AU195" s="151" t="s">
        <v>140</v>
      </c>
      <c r="AY195" s="17" t="s">
        <v>132</v>
      </c>
      <c r="BE195" s="152">
        <f t="shared" si="14"/>
        <v>0</v>
      </c>
      <c r="BF195" s="152">
        <f t="shared" si="15"/>
        <v>0</v>
      </c>
      <c r="BG195" s="152">
        <f t="shared" si="16"/>
        <v>0</v>
      </c>
      <c r="BH195" s="152">
        <f t="shared" si="17"/>
        <v>0</v>
      </c>
      <c r="BI195" s="152">
        <f t="shared" si="18"/>
        <v>0</v>
      </c>
      <c r="BJ195" s="17" t="s">
        <v>140</v>
      </c>
      <c r="BK195" s="152">
        <f t="shared" si="19"/>
        <v>0</v>
      </c>
      <c r="BL195" s="17" t="s">
        <v>172</v>
      </c>
      <c r="BM195" s="151" t="s">
        <v>258</v>
      </c>
    </row>
    <row r="196" spans="1:65" s="2" customFormat="1" ht="24.2" customHeight="1">
      <c r="A196" s="32"/>
      <c r="B196" s="139"/>
      <c r="C196" s="140">
        <v>28</v>
      </c>
      <c r="D196" s="140" t="s">
        <v>135</v>
      </c>
      <c r="E196" s="141" t="s">
        <v>259</v>
      </c>
      <c r="F196" s="142" t="s">
        <v>260</v>
      </c>
      <c r="G196" s="143" t="s">
        <v>261</v>
      </c>
      <c r="H196" s="144">
        <v>1</v>
      </c>
      <c r="I196" s="145"/>
      <c r="J196" s="146">
        <f t="shared" si="10"/>
        <v>0</v>
      </c>
      <c r="K196" s="142" t="s">
        <v>1</v>
      </c>
      <c r="L196" s="33"/>
      <c r="M196" s="147" t="s">
        <v>1</v>
      </c>
      <c r="N196" s="148" t="s">
        <v>39</v>
      </c>
      <c r="O196" s="58"/>
      <c r="P196" s="149">
        <f t="shared" si="11"/>
        <v>0</v>
      </c>
      <c r="Q196" s="149">
        <v>0</v>
      </c>
      <c r="R196" s="149">
        <f t="shared" si="12"/>
        <v>0</v>
      </c>
      <c r="S196" s="149">
        <v>0</v>
      </c>
      <c r="T196" s="150">
        <f t="shared" si="1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1" t="s">
        <v>172</v>
      </c>
      <c r="AT196" s="151" t="s">
        <v>135</v>
      </c>
      <c r="AU196" s="151" t="s">
        <v>140</v>
      </c>
      <c r="AY196" s="17" t="s">
        <v>132</v>
      </c>
      <c r="BE196" s="152">
        <f t="shared" si="14"/>
        <v>0</v>
      </c>
      <c r="BF196" s="152">
        <f t="shared" si="15"/>
        <v>0</v>
      </c>
      <c r="BG196" s="152">
        <f t="shared" si="16"/>
        <v>0</v>
      </c>
      <c r="BH196" s="152">
        <f t="shared" si="17"/>
        <v>0</v>
      </c>
      <c r="BI196" s="152">
        <f t="shared" si="18"/>
        <v>0</v>
      </c>
      <c r="BJ196" s="17" t="s">
        <v>140</v>
      </c>
      <c r="BK196" s="152">
        <f t="shared" si="19"/>
        <v>0</v>
      </c>
      <c r="BL196" s="17" t="s">
        <v>172</v>
      </c>
      <c r="BM196" s="151" t="s">
        <v>262</v>
      </c>
    </row>
    <row r="197" spans="1:65" s="2" customFormat="1" ht="24.2" customHeight="1">
      <c r="A197" s="32"/>
      <c r="B197" s="139"/>
      <c r="C197" s="140">
        <v>29</v>
      </c>
      <c r="D197" s="140" t="s">
        <v>135</v>
      </c>
      <c r="E197" s="141" t="s">
        <v>263</v>
      </c>
      <c r="F197" s="142" t="s">
        <v>264</v>
      </c>
      <c r="G197" s="143" t="s">
        <v>261</v>
      </c>
      <c r="H197" s="144">
        <v>1</v>
      </c>
      <c r="I197" s="145"/>
      <c r="J197" s="146">
        <f t="shared" si="10"/>
        <v>0</v>
      </c>
      <c r="K197" s="142" t="s">
        <v>1</v>
      </c>
      <c r="L197" s="33"/>
      <c r="M197" s="147" t="s">
        <v>1</v>
      </c>
      <c r="N197" s="148" t="s">
        <v>39</v>
      </c>
      <c r="O197" s="58"/>
      <c r="P197" s="149">
        <f t="shared" si="11"/>
        <v>0</v>
      </c>
      <c r="Q197" s="149">
        <v>0</v>
      </c>
      <c r="R197" s="149">
        <f t="shared" si="12"/>
        <v>0</v>
      </c>
      <c r="S197" s="149">
        <v>0</v>
      </c>
      <c r="T197" s="150">
        <f t="shared" si="1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51" t="s">
        <v>172</v>
      </c>
      <c r="AT197" s="151" t="s">
        <v>135</v>
      </c>
      <c r="AU197" s="151" t="s">
        <v>140</v>
      </c>
      <c r="AY197" s="17" t="s">
        <v>132</v>
      </c>
      <c r="BE197" s="152">
        <f t="shared" si="14"/>
        <v>0</v>
      </c>
      <c r="BF197" s="152">
        <f t="shared" si="15"/>
        <v>0</v>
      </c>
      <c r="BG197" s="152">
        <f t="shared" si="16"/>
        <v>0</v>
      </c>
      <c r="BH197" s="152">
        <f t="shared" si="17"/>
        <v>0</v>
      </c>
      <c r="BI197" s="152">
        <f t="shared" si="18"/>
        <v>0</v>
      </c>
      <c r="BJ197" s="17" t="s">
        <v>140</v>
      </c>
      <c r="BK197" s="152">
        <f t="shared" si="19"/>
        <v>0</v>
      </c>
      <c r="BL197" s="17" t="s">
        <v>172</v>
      </c>
      <c r="BM197" s="151" t="s">
        <v>265</v>
      </c>
    </row>
    <row r="198" spans="1:65" s="2" customFormat="1" ht="24.2" customHeight="1">
      <c r="A198" s="32"/>
      <c r="B198" s="139"/>
      <c r="C198" s="140">
        <v>30</v>
      </c>
      <c r="D198" s="140" t="s">
        <v>135</v>
      </c>
      <c r="E198" s="141" t="s">
        <v>266</v>
      </c>
      <c r="F198" s="142" t="s">
        <v>267</v>
      </c>
      <c r="G198" s="143" t="s">
        <v>221</v>
      </c>
      <c r="H198" s="144">
        <v>20</v>
      </c>
      <c r="I198" s="145"/>
      <c r="J198" s="146">
        <f t="shared" si="10"/>
        <v>0</v>
      </c>
      <c r="K198" s="142" t="s">
        <v>1</v>
      </c>
      <c r="L198" s="33"/>
      <c r="M198" s="147" t="s">
        <v>1</v>
      </c>
      <c r="N198" s="148" t="s">
        <v>39</v>
      </c>
      <c r="O198" s="58"/>
      <c r="P198" s="149">
        <f t="shared" si="11"/>
        <v>0</v>
      </c>
      <c r="Q198" s="149">
        <v>4.0000000000000002E-4</v>
      </c>
      <c r="R198" s="149">
        <f t="shared" si="12"/>
        <v>8.0000000000000002E-3</v>
      </c>
      <c r="S198" s="149">
        <v>0</v>
      </c>
      <c r="T198" s="150">
        <f t="shared" si="1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51" t="s">
        <v>172</v>
      </c>
      <c r="AT198" s="151" t="s">
        <v>135</v>
      </c>
      <c r="AU198" s="151" t="s">
        <v>140</v>
      </c>
      <c r="AY198" s="17" t="s">
        <v>132</v>
      </c>
      <c r="BE198" s="152">
        <f t="shared" si="14"/>
        <v>0</v>
      </c>
      <c r="BF198" s="152">
        <f t="shared" si="15"/>
        <v>0</v>
      </c>
      <c r="BG198" s="152">
        <f t="shared" si="16"/>
        <v>0</v>
      </c>
      <c r="BH198" s="152">
        <f t="shared" si="17"/>
        <v>0</v>
      </c>
      <c r="BI198" s="152">
        <f t="shared" si="18"/>
        <v>0</v>
      </c>
      <c r="BJ198" s="17" t="s">
        <v>140</v>
      </c>
      <c r="BK198" s="152">
        <f t="shared" si="19"/>
        <v>0</v>
      </c>
      <c r="BL198" s="17" t="s">
        <v>172</v>
      </c>
      <c r="BM198" s="151" t="s">
        <v>268</v>
      </c>
    </row>
    <row r="199" spans="1:65" s="2" customFormat="1" ht="21.75" customHeight="1">
      <c r="A199" s="32"/>
      <c r="B199" s="139"/>
      <c r="C199" s="140">
        <v>31</v>
      </c>
      <c r="D199" s="140" t="s">
        <v>135</v>
      </c>
      <c r="E199" s="141" t="s">
        <v>269</v>
      </c>
      <c r="F199" s="142" t="s">
        <v>270</v>
      </c>
      <c r="G199" s="143" t="s">
        <v>221</v>
      </c>
      <c r="H199" s="144">
        <v>20</v>
      </c>
      <c r="I199" s="145"/>
      <c r="J199" s="146">
        <f t="shared" si="10"/>
        <v>0</v>
      </c>
      <c r="K199" s="142" t="s">
        <v>1</v>
      </c>
      <c r="L199" s="33"/>
      <c r="M199" s="147" t="s">
        <v>1</v>
      </c>
      <c r="N199" s="148" t="s">
        <v>39</v>
      </c>
      <c r="O199" s="58"/>
      <c r="P199" s="149">
        <f t="shared" si="11"/>
        <v>0</v>
      </c>
      <c r="Q199" s="149">
        <v>1.0000000000000001E-5</v>
      </c>
      <c r="R199" s="149">
        <f t="shared" si="12"/>
        <v>2.0000000000000001E-4</v>
      </c>
      <c r="S199" s="149">
        <v>0</v>
      </c>
      <c r="T199" s="150">
        <f t="shared" si="1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1" t="s">
        <v>172</v>
      </c>
      <c r="AT199" s="151" t="s">
        <v>135</v>
      </c>
      <c r="AU199" s="151" t="s">
        <v>140</v>
      </c>
      <c r="AY199" s="17" t="s">
        <v>132</v>
      </c>
      <c r="BE199" s="152">
        <f t="shared" si="14"/>
        <v>0</v>
      </c>
      <c r="BF199" s="152">
        <f t="shared" si="15"/>
        <v>0</v>
      </c>
      <c r="BG199" s="152">
        <f t="shared" si="16"/>
        <v>0</v>
      </c>
      <c r="BH199" s="152">
        <f t="shared" si="17"/>
        <v>0</v>
      </c>
      <c r="BI199" s="152">
        <f t="shared" si="18"/>
        <v>0</v>
      </c>
      <c r="BJ199" s="17" t="s">
        <v>140</v>
      </c>
      <c r="BK199" s="152">
        <f t="shared" si="19"/>
        <v>0</v>
      </c>
      <c r="BL199" s="17" t="s">
        <v>172</v>
      </c>
      <c r="BM199" s="151" t="s">
        <v>271</v>
      </c>
    </row>
    <row r="200" spans="1:65" s="2" customFormat="1" ht="24.2" customHeight="1">
      <c r="A200" s="32"/>
      <c r="B200" s="139"/>
      <c r="C200" s="140">
        <v>32</v>
      </c>
      <c r="D200" s="140" t="s">
        <v>135</v>
      </c>
      <c r="E200" s="141" t="s">
        <v>272</v>
      </c>
      <c r="F200" s="142" t="s">
        <v>273</v>
      </c>
      <c r="G200" s="143" t="s">
        <v>196</v>
      </c>
      <c r="H200" s="144">
        <v>2.4E-2</v>
      </c>
      <c r="I200" s="145"/>
      <c r="J200" s="146">
        <f t="shared" si="10"/>
        <v>0</v>
      </c>
      <c r="K200" s="142" t="s">
        <v>1</v>
      </c>
      <c r="L200" s="33"/>
      <c r="M200" s="147" t="s">
        <v>1</v>
      </c>
      <c r="N200" s="148" t="s">
        <v>39</v>
      </c>
      <c r="O200" s="58"/>
      <c r="P200" s="149">
        <f t="shared" si="11"/>
        <v>0</v>
      </c>
      <c r="Q200" s="149">
        <v>0</v>
      </c>
      <c r="R200" s="149">
        <f t="shared" si="12"/>
        <v>0</v>
      </c>
      <c r="S200" s="149">
        <v>0</v>
      </c>
      <c r="T200" s="150">
        <f t="shared" si="1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1" t="s">
        <v>172</v>
      </c>
      <c r="AT200" s="151" t="s">
        <v>135</v>
      </c>
      <c r="AU200" s="151" t="s">
        <v>140</v>
      </c>
      <c r="AY200" s="17" t="s">
        <v>132</v>
      </c>
      <c r="BE200" s="152">
        <f t="shared" si="14"/>
        <v>0</v>
      </c>
      <c r="BF200" s="152">
        <f t="shared" si="15"/>
        <v>0</v>
      </c>
      <c r="BG200" s="152">
        <f t="shared" si="16"/>
        <v>0</v>
      </c>
      <c r="BH200" s="152">
        <f t="shared" si="17"/>
        <v>0</v>
      </c>
      <c r="BI200" s="152">
        <f t="shared" si="18"/>
        <v>0</v>
      </c>
      <c r="BJ200" s="17" t="s">
        <v>140</v>
      </c>
      <c r="BK200" s="152">
        <f t="shared" si="19"/>
        <v>0</v>
      </c>
      <c r="BL200" s="17" t="s">
        <v>172</v>
      </c>
      <c r="BM200" s="151" t="s">
        <v>274</v>
      </c>
    </row>
    <row r="201" spans="1:65" s="12" customFormat="1" ht="22.9" customHeight="1">
      <c r="B201" s="126"/>
      <c r="D201" s="127" t="s">
        <v>72</v>
      </c>
      <c r="E201" s="137" t="s">
        <v>275</v>
      </c>
      <c r="F201" s="137" t="s">
        <v>276</v>
      </c>
      <c r="I201" s="129"/>
      <c r="J201" s="138">
        <f>BK201</f>
        <v>0</v>
      </c>
      <c r="L201" s="126"/>
      <c r="M201" s="131"/>
      <c r="N201" s="132"/>
      <c r="O201" s="132"/>
      <c r="P201" s="133">
        <f>SUM(P202:P212)</f>
        <v>0</v>
      </c>
      <c r="Q201" s="132"/>
      <c r="R201" s="133">
        <f>SUM(R202:R212)</f>
        <v>2.2499999999999998E-3</v>
      </c>
      <c r="S201" s="132"/>
      <c r="T201" s="134">
        <f>SUM(T202:T212)</f>
        <v>6.45E-3</v>
      </c>
      <c r="AR201" s="127" t="s">
        <v>140</v>
      </c>
      <c r="AT201" s="135" t="s">
        <v>72</v>
      </c>
      <c r="AU201" s="135" t="s">
        <v>81</v>
      </c>
      <c r="AY201" s="127" t="s">
        <v>132</v>
      </c>
      <c r="BK201" s="136">
        <f>SUM(BK202:BK212)</f>
        <v>0</v>
      </c>
    </row>
    <row r="202" spans="1:65" s="2" customFormat="1" ht="24.2" customHeight="1">
      <c r="A202" s="32"/>
      <c r="B202" s="139"/>
      <c r="C202" s="140">
        <v>33</v>
      </c>
      <c r="D202" s="140" t="s">
        <v>135</v>
      </c>
      <c r="E202" s="141" t="s">
        <v>277</v>
      </c>
      <c r="F202" s="142" t="s">
        <v>278</v>
      </c>
      <c r="G202" s="143" t="s">
        <v>221</v>
      </c>
      <c r="H202" s="144">
        <v>3</v>
      </c>
      <c r="I202" s="145"/>
      <c r="J202" s="146">
        <f>ROUND(I202*H202,2)</f>
        <v>0</v>
      </c>
      <c r="K202" s="142" t="s">
        <v>1</v>
      </c>
      <c r="L202" s="33"/>
      <c r="M202" s="147" t="s">
        <v>1</v>
      </c>
      <c r="N202" s="148" t="s">
        <v>39</v>
      </c>
      <c r="O202" s="58"/>
      <c r="P202" s="149">
        <f>O202*H202</f>
        <v>0</v>
      </c>
      <c r="Q202" s="149">
        <v>1.1E-4</v>
      </c>
      <c r="R202" s="149">
        <f>Q202*H202</f>
        <v>3.3E-4</v>
      </c>
      <c r="S202" s="149">
        <v>2.15E-3</v>
      </c>
      <c r="T202" s="150">
        <f>S202*H202</f>
        <v>6.45E-3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1" t="s">
        <v>172</v>
      </c>
      <c r="AT202" s="151" t="s">
        <v>135</v>
      </c>
      <c r="AU202" s="151" t="s">
        <v>140</v>
      </c>
      <c r="AY202" s="17" t="s">
        <v>132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140</v>
      </c>
      <c r="BK202" s="152">
        <f>ROUND(I202*H202,2)</f>
        <v>0</v>
      </c>
      <c r="BL202" s="17" t="s">
        <v>172</v>
      </c>
      <c r="BM202" s="151" t="s">
        <v>279</v>
      </c>
    </row>
    <row r="203" spans="1:65" s="2" customFormat="1" ht="24.2" customHeight="1">
      <c r="A203" s="32"/>
      <c r="B203" s="139"/>
      <c r="C203" s="140">
        <v>34</v>
      </c>
      <c r="D203" s="140" t="s">
        <v>135</v>
      </c>
      <c r="E203" s="141" t="s">
        <v>280</v>
      </c>
      <c r="F203" s="142" t="s">
        <v>281</v>
      </c>
      <c r="G203" s="143" t="s">
        <v>221</v>
      </c>
      <c r="H203" s="144">
        <v>1</v>
      </c>
      <c r="I203" s="145"/>
      <c r="J203" s="146">
        <f>ROUND(I203*H203,2)</f>
        <v>0</v>
      </c>
      <c r="K203" s="142" t="s">
        <v>146</v>
      </c>
      <c r="L203" s="33"/>
      <c r="M203" s="147" t="s">
        <v>1</v>
      </c>
      <c r="N203" s="148" t="s">
        <v>39</v>
      </c>
      <c r="O203" s="58"/>
      <c r="P203" s="149">
        <f>O203*H203</f>
        <v>0</v>
      </c>
      <c r="Q203" s="149">
        <v>4.2999999999999999E-4</v>
      </c>
      <c r="R203" s="149">
        <f>Q203*H203</f>
        <v>4.2999999999999999E-4</v>
      </c>
      <c r="S203" s="149">
        <v>0</v>
      </c>
      <c r="T203" s="150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1" t="s">
        <v>172</v>
      </c>
      <c r="AT203" s="151" t="s">
        <v>135</v>
      </c>
      <c r="AU203" s="151" t="s">
        <v>140</v>
      </c>
      <c r="AY203" s="17" t="s">
        <v>132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7" t="s">
        <v>140</v>
      </c>
      <c r="BK203" s="152">
        <f>ROUND(I203*H203,2)</f>
        <v>0</v>
      </c>
      <c r="BL203" s="17" t="s">
        <v>172</v>
      </c>
      <c r="BM203" s="151" t="s">
        <v>282</v>
      </c>
    </row>
    <row r="204" spans="1:65" s="15" customFormat="1">
      <c r="B204" s="170"/>
      <c r="D204" s="154" t="s">
        <v>142</v>
      </c>
      <c r="E204" s="171" t="s">
        <v>1</v>
      </c>
      <c r="F204" s="172" t="s">
        <v>283</v>
      </c>
      <c r="H204" s="171" t="s">
        <v>1</v>
      </c>
      <c r="I204" s="173"/>
      <c r="L204" s="170"/>
      <c r="M204" s="174"/>
      <c r="N204" s="175"/>
      <c r="O204" s="175"/>
      <c r="P204" s="175"/>
      <c r="Q204" s="175"/>
      <c r="R204" s="175"/>
      <c r="S204" s="175"/>
      <c r="T204" s="176"/>
      <c r="AT204" s="171" t="s">
        <v>142</v>
      </c>
      <c r="AU204" s="171" t="s">
        <v>140</v>
      </c>
      <c r="AV204" s="15" t="s">
        <v>81</v>
      </c>
      <c r="AW204" s="15" t="s">
        <v>30</v>
      </c>
      <c r="AX204" s="15" t="s">
        <v>73</v>
      </c>
      <c r="AY204" s="171" t="s">
        <v>132</v>
      </c>
    </row>
    <row r="205" spans="1:65" s="13" customFormat="1">
      <c r="B205" s="153"/>
      <c r="D205" s="154" t="s">
        <v>142</v>
      </c>
      <c r="E205" s="155" t="s">
        <v>1</v>
      </c>
      <c r="F205" s="156" t="s">
        <v>81</v>
      </c>
      <c r="H205" s="157">
        <v>1</v>
      </c>
      <c r="I205" s="158"/>
      <c r="L205" s="153"/>
      <c r="M205" s="159"/>
      <c r="N205" s="160"/>
      <c r="O205" s="160"/>
      <c r="P205" s="160"/>
      <c r="Q205" s="160"/>
      <c r="R205" s="160"/>
      <c r="S205" s="160"/>
      <c r="T205" s="161"/>
      <c r="AT205" s="155" t="s">
        <v>142</v>
      </c>
      <c r="AU205" s="155" t="s">
        <v>140</v>
      </c>
      <c r="AV205" s="13" t="s">
        <v>140</v>
      </c>
      <c r="AW205" s="13" t="s">
        <v>30</v>
      </c>
      <c r="AX205" s="13" t="s">
        <v>81</v>
      </c>
      <c r="AY205" s="155" t="s">
        <v>132</v>
      </c>
    </row>
    <row r="206" spans="1:65" s="2" customFormat="1" ht="24.2" customHeight="1">
      <c r="A206" s="32"/>
      <c r="B206" s="139"/>
      <c r="C206" s="140">
        <v>35</v>
      </c>
      <c r="D206" s="140" t="s">
        <v>135</v>
      </c>
      <c r="E206" s="141" t="s">
        <v>284</v>
      </c>
      <c r="F206" s="142" t="s">
        <v>285</v>
      </c>
      <c r="G206" s="143" t="s">
        <v>221</v>
      </c>
      <c r="H206" s="144">
        <v>3</v>
      </c>
      <c r="I206" s="145"/>
      <c r="J206" s="146">
        <f t="shared" ref="J206:J212" si="20">ROUND(I206*H206,2)</f>
        <v>0</v>
      </c>
      <c r="K206" s="142" t="s">
        <v>146</v>
      </c>
      <c r="L206" s="33"/>
      <c r="M206" s="147" t="s">
        <v>1</v>
      </c>
      <c r="N206" s="148" t="s">
        <v>39</v>
      </c>
      <c r="O206" s="58"/>
      <c r="P206" s="149">
        <f t="shared" ref="P206:P212" si="21">O206*H206</f>
        <v>0</v>
      </c>
      <c r="Q206" s="149">
        <v>3.8000000000000002E-4</v>
      </c>
      <c r="R206" s="149">
        <f t="shared" ref="R206:R212" si="22">Q206*H206</f>
        <v>1.14E-3</v>
      </c>
      <c r="S206" s="149">
        <v>0</v>
      </c>
      <c r="T206" s="150">
        <f t="shared" ref="T206:T212" si="23"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1" t="s">
        <v>172</v>
      </c>
      <c r="AT206" s="151" t="s">
        <v>135</v>
      </c>
      <c r="AU206" s="151" t="s">
        <v>140</v>
      </c>
      <c r="AY206" s="17" t="s">
        <v>132</v>
      </c>
      <c r="BE206" s="152">
        <f t="shared" ref="BE206:BE212" si="24">IF(N206="základní",J206,0)</f>
        <v>0</v>
      </c>
      <c r="BF206" s="152">
        <f t="shared" ref="BF206:BF212" si="25">IF(N206="snížená",J206,0)</f>
        <v>0</v>
      </c>
      <c r="BG206" s="152">
        <f t="shared" ref="BG206:BG212" si="26">IF(N206="zákl. přenesená",J206,0)</f>
        <v>0</v>
      </c>
      <c r="BH206" s="152">
        <f t="shared" ref="BH206:BH212" si="27">IF(N206="sníž. přenesená",J206,0)</f>
        <v>0</v>
      </c>
      <c r="BI206" s="152">
        <f t="shared" ref="BI206:BI212" si="28">IF(N206="nulová",J206,0)</f>
        <v>0</v>
      </c>
      <c r="BJ206" s="17" t="s">
        <v>140</v>
      </c>
      <c r="BK206" s="152">
        <f t="shared" ref="BK206:BK212" si="29">ROUND(I206*H206,2)</f>
        <v>0</v>
      </c>
      <c r="BL206" s="17" t="s">
        <v>172</v>
      </c>
      <c r="BM206" s="151" t="s">
        <v>286</v>
      </c>
    </row>
    <row r="207" spans="1:65" s="2" customFormat="1" ht="24.2" customHeight="1">
      <c r="A207" s="32"/>
      <c r="B207" s="139"/>
      <c r="C207" s="140">
        <v>36</v>
      </c>
      <c r="D207" s="140" t="s">
        <v>135</v>
      </c>
      <c r="E207" s="141" t="s">
        <v>287</v>
      </c>
      <c r="F207" s="142" t="s">
        <v>288</v>
      </c>
      <c r="G207" s="143" t="s">
        <v>261</v>
      </c>
      <c r="H207" s="144">
        <v>1</v>
      </c>
      <c r="I207" s="145"/>
      <c r="J207" s="146">
        <f t="shared" si="20"/>
        <v>0</v>
      </c>
      <c r="K207" s="142" t="s">
        <v>1</v>
      </c>
      <c r="L207" s="33"/>
      <c r="M207" s="147" t="s">
        <v>1</v>
      </c>
      <c r="N207" s="148" t="s">
        <v>39</v>
      </c>
      <c r="O207" s="58"/>
      <c r="P207" s="149">
        <f t="shared" si="21"/>
        <v>0</v>
      </c>
      <c r="Q207" s="149">
        <v>3.5E-4</v>
      </c>
      <c r="R207" s="149">
        <f t="shared" si="22"/>
        <v>3.5E-4</v>
      </c>
      <c r="S207" s="149">
        <v>0</v>
      </c>
      <c r="T207" s="150">
        <f t="shared" si="23"/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1" t="s">
        <v>172</v>
      </c>
      <c r="AT207" s="151" t="s">
        <v>135</v>
      </c>
      <c r="AU207" s="151" t="s">
        <v>140</v>
      </c>
      <c r="AY207" s="17" t="s">
        <v>132</v>
      </c>
      <c r="BE207" s="152">
        <f t="shared" si="24"/>
        <v>0</v>
      </c>
      <c r="BF207" s="152">
        <f t="shared" si="25"/>
        <v>0</v>
      </c>
      <c r="BG207" s="152">
        <f t="shared" si="26"/>
        <v>0</v>
      </c>
      <c r="BH207" s="152">
        <f t="shared" si="27"/>
        <v>0</v>
      </c>
      <c r="BI207" s="152">
        <f t="shared" si="28"/>
        <v>0</v>
      </c>
      <c r="BJ207" s="17" t="s">
        <v>140</v>
      </c>
      <c r="BK207" s="152">
        <f t="shared" si="29"/>
        <v>0</v>
      </c>
      <c r="BL207" s="17" t="s">
        <v>172</v>
      </c>
      <c r="BM207" s="151" t="s">
        <v>289</v>
      </c>
    </row>
    <row r="208" spans="1:65" s="2" customFormat="1" ht="16.5" customHeight="1">
      <c r="A208" s="32"/>
      <c r="B208" s="139"/>
      <c r="C208" s="140">
        <v>37</v>
      </c>
      <c r="D208" s="140" t="s">
        <v>135</v>
      </c>
      <c r="E208" s="141" t="s">
        <v>290</v>
      </c>
      <c r="F208" s="142" t="s">
        <v>291</v>
      </c>
      <c r="G208" s="143" t="s">
        <v>161</v>
      </c>
      <c r="H208" s="144">
        <v>2</v>
      </c>
      <c r="I208" s="145"/>
      <c r="J208" s="146">
        <f t="shared" si="20"/>
        <v>0</v>
      </c>
      <c r="K208" s="142" t="s">
        <v>1</v>
      </c>
      <c r="L208" s="33"/>
      <c r="M208" s="147" t="s">
        <v>1</v>
      </c>
      <c r="N208" s="148" t="s">
        <v>39</v>
      </c>
      <c r="O208" s="58"/>
      <c r="P208" s="149">
        <f t="shared" si="21"/>
        <v>0</v>
      </c>
      <c r="Q208" s="149">
        <v>0</v>
      </c>
      <c r="R208" s="149">
        <f t="shared" si="22"/>
        <v>0</v>
      </c>
      <c r="S208" s="149">
        <v>0</v>
      </c>
      <c r="T208" s="150">
        <f t="shared" si="23"/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51" t="s">
        <v>172</v>
      </c>
      <c r="AT208" s="151" t="s">
        <v>135</v>
      </c>
      <c r="AU208" s="151" t="s">
        <v>140</v>
      </c>
      <c r="AY208" s="17" t="s">
        <v>132</v>
      </c>
      <c r="BE208" s="152">
        <f t="shared" si="24"/>
        <v>0</v>
      </c>
      <c r="BF208" s="152">
        <f t="shared" si="25"/>
        <v>0</v>
      </c>
      <c r="BG208" s="152">
        <f t="shared" si="26"/>
        <v>0</v>
      </c>
      <c r="BH208" s="152">
        <f t="shared" si="27"/>
        <v>0</v>
      </c>
      <c r="BI208" s="152">
        <f t="shared" si="28"/>
        <v>0</v>
      </c>
      <c r="BJ208" s="17" t="s">
        <v>140</v>
      </c>
      <c r="BK208" s="152">
        <f t="shared" si="29"/>
        <v>0</v>
      </c>
      <c r="BL208" s="17" t="s">
        <v>172</v>
      </c>
      <c r="BM208" s="151" t="s">
        <v>292</v>
      </c>
    </row>
    <row r="209" spans="1:65" s="2" customFormat="1" ht="16.5" customHeight="1">
      <c r="A209" s="32"/>
      <c r="B209" s="139"/>
      <c r="C209" s="140">
        <v>38</v>
      </c>
      <c r="D209" s="140" t="s">
        <v>135</v>
      </c>
      <c r="E209" s="141" t="s">
        <v>293</v>
      </c>
      <c r="F209" s="142" t="s">
        <v>294</v>
      </c>
      <c r="G209" s="143" t="s">
        <v>221</v>
      </c>
      <c r="H209" s="144">
        <v>3</v>
      </c>
      <c r="I209" s="145"/>
      <c r="J209" s="146">
        <f t="shared" si="20"/>
        <v>0</v>
      </c>
      <c r="K209" s="142" t="s">
        <v>1</v>
      </c>
      <c r="L209" s="33"/>
      <c r="M209" s="147" t="s">
        <v>1</v>
      </c>
      <c r="N209" s="148" t="s">
        <v>39</v>
      </c>
      <c r="O209" s="58"/>
      <c r="P209" s="149">
        <f t="shared" si="21"/>
        <v>0</v>
      </c>
      <c r="Q209" s="149">
        <v>0</v>
      </c>
      <c r="R209" s="149">
        <f t="shared" si="22"/>
        <v>0</v>
      </c>
      <c r="S209" s="149">
        <v>0</v>
      </c>
      <c r="T209" s="150">
        <f t="shared" si="23"/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51" t="s">
        <v>172</v>
      </c>
      <c r="AT209" s="151" t="s">
        <v>135</v>
      </c>
      <c r="AU209" s="151" t="s">
        <v>140</v>
      </c>
      <c r="AY209" s="17" t="s">
        <v>132</v>
      </c>
      <c r="BE209" s="152">
        <f t="shared" si="24"/>
        <v>0</v>
      </c>
      <c r="BF209" s="152">
        <f t="shared" si="25"/>
        <v>0</v>
      </c>
      <c r="BG209" s="152">
        <f t="shared" si="26"/>
        <v>0</v>
      </c>
      <c r="BH209" s="152">
        <f t="shared" si="27"/>
        <v>0</v>
      </c>
      <c r="BI209" s="152">
        <f t="shared" si="28"/>
        <v>0</v>
      </c>
      <c r="BJ209" s="17" t="s">
        <v>140</v>
      </c>
      <c r="BK209" s="152">
        <f t="shared" si="29"/>
        <v>0</v>
      </c>
      <c r="BL209" s="17" t="s">
        <v>172</v>
      </c>
      <c r="BM209" s="151" t="s">
        <v>295</v>
      </c>
    </row>
    <row r="210" spans="1:65" s="2" customFormat="1" ht="16.5" customHeight="1">
      <c r="A210" s="32"/>
      <c r="B210" s="139"/>
      <c r="C210" s="140">
        <v>39</v>
      </c>
      <c r="D210" s="140" t="s">
        <v>135</v>
      </c>
      <c r="E210" s="141" t="s">
        <v>296</v>
      </c>
      <c r="F210" s="142" t="s">
        <v>297</v>
      </c>
      <c r="G210" s="143" t="s">
        <v>161</v>
      </c>
      <c r="H210" s="144">
        <v>1</v>
      </c>
      <c r="I210" s="145"/>
      <c r="J210" s="146">
        <f t="shared" si="20"/>
        <v>0</v>
      </c>
      <c r="K210" s="142" t="s">
        <v>1</v>
      </c>
      <c r="L210" s="33"/>
      <c r="M210" s="147" t="s">
        <v>1</v>
      </c>
      <c r="N210" s="148" t="s">
        <v>39</v>
      </c>
      <c r="O210" s="58"/>
      <c r="P210" s="149">
        <f t="shared" si="21"/>
        <v>0</v>
      </c>
      <c r="Q210" s="149">
        <v>0</v>
      </c>
      <c r="R210" s="149">
        <f t="shared" si="22"/>
        <v>0</v>
      </c>
      <c r="S210" s="149">
        <v>0</v>
      </c>
      <c r="T210" s="150">
        <f t="shared" si="23"/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1" t="s">
        <v>172</v>
      </c>
      <c r="AT210" s="151" t="s">
        <v>135</v>
      </c>
      <c r="AU210" s="151" t="s">
        <v>140</v>
      </c>
      <c r="AY210" s="17" t="s">
        <v>132</v>
      </c>
      <c r="BE210" s="152">
        <f t="shared" si="24"/>
        <v>0</v>
      </c>
      <c r="BF210" s="152">
        <f t="shared" si="25"/>
        <v>0</v>
      </c>
      <c r="BG210" s="152">
        <f t="shared" si="26"/>
        <v>0</v>
      </c>
      <c r="BH210" s="152">
        <f t="shared" si="27"/>
        <v>0</v>
      </c>
      <c r="BI210" s="152">
        <f t="shared" si="28"/>
        <v>0</v>
      </c>
      <c r="BJ210" s="17" t="s">
        <v>140</v>
      </c>
      <c r="BK210" s="152">
        <f t="shared" si="29"/>
        <v>0</v>
      </c>
      <c r="BL210" s="17" t="s">
        <v>172</v>
      </c>
      <c r="BM210" s="151" t="s">
        <v>298</v>
      </c>
    </row>
    <row r="211" spans="1:65" s="2" customFormat="1" ht="37.9" customHeight="1">
      <c r="A211" s="32"/>
      <c r="B211" s="139"/>
      <c r="C211" s="140">
        <v>40</v>
      </c>
      <c r="D211" s="140" t="s">
        <v>135</v>
      </c>
      <c r="E211" s="141" t="s">
        <v>299</v>
      </c>
      <c r="F211" s="142" t="s">
        <v>300</v>
      </c>
      <c r="G211" s="143" t="s">
        <v>301</v>
      </c>
      <c r="H211" s="144">
        <v>1</v>
      </c>
      <c r="I211" s="145"/>
      <c r="J211" s="146">
        <f t="shared" si="20"/>
        <v>0</v>
      </c>
      <c r="K211" s="142" t="s">
        <v>1</v>
      </c>
      <c r="L211" s="33"/>
      <c r="M211" s="147" t="s">
        <v>1</v>
      </c>
      <c r="N211" s="148" t="s">
        <v>39</v>
      </c>
      <c r="O211" s="58"/>
      <c r="P211" s="149">
        <f t="shared" si="21"/>
        <v>0</v>
      </c>
      <c r="Q211" s="149">
        <v>0</v>
      </c>
      <c r="R211" s="149">
        <f t="shared" si="22"/>
        <v>0</v>
      </c>
      <c r="S211" s="149">
        <v>0</v>
      </c>
      <c r="T211" s="150">
        <f t="shared" si="23"/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1" t="s">
        <v>172</v>
      </c>
      <c r="AT211" s="151" t="s">
        <v>135</v>
      </c>
      <c r="AU211" s="151" t="s">
        <v>140</v>
      </c>
      <c r="AY211" s="17" t="s">
        <v>132</v>
      </c>
      <c r="BE211" s="152">
        <f t="shared" si="24"/>
        <v>0</v>
      </c>
      <c r="BF211" s="152">
        <f t="shared" si="25"/>
        <v>0</v>
      </c>
      <c r="BG211" s="152">
        <f t="shared" si="26"/>
        <v>0</v>
      </c>
      <c r="BH211" s="152">
        <f t="shared" si="27"/>
        <v>0</v>
      </c>
      <c r="BI211" s="152">
        <f t="shared" si="28"/>
        <v>0</v>
      </c>
      <c r="BJ211" s="17" t="s">
        <v>140</v>
      </c>
      <c r="BK211" s="152">
        <f t="shared" si="29"/>
        <v>0</v>
      </c>
      <c r="BL211" s="17" t="s">
        <v>172</v>
      </c>
      <c r="BM211" s="151" t="s">
        <v>302</v>
      </c>
    </row>
    <row r="212" spans="1:65" s="2" customFormat="1" ht="24.2" customHeight="1">
      <c r="A212" s="32"/>
      <c r="B212" s="139"/>
      <c r="C212" s="140">
        <v>41</v>
      </c>
      <c r="D212" s="140" t="s">
        <v>135</v>
      </c>
      <c r="E212" s="141" t="s">
        <v>303</v>
      </c>
      <c r="F212" s="142" t="s">
        <v>304</v>
      </c>
      <c r="G212" s="143" t="s">
        <v>196</v>
      </c>
      <c r="H212" s="144">
        <v>2E-3</v>
      </c>
      <c r="I212" s="145"/>
      <c r="J212" s="146">
        <f t="shared" si="20"/>
        <v>0</v>
      </c>
      <c r="K212" s="142" t="s">
        <v>1</v>
      </c>
      <c r="L212" s="33"/>
      <c r="M212" s="147" t="s">
        <v>1</v>
      </c>
      <c r="N212" s="148" t="s">
        <v>39</v>
      </c>
      <c r="O212" s="58"/>
      <c r="P212" s="149">
        <f t="shared" si="21"/>
        <v>0</v>
      </c>
      <c r="Q212" s="149">
        <v>0</v>
      </c>
      <c r="R212" s="149">
        <f t="shared" si="22"/>
        <v>0</v>
      </c>
      <c r="S212" s="149">
        <v>0</v>
      </c>
      <c r="T212" s="150">
        <f t="shared" si="23"/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1" t="s">
        <v>172</v>
      </c>
      <c r="AT212" s="151" t="s">
        <v>135</v>
      </c>
      <c r="AU212" s="151" t="s">
        <v>140</v>
      </c>
      <c r="AY212" s="17" t="s">
        <v>132</v>
      </c>
      <c r="BE212" s="152">
        <f t="shared" si="24"/>
        <v>0</v>
      </c>
      <c r="BF212" s="152">
        <f t="shared" si="25"/>
        <v>0</v>
      </c>
      <c r="BG212" s="152">
        <f t="shared" si="26"/>
        <v>0</v>
      </c>
      <c r="BH212" s="152">
        <f t="shared" si="27"/>
        <v>0</v>
      </c>
      <c r="BI212" s="152">
        <f t="shared" si="28"/>
        <v>0</v>
      </c>
      <c r="BJ212" s="17" t="s">
        <v>140</v>
      </c>
      <c r="BK212" s="152">
        <f t="shared" si="29"/>
        <v>0</v>
      </c>
      <c r="BL212" s="17" t="s">
        <v>172</v>
      </c>
      <c r="BM212" s="151" t="s">
        <v>305</v>
      </c>
    </row>
    <row r="213" spans="1:65" s="12" customFormat="1" ht="22.9" customHeight="1">
      <c r="B213" s="126"/>
      <c r="D213" s="127" t="s">
        <v>72</v>
      </c>
      <c r="E213" s="137" t="s">
        <v>306</v>
      </c>
      <c r="F213" s="137" t="s">
        <v>307</v>
      </c>
      <c r="I213" s="129"/>
      <c r="J213" s="138">
        <f>BK213</f>
        <v>0</v>
      </c>
      <c r="L213" s="126"/>
      <c r="M213" s="131"/>
      <c r="N213" s="132"/>
      <c r="O213" s="132"/>
      <c r="P213" s="133">
        <f>SUM(P214:P232)</f>
        <v>0</v>
      </c>
      <c r="Q213" s="132"/>
      <c r="R213" s="133">
        <f>SUM(R214:R232)</f>
        <v>6.9360000000000019E-2</v>
      </c>
      <c r="S213" s="132"/>
      <c r="T213" s="134">
        <f>SUM(T214:T232)</f>
        <v>7.775E-2</v>
      </c>
      <c r="AR213" s="127" t="s">
        <v>140</v>
      </c>
      <c r="AT213" s="135" t="s">
        <v>72</v>
      </c>
      <c r="AU213" s="135" t="s">
        <v>81</v>
      </c>
      <c r="AY213" s="127" t="s">
        <v>132</v>
      </c>
      <c r="BK213" s="136">
        <f>SUM(BK214:BK232)</f>
        <v>0</v>
      </c>
    </row>
    <row r="214" spans="1:65" s="2" customFormat="1" ht="16.5" customHeight="1">
      <c r="A214" s="32"/>
      <c r="B214" s="139"/>
      <c r="C214" s="140">
        <v>42</v>
      </c>
      <c r="D214" s="140" t="s">
        <v>135</v>
      </c>
      <c r="E214" s="141" t="s">
        <v>308</v>
      </c>
      <c r="F214" s="142" t="s">
        <v>309</v>
      </c>
      <c r="G214" s="143" t="s">
        <v>261</v>
      </c>
      <c r="H214" s="144">
        <v>1</v>
      </c>
      <c r="I214" s="145"/>
      <c r="J214" s="146">
        <f t="shared" ref="J214:J232" si="30">ROUND(I214*H214,2)</f>
        <v>0</v>
      </c>
      <c r="K214" s="142" t="s">
        <v>1</v>
      </c>
      <c r="L214" s="33"/>
      <c r="M214" s="147" t="s">
        <v>1</v>
      </c>
      <c r="N214" s="148" t="s">
        <v>39</v>
      </c>
      <c r="O214" s="58"/>
      <c r="P214" s="149">
        <f t="shared" ref="P214:P232" si="31">O214*H214</f>
        <v>0</v>
      </c>
      <c r="Q214" s="149">
        <v>0</v>
      </c>
      <c r="R214" s="149">
        <f t="shared" ref="R214:R232" si="32">Q214*H214</f>
        <v>0</v>
      </c>
      <c r="S214" s="149">
        <v>1.933E-2</v>
      </c>
      <c r="T214" s="150">
        <f t="shared" ref="T214:T232" si="33">S214*H214</f>
        <v>1.933E-2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1" t="s">
        <v>172</v>
      </c>
      <c r="AT214" s="151" t="s">
        <v>135</v>
      </c>
      <c r="AU214" s="151" t="s">
        <v>140</v>
      </c>
      <c r="AY214" s="17" t="s">
        <v>132</v>
      </c>
      <c r="BE214" s="152">
        <f t="shared" ref="BE214:BE232" si="34">IF(N214="základní",J214,0)</f>
        <v>0</v>
      </c>
      <c r="BF214" s="152">
        <f t="shared" ref="BF214:BF232" si="35">IF(N214="snížená",J214,0)</f>
        <v>0</v>
      </c>
      <c r="BG214" s="152">
        <f t="shared" ref="BG214:BG232" si="36">IF(N214="zákl. přenesená",J214,0)</f>
        <v>0</v>
      </c>
      <c r="BH214" s="152">
        <f t="shared" ref="BH214:BH232" si="37">IF(N214="sníž. přenesená",J214,0)</f>
        <v>0</v>
      </c>
      <c r="BI214" s="152">
        <f t="shared" ref="BI214:BI232" si="38">IF(N214="nulová",J214,0)</f>
        <v>0</v>
      </c>
      <c r="BJ214" s="17" t="s">
        <v>140</v>
      </c>
      <c r="BK214" s="152">
        <f t="shared" ref="BK214:BK232" si="39">ROUND(I214*H214,2)</f>
        <v>0</v>
      </c>
      <c r="BL214" s="17" t="s">
        <v>172</v>
      </c>
      <c r="BM214" s="151" t="s">
        <v>310</v>
      </c>
    </row>
    <row r="215" spans="1:65" s="2" customFormat="1" ht="24.2" customHeight="1">
      <c r="A215" s="32"/>
      <c r="B215" s="139"/>
      <c r="C215" s="140">
        <v>43</v>
      </c>
      <c r="D215" s="140" t="s">
        <v>135</v>
      </c>
      <c r="E215" s="141" t="s">
        <v>311</v>
      </c>
      <c r="F215" s="142" t="s">
        <v>312</v>
      </c>
      <c r="G215" s="143" t="s">
        <v>261</v>
      </c>
      <c r="H215" s="144">
        <v>1</v>
      </c>
      <c r="I215" s="145"/>
      <c r="J215" s="146">
        <f t="shared" si="30"/>
        <v>0</v>
      </c>
      <c r="K215" s="142" t="s">
        <v>1</v>
      </c>
      <c r="L215" s="33"/>
      <c r="M215" s="147" t="s">
        <v>1</v>
      </c>
      <c r="N215" s="148" t="s">
        <v>39</v>
      </c>
      <c r="O215" s="58"/>
      <c r="P215" s="149">
        <f t="shared" si="31"/>
        <v>0</v>
      </c>
      <c r="Q215" s="149">
        <v>1.6570000000000001E-2</v>
      </c>
      <c r="R215" s="149">
        <f t="shared" si="32"/>
        <v>1.6570000000000001E-2</v>
      </c>
      <c r="S215" s="149">
        <v>0</v>
      </c>
      <c r="T215" s="150">
        <f t="shared" si="33"/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1" t="s">
        <v>172</v>
      </c>
      <c r="AT215" s="151" t="s">
        <v>135</v>
      </c>
      <c r="AU215" s="151" t="s">
        <v>140</v>
      </c>
      <c r="AY215" s="17" t="s">
        <v>132</v>
      </c>
      <c r="BE215" s="152">
        <f t="shared" si="34"/>
        <v>0</v>
      </c>
      <c r="BF215" s="152">
        <f t="shared" si="35"/>
        <v>0</v>
      </c>
      <c r="BG215" s="152">
        <f t="shared" si="36"/>
        <v>0</v>
      </c>
      <c r="BH215" s="152">
        <f t="shared" si="37"/>
        <v>0</v>
      </c>
      <c r="BI215" s="152">
        <f t="shared" si="38"/>
        <v>0</v>
      </c>
      <c r="BJ215" s="17" t="s">
        <v>140</v>
      </c>
      <c r="BK215" s="152">
        <f t="shared" si="39"/>
        <v>0</v>
      </c>
      <c r="BL215" s="17" t="s">
        <v>172</v>
      </c>
      <c r="BM215" s="151" t="s">
        <v>313</v>
      </c>
    </row>
    <row r="216" spans="1:65" s="2" customFormat="1" ht="16.5" customHeight="1">
      <c r="A216" s="32"/>
      <c r="B216" s="139"/>
      <c r="C216" s="140">
        <v>44</v>
      </c>
      <c r="D216" s="140" t="s">
        <v>135</v>
      </c>
      <c r="E216" s="141" t="s">
        <v>314</v>
      </c>
      <c r="F216" s="142" t="s">
        <v>315</v>
      </c>
      <c r="G216" s="143" t="s">
        <v>261</v>
      </c>
      <c r="H216" s="144">
        <v>1</v>
      </c>
      <c r="I216" s="145"/>
      <c r="J216" s="146">
        <f t="shared" si="30"/>
        <v>0</v>
      </c>
      <c r="K216" s="142" t="s">
        <v>1</v>
      </c>
      <c r="L216" s="33"/>
      <c r="M216" s="147" t="s">
        <v>1</v>
      </c>
      <c r="N216" s="148" t="s">
        <v>39</v>
      </c>
      <c r="O216" s="58"/>
      <c r="P216" s="149">
        <f t="shared" si="31"/>
        <v>0</v>
      </c>
      <c r="Q216" s="149">
        <v>0</v>
      </c>
      <c r="R216" s="149">
        <f t="shared" si="32"/>
        <v>0</v>
      </c>
      <c r="S216" s="149">
        <v>1.9460000000000002E-2</v>
      </c>
      <c r="T216" s="150">
        <f t="shared" si="33"/>
        <v>1.9460000000000002E-2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51" t="s">
        <v>172</v>
      </c>
      <c r="AT216" s="151" t="s">
        <v>135</v>
      </c>
      <c r="AU216" s="151" t="s">
        <v>140</v>
      </c>
      <c r="AY216" s="17" t="s">
        <v>132</v>
      </c>
      <c r="BE216" s="152">
        <f t="shared" si="34"/>
        <v>0</v>
      </c>
      <c r="BF216" s="152">
        <f t="shared" si="35"/>
        <v>0</v>
      </c>
      <c r="BG216" s="152">
        <f t="shared" si="36"/>
        <v>0</v>
      </c>
      <c r="BH216" s="152">
        <f t="shared" si="37"/>
        <v>0</v>
      </c>
      <c r="BI216" s="152">
        <f t="shared" si="38"/>
        <v>0</v>
      </c>
      <c r="BJ216" s="17" t="s">
        <v>140</v>
      </c>
      <c r="BK216" s="152">
        <f t="shared" si="39"/>
        <v>0</v>
      </c>
      <c r="BL216" s="17" t="s">
        <v>172</v>
      </c>
      <c r="BM216" s="151" t="s">
        <v>316</v>
      </c>
    </row>
    <row r="217" spans="1:65" s="2" customFormat="1" ht="24.2" customHeight="1">
      <c r="A217" s="32"/>
      <c r="B217" s="139"/>
      <c r="C217" s="140">
        <v>45</v>
      </c>
      <c r="D217" s="140" t="s">
        <v>135</v>
      </c>
      <c r="E217" s="141" t="s">
        <v>317</v>
      </c>
      <c r="F217" s="142" t="s">
        <v>318</v>
      </c>
      <c r="G217" s="143" t="s">
        <v>261</v>
      </c>
      <c r="H217" s="144">
        <v>1</v>
      </c>
      <c r="I217" s="145"/>
      <c r="J217" s="146">
        <f t="shared" si="30"/>
        <v>0</v>
      </c>
      <c r="K217" s="142" t="s">
        <v>146</v>
      </c>
      <c r="L217" s="33"/>
      <c r="M217" s="147" t="s">
        <v>1</v>
      </c>
      <c r="N217" s="148" t="s">
        <v>39</v>
      </c>
      <c r="O217" s="58"/>
      <c r="P217" s="149">
        <f t="shared" si="31"/>
        <v>0</v>
      </c>
      <c r="Q217" s="149">
        <v>1.6070000000000001E-2</v>
      </c>
      <c r="R217" s="149">
        <f t="shared" si="32"/>
        <v>1.6070000000000001E-2</v>
      </c>
      <c r="S217" s="149">
        <v>0</v>
      </c>
      <c r="T217" s="150">
        <f t="shared" si="33"/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51" t="s">
        <v>172</v>
      </c>
      <c r="AT217" s="151" t="s">
        <v>135</v>
      </c>
      <c r="AU217" s="151" t="s">
        <v>140</v>
      </c>
      <c r="AY217" s="17" t="s">
        <v>132</v>
      </c>
      <c r="BE217" s="152">
        <f t="shared" si="34"/>
        <v>0</v>
      </c>
      <c r="BF217" s="152">
        <f t="shared" si="35"/>
        <v>0</v>
      </c>
      <c r="BG217" s="152">
        <f t="shared" si="36"/>
        <v>0</v>
      </c>
      <c r="BH217" s="152">
        <f t="shared" si="37"/>
        <v>0</v>
      </c>
      <c r="BI217" s="152">
        <f t="shared" si="38"/>
        <v>0</v>
      </c>
      <c r="BJ217" s="17" t="s">
        <v>140</v>
      </c>
      <c r="BK217" s="152">
        <f t="shared" si="39"/>
        <v>0</v>
      </c>
      <c r="BL217" s="17" t="s">
        <v>172</v>
      </c>
      <c r="BM217" s="151" t="s">
        <v>319</v>
      </c>
    </row>
    <row r="218" spans="1:65" s="2" customFormat="1" ht="16.5" customHeight="1">
      <c r="A218" s="32"/>
      <c r="B218" s="139"/>
      <c r="C218" s="140">
        <v>46</v>
      </c>
      <c r="D218" s="140" t="s">
        <v>135</v>
      </c>
      <c r="E218" s="141" t="s">
        <v>320</v>
      </c>
      <c r="F218" s="142" t="s">
        <v>321</v>
      </c>
      <c r="G218" s="143" t="s">
        <v>261</v>
      </c>
      <c r="H218" s="144">
        <v>1</v>
      </c>
      <c r="I218" s="145"/>
      <c r="J218" s="146">
        <f t="shared" si="30"/>
        <v>0</v>
      </c>
      <c r="K218" s="142" t="s">
        <v>1</v>
      </c>
      <c r="L218" s="33"/>
      <c r="M218" s="147" t="s">
        <v>1</v>
      </c>
      <c r="N218" s="148" t="s">
        <v>39</v>
      </c>
      <c r="O218" s="58"/>
      <c r="P218" s="149">
        <f t="shared" si="31"/>
        <v>0</v>
      </c>
      <c r="Q218" s="149">
        <v>0</v>
      </c>
      <c r="R218" s="149">
        <f t="shared" si="32"/>
        <v>0</v>
      </c>
      <c r="S218" s="149">
        <v>3.2899999999999999E-2</v>
      </c>
      <c r="T218" s="150">
        <f t="shared" si="33"/>
        <v>3.2899999999999999E-2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1" t="s">
        <v>172</v>
      </c>
      <c r="AT218" s="151" t="s">
        <v>135</v>
      </c>
      <c r="AU218" s="151" t="s">
        <v>140</v>
      </c>
      <c r="AY218" s="17" t="s">
        <v>132</v>
      </c>
      <c r="BE218" s="152">
        <f t="shared" si="34"/>
        <v>0</v>
      </c>
      <c r="BF218" s="152">
        <f t="shared" si="35"/>
        <v>0</v>
      </c>
      <c r="BG218" s="152">
        <f t="shared" si="36"/>
        <v>0</v>
      </c>
      <c r="BH218" s="152">
        <f t="shared" si="37"/>
        <v>0</v>
      </c>
      <c r="BI218" s="152">
        <f t="shared" si="38"/>
        <v>0</v>
      </c>
      <c r="BJ218" s="17" t="s">
        <v>140</v>
      </c>
      <c r="BK218" s="152">
        <f t="shared" si="39"/>
        <v>0</v>
      </c>
      <c r="BL218" s="17" t="s">
        <v>172</v>
      </c>
      <c r="BM218" s="151" t="s">
        <v>322</v>
      </c>
    </row>
    <row r="219" spans="1:65" s="2" customFormat="1" ht="21.75" customHeight="1">
      <c r="A219" s="32"/>
      <c r="B219" s="139"/>
      <c r="C219" s="140">
        <v>47</v>
      </c>
      <c r="D219" s="140" t="s">
        <v>135</v>
      </c>
      <c r="E219" s="141" t="s">
        <v>323</v>
      </c>
      <c r="F219" s="142" t="s">
        <v>324</v>
      </c>
      <c r="G219" s="143" t="s">
        <v>261</v>
      </c>
      <c r="H219" s="144">
        <v>1</v>
      </c>
      <c r="I219" s="145"/>
      <c r="J219" s="146">
        <f t="shared" si="30"/>
        <v>0</v>
      </c>
      <c r="K219" s="142" t="s">
        <v>146</v>
      </c>
      <c r="L219" s="33"/>
      <c r="M219" s="147" t="s">
        <v>1</v>
      </c>
      <c r="N219" s="148" t="s">
        <v>39</v>
      </c>
      <c r="O219" s="58"/>
      <c r="P219" s="149">
        <f t="shared" si="31"/>
        <v>0</v>
      </c>
      <c r="Q219" s="149">
        <v>1.7569999999999999E-2</v>
      </c>
      <c r="R219" s="149">
        <f t="shared" si="32"/>
        <v>1.7569999999999999E-2</v>
      </c>
      <c r="S219" s="149">
        <v>0</v>
      </c>
      <c r="T219" s="150">
        <f t="shared" si="33"/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51" t="s">
        <v>172</v>
      </c>
      <c r="AT219" s="151" t="s">
        <v>135</v>
      </c>
      <c r="AU219" s="151" t="s">
        <v>140</v>
      </c>
      <c r="AY219" s="17" t="s">
        <v>132</v>
      </c>
      <c r="BE219" s="152">
        <f t="shared" si="34"/>
        <v>0</v>
      </c>
      <c r="BF219" s="152">
        <f t="shared" si="35"/>
        <v>0</v>
      </c>
      <c r="BG219" s="152">
        <f t="shared" si="36"/>
        <v>0</v>
      </c>
      <c r="BH219" s="152">
        <f t="shared" si="37"/>
        <v>0</v>
      </c>
      <c r="BI219" s="152">
        <f t="shared" si="38"/>
        <v>0</v>
      </c>
      <c r="BJ219" s="17" t="s">
        <v>140</v>
      </c>
      <c r="BK219" s="152">
        <f t="shared" si="39"/>
        <v>0</v>
      </c>
      <c r="BL219" s="17" t="s">
        <v>172</v>
      </c>
      <c r="BM219" s="151" t="s">
        <v>325</v>
      </c>
    </row>
    <row r="220" spans="1:65" s="2" customFormat="1" ht="21.75" customHeight="1">
      <c r="A220" s="32"/>
      <c r="B220" s="139"/>
      <c r="C220" s="140">
        <v>48</v>
      </c>
      <c r="D220" s="140" t="s">
        <v>135</v>
      </c>
      <c r="E220" s="141" t="s">
        <v>326</v>
      </c>
      <c r="F220" s="142" t="s">
        <v>327</v>
      </c>
      <c r="G220" s="143" t="s">
        <v>261</v>
      </c>
      <c r="H220" s="144">
        <v>1</v>
      </c>
      <c r="I220" s="145"/>
      <c r="J220" s="146">
        <f t="shared" si="30"/>
        <v>0</v>
      </c>
      <c r="K220" s="142" t="s">
        <v>146</v>
      </c>
      <c r="L220" s="33"/>
      <c r="M220" s="147" t="s">
        <v>1</v>
      </c>
      <c r="N220" s="148" t="s">
        <v>39</v>
      </c>
      <c r="O220" s="58"/>
      <c r="P220" s="149">
        <f t="shared" si="31"/>
        <v>0</v>
      </c>
      <c r="Q220" s="149">
        <v>1.57E-3</v>
      </c>
      <c r="R220" s="149">
        <f t="shared" si="32"/>
        <v>1.57E-3</v>
      </c>
      <c r="S220" s="149">
        <v>0</v>
      </c>
      <c r="T220" s="150">
        <f t="shared" si="33"/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1" t="s">
        <v>172</v>
      </c>
      <c r="AT220" s="151" t="s">
        <v>135</v>
      </c>
      <c r="AU220" s="151" t="s">
        <v>140</v>
      </c>
      <c r="AY220" s="17" t="s">
        <v>132</v>
      </c>
      <c r="BE220" s="152">
        <f t="shared" si="34"/>
        <v>0</v>
      </c>
      <c r="BF220" s="152">
        <f t="shared" si="35"/>
        <v>0</v>
      </c>
      <c r="BG220" s="152">
        <f t="shared" si="36"/>
        <v>0</v>
      </c>
      <c r="BH220" s="152">
        <f t="shared" si="37"/>
        <v>0</v>
      </c>
      <c r="BI220" s="152">
        <f t="shared" si="38"/>
        <v>0</v>
      </c>
      <c r="BJ220" s="17" t="s">
        <v>140</v>
      </c>
      <c r="BK220" s="152">
        <f t="shared" si="39"/>
        <v>0</v>
      </c>
      <c r="BL220" s="17" t="s">
        <v>172</v>
      </c>
      <c r="BM220" s="151" t="s">
        <v>328</v>
      </c>
    </row>
    <row r="221" spans="1:65" s="2" customFormat="1" ht="16.5" customHeight="1">
      <c r="A221" s="32"/>
      <c r="B221" s="139"/>
      <c r="C221" s="140">
        <v>49</v>
      </c>
      <c r="D221" s="140" t="s">
        <v>135</v>
      </c>
      <c r="E221" s="141" t="s">
        <v>329</v>
      </c>
      <c r="F221" s="142" t="s">
        <v>330</v>
      </c>
      <c r="G221" s="143" t="s">
        <v>161</v>
      </c>
      <c r="H221" s="144">
        <v>6</v>
      </c>
      <c r="I221" s="145"/>
      <c r="J221" s="146">
        <f t="shared" si="30"/>
        <v>0</v>
      </c>
      <c r="K221" s="142" t="s">
        <v>1</v>
      </c>
      <c r="L221" s="33"/>
      <c r="M221" s="147" t="s">
        <v>1</v>
      </c>
      <c r="N221" s="148" t="s">
        <v>39</v>
      </c>
      <c r="O221" s="58"/>
      <c r="P221" s="149">
        <f t="shared" si="31"/>
        <v>0</v>
      </c>
      <c r="Q221" s="149">
        <v>0</v>
      </c>
      <c r="R221" s="149">
        <f t="shared" si="32"/>
        <v>0</v>
      </c>
      <c r="S221" s="149">
        <v>4.8999999999999998E-4</v>
      </c>
      <c r="T221" s="150">
        <f t="shared" si="33"/>
        <v>2.9399999999999999E-3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1" t="s">
        <v>172</v>
      </c>
      <c r="AT221" s="151" t="s">
        <v>135</v>
      </c>
      <c r="AU221" s="151" t="s">
        <v>140</v>
      </c>
      <c r="AY221" s="17" t="s">
        <v>132</v>
      </c>
      <c r="BE221" s="152">
        <f t="shared" si="34"/>
        <v>0</v>
      </c>
      <c r="BF221" s="152">
        <f t="shared" si="35"/>
        <v>0</v>
      </c>
      <c r="BG221" s="152">
        <f t="shared" si="36"/>
        <v>0</v>
      </c>
      <c r="BH221" s="152">
        <f t="shared" si="37"/>
        <v>0</v>
      </c>
      <c r="BI221" s="152">
        <f t="shared" si="38"/>
        <v>0</v>
      </c>
      <c r="BJ221" s="17" t="s">
        <v>140</v>
      </c>
      <c r="BK221" s="152">
        <f t="shared" si="39"/>
        <v>0</v>
      </c>
      <c r="BL221" s="17" t="s">
        <v>172</v>
      </c>
      <c r="BM221" s="151" t="s">
        <v>331</v>
      </c>
    </row>
    <row r="222" spans="1:65" s="2" customFormat="1" ht="16.5" customHeight="1">
      <c r="A222" s="32"/>
      <c r="B222" s="139"/>
      <c r="C222" s="140">
        <v>50</v>
      </c>
      <c r="D222" s="140" t="s">
        <v>135</v>
      </c>
      <c r="E222" s="141" t="s">
        <v>332</v>
      </c>
      <c r="F222" s="142" t="s">
        <v>333</v>
      </c>
      <c r="G222" s="143" t="s">
        <v>261</v>
      </c>
      <c r="H222" s="144">
        <v>6</v>
      </c>
      <c r="I222" s="145"/>
      <c r="J222" s="146">
        <f t="shared" si="30"/>
        <v>0</v>
      </c>
      <c r="K222" s="142" t="s">
        <v>1</v>
      </c>
      <c r="L222" s="33"/>
      <c r="M222" s="147" t="s">
        <v>1</v>
      </c>
      <c r="N222" s="148" t="s">
        <v>39</v>
      </c>
      <c r="O222" s="58"/>
      <c r="P222" s="149">
        <f t="shared" si="31"/>
        <v>0</v>
      </c>
      <c r="Q222" s="149">
        <v>1.89E-3</v>
      </c>
      <c r="R222" s="149">
        <f t="shared" si="32"/>
        <v>1.1339999999999999E-2</v>
      </c>
      <c r="S222" s="149">
        <v>0</v>
      </c>
      <c r="T222" s="150">
        <f t="shared" si="33"/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1" t="s">
        <v>172</v>
      </c>
      <c r="AT222" s="151" t="s">
        <v>135</v>
      </c>
      <c r="AU222" s="151" t="s">
        <v>140</v>
      </c>
      <c r="AY222" s="17" t="s">
        <v>132</v>
      </c>
      <c r="BE222" s="152">
        <f t="shared" si="34"/>
        <v>0</v>
      </c>
      <c r="BF222" s="152">
        <f t="shared" si="35"/>
        <v>0</v>
      </c>
      <c r="BG222" s="152">
        <f t="shared" si="36"/>
        <v>0</v>
      </c>
      <c r="BH222" s="152">
        <f t="shared" si="37"/>
        <v>0</v>
      </c>
      <c r="BI222" s="152">
        <f t="shared" si="38"/>
        <v>0</v>
      </c>
      <c r="BJ222" s="17" t="s">
        <v>140</v>
      </c>
      <c r="BK222" s="152">
        <f t="shared" si="39"/>
        <v>0</v>
      </c>
      <c r="BL222" s="17" t="s">
        <v>172</v>
      </c>
      <c r="BM222" s="151" t="s">
        <v>334</v>
      </c>
    </row>
    <row r="223" spans="1:65" s="2" customFormat="1" ht="16.5" customHeight="1">
      <c r="A223" s="32"/>
      <c r="B223" s="139"/>
      <c r="C223" s="140">
        <v>51</v>
      </c>
      <c r="D223" s="140" t="s">
        <v>135</v>
      </c>
      <c r="E223" s="141" t="s">
        <v>335</v>
      </c>
      <c r="F223" s="142" t="s">
        <v>336</v>
      </c>
      <c r="G223" s="143" t="s">
        <v>261</v>
      </c>
      <c r="H223" s="144">
        <v>2</v>
      </c>
      <c r="I223" s="145"/>
      <c r="J223" s="146">
        <f t="shared" si="30"/>
        <v>0</v>
      </c>
      <c r="K223" s="142" t="s">
        <v>1</v>
      </c>
      <c r="L223" s="33"/>
      <c r="M223" s="147" t="s">
        <v>1</v>
      </c>
      <c r="N223" s="148" t="s">
        <v>39</v>
      </c>
      <c r="O223" s="58"/>
      <c r="P223" s="149">
        <f t="shared" si="31"/>
        <v>0</v>
      </c>
      <c r="Q223" s="149">
        <v>0</v>
      </c>
      <c r="R223" s="149">
        <f t="shared" si="32"/>
        <v>0</v>
      </c>
      <c r="S223" s="149">
        <v>1.56E-3</v>
      </c>
      <c r="T223" s="150">
        <f t="shared" si="33"/>
        <v>3.1199999999999999E-3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1" t="s">
        <v>172</v>
      </c>
      <c r="AT223" s="151" t="s">
        <v>135</v>
      </c>
      <c r="AU223" s="151" t="s">
        <v>140</v>
      </c>
      <c r="AY223" s="17" t="s">
        <v>132</v>
      </c>
      <c r="BE223" s="152">
        <f t="shared" si="34"/>
        <v>0</v>
      </c>
      <c r="BF223" s="152">
        <f t="shared" si="35"/>
        <v>0</v>
      </c>
      <c r="BG223" s="152">
        <f t="shared" si="36"/>
        <v>0</v>
      </c>
      <c r="BH223" s="152">
        <f t="shared" si="37"/>
        <v>0</v>
      </c>
      <c r="BI223" s="152">
        <f t="shared" si="38"/>
        <v>0</v>
      </c>
      <c r="BJ223" s="17" t="s">
        <v>140</v>
      </c>
      <c r="BK223" s="152">
        <f t="shared" si="39"/>
        <v>0</v>
      </c>
      <c r="BL223" s="17" t="s">
        <v>172</v>
      </c>
      <c r="BM223" s="151" t="s">
        <v>337</v>
      </c>
    </row>
    <row r="224" spans="1:65" s="2" customFormat="1" ht="24.2" customHeight="1">
      <c r="A224" s="32"/>
      <c r="B224" s="139"/>
      <c r="C224" s="140">
        <v>52</v>
      </c>
      <c r="D224" s="140" t="s">
        <v>135</v>
      </c>
      <c r="E224" s="141" t="s">
        <v>338</v>
      </c>
      <c r="F224" s="142" t="s">
        <v>339</v>
      </c>
      <c r="G224" s="143" t="s">
        <v>261</v>
      </c>
      <c r="H224" s="144">
        <v>1</v>
      </c>
      <c r="I224" s="145"/>
      <c r="J224" s="146">
        <f t="shared" si="30"/>
        <v>0</v>
      </c>
      <c r="K224" s="142" t="s">
        <v>1</v>
      </c>
      <c r="L224" s="33"/>
      <c r="M224" s="147" t="s">
        <v>1</v>
      </c>
      <c r="N224" s="148" t="s">
        <v>39</v>
      </c>
      <c r="O224" s="58"/>
      <c r="P224" s="149">
        <f t="shared" si="31"/>
        <v>0</v>
      </c>
      <c r="Q224" s="149">
        <v>1.8E-3</v>
      </c>
      <c r="R224" s="149">
        <f t="shared" si="32"/>
        <v>1.8E-3</v>
      </c>
      <c r="S224" s="149">
        <v>0</v>
      </c>
      <c r="T224" s="150">
        <f t="shared" si="33"/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1" t="s">
        <v>172</v>
      </c>
      <c r="AT224" s="151" t="s">
        <v>135</v>
      </c>
      <c r="AU224" s="151" t="s">
        <v>140</v>
      </c>
      <c r="AY224" s="17" t="s">
        <v>132</v>
      </c>
      <c r="BE224" s="152">
        <f t="shared" si="34"/>
        <v>0</v>
      </c>
      <c r="BF224" s="152">
        <f t="shared" si="35"/>
        <v>0</v>
      </c>
      <c r="BG224" s="152">
        <f t="shared" si="36"/>
        <v>0</v>
      </c>
      <c r="BH224" s="152">
        <f t="shared" si="37"/>
        <v>0</v>
      </c>
      <c r="BI224" s="152">
        <f t="shared" si="38"/>
        <v>0</v>
      </c>
      <c r="BJ224" s="17" t="s">
        <v>140</v>
      </c>
      <c r="BK224" s="152">
        <f t="shared" si="39"/>
        <v>0</v>
      </c>
      <c r="BL224" s="17" t="s">
        <v>172</v>
      </c>
      <c r="BM224" s="151" t="s">
        <v>340</v>
      </c>
    </row>
    <row r="225" spans="1:65" s="2" customFormat="1" ht="24.2" customHeight="1">
      <c r="A225" s="32"/>
      <c r="B225" s="139"/>
      <c r="C225" s="140">
        <v>53</v>
      </c>
      <c r="D225" s="140" t="s">
        <v>135</v>
      </c>
      <c r="E225" s="141" t="s">
        <v>341</v>
      </c>
      <c r="F225" s="142" t="s">
        <v>342</v>
      </c>
      <c r="G225" s="143" t="s">
        <v>261</v>
      </c>
      <c r="H225" s="144">
        <v>1</v>
      </c>
      <c r="I225" s="145"/>
      <c r="J225" s="146">
        <f t="shared" si="30"/>
        <v>0</v>
      </c>
      <c r="K225" s="142" t="s">
        <v>1</v>
      </c>
      <c r="L225" s="33"/>
      <c r="M225" s="147" t="s">
        <v>1</v>
      </c>
      <c r="N225" s="148" t="s">
        <v>39</v>
      </c>
      <c r="O225" s="58"/>
      <c r="P225" s="149">
        <f t="shared" si="31"/>
        <v>0</v>
      </c>
      <c r="Q225" s="149">
        <v>1.9599999999999999E-3</v>
      </c>
      <c r="R225" s="149">
        <f t="shared" si="32"/>
        <v>1.9599999999999999E-3</v>
      </c>
      <c r="S225" s="149">
        <v>0</v>
      </c>
      <c r="T225" s="150">
        <f t="shared" si="33"/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51" t="s">
        <v>172</v>
      </c>
      <c r="AT225" s="151" t="s">
        <v>135</v>
      </c>
      <c r="AU225" s="151" t="s">
        <v>140</v>
      </c>
      <c r="AY225" s="17" t="s">
        <v>132</v>
      </c>
      <c r="BE225" s="152">
        <f t="shared" si="34"/>
        <v>0</v>
      </c>
      <c r="BF225" s="152">
        <f t="shared" si="35"/>
        <v>0</v>
      </c>
      <c r="BG225" s="152">
        <f t="shared" si="36"/>
        <v>0</v>
      </c>
      <c r="BH225" s="152">
        <f t="shared" si="37"/>
        <v>0</v>
      </c>
      <c r="BI225" s="152">
        <f t="shared" si="38"/>
        <v>0</v>
      </c>
      <c r="BJ225" s="17" t="s">
        <v>140</v>
      </c>
      <c r="BK225" s="152">
        <f t="shared" si="39"/>
        <v>0</v>
      </c>
      <c r="BL225" s="17" t="s">
        <v>172</v>
      </c>
      <c r="BM225" s="151" t="s">
        <v>343</v>
      </c>
    </row>
    <row r="226" spans="1:65" s="2" customFormat="1" ht="24.2" customHeight="1">
      <c r="A226" s="32"/>
      <c r="B226" s="139"/>
      <c r="C226" s="140">
        <v>54</v>
      </c>
      <c r="D226" s="140" t="s">
        <v>135</v>
      </c>
      <c r="E226" s="141" t="s">
        <v>344</v>
      </c>
      <c r="F226" s="142" t="s">
        <v>345</v>
      </c>
      <c r="G226" s="143" t="s">
        <v>161</v>
      </c>
      <c r="H226" s="144">
        <v>1</v>
      </c>
      <c r="I226" s="145"/>
      <c r="J226" s="146">
        <f t="shared" si="30"/>
        <v>0</v>
      </c>
      <c r="K226" s="142" t="s">
        <v>1</v>
      </c>
      <c r="L226" s="33"/>
      <c r="M226" s="147" t="s">
        <v>1</v>
      </c>
      <c r="N226" s="148" t="s">
        <v>39</v>
      </c>
      <c r="O226" s="58"/>
      <c r="P226" s="149">
        <f t="shared" si="31"/>
        <v>0</v>
      </c>
      <c r="Q226" s="149">
        <v>1.2800000000000001E-3</v>
      </c>
      <c r="R226" s="149">
        <f t="shared" si="32"/>
        <v>1.2800000000000001E-3</v>
      </c>
      <c r="S226" s="149">
        <v>0</v>
      </c>
      <c r="T226" s="150">
        <f t="shared" si="33"/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1" t="s">
        <v>172</v>
      </c>
      <c r="AT226" s="151" t="s">
        <v>135</v>
      </c>
      <c r="AU226" s="151" t="s">
        <v>140</v>
      </c>
      <c r="AY226" s="17" t="s">
        <v>132</v>
      </c>
      <c r="BE226" s="152">
        <f t="shared" si="34"/>
        <v>0</v>
      </c>
      <c r="BF226" s="152">
        <f t="shared" si="35"/>
        <v>0</v>
      </c>
      <c r="BG226" s="152">
        <f t="shared" si="36"/>
        <v>0</v>
      </c>
      <c r="BH226" s="152">
        <f t="shared" si="37"/>
        <v>0</v>
      </c>
      <c r="BI226" s="152">
        <f t="shared" si="38"/>
        <v>0</v>
      </c>
      <c r="BJ226" s="17" t="s">
        <v>140</v>
      </c>
      <c r="BK226" s="152">
        <f t="shared" si="39"/>
        <v>0</v>
      </c>
      <c r="BL226" s="17" t="s">
        <v>172</v>
      </c>
      <c r="BM226" s="151" t="s">
        <v>346</v>
      </c>
    </row>
    <row r="227" spans="1:65" s="2" customFormat="1" ht="16.5" customHeight="1">
      <c r="A227" s="32"/>
      <c r="B227" s="139"/>
      <c r="C227" s="140">
        <v>55</v>
      </c>
      <c r="D227" s="140" t="s">
        <v>135</v>
      </c>
      <c r="E227" s="141" t="s">
        <v>347</v>
      </c>
      <c r="F227" s="142" t="s">
        <v>348</v>
      </c>
      <c r="G227" s="143" t="s">
        <v>161</v>
      </c>
      <c r="H227" s="144">
        <v>3</v>
      </c>
      <c r="I227" s="145"/>
      <c r="J227" s="146">
        <f t="shared" si="30"/>
        <v>0</v>
      </c>
      <c r="K227" s="142" t="s">
        <v>1</v>
      </c>
      <c r="L227" s="33"/>
      <c r="M227" s="147" t="s">
        <v>1</v>
      </c>
      <c r="N227" s="148" t="s">
        <v>39</v>
      </c>
      <c r="O227" s="58"/>
      <c r="P227" s="149">
        <f t="shared" si="31"/>
        <v>0</v>
      </c>
      <c r="Q227" s="149">
        <v>1.4999999999999999E-4</v>
      </c>
      <c r="R227" s="149">
        <f t="shared" si="32"/>
        <v>4.4999999999999999E-4</v>
      </c>
      <c r="S227" s="149">
        <v>0</v>
      </c>
      <c r="T227" s="150">
        <f t="shared" si="33"/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51" t="s">
        <v>172</v>
      </c>
      <c r="AT227" s="151" t="s">
        <v>135</v>
      </c>
      <c r="AU227" s="151" t="s">
        <v>140</v>
      </c>
      <c r="AY227" s="17" t="s">
        <v>132</v>
      </c>
      <c r="BE227" s="152">
        <f t="shared" si="34"/>
        <v>0</v>
      </c>
      <c r="BF227" s="152">
        <f t="shared" si="35"/>
        <v>0</v>
      </c>
      <c r="BG227" s="152">
        <f t="shared" si="36"/>
        <v>0</v>
      </c>
      <c r="BH227" s="152">
        <f t="shared" si="37"/>
        <v>0</v>
      </c>
      <c r="BI227" s="152">
        <f t="shared" si="38"/>
        <v>0</v>
      </c>
      <c r="BJ227" s="17" t="s">
        <v>140</v>
      </c>
      <c r="BK227" s="152">
        <f t="shared" si="39"/>
        <v>0</v>
      </c>
      <c r="BL227" s="17" t="s">
        <v>172</v>
      </c>
      <c r="BM227" s="151" t="s">
        <v>349</v>
      </c>
    </row>
    <row r="228" spans="1:65" s="2" customFormat="1" ht="24.2" customHeight="1">
      <c r="A228" s="32"/>
      <c r="B228" s="139"/>
      <c r="C228" s="140">
        <v>56</v>
      </c>
      <c r="D228" s="177" t="s">
        <v>164</v>
      </c>
      <c r="E228" s="178" t="s">
        <v>350</v>
      </c>
      <c r="F228" s="179" t="s">
        <v>351</v>
      </c>
      <c r="G228" s="180" t="s">
        <v>161</v>
      </c>
      <c r="H228" s="181">
        <v>1</v>
      </c>
      <c r="I228" s="182"/>
      <c r="J228" s="183">
        <f t="shared" si="30"/>
        <v>0</v>
      </c>
      <c r="K228" s="179" t="s">
        <v>1</v>
      </c>
      <c r="L228" s="184"/>
      <c r="M228" s="185" t="s">
        <v>1</v>
      </c>
      <c r="N228" s="186" t="s">
        <v>39</v>
      </c>
      <c r="O228" s="58"/>
      <c r="P228" s="149">
        <f t="shared" si="31"/>
        <v>0</v>
      </c>
      <c r="Q228" s="149">
        <v>4.4000000000000002E-4</v>
      </c>
      <c r="R228" s="149">
        <f t="shared" si="32"/>
        <v>4.4000000000000002E-4</v>
      </c>
      <c r="S228" s="149">
        <v>0</v>
      </c>
      <c r="T228" s="150">
        <f t="shared" si="33"/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51" t="s">
        <v>251</v>
      </c>
      <c r="AT228" s="151" t="s">
        <v>164</v>
      </c>
      <c r="AU228" s="151" t="s">
        <v>140</v>
      </c>
      <c r="AY228" s="17" t="s">
        <v>132</v>
      </c>
      <c r="BE228" s="152">
        <f t="shared" si="34"/>
        <v>0</v>
      </c>
      <c r="BF228" s="152">
        <f t="shared" si="35"/>
        <v>0</v>
      </c>
      <c r="BG228" s="152">
        <f t="shared" si="36"/>
        <v>0</v>
      </c>
      <c r="BH228" s="152">
        <f t="shared" si="37"/>
        <v>0</v>
      </c>
      <c r="BI228" s="152">
        <f t="shared" si="38"/>
        <v>0</v>
      </c>
      <c r="BJ228" s="17" t="s">
        <v>140</v>
      </c>
      <c r="BK228" s="152">
        <f t="shared" si="39"/>
        <v>0</v>
      </c>
      <c r="BL228" s="17" t="s">
        <v>172</v>
      </c>
      <c r="BM228" s="151" t="s">
        <v>352</v>
      </c>
    </row>
    <row r="229" spans="1:65" s="2" customFormat="1" ht="24.2" customHeight="1">
      <c r="A229" s="32"/>
      <c r="B229" s="139"/>
      <c r="C229" s="140">
        <v>57</v>
      </c>
      <c r="D229" s="177" t="s">
        <v>164</v>
      </c>
      <c r="E229" s="178" t="s">
        <v>353</v>
      </c>
      <c r="F229" s="179" t="s">
        <v>354</v>
      </c>
      <c r="G229" s="180" t="s">
        <v>161</v>
      </c>
      <c r="H229" s="181">
        <v>1</v>
      </c>
      <c r="I229" s="182"/>
      <c r="J229" s="183">
        <f t="shared" si="30"/>
        <v>0</v>
      </c>
      <c r="K229" s="179" t="s">
        <v>1</v>
      </c>
      <c r="L229" s="184"/>
      <c r="M229" s="185" t="s">
        <v>1</v>
      </c>
      <c r="N229" s="186" t="s">
        <v>39</v>
      </c>
      <c r="O229" s="58"/>
      <c r="P229" s="149">
        <f t="shared" si="31"/>
        <v>0</v>
      </c>
      <c r="Q229" s="149">
        <v>0</v>
      </c>
      <c r="R229" s="149">
        <f t="shared" si="32"/>
        <v>0</v>
      </c>
      <c r="S229" s="149">
        <v>0</v>
      </c>
      <c r="T229" s="150">
        <f t="shared" si="33"/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51" t="s">
        <v>251</v>
      </c>
      <c r="AT229" s="151" t="s">
        <v>164</v>
      </c>
      <c r="AU229" s="151" t="s">
        <v>140</v>
      </c>
      <c r="AY229" s="17" t="s">
        <v>132</v>
      </c>
      <c r="BE229" s="152">
        <f t="shared" si="34"/>
        <v>0</v>
      </c>
      <c r="BF229" s="152">
        <f t="shared" si="35"/>
        <v>0</v>
      </c>
      <c r="BG229" s="152">
        <f t="shared" si="36"/>
        <v>0</v>
      </c>
      <c r="BH229" s="152">
        <f t="shared" si="37"/>
        <v>0</v>
      </c>
      <c r="BI229" s="152">
        <f t="shared" si="38"/>
        <v>0</v>
      </c>
      <c r="BJ229" s="17" t="s">
        <v>140</v>
      </c>
      <c r="BK229" s="152">
        <f t="shared" si="39"/>
        <v>0</v>
      </c>
      <c r="BL229" s="17" t="s">
        <v>172</v>
      </c>
      <c r="BM229" s="151" t="s">
        <v>355</v>
      </c>
    </row>
    <row r="230" spans="1:65" s="2" customFormat="1" ht="37.9" customHeight="1">
      <c r="A230" s="32"/>
      <c r="B230" s="139"/>
      <c r="C230" s="140">
        <v>58</v>
      </c>
      <c r="D230" s="140" t="s">
        <v>135</v>
      </c>
      <c r="E230" s="141" t="s">
        <v>356</v>
      </c>
      <c r="F230" s="142" t="s">
        <v>357</v>
      </c>
      <c r="G230" s="143" t="s">
        <v>161</v>
      </c>
      <c r="H230" s="144">
        <v>1</v>
      </c>
      <c r="I230" s="145"/>
      <c r="J230" s="146">
        <f t="shared" si="30"/>
        <v>0</v>
      </c>
      <c r="K230" s="142" t="s">
        <v>1</v>
      </c>
      <c r="L230" s="33"/>
      <c r="M230" s="147" t="s">
        <v>1</v>
      </c>
      <c r="N230" s="148" t="s">
        <v>39</v>
      </c>
      <c r="O230" s="58"/>
      <c r="P230" s="149">
        <f t="shared" si="31"/>
        <v>0</v>
      </c>
      <c r="Q230" s="149">
        <v>3.1E-4</v>
      </c>
      <c r="R230" s="149">
        <f t="shared" si="32"/>
        <v>3.1E-4</v>
      </c>
      <c r="S230" s="149">
        <v>0</v>
      </c>
      <c r="T230" s="150">
        <f t="shared" si="33"/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1" t="s">
        <v>172</v>
      </c>
      <c r="AT230" s="151" t="s">
        <v>135</v>
      </c>
      <c r="AU230" s="151" t="s">
        <v>140</v>
      </c>
      <c r="AY230" s="17" t="s">
        <v>132</v>
      </c>
      <c r="BE230" s="152">
        <f t="shared" si="34"/>
        <v>0</v>
      </c>
      <c r="BF230" s="152">
        <f t="shared" si="35"/>
        <v>0</v>
      </c>
      <c r="BG230" s="152">
        <f t="shared" si="36"/>
        <v>0</v>
      </c>
      <c r="BH230" s="152">
        <f t="shared" si="37"/>
        <v>0</v>
      </c>
      <c r="BI230" s="152">
        <f t="shared" si="38"/>
        <v>0</v>
      </c>
      <c r="BJ230" s="17" t="s">
        <v>140</v>
      </c>
      <c r="BK230" s="152">
        <f t="shared" si="39"/>
        <v>0</v>
      </c>
      <c r="BL230" s="17" t="s">
        <v>172</v>
      </c>
      <c r="BM230" s="151" t="s">
        <v>358</v>
      </c>
    </row>
    <row r="231" spans="1:65" s="2" customFormat="1" ht="24.2" customHeight="1">
      <c r="A231" s="32"/>
      <c r="B231" s="139"/>
      <c r="C231" s="140">
        <v>59</v>
      </c>
      <c r="D231" s="140" t="s">
        <v>135</v>
      </c>
      <c r="E231" s="141" t="s">
        <v>359</v>
      </c>
      <c r="F231" s="142" t="s">
        <v>360</v>
      </c>
      <c r="G231" s="143" t="s">
        <v>196</v>
      </c>
      <c r="H231" s="144">
        <v>6.9000000000000006E-2</v>
      </c>
      <c r="I231" s="145"/>
      <c r="J231" s="146">
        <f t="shared" si="30"/>
        <v>0</v>
      </c>
      <c r="K231" s="142" t="s">
        <v>1</v>
      </c>
      <c r="L231" s="33"/>
      <c r="M231" s="147" t="s">
        <v>1</v>
      </c>
      <c r="N231" s="148" t="s">
        <v>39</v>
      </c>
      <c r="O231" s="58"/>
      <c r="P231" s="149">
        <f t="shared" si="31"/>
        <v>0</v>
      </c>
      <c r="Q231" s="149">
        <v>0</v>
      </c>
      <c r="R231" s="149">
        <f t="shared" si="32"/>
        <v>0</v>
      </c>
      <c r="S231" s="149">
        <v>0</v>
      </c>
      <c r="T231" s="150">
        <f t="shared" si="33"/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51" t="s">
        <v>172</v>
      </c>
      <c r="AT231" s="151" t="s">
        <v>135</v>
      </c>
      <c r="AU231" s="151" t="s">
        <v>140</v>
      </c>
      <c r="AY231" s="17" t="s">
        <v>132</v>
      </c>
      <c r="BE231" s="152">
        <f t="shared" si="34"/>
        <v>0</v>
      </c>
      <c r="BF231" s="152">
        <f t="shared" si="35"/>
        <v>0</v>
      </c>
      <c r="BG231" s="152">
        <f t="shared" si="36"/>
        <v>0</v>
      </c>
      <c r="BH231" s="152">
        <f t="shared" si="37"/>
        <v>0</v>
      </c>
      <c r="BI231" s="152">
        <f t="shared" si="38"/>
        <v>0</v>
      </c>
      <c r="BJ231" s="17" t="s">
        <v>140</v>
      </c>
      <c r="BK231" s="152">
        <f t="shared" si="39"/>
        <v>0</v>
      </c>
      <c r="BL231" s="17" t="s">
        <v>172</v>
      </c>
      <c r="BM231" s="151" t="s">
        <v>361</v>
      </c>
    </row>
    <row r="232" spans="1:65" s="2" customFormat="1" ht="37.9" customHeight="1">
      <c r="A232" s="32"/>
      <c r="B232" s="139"/>
      <c r="C232" s="140">
        <v>60</v>
      </c>
      <c r="D232" s="140" t="s">
        <v>135</v>
      </c>
      <c r="E232" s="141" t="s">
        <v>362</v>
      </c>
      <c r="F232" s="142" t="s">
        <v>363</v>
      </c>
      <c r="G232" s="143" t="s">
        <v>301</v>
      </c>
      <c r="H232" s="144">
        <v>1</v>
      </c>
      <c r="I232" s="145"/>
      <c r="J232" s="146">
        <f t="shared" si="30"/>
        <v>0</v>
      </c>
      <c r="K232" s="142" t="s">
        <v>1</v>
      </c>
      <c r="L232" s="33"/>
      <c r="M232" s="147" t="s">
        <v>1</v>
      </c>
      <c r="N232" s="148" t="s">
        <v>39</v>
      </c>
      <c r="O232" s="58"/>
      <c r="P232" s="149">
        <f t="shared" si="31"/>
        <v>0</v>
      </c>
      <c r="Q232" s="149">
        <v>0</v>
      </c>
      <c r="R232" s="149">
        <f t="shared" si="32"/>
        <v>0</v>
      </c>
      <c r="S232" s="149">
        <v>0</v>
      </c>
      <c r="T232" s="150">
        <f t="shared" si="33"/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1" t="s">
        <v>172</v>
      </c>
      <c r="AT232" s="151" t="s">
        <v>135</v>
      </c>
      <c r="AU232" s="151" t="s">
        <v>140</v>
      </c>
      <c r="AY232" s="17" t="s">
        <v>132</v>
      </c>
      <c r="BE232" s="152">
        <f t="shared" si="34"/>
        <v>0</v>
      </c>
      <c r="BF232" s="152">
        <f t="shared" si="35"/>
        <v>0</v>
      </c>
      <c r="BG232" s="152">
        <f t="shared" si="36"/>
        <v>0</v>
      </c>
      <c r="BH232" s="152">
        <f t="shared" si="37"/>
        <v>0</v>
      </c>
      <c r="BI232" s="152">
        <f t="shared" si="38"/>
        <v>0</v>
      </c>
      <c r="BJ232" s="17" t="s">
        <v>140</v>
      </c>
      <c r="BK232" s="152">
        <f t="shared" si="39"/>
        <v>0</v>
      </c>
      <c r="BL232" s="17" t="s">
        <v>172</v>
      </c>
      <c r="BM232" s="151" t="s">
        <v>364</v>
      </c>
    </row>
    <row r="233" spans="1:65" s="12" customFormat="1" ht="22.9" customHeight="1">
      <c r="B233" s="126"/>
      <c r="D233" s="127" t="s">
        <v>72</v>
      </c>
      <c r="E233" s="137" t="s">
        <v>365</v>
      </c>
      <c r="F233" s="137" t="s">
        <v>366</v>
      </c>
      <c r="I233" s="129"/>
      <c r="J233" s="138">
        <f>BK233</f>
        <v>0</v>
      </c>
      <c r="L233" s="126"/>
      <c r="M233" s="131"/>
      <c r="N233" s="132"/>
      <c r="O233" s="132"/>
      <c r="P233" s="133">
        <f>SUM(P234:P235)</f>
        <v>0</v>
      </c>
      <c r="Q233" s="132"/>
      <c r="R233" s="133">
        <f>SUM(R234:R235)</f>
        <v>1.2E-2</v>
      </c>
      <c r="S233" s="132"/>
      <c r="T233" s="134">
        <f>SUM(T234:T235)</f>
        <v>0</v>
      </c>
      <c r="AR233" s="127" t="s">
        <v>140</v>
      </c>
      <c r="AT233" s="135" t="s">
        <v>72</v>
      </c>
      <c r="AU233" s="135" t="s">
        <v>81</v>
      </c>
      <c r="AY233" s="127" t="s">
        <v>132</v>
      </c>
      <c r="BK233" s="136">
        <f>SUM(BK234:BK235)</f>
        <v>0</v>
      </c>
    </row>
    <row r="234" spans="1:65" s="2" customFormat="1" ht="33" customHeight="1">
      <c r="A234" s="32"/>
      <c r="B234" s="139"/>
      <c r="C234" s="140">
        <v>61</v>
      </c>
      <c r="D234" s="140" t="s">
        <v>135</v>
      </c>
      <c r="E234" s="141" t="s">
        <v>367</v>
      </c>
      <c r="F234" s="142" t="s">
        <v>368</v>
      </c>
      <c r="G234" s="143" t="s">
        <v>261</v>
      </c>
      <c r="H234" s="144">
        <v>1</v>
      </c>
      <c r="I234" s="145"/>
      <c r="J234" s="146">
        <f>ROUND(I234*H234,2)</f>
        <v>0</v>
      </c>
      <c r="K234" s="142" t="s">
        <v>1</v>
      </c>
      <c r="L234" s="33"/>
      <c r="M234" s="147" t="s">
        <v>1</v>
      </c>
      <c r="N234" s="148" t="s">
        <v>39</v>
      </c>
      <c r="O234" s="58"/>
      <c r="P234" s="149">
        <f>O234*H234</f>
        <v>0</v>
      </c>
      <c r="Q234" s="149">
        <v>1.2E-2</v>
      </c>
      <c r="R234" s="149">
        <f>Q234*H234</f>
        <v>1.2E-2</v>
      </c>
      <c r="S234" s="149">
        <v>0</v>
      </c>
      <c r="T234" s="150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1" t="s">
        <v>172</v>
      </c>
      <c r="AT234" s="151" t="s">
        <v>135</v>
      </c>
      <c r="AU234" s="151" t="s">
        <v>140</v>
      </c>
      <c r="AY234" s="17" t="s">
        <v>132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7" t="s">
        <v>140</v>
      </c>
      <c r="BK234" s="152">
        <f>ROUND(I234*H234,2)</f>
        <v>0</v>
      </c>
      <c r="BL234" s="17" t="s">
        <v>172</v>
      </c>
      <c r="BM234" s="151" t="s">
        <v>369</v>
      </c>
    </row>
    <row r="235" spans="1:65" s="2" customFormat="1" ht="24.2" customHeight="1">
      <c r="A235" s="32"/>
      <c r="B235" s="139"/>
      <c r="C235" s="140">
        <v>62</v>
      </c>
      <c r="D235" s="140" t="s">
        <v>135</v>
      </c>
      <c r="E235" s="141" t="s">
        <v>370</v>
      </c>
      <c r="F235" s="142" t="s">
        <v>371</v>
      </c>
      <c r="G235" s="143" t="s">
        <v>196</v>
      </c>
      <c r="H235" s="144">
        <v>1.2E-2</v>
      </c>
      <c r="I235" s="145"/>
      <c r="J235" s="146">
        <f>ROUND(I235*H235,2)</f>
        <v>0</v>
      </c>
      <c r="K235" s="142" t="s">
        <v>1</v>
      </c>
      <c r="L235" s="33"/>
      <c r="M235" s="147" t="s">
        <v>1</v>
      </c>
      <c r="N235" s="148" t="s">
        <v>39</v>
      </c>
      <c r="O235" s="58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1" t="s">
        <v>172</v>
      </c>
      <c r="AT235" s="151" t="s">
        <v>135</v>
      </c>
      <c r="AU235" s="151" t="s">
        <v>140</v>
      </c>
      <c r="AY235" s="17" t="s">
        <v>132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7" t="s">
        <v>140</v>
      </c>
      <c r="BK235" s="152">
        <f>ROUND(I235*H235,2)</f>
        <v>0</v>
      </c>
      <c r="BL235" s="17" t="s">
        <v>172</v>
      </c>
      <c r="BM235" s="151" t="s">
        <v>372</v>
      </c>
    </row>
    <row r="236" spans="1:65" s="12" customFormat="1" ht="22.9" customHeight="1">
      <c r="B236" s="126"/>
      <c r="D236" s="127" t="s">
        <v>72</v>
      </c>
      <c r="E236" s="137" t="s">
        <v>373</v>
      </c>
      <c r="F236" s="137" t="s">
        <v>374</v>
      </c>
      <c r="I236" s="129"/>
      <c r="J236" s="138">
        <f>BK236</f>
        <v>0</v>
      </c>
      <c r="L236" s="126"/>
      <c r="M236" s="131"/>
      <c r="N236" s="132"/>
      <c r="O236" s="132"/>
      <c r="P236" s="133">
        <f>SUM(P237:P273)</f>
        <v>0</v>
      </c>
      <c r="Q236" s="132"/>
      <c r="R236" s="133">
        <f>SUM(R237:R273)</f>
        <v>0</v>
      </c>
      <c r="S236" s="132"/>
      <c r="T236" s="134">
        <f>SUM(T237:T273)</f>
        <v>0</v>
      </c>
      <c r="AR236" s="127" t="s">
        <v>140</v>
      </c>
      <c r="AT236" s="135" t="s">
        <v>72</v>
      </c>
      <c r="AU236" s="135" t="s">
        <v>81</v>
      </c>
      <c r="AY236" s="127" t="s">
        <v>132</v>
      </c>
      <c r="BK236" s="136">
        <f>SUM(BK237:BK273)</f>
        <v>0</v>
      </c>
    </row>
    <row r="237" spans="1:65" s="2" customFormat="1" ht="21.75" customHeight="1">
      <c r="A237" s="32"/>
      <c r="B237" s="139"/>
      <c r="C237" s="140">
        <v>63</v>
      </c>
      <c r="D237" s="140" t="s">
        <v>135</v>
      </c>
      <c r="E237" s="141" t="s">
        <v>375</v>
      </c>
      <c r="F237" s="142" t="s">
        <v>376</v>
      </c>
      <c r="G237" s="143" t="s">
        <v>221</v>
      </c>
      <c r="H237" s="144">
        <v>45</v>
      </c>
      <c r="I237" s="145"/>
      <c r="J237" s="146">
        <f t="shared" ref="J237:J273" si="40">ROUND(I237*H237,2)</f>
        <v>0</v>
      </c>
      <c r="K237" s="142" t="s">
        <v>1</v>
      </c>
      <c r="L237" s="33"/>
      <c r="M237" s="147" t="s">
        <v>1</v>
      </c>
      <c r="N237" s="148" t="s">
        <v>39</v>
      </c>
      <c r="O237" s="58"/>
      <c r="P237" s="149">
        <f t="shared" ref="P237:P273" si="41">O237*H237</f>
        <v>0</v>
      </c>
      <c r="Q237" s="149">
        <v>0</v>
      </c>
      <c r="R237" s="149">
        <f t="shared" ref="R237:R273" si="42">Q237*H237</f>
        <v>0</v>
      </c>
      <c r="S237" s="149">
        <v>0</v>
      </c>
      <c r="T237" s="150">
        <f t="shared" ref="T237:T273" si="43"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1" t="s">
        <v>139</v>
      </c>
      <c r="AT237" s="151" t="s">
        <v>135</v>
      </c>
      <c r="AU237" s="151" t="s">
        <v>140</v>
      </c>
      <c r="AY237" s="17" t="s">
        <v>132</v>
      </c>
      <c r="BE237" s="152">
        <f t="shared" ref="BE237:BE273" si="44">IF(N237="základní",J237,0)</f>
        <v>0</v>
      </c>
      <c r="BF237" s="152">
        <f t="shared" ref="BF237:BF273" si="45">IF(N237="snížená",J237,0)</f>
        <v>0</v>
      </c>
      <c r="BG237" s="152">
        <f t="shared" ref="BG237:BG273" si="46">IF(N237="zákl. přenesená",J237,0)</f>
        <v>0</v>
      </c>
      <c r="BH237" s="152">
        <f t="shared" ref="BH237:BH273" si="47">IF(N237="sníž. přenesená",J237,0)</f>
        <v>0</v>
      </c>
      <c r="BI237" s="152">
        <f t="shared" ref="BI237:BI273" si="48">IF(N237="nulová",J237,0)</f>
        <v>0</v>
      </c>
      <c r="BJ237" s="17" t="s">
        <v>140</v>
      </c>
      <c r="BK237" s="152">
        <f t="shared" ref="BK237:BK273" si="49">ROUND(I237*H237,2)</f>
        <v>0</v>
      </c>
      <c r="BL237" s="17" t="s">
        <v>139</v>
      </c>
      <c r="BM237" s="151" t="s">
        <v>377</v>
      </c>
    </row>
    <row r="238" spans="1:65" s="2" customFormat="1" ht="21.75" customHeight="1">
      <c r="A238" s="32"/>
      <c r="B238" s="139"/>
      <c r="C238" s="140">
        <v>64</v>
      </c>
      <c r="D238" s="140" t="s">
        <v>135</v>
      </c>
      <c r="E238" s="141" t="s">
        <v>378</v>
      </c>
      <c r="F238" s="142" t="s">
        <v>379</v>
      </c>
      <c r="G238" s="143" t="s">
        <v>221</v>
      </c>
      <c r="H238" s="144">
        <v>70</v>
      </c>
      <c r="I238" s="145"/>
      <c r="J238" s="146">
        <f t="shared" si="40"/>
        <v>0</v>
      </c>
      <c r="K238" s="142" t="s">
        <v>1</v>
      </c>
      <c r="L238" s="33"/>
      <c r="M238" s="147" t="s">
        <v>1</v>
      </c>
      <c r="N238" s="148" t="s">
        <v>39</v>
      </c>
      <c r="O238" s="58"/>
      <c r="P238" s="149">
        <f t="shared" si="41"/>
        <v>0</v>
      </c>
      <c r="Q238" s="149">
        <v>0</v>
      </c>
      <c r="R238" s="149">
        <f t="shared" si="42"/>
        <v>0</v>
      </c>
      <c r="S238" s="149">
        <v>0</v>
      </c>
      <c r="T238" s="150">
        <f t="shared" si="43"/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1" t="s">
        <v>139</v>
      </c>
      <c r="AT238" s="151" t="s">
        <v>135</v>
      </c>
      <c r="AU238" s="151" t="s">
        <v>140</v>
      </c>
      <c r="AY238" s="17" t="s">
        <v>132</v>
      </c>
      <c r="BE238" s="152">
        <f t="shared" si="44"/>
        <v>0</v>
      </c>
      <c r="BF238" s="152">
        <f t="shared" si="45"/>
        <v>0</v>
      </c>
      <c r="BG238" s="152">
        <f t="shared" si="46"/>
        <v>0</v>
      </c>
      <c r="BH238" s="152">
        <f t="shared" si="47"/>
        <v>0</v>
      </c>
      <c r="BI238" s="152">
        <f t="shared" si="48"/>
        <v>0</v>
      </c>
      <c r="BJ238" s="17" t="s">
        <v>140</v>
      </c>
      <c r="BK238" s="152">
        <f t="shared" si="49"/>
        <v>0</v>
      </c>
      <c r="BL238" s="17" t="s">
        <v>139</v>
      </c>
      <c r="BM238" s="151" t="s">
        <v>380</v>
      </c>
    </row>
    <row r="239" spans="1:65" s="2" customFormat="1" ht="16.5" customHeight="1">
      <c r="A239" s="32"/>
      <c r="B239" s="139"/>
      <c r="C239" s="140">
        <v>65</v>
      </c>
      <c r="D239" s="140" t="s">
        <v>135</v>
      </c>
      <c r="E239" s="141" t="s">
        <v>381</v>
      </c>
      <c r="F239" s="142" t="s">
        <v>382</v>
      </c>
      <c r="G239" s="143" t="s">
        <v>383</v>
      </c>
      <c r="H239" s="144">
        <v>2</v>
      </c>
      <c r="I239" s="145"/>
      <c r="J239" s="146">
        <f t="shared" si="40"/>
        <v>0</v>
      </c>
      <c r="K239" s="142" t="s">
        <v>1</v>
      </c>
      <c r="L239" s="33"/>
      <c r="M239" s="147" t="s">
        <v>1</v>
      </c>
      <c r="N239" s="148" t="s">
        <v>39</v>
      </c>
      <c r="O239" s="58"/>
      <c r="P239" s="149">
        <f t="shared" si="41"/>
        <v>0</v>
      </c>
      <c r="Q239" s="149">
        <v>0</v>
      </c>
      <c r="R239" s="149">
        <f t="shared" si="42"/>
        <v>0</v>
      </c>
      <c r="S239" s="149">
        <v>0</v>
      </c>
      <c r="T239" s="150">
        <f t="shared" si="43"/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51" t="s">
        <v>139</v>
      </c>
      <c r="AT239" s="151" t="s">
        <v>135</v>
      </c>
      <c r="AU239" s="151" t="s">
        <v>140</v>
      </c>
      <c r="AY239" s="17" t="s">
        <v>132</v>
      </c>
      <c r="BE239" s="152">
        <f t="shared" si="44"/>
        <v>0</v>
      </c>
      <c r="BF239" s="152">
        <f t="shared" si="45"/>
        <v>0</v>
      </c>
      <c r="BG239" s="152">
        <f t="shared" si="46"/>
        <v>0</v>
      </c>
      <c r="BH239" s="152">
        <f t="shared" si="47"/>
        <v>0</v>
      </c>
      <c r="BI239" s="152">
        <f t="shared" si="48"/>
        <v>0</v>
      </c>
      <c r="BJ239" s="17" t="s">
        <v>140</v>
      </c>
      <c r="BK239" s="152">
        <f t="shared" si="49"/>
        <v>0</v>
      </c>
      <c r="BL239" s="17" t="s">
        <v>139</v>
      </c>
      <c r="BM239" s="151" t="s">
        <v>384</v>
      </c>
    </row>
    <row r="240" spans="1:65" s="2" customFormat="1" ht="16.5" customHeight="1">
      <c r="A240" s="32"/>
      <c r="B240" s="139"/>
      <c r="C240" s="140">
        <v>66</v>
      </c>
      <c r="D240" s="140" t="s">
        <v>135</v>
      </c>
      <c r="E240" s="141" t="s">
        <v>385</v>
      </c>
      <c r="F240" s="142" t="s">
        <v>386</v>
      </c>
      <c r="G240" s="143" t="s">
        <v>383</v>
      </c>
      <c r="H240" s="144">
        <v>1</v>
      </c>
      <c r="I240" s="145"/>
      <c r="J240" s="146">
        <f t="shared" si="40"/>
        <v>0</v>
      </c>
      <c r="K240" s="142" t="s">
        <v>1</v>
      </c>
      <c r="L240" s="33"/>
      <c r="M240" s="147" t="s">
        <v>1</v>
      </c>
      <c r="N240" s="148" t="s">
        <v>39</v>
      </c>
      <c r="O240" s="58"/>
      <c r="P240" s="149">
        <f t="shared" si="41"/>
        <v>0</v>
      </c>
      <c r="Q240" s="149">
        <v>0</v>
      </c>
      <c r="R240" s="149">
        <f t="shared" si="42"/>
        <v>0</v>
      </c>
      <c r="S240" s="149">
        <v>0</v>
      </c>
      <c r="T240" s="150">
        <f t="shared" si="43"/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51" t="s">
        <v>139</v>
      </c>
      <c r="AT240" s="151" t="s">
        <v>135</v>
      </c>
      <c r="AU240" s="151" t="s">
        <v>140</v>
      </c>
      <c r="AY240" s="17" t="s">
        <v>132</v>
      </c>
      <c r="BE240" s="152">
        <f t="shared" si="44"/>
        <v>0</v>
      </c>
      <c r="BF240" s="152">
        <f t="shared" si="45"/>
        <v>0</v>
      </c>
      <c r="BG240" s="152">
        <f t="shared" si="46"/>
        <v>0</v>
      </c>
      <c r="BH240" s="152">
        <f t="shared" si="47"/>
        <v>0</v>
      </c>
      <c r="BI240" s="152">
        <f t="shared" si="48"/>
        <v>0</v>
      </c>
      <c r="BJ240" s="17" t="s">
        <v>140</v>
      </c>
      <c r="BK240" s="152">
        <f t="shared" si="49"/>
        <v>0</v>
      </c>
      <c r="BL240" s="17" t="s">
        <v>139</v>
      </c>
      <c r="BM240" s="151" t="s">
        <v>387</v>
      </c>
    </row>
    <row r="241" spans="1:65" s="2" customFormat="1" ht="24.2" customHeight="1">
      <c r="A241" s="32"/>
      <c r="B241" s="139"/>
      <c r="C241" s="140">
        <v>67</v>
      </c>
      <c r="D241" s="140" t="s">
        <v>135</v>
      </c>
      <c r="E241" s="141" t="s">
        <v>388</v>
      </c>
      <c r="F241" s="142" t="s">
        <v>389</v>
      </c>
      <c r="G241" s="143" t="s">
        <v>383</v>
      </c>
      <c r="H241" s="144">
        <v>2</v>
      </c>
      <c r="I241" s="145"/>
      <c r="J241" s="146">
        <f t="shared" si="40"/>
        <v>0</v>
      </c>
      <c r="K241" s="142" t="s">
        <v>1</v>
      </c>
      <c r="L241" s="33"/>
      <c r="M241" s="147" t="s">
        <v>1</v>
      </c>
      <c r="N241" s="148" t="s">
        <v>39</v>
      </c>
      <c r="O241" s="58"/>
      <c r="P241" s="149">
        <f t="shared" si="41"/>
        <v>0</v>
      </c>
      <c r="Q241" s="149">
        <v>0</v>
      </c>
      <c r="R241" s="149">
        <f t="shared" si="42"/>
        <v>0</v>
      </c>
      <c r="S241" s="149">
        <v>0</v>
      </c>
      <c r="T241" s="150">
        <f t="shared" si="43"/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1" t="s">
        <v>139</v>
      </c>
      <c r="AT241" s="151" t="s">
        <v>135</v>
      </c>
      <c r="AU241" s="151" t="s">
        <v>140</v>
      </c>
      <c r="AY241" s="17" t="s">
        <v>132</v>
      </c>
      <c r="BE241" s="152">
        <f t="shared" si="44"/>
        <v>0</v>
      </c>
      <c r="BF241" s="152">
        <f t="shared" si="45"/>
        <v>0</v>
      </c>
      <c r="BG241" s="152">
        <f t="shared" si="46"/>
        <v>0</v>
      </c>
      <c r="BH241" s="152">
        <f t="shared" si="47"/>
        <v>0</v>
      </c>
      <c r="BI241" s="152">
        <f t="shared" si="48"/>
        <v>0</v>
      </c>
      <c r="BJ241" s="17" t="s">
        <v>140</v>
      </c>
      <c r="BK241" s="152">
        <f t="shared" si="49"/>
        <v>0</v>
      </c>
      <c r="BL241" s="17" t="s">
        <v>139</v>
      </c>
      <c r="BM241" s="151" t="s">
        <v>390</v>
      </c>
    </row>
    <row r="242" spans="1:65" s="2" customFormat="1" ht="24.2" customHeight="1">
      <c r="A242" s="32"/>
      <c r="B242" s="139"/>
      <c r="C242" s="140">
        <v>68</v>
      </c>
      <c r="D242" s="140" t="s">
        <v>135</v>
      </c>
      <c r="E242" s="141" t="s">
        <v>391</v>
      </c>
      <c r="F242" s="142" t="s">
        <v>392</v>
      </c>
      <c r="G242" s="143" t="s">
        <v>383</v>
      </c>
      <c r="H242" s="144">
        <v>1</v>
      </c>
      <c r="I242" s="145"/>
      <c r="J242" s="146">
        <f t="shared" si="40"/>
        <v>0</v>
      </c>
      <c r="K242" s="142" t="s">
        <v>1</v>
      </c>
      <c r="L242" s="33"/>
      <c r="M242" s="147" t="s">
        <v>1</v>
      </c>
      <c r="N242" s="148" t="s">
        <v>39</v>
      </c>
      <c r="O242" s="58"/>
      <c r="P242" s="149">
        <f t="shared" si="41"/>
        <v>0</v>
      </c>
      <c r="Q242" s="149">
        <v>0</v>
      </c>
      <c r="R242" s="149">
        <f t="shared" si="42"/>
        <v>0</v>
      </c>
      <c r="S242" s="149">
        <v>0</v>
      </c>
      <c r="T242" s="150">
        <f t="shared" si="43"/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51" t="s">
        <v>139</v>
      </c>
      <c r="AT242" s="151" t="s">
        <v>135</v>
      </c>
      <c r="AU242" s="151" t="s">
        <v>140</v>
      </c>
      <c r="AY242" s="17" t="s">
        <v>132</v>
      </c>
      <c r="BE242" s="152">
        <f t="shared" si="44"/>
        <v>0</v>
      </c>
      <c r="BF242" s="152">
        <f t="shared" si="45"/>
        <v>0</v>
      </c>
      <c r="BG242" s="152">
        <f t="shared" si="46"/>
        <v>0</v>
      </c>
      <c r="BH242" s="152">
        <f t="shared" si="47"/>
        <v>0</v>
      </c>
      <c r="BI242" s="152">
        <f t="shared" si="48"/>
        <v>0</v>
      </c>
      <c r="BJ242" s="17" t="s">
        <v>140</v>
      </c>
      <c r="BK242" s="152">
        <f t="shared" si="49"/>
        <v>0</v>
      </c>
      <c r="BL242" s="17" t="s">
        <v>139</v>
      </c>
      <c r="BM242" s="151" t="s">
        <v>393</v>
      </c>
    </row>
    <row r="243" spans="1:65" s="2" customFormat="1" ht="21.75" customHeight="1">
      <c r="A243" s="32"/>
      <c r="B243" s="139"/>
      <c r="C243" s="140">
        <v>69</v>
      </c>
      <c r="D243" s="140" t="s">
        <v>135</v>
      </c>
      <c r="E243" s="141" t="s">
        <v>394</v>
      </c>
      <c r="F243" s="142" t="s">
        <v>395</v>
      </c>
      <c r="G243" s="143" t="s">
        <v>383</v>
      </c>
      <c r="H243" s="144">
        <v>5</v>
      </c>
      <c r="I243" s="145"/>
      <c r="J243" s="146">
        <f t="shared" si="40"/>
        <v>0</v>
      </c>
      <c r="K243" s="142" t="s">
        <v>1</v>
      </c>
      <c r="L243" s="33"/>
      <c r="M243" s="147" t="s">
        <v>1</v>
      </c>
      <c r="N243" s="148" t="s">
        <v>39</v>
      </c>
      <c r="O243" s="58"/>
      <c r="P243" s="149">
        <f t="shared" si="41"/>
        <v>0</v>
      </c>
      <c r="Q243" s="149">
        <v>0</v>
      </c>
      <c r="R243" s="149">
        <f t="shared" si="42"/>
        <v>0</v>
      </c>
      <c r="S243" s="149">
        <v>0</v>
      </c>
      <c r="T243" s="150">
        <f t="shared" si="43"/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51" t="s">
        <v>139</v>
      </c>
      <c r="AT243" s="151" t="s">
        <v>135</v>
      </c>
      <c r="AU243" s="151" t="s">
        <v>140</v>
      </c>
      <c r="AY243" s="17" t="s">
        <v>132</v>
      </c>
      <c r="BE243" s="152">
        <f t="shared" si="44"/>
        <v>0</v>
      </c>
      <c r="BF243" s="152">
        <f t="shared" si="45"/>
        <v>0</v>
      </c>
      <c r="BG243" s="152">
        <f t="shared" si="46"/>
        <v>0</v>
      </c>
      <c r="BH243" s="152">
        <f t="shared" si="47"/>
        <v>0</v>
      </c>
      <c r="BI243" s="152">
        <f t="shared" si="48"/>
        <v>0</v>
      </c>
      <c r="BJ243" s="17" t="s">
        <v>140</v>
      </c>
      <c r="BK243" s="152">
        <f t="shared" si="49"/>
        <v>0</v>
      </c>
      <c r="BL243" s="17" t="s">
        <v>139</v>
      </c>
      <c r="BM243" s="151" t="s">
        <v>396</v>
      </c>
    </row>
    <row r="244" spans="1:65" s="2" customFormat="1" ht="33" customHeight="1">
      <c r="A244" s="32"/>
      <c r="B244" s="139"/>
      <c r="C244" s="140">
        <v>70</v>
      </c>
      <c r="D244" s="140" t="s">
        <v>135</v>
      </c>
      <c r="E244" s="141" t="s">
        <v>397</v>
      </c>
      <c r="F244" s="142" t="s">
        <v>398</v>
      </c>
      <c r="G244" s="143" t="s">
        <v>383</v>
      </c>
      <c r="H244" s="144">
        <v>7</v>
      </c>
      <c r="I244" s="145"/>
      <c r="J244" s="146">
        <f t="shared" si="40"/>
        <v>0</v>
      </c>
      <c r="K244" s="142" t="s">
        <v>1</v>
      </c>
      <c r="L244" s="33"/>
      <c r="M244" s="147" t="s">
        <v>1</v>
      </c>
      <c r="N244" s="148" t="s">
        <v>39</v>
      </c>
      <c r="O244" s="58"/>
      <c r="P244" s="149">
        <f t="shared" si="41"/>
        <v>0</v>
      </c>
      <c r="Q244" s="149">
        <v>0</v>
      </c>
      <c r="R244" s="149">
        <f t="shared" si="42"/>
        <v>0</v>
      </c>
      <c r="S244" s="149">
        <v>0</v>
      </c>
      <c r="T244" s="150">
        <f t="shared" si="43"/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1" t="s">
        <v>139</v>
      </c>
      <c r="AT244" s="151" t="s">
        <v>135</v>
      </c>
      <c r="AU244" s="151" t="s">
        <v>140</v>
      </c>
      <c r="AY244" s="17" t="s">
        <v>132</v>
      </c>
      <c r="BE244" s="152">
        <f t="shared" si="44"/>
        <v>0</v>
      </c>
      <c r="BF244" s="152">
        <f t="shared" si="45"/>
        <v>0</v>
      </c>
      <c r="BG244" s="152">
        <f t="shared" si="46"/>
        <v>0</v>
      </c>
      <c r="BH244" s="152">
        <f t="shared" si="47"/>
        <v>0</v>
      </c>
      <c r="BI244" s="152">
        <f t="shared" si="48"/>
        <v>0</v>
      </c>
      <c r="BJ244" s="17" t="s">
        <v>140</v>
      </c>
      <c r="BK244" s="152">
        <f t="shared" si="49"/>
        <v>0</v>
      </c>
      <c r="BL244" s="17" t="s">
        <v>139</v>
      </c>
      <c r="BM244" s="151" t="s">
        <v>399</v>
      </c>
    </row>
    <row r="245" spans="1:65" s="2" customFormat="1" ht="24.2" customHeight="1">
      <c r="A245" s="32"/>
      <c r="B245" s="139"/>
      <c r="C245" s="140">
        <v>71</v>
      </c>
      <c r="D245" s="140" t="s">
        <v>135</v>
      </c>
      <c r="E245" s="141" t="s">
        <v>400</v>
      </c>
      <c r="F245" s="142" t="s">
        <v>401</v>
      </c>
      <c r="G245" s="143" t="s">
        <v>383</v>
      </c>
      <c r="H245" s="144">
        <v>1</v>
      </c>
      <c r="I245" s="145"/>
      <c r="J245" s="146">
        <f t="shared" si="40"/>
        <v>0</v>
      </c>
      <c r="K245" s="142" t="s">
        <v>1</v>
      </c>
      <c r="L245" s="33"/>
      <c r="M245" s="147" t="s">
        <v>1</v>
      </c>
      <c r="N245" s="148" t="s">
        <v>39</v>
      </c>
      <c r="O245" s="58"/>
      <c r="P245" s="149">
        <f t="shared" si="41"/>
        <v>0</v>
      </c>
      <c r="Q245" s="149">
        <v>0</v>
      </c>
      <c r="R245" s="149">
        <f t="shared" si="42"/>
        <v>0</v>
      </c>
      <c r="S245" s="149">
        <v>0</v>
      </c>
      <c r="T245" s="150">
        <f t="shared" si="4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51" t="s">
        <v>139</v>
      </c>
      <c r="AT245" s="151" t="s">
        <v>135</v>
      </c>
      <c r="AU245" s="151" t="s">
        <v>140</v>
      </c>
      <c r="AY245" s="17" t="s">
        <v>132</v>
      </c>
      <c r="BE245" s="152">
        <f t="shared" si="44"/>
        <v>0</v>
      </c>
      <c r="BF245" s="152">
        <f t="shared" si="45"/>
        <v>0</v>
      </c>
      <c r="BG245" s="152">
        <f t="shared" si="46"/>
        <v>0</v>
      </c>
      <c r="BH245" s="152">
        <f t="shared" si="47"/>
        <v>0</v>
      </c>
      <c r="BI245" s="152">
        <f t="shared" si="48"/>
        <v>0</v>
      </c>
      <c r="BJ245" s="17" t="s">
        <v>140</v>
      </c>
      <c r="BK245" s="152">
        <f t="shared" si="49"/>
        <v>0</v>
      </c>
      <c r="BL245" s="17" t="s">
        <v>139</v>
      </c>
      <c r="BM245" s="151" t="s">
        <v>402</v>
      </c>
    </row>
    <row r="246" spans="1:65" s="2" customFormat="1" ht="24.2" customHeight="1">
      <c r="A246" s="32"/>
      <c r="B246" s="139"/>
      <c r="C246" s="140">
        <v>72</v>
      </c>
      <c r="D246" s="140" t="s">
        <v>135</v>
      </c>
      <c r="E246" s="141" t="s">
        <v>403</v>
      </c>
      <c r="F246" s="142" t="s">
        <v>404</v>
      </c>
      <c r="G246" s="143" t="s">
        <v>161</v>
      </c>
      <c r="H246" s="144">
        <v>1</v>
      </c>
      <c r="I246" s="145"/>
      <c r="J246" s="146">
        <f t="shared" si="40"/>
        <v>0</v>
      </c>
      <c r="K246" s="142" t="s">
        <v>146</v>
      </c>
      <c r="L246" s="33"/>
      <c r="M246" s="147" t="s">
        <v>1</v>
      </c>
      <c r="N246" s="148" t="s">
        <v>39</v>
      </c>
      <c r="O246" s="58"/>
      <c r="P246" s="149">
        <f t="shared" si="41"/>
        <v>0</v>
      </c>
      <c r="Q246" s="149">
        <v>0</v>
      </c>
      <c r="R246" s="149">
        <f t="shared" si="42"/>
        <v>0</v>
      </c>
      <c r="S246" s="149">
        <v>0</v>
      </c>
      <c r="T246" s="150">
        <f t="shared" si="4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51" t="s">
        <v>139</v>
      </c>
      <c r="AT246" s="151" t="s">
        <v>135</v>
      </c>
      <c r="AU246" s="151" t="s">
        <v>140</v>
      </c>
      <c r="AY246" s="17" t="s">
        <v>132</v>
      </c>
      <c r="BE246" s="152">
        <f t="shared" si="44"/>
        <v>0</v>
      </c>
      <c r="BF246" s="152">
        <f t="shared" si="45"/>
        <v>0</v>
      </c>
      <c r="BG246" s="152">
        <f t="shared" si="46"/>
        <v>0</v>
      </c>
      <c r="BH246" s="152">
        <f t="shared" si="47"/>
        <v>0</v>
      </c>
      <c r="BI246" s="152">
        <f t="shared" si="48"/>
        <v>0</v>
      </c>
      <c r="BJ246" s="17" t="s">
        <v>140</v>
      </c>
      <c r="BK246" s="152">
        <f t="shared" si="49"/>
        <v>0</v>
      </c>
      <c r="BL246" s="17" t="s">
        <v>139</v>
      </c>
      <c r="BM246" s="151" t="s">
        <v>405</v>
      </c>
    </row>
    <row r="247" spans="1:65" s="2" customFormat="1" ht="24.2" customHeight="1">
      <c r="A247" s="32"/>
      <c r="B247" s="139"/>
      <c r="C247" s="140">
        <v>73</v>
      </c>
      <c r="D247" s="140" t="s">
        <v>135</v>
      </c>
      <c r="E247" s="141" t="s">
        <v>406</v>
      </c>
      <c r="F247" s="142" t="s">
        <v>407</v>
      </c>
      <c r="G247" s="143" t="s">
        <v>383</v>
      </c>
      <c r="H247" s="144">
        <v>2</v>
      </c>
      <c r="I247" s="145"/>
      <c r="J247" s="146">
        <f t="shared" si="40"/>
        <v>0</v>
      </c>
      <c r="K247" s="142" t="s">
        <v>1</v>
      </c>
      <c r="L247" s="33"/>
      <c r="M247" s="147" t="s">
        <v>1</v>
      </c>
      <c r="N247" s="148" t="s">
        <v>39</v>
      </c>
      <c r="O247" s="58"/>
      <c r="P247" s="149">
        <f t="shared" si="41"/>
        <v>0</v>
      </c>
      <c r="Q247" s="149">
        <v>0</v>
      </c>
      <c r="R247" s="149">
        <f t="shared" si="42"/>
        <v>0</v>
      </c>
      <c r="S247" s="149">
        <v>0</v>
      </c>
      <c r="T247" s="150">
        <f t="shared" si="4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1" t="s">
        <v>139</v>
      </c>
      <c r="AT247" s="151" t="s">
        <v>135</v>
      </c>
      <c r="AU247" s="151" t="s">
        <v>140</v>
      </c>
      <c r="AY247" s="17" t="s">
        <v>132</v>
      </c>
      <c r="BE247" s="152">
        <f t="shared" si="44"/>
        <v>0</v>
      </c>
      <c r="BF247" s="152">
        <f t="shared" si="45"/>
        <v>0</v>
      </c>
      <c r="BG247" s="152">
        <f t="shared" si="46"/>
        <v>0</v>
      </c>
      <c r="BH247" s="152">
        <f t="shared" si="47"/>
        <v>0</v>
      </c>
      <c r="BI247" s="152">
        <f t="shared" si="48"/>
        <v>0</v>
      </c>
      <c r="BJ247" s="17" t="s">
        <v>140</v>
      </c>
      <c r="BK247" s="152">
        <f t="shared" si="49"/>
        <v>0</v>
      </c>
      <c r="BL247" s="17" t="s">
        <v>139</v>
      </c>
      <c r="BM247" s="151" t="s">
        <v>408</v>
      </c>
    </row>
    <row r="248" spans="1:65" s="2" customFormat="1" ht="16.5" customHeight="1">
      <c r="A248" s="32"/>
      <c r="B248" s="139"/>
      <c r="C248" s="140">
        <v>74</v>
      </c>
      <c r="D248" s="140" t="s">
        <v>135</v>
      </c>
      <c r="E248" s="141" t="s">
        <v>409</v>
      </c>
      <c r="F248" s="142" t="s">
        <v>410</v>
      </c>
      <c r="G248" s="143" t="s">
        <v>383</v>
      </c>
      <c r="H248" s="144">
        <v>11</v>
      </c>
      <c r="I248" s="145"/>
      <c r="J248" s="146">
        <f t="shared" si="40"/>
        <v>0</v>
      </c>
      <c r="K248" s="142" t="s">
        <v>1</v>
      </c>
      <c r="L248" s="33"/>
      <c r="M248" s="147" t="s">
        <v>1</v>
      </c>
      <c r="N248" s="148" t="s">
        <v>39</v>
      </c>
      <c r="O248" s="58"/>
      <c r="P248" s="149">
        <f t="shared" si="41"/>
        <v>0</v>
      </c>
      <c r="Q248" s="149">
        <v>0</v>
      </c>
      <c r="R248" s="149">
        <f t="shared" si="42"/>
        <v>0</v>
      </c>
      <c r="S248" s="149">
        <v>0</v>
      </c>
      <c r="T248" s="150">
        <f t="shared" si="4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51" t="s">
        <v>139</v>
      </c>
      <c r="AT248" s="151" t="s">
        <v>135</v>
      </c>
      <c r="AU248" s="151" t="s">
        <v>140</v>
      </c>
      <c r="AY248" s="17" t="s">
        <v>132</v>
      </c>
      <c r="BE248" s="152">
        <f t="shared" si="44"/>
        <v>0</v>
      </c>
      <c r="BF248" s="152">
        <f t="shared" si="45"/>
        <v>0</v>
      </c>
      <c r="BG248" s="152">
        <f t="shared" si="46"/>
        <v>0</v>
      </c>
      <c r="BH248" s="152">
        <f t="shared" si="47"/>
        <v>0</v>
      </c>
      <c r="BI248" s="152">
        <f t="shared" si="48"/>
        <v>0</v>
      </c>
      <c r="BJ248" s="17" t="s">
        <v>140</v>
      </c>
      <c r="BK248" s="152">
        <f t="shared" si="49"/>
        <v>0</v>
      </c>
      <c r="BL248" s="17" t="s">
        <v>139</v>
      </c>
      <c r="BM248" s="151" t="s">
        <v>411</v>
      </c>
    </row>
    <row r="249" spans="1:65" s="2" customFormat="1" ht="24.2" customHeight="1">
      <c r="A249" s="32"/>
      <c r="B249" s="139"/>
      <c r="C249" s="140">
        <v>75</v>
      </c>
      <c r="D249" s="140" t="s">
        <v>135</v>
      </c>
      <c r="E249" s="141" t="s">
        <v>412</v>
      </c>
      <c r="F249" s="142" t="s">
        <v>413</v>
      </c>
      <c r="G249" s="143" t="s">
        <v>221</v>
      </c>
      <c r="H249" s="144">
        <v>2</v>
      </c>
      <c r="I249" s="145"/>
      <c r="J249" s="146">
        <f t="shared" si="40"/>
        <v>0</v>
      </c>
      <c r="K249" s="142" t="s">
        <v>1</v>
      </c>
      <c r="L249" s="33"/>
      <c r="M249" s="147" t="s">
        <v>1</v>
      </c>
      <c r="N249" s="148" t="s">
        <v>39</v>
      </c>
      <c r="O249" s="58"/>
      <c r="P249" s="149">
        <f t="shared" si="41"/>
        <v>0</v>
      </c>
      <c r="Q249" s="149">
        <v>0</v>
      </c>
      <c r="R249" s="149">
        <f t="shared" si="42"/>
        <v>0</v>
      </c>
      <c r="S249" s="149">
        <v>0</v>
      </c>
      <c r="T249" s="150">
        <f t="shared" si="4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1" t="s">
        <v>139</v>
      </c>
      <c r="AT249" s="151" t="s">
        <v>135</v>
      </c>
      <c r="AU249" s="151" t="s">
        <v>140</v>
      </c>
      <c r="AY249" s="17" t="s">
        <v>132</v>
      </c>
      <c r="BE249" s="152">
        <f t="shared" si="44"/>
        <v>0</v>
      </c>
      <c r="BF249" s="152">
        <f t="shared" si="45"/>
        <v>0</v>
      </c>
      <c r="BG249" s="152">
        <f t="shared" si="46"/>
        <v>0</v>
      </c>
      <c r="BH249" s="152">
        <f t="shared" si="47"/>
        <v>0</v>
      </c>
      <c r="BI249" s="152">
        <f t="shared" si="48"/>
        <v>0</v>
      </c>
      <c r="BJ249" s="17" t="s">
        <v>140</v>
      </c>
      <c r="BK249" s="152">
        <f t="shared" si="49"/>
        <v>0</v>
      </c>
      <c r="BL249" s="17" t="s">
        <v>139</v>
      </c>
      <c r="BM249" s="151" t="s">
        <v>414</v>
      </c>
    </row>
    <row r="250" spans="1:65" s="2" customFormat="1" ht="24.2" customHeight="1">
      <c r="A250" s="32"/>
      <c r="B250" s="139"/>
      <c r="C250" s="140">
        <v>76</v>
      </c>
      <c r="D250" s="140" t="s">
        <v>135</v>
      </c>
      <c r="E250" s="141" t="s">
        <v>415</v>
      </c>
      <c r="F250" s="142" t="s">
        <v>416</v>
      </c>
      <c r="G250" s="143" t="s">
        <v>161</v>
      </c>
      <c r="H250" s="144">
        <v>1</v>
      </c>
      <c r="I250" s="145"/>
      <c r="J250" s="146">
        <f t="shared" si="40"/>
        <v>0</v>
      </c>
      <c r="K250" s="142" t="s">
        <v>1</v>
      </c>
      <c r="L250" s="33"/>
      <c r="M250" s="147" t="s">
        <v>1</v>
      </c>
      <c r="N250" s="148" t="s">
        <v>39</v>
      </c>
      <c r="O250" s="58"/>
      <c r="P250" s="149">
        <f t="shared" si="41"/>
        <v>0</v>
      </c>
      <c r="Q250" s="149">
        <v>0</v>
      </c>
      <c r="R250" s="149">
        <f t="shared" si="42"/>
        <v>0</v>
      </c>
      <c r="S250" s="149">
        <v>0</v>
      </c>
      <c r="T250" s="150">
        <f t="shared" si="4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1" t="s">
        <v>139</v>
      </c>
      <c r="AT250" s="151" t="s">
        <v>135</v>
      </c>
      <c r="AU250" s="151" t="s">
        <v>140</v>
      </c>
      <c r="AY250" s="17" t="s">
        <v>132</v>
      </c>
      <c r="BE250" s="152">
        <f t="shared" si="44"/>
        <v>0</v>
      </c>
      <c r="BF250" s="152">
        <f t="shared" si="45"/>
        <v>0</v>
      </c>
      <c r="BG250" s="152">
        <f t="shared" si="46"/>
        <v>0</v>
      </c>
      <c r="BH250" s="152">
        <f t="shared" si="47"/>
        <v>0</v>
      </c>
      <c r="BI250" s="152">
        <f t="shared" si="48"/>
        <v>0</v>
      </c>
      <c r="BJ250" s="17" t="s">
        <v>140</v>
      </c>
      <c r="BK250" s="152">
        <f t="shared" si="49"/>
        <v>0</v>
      </c>
      <c r="BL250" s="17" t="s">
        <v>139</v>
      </c>
      <c r="BM250" s="151" t="s">
        <v>417</v>
      </c>
    </row>
    <row r="251" spans="1:65" s="2" customFormat="1" ht="24.2" customHeight="1">
      <c r="A251" s="32"/>
      <c r="B251" s="139"/>
      <c r="C251" s="140">
        <v>77</v>
      </c>
      <c r="D251" s="140" t="s">
        <v>135</v>
      </c>
      <c r="E251" s="141" t="s">
        <v>418</v>
      </c>
      <c r="F251" s="142" t="s">
        <v>419</v>
      </c>
      <c r="G251" s="143" t="s">
        <v>161</v>
      </c>
      <c r="H251" s="144">
        <v>1</v>
      </c>
      <c r="I251" s="145"/>
      <c r="J251" s="146">
        <f t="shared" si="40"/>
        <v>0</v>
      </c>
      <c r="K251" s="142" t="s">
        <v>1</v>
      </c>
      <c r="L251" s="33"/>
      <c r="M251" s="147" t="s">
        <v>1</v>
      </c>
      <c r="N251" s="148" t="s">
        <v>39</v>
      </c>
      <c r="O251" s="58"/>
      <c r="P251" s="149">
        <f t="shared" si="41"/>
        <v>0</v>
      </c>
      <c r="Q251" s="149">
        <v>0</v>
      </c>
      <c r="R251" s="149">
        <f t="shared" si="42"/>
        <v>0</v>
      </c>
      <c r="S251" s="149">
        <v>0</v>
      </c>
      <c r="T251" s="150">
        <f t="shared" si="4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1" t="s">
        <v>139</v>
      </c>
      <c r="AT251" s="151" t="s">
        <v>135</v>
      </c>
      <c r="AU251" s="151" t="s">
        <v>140</v>
      </c>
      <c r="AY251" s="17" t="s">
        <v>132</v>
      </c>
      <c r="BE251" s="152">
        <f t="shared" si="44"/>
        <v>0</v>
      </c>
      <c r="BF251" s="152">
        <f t="shared" si="45"/>
        <v>0</v>
      </c>
      <c r="BG251" s="152">
        <f t="shared" si="46"/>
        <v>0</v>
      </c>
      <c r="BH251" s="152">
        <f t="shared" si="47"/>
        <v>0</v>
      </c>
      <c r="BI251" s="152">
        <f t="shared" si="48"/>
        <v>0</v>
      </c>
      <c r="BJ251" s="17" t="s">
        <v>140</v>
      </c>
      <c r="BK251" s="152">
        <f t="shared" si="49"/>
        <v>0</v>
      </c>
      <c r="BL251" s="17" t="s">
        <v>139</v>
      </c>
      <c r="BM251" s="151" t="s">
        <v>420</v>
      </c>
    </row>
    <row r="252" spans="1:65" s="2" customFormat="1" ht="16.5" customHeight="1">
      <c r="A252" s="32"/>
      <c r="B252" s="139"/>
      <c r="C252" s="140">
        <v>78</v>
      </c>
      <c r="D252" s="140" t="s">
        <v>135</v>
      </c>
      <c r="E252" s="141" t="s">
        <v>421</v>
      </c>
      <c r="F252" s="142" t="s">
        <v>422</v>
      </c>
      <c r="G252" s="143" t="s">
        <v>161</v>
      </c>
      <c r="H252" s="144">
        <v>2</v>
      </c>
      <c r="I252" s="145"/>
      <c r="J252" s="146">
        <f t="shared" si="40"/>
        <v>0</v>
      </c>
      <c r="K252" s="142" t="s">
        <v>1</v>
      </c>
      <c r="L252" s="33"/>
      <c r="M252" s="147" t="s">
        <v>1</v>
      </c>
      <c r="N252" s="148" t="s">
        <v>39</v>
      </c>
      <c r="O252" s="58"/>
      <c r="P252" s="149">
        <f t="shared" si="41"/>
        <v>0</v>
      </c>
      <c r="Q252" s="149">
        <v>0</v>
      </c>
      <c r="R252" s="149">
        <f t="shared" si="42"/>
        <v>0</v>
      </c>
      <c r="S252" s="149">
        <v>0</v>
      </c>
      <c r="T252" s="150">
        <f t="shared" si="4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51" t="s">
        <v>139</v>
      </c>
      <c r="AT252" s="151" t="s">
        <v>135</v>
      </c>
      <c r="AU252" s="151" t="s">
        <v>140</v>
      </c>
      <c r="AY252" s="17" t="s">
        <v>132</v>
      </c>
      <c r="BE252" s="152">
        <f t="shared" si="44"/>
        <v>0</v>
      </c>
      <c r="BF252" s="152">
        <f t="shared" si="45"/>
        <v>0</v>
      </c>
      <c r="BG252" s="152">
        <f t="shared" si="46"/>
        <v>0</v>
      </c>
      <c r="BH252" s="152">
        <f t="shared" si="47"/>
        <v>0</v>
      </c>
      <c r="BI252" s="152">
        <f t="shared" si="48"/>
        <v>0</v>
      </c>
      <c r="BJ252" s="17" t="s">
        <v>140</v>
      </c>
      <c r="BK252" s="152">
        <f t="shared" si="49"/>
        <v>0</v>
      </c>
      <c r="BL252" s="17" t="s">
        <v>139</v>
      </c>
      <c r="BM252" s="151" t="s">
        <v>423</v>
      </c>
    </row>
    <row r="253" spans="1:65" s="2" customFormat="1" ht="24.2" customHeight="1">
      <c r="A253" s="32"/>
      <c r="B253" s="139"/>
      <c r="C253" s="140">
        <v>79</v>
      </c>
      <c r="D253" s="140" t="s">
        <v>135</v>
      </c>
      <c r="E253" s="141" t="s">
        <v>424</v>
      </c>
      <c r="F253" s="142" t="s">
        <v>425</v>
      </c>
      <c r="G253" s="143" t="s">
        <v>383</v>
      </c>
      <c r="H253" s="144">
        <v>1</v>
      </c>
      <c r="I253" s="145"/>
      <c r="J253" s="146">
        <f t="shared" si="40"/>
        <v>0</v>
      </c>
      <c r="K253" s="142" t="s">
        <v>1</v>
      </c>
      <c r="L253" s="33"/>
      <c r="M253" s="147" t="s">
        <v>1</v>
      </c>
      <c r="N253" s="148" t="s">
        <v>39</v>
      </c>
      <c r="O253" s="58"/>
      <c r="P253" s="149">
        <f t="shared" si="41"/>
        <v>0</v>
      </c>
      <c r="Q253" s="149">
        <v>0</v>
      </c>
      <c r="R253" s="149">
        <f t="shared" si="42"/>
        <v>0</v>
      </c>
      <c r="S253" s="149">
        <v>0</v>
      </c>
      <c r="T253" s="150">
        <f t="shared" si="4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51" t="s">
        <v>139</v>
      </c>
      <c r="AT253" s="151" t="s">
        <v>135</v>
      </c>
      <c r="AU253" s="151" t="s">
        <v>140</v>
      </c>
      <c r="AY253" s="17" t="s">
        <v>132</v>
      </c>
      <c r="BE253" s="152">
        <f t="shared" si="44"/>
        <v>0</v>
      </c>
      <c r="BF253" s="152">
        <f t="shared" si="45"/>
        <v>0</v>
      </c>
      <c r="BG253" s="152">
        <f t="shared" si="46"/>
        <v>0</v>
      </c>
      <c r="BH253" s="152">
        <f t="shared" si="47"/>
        <v>0</v>
      </c>
      <c r="BI253" s="152">
        <f t="shared" si="48"/>
        <v>0</v>
      </c>
      <c r="BJ253" s="17" t="s">
        <v>140</v>
      </c>
      <c r="BK253" s="152">
        <f t="shared" si="49"/>
        <v>0</v>
      </c>
      <c r="BL253" s="17" t="s">
        <v>139</v>
      </c>
      <c r="BM253" s="151" t="s">
        <v>426</v>
      </c>
    </row>
    <row r="254" spans="1:65" s="2" customFormat="1" ht="24.2" customHeight="1">
      <c r="A254" s="32"/>
      <c r="B254" s="139"/>
      <c r="C254" s="140">
        <v>80</v>
      </c>
      <c r="D254" s="140" t="s">
        <v>135</v>
      </c>
      <c r="E254" s="141" t="s">
        <v>427</v>
      </c>
      <c r="F254" s="142" t="s">
        <v>428</v>
      </c>
      <c r="G254" s="143" t="s">
        <v>383</v>
      </c>
      <c r="H254" s="144">
        <v>1</v>
      </c>
      <c r="I254" s="145"/>
      <c r="J254" s="146">
        <f t="shared" si="40"/>
        <v>0</v>
      </c>
      <c r="K254" s="142" t="s">
        <v>1</v>
      </c>
      <c r="L254" s="33"/>
      <c r="M254" s="147" t="s">
        <v>1</v>
      </c>
      <c r="N254" s="148" t="s">
        <v>39</v>
      </c>
      <c r="O254" s="58"/>
      <c r="P254" s="149">
        <f t="shared" si="41"/>
        <v>0</v>
      </c>
      <c r="Q254" s="149">
        <v>0</v>
      </c>
      <c r="R254" s="149">
        <f t="shared" si="42"/>
        <v>0</v>
      </c>
      <c r="S254" s="149">
        <v>0</v>
      </c>
      <c r="T254" s="150">
        <f t="shared" si="4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1" t="s">
        <v>139</v>
      </c>
      <c r="AT254" s="151" t="s">
        <v>135</v>
      </c>
      <c r="AU254" s="151" t="s">
        <v>140</v>
      </c>
      <c r="AY254" s="17" t="s">
        <v>132</v>
      </c>
      <c r="BE254" s="152">
        <f t="shared" si="44"/>
        <v>0</v>
      </c>
      <c r="BF254" s="152">
        <f t="shared" si="45"/>
        <v>0</v>
      </c>
      <c r="BG254" s="152">
        <f t="shared" si="46"/>
        <v>0</v>
      </c>
      <c r="BH254" s="152">
        <f t="shared" si="47"/>
        <v>0</v>
      </c>
      <c r="BI254" s="152">
        <f t="shared" si="48"/>
        <v>0</v>
      </c>
      <c r="BJ254" s="17" t="s">
        <v>140</v>
      </c>
      <c r="BK254" s="152">
        <f t="shared" si="49"/>
        <v>0</v>
      </c>
      <c r="BL254" s="17" t="s">
        <v>139</v>
      </c>
      <c r="BM254" s="151" t="s">
        <v>429</v>
      </c>
    </row>
    <row r="255" spans="1:65" s="2" customFormat="1" ht="24.2" customHeight="1">
      <c r="A255" s="32"/>
      <c r="B255" s="139"/>
      <c r="C255" s="140">
        <v>81</v>
      </c>
      <c r="D255" s="140" t="s">
        <v>135</v>
      </c>
      <c r="E255" s="141" t="s">
        <v>430</v>
      </c>
      <c r="F255" s="142" t="s">
        <v>431</v>
      </c>
      <c r="G255" s="143" t="s">
        <v>383</v>
      </c>
      <c r="H255" s="144">
        <v>6</v>
      </c>
      <c r="I255" s="145"/>
      <c r="J255" s="146">
        <f t="shared" si="40"/>
        <v>0</v>
      </c>
      <c r="K255" s="142" t="s">
        <v>1</v>
      </c>
      <c r="L255" s="33"/>
      <c r="M255" s="147" t="s">
        <v>1</v>
      </c>
      <c r="N255" s="148" t="s">
        <v>39</v>
      </c>
      <c r="O255" s="58"/>
      <c r="P255" s="149">
        <f t="shared" si="41"/>
        <v>0</v>
      </c>
      <c r="Q255" s="149">
        <v>0</v>
      </c>
      <c r="R255" s="149">
        <f t="shared" si="42"/>
        <v>0</v>
      </c>
      <c r="S255" s="149">
        <v>0</v>
      </c>
      <c r="T255" s="150">
        <f t="shared" si="43"/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1" t="s">
        <v>139</v>
      </c>
      <c r="AT255" s="151" t="s">
        <v>135</v>
      </c>
      <c r="AU255" s="151" t="s">
        <v>140</v>
      </c>
      <c r="AY255" s="17" t="s">
        <v>132</v>
      </c>
      <c r="BE255" s="152">
        <f t="shared" si="44"/>
        <v>0</v>
      </c>
      <c r="BF255" s="152">
        <f t="shared" si="45"/>
        <v>0</v>
      </c>
      <c r="BG255" s="152">
        <f t="shared" si="46"/>
        <v>0</v>
      </c>
      <c r="BH255" s="152">
        <f t="shared" si="47"/>
        <v>0</v>
      </c>
      <c r="BI255" s="152">
        <f t="shared" si="48"/>
        <v>0</v>
      </c>
      <c r="BJ255" s="17" t="s">
        <v>140</v>
      </c>
      <c r="BK255" s="152">
        <f t="shared" si="49"/>
        <v>0</v>
      </c>
      <c r="BL255" s="17" t="s">
        <v>139</v>
      </c>
      <c r="BM255" s="151" t="s">
        <v>432</v>
      </c>
    </row>
    <row r="256" spans="1:65" s="2" customFormat="1" ht="37.9" customHeight="1">
      <c r="A256" s="32"/>
      <c r="B256" s="139"/>
      <c r="C256" s="140">
        <v>82</v>
      </c>
      <c r="D256" s="140" t="s">
        <v>135</v>
      </c>
      <c r="E256" s="141" t="s">
        <v>433</v>
      </c>
      <c r="F256" s="142" t="s">
        <v>434</v>
      </c>
      <c r="G256" s="143" t="s">
        <v>383</v>
      </c>
      <c r="H256" s="144">
        <v>1</v>
      </c>
      <c r="I256" s="145"/>
      <c r="J256" s="146">
        <f t="shared" si="40"/>
        <v>0</v>
      </c>
      <c r="K256" s="142" t="s">
        <v>1</v>
      </c>
      <c r="L256" s="33"/>
      <c r="M256" s="147" t="s">
        <v>1</v>
      </c>
      <c r="N256" s="148" t="s">
        <v>39</v>
      </c>
      <c r="O256" s="58"/>
      <c r="P256" s="149">
        <f t="shared" si="41"/>
        <v>0</v>
      </c>
      <c r="Q256" s="149">
        <v>0</v>
      </c>
      <c r="R256" s="149">
        <f t="shared" si="42"/>
        <v>0</v>
      </c>
      <c r="S256" s="149">
        <v>0</v>
      </c>
      <c r="T256" s="150">
        <f t="shared" si="4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51" t="s">
        <v>139</v>
      </c>
      <c r="AT256" s="151" t="s">
        <v>135</v>
      </c>
      <c r="AU256" s="151" t="s">
        <v>140</v>
      </c>
      <c r="AY256" s="17" t="s">
        <v>132</v>
      </c>
      <c r="BE256" s="152">
        <f t="shared" si="44"/>
        <v>0</v>
      </c>
      <c r="BF256" s="152">
        <f t="shared" si="45"/>
        <v>0</v>
      </c>
      <c r="BG256" s="152">
        <f t="shared" si="46"/>
        <v>0</v>
      </c>
      <c r="BH256" s="152">
        <f t="shared" si="47"/>
        <v>0</v>
      </c>
      <c r="BI256" s="152">
        <f t="shared" si="48"/>
        <v>0</v>
      </c>
      <c r="BJ256" s="17" t="s">
        <v>140</v>
      </c>
      <c r="BK256" s="152">
        <f t="shared" si="49"/>
        <v>0</v>
      </c>
      <c r="BL256" s="17" t="s">
        <v>139</v>
      </c>
      <c r="BM256" s="151" t="s">
        <v>435</v>
      </c>
    </row>
    <row r="257" spans="1:65" s="2" customFormat="1" ht="37.9" customHeight="1">
      <c r="A257" s="32"/>
      <c r="B257" s="139"/>
      <c r="C257" s="140">
        <v>83</v>
      </c>
      <c r="D257" s="140" t="s">
        <v>135</v>
      </c>
      <c r="E257" s="141" t="s">
        <v>436</v>
      </c>
      <c r="F257" s="142" t="s">
        <v>437</v>
      </c>
      <c r="G257" s="143" t="s">
        <v>383</v>
      </c>
      <c r="H257" s="144">
        <v>1</v>
      </c>
      <c r="I257" s="145"/>
      <c r="J257" s="146">
        <f t="shared" si="40"/>
        <v>0</v>
      </c>
      <c r="K257" s="142" t="s">
        <v>1</v>
      </c>
      <c r="L257" s="33"/>
      <c r="M257" s="147" t="s">
        <v>1</v>
      </c>
      <c r="N257" s="148" t="s">
        <v>39</v>
      </c>
      <c r="O257" s="58"/>
      <c r="P257" s="149">
        <f t="shared" si="41"/>
        <v>0</v>
      </c>
      <c r="Q257" s="149">
        <v>0</v>
      </c>
      <c r="R257" s="149">
        <f t="shared" si="42"/>
        <v>0</v>
      </c>
      <c r="S257" s="149">
        <v>0</v>
      </c>
      <c r="T257" s="150">
        <f t="shared" si="4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51" t="s">
        <v>139</v>
      </c>
      <c r="AT257" s="151" t="s">
        <v>135</v>
      </c>
      <c r="AU257" s="151" t="s">
        <v>140</v>
      </c>
      <c r="AY257" s="17" t="s">
        <v>132</v>
      </c>
      <c r="BE257" s="152">
        <f t="shared" si="44"/>
        <v>0</v>
      </c>
      <c r="BF257" s="152">
        <f t="shared" si="45"/>
        <v>0</v>
      </c>
      <c r="BG257" s="152">
        <f t="shared" si="46"/>
        <v>0</v>
      </c>
      <c r="BH257" s="152">
        <f t="shared" si="47"/>
        <v>0</v>
      </c>
      <c r="BI257" s="152">
        <f t="shared" si="48"/>
        <v>0</v>
      </c>
      <c r="BJ257" s="17" t="s">
        <v>140</v>
      </c>
      <c r="BK257" s="152">
        <f t="shared" si="49"/>
        <v>0</v>
      </c>
      <c r="BL257" s="17" t="s">
        <v>139</v>
      </c>
      <c r="BM257" s="151" t="s">
        <v>438</v>
      </c>
    </row>
    <row r="258" spans="1:65" s="2" customFormat="1" ht="16.5" customHeight="1">
      <c r="A258" s="32"/>
      <c r="B258" s="139"/>
      <c r="C258" s="140">
        <v>84</v>
      </c>
      <c r="D258" s="140" t="s">
        <v>135</v>
      </c>
      <c r="E258" s="141" t="s">
        <v>439</v>
      </c>
      <c r="F258" s="142" t="s">
        <v>440</v>
      </c>
      <c r="G258" s="143" t="s">
        <v>383</v>
      </c>
      <c r="H258" s="144">
        <v>1</v>
      </c>
      <c r="I258" s="145"/>
      <c r="J258" s="146">
        <f t="shared" si="40"/>
        <v>0</v>
      </c>
      <c r="K258" s="142" t="s">
        <v>1</v>
      </c>
      <c r="L258" s="33"/>
      <c r="M258" s="147" t="s">
        <v>1</v>
      </c>
      <c r="N258" s="148" t="s">
        <v>39</v>
      </c>
      <c r="O258" s="58"/>
      <c r="P258" s="149">
        <f t="shared" si="41"/>
        <v>0</v>
      </c>
      <c r="Q258" s="149">
        <v>0</v>
      </c>
      <c r="R258" s="149">
        <f t="shared" si="42"/>
        <v>0</v>
      </c>
      <c r="S258" s="149">
        <v>0</v>
      </c>
      <c r="T258" s="150">
        <f t="shared" si="4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1" t="s">
        <v>139</v>
      </c>
      <c r="AT258" s="151" t="s">
        <v>135</v>
      </c>
      <c r="AU258" s="151" t="s">
        <v>140</v>
      </c>
      <c r="AY258" s="17" t="s">
        <v>132</v>
      </c>
      <c r="BE258" s="152">
        <f t="shared" si="44"/>
        <v>0</v>
      </c>
      <c r="BF258" s="152">
        <f t="shared" si="45"/>
        <v>0</v>
      </c>
      <c r="BG258" s="152">
        <f t="shared" si="46"/>
        <v>0</v>
      </c>
      <c r="BH258" s="152">
        <f t="shared" si="47"/>
        <v>0</v>
      </c>
      <c r="BI258" s="152">
        <f t="shared" si="48"/>
        <v>0</v>
      </c>
      <c r="BJ258" s="17" t="s">
        <v>140</v>
      </c>
      <c r="BK258" s="152">
        <f t="shared" si="49"/>
        <v>0</v>
      </c>
      <c r="BL258" s="17" t="s">
        <v>139</v>
      </c>
      <c r="BM258" s="151" t="s">
        <v>441</v>
      </c>
    </row>
    <row r="259" spans="1:65" s="2" customFormat="1" ht="16.5" customHeight="1">
      <c r="A259" s="32"/>
      <c r="B259" s="139"/>
      <c r="C259" s="140">
        <v>85</v>
      </c>
      <c r="D259" s="140" t="s">
        <v>135</v>
      </c>
      <c r="E259" s="141" t="s">
        <v>442</v>
      </c>
      <c r="F259" s="142" t="s">
        <v>443</v>
      </c>
      <c r="G259" s="143" t="s">
        <v>383</v>
      </c>
      <c r="H259" s="144">
        <v>8</v>
      </c>
      <c r="I259" s="145"/>
      <c r="J259" s="146">
        <f t="shared" si="40"/>
        <v>0</v>
      </c>
      <c r="K259" s="142" t="s">
        <v>1</v>
      </c>
      <c r="L259" s="33"/>
      <c r="M259" s="147" t="s">
        <v>1</v>
      </c>
      <c r="N259" s="148" t="s">
        <v>39</v>
      </c>
      <c r="O259" s="58"/>
      <c r="P259" s="149">
        <f t="shared" si="41"/>
        <v>0</v>
      </c>
      <c r="Q259" s="149">
        <v>0</v>
      </c>
      <c r="R259" s="149">
        <f t="shared" si="42"/>
        <v>0</v>
      </c>
      <c r="S259" s="149">
        <v>0</v>
      </c>
      <c r="T259" s="150">
        <f t="shared" si="4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1" t="s">
        <v>139</v>
      </c>
      <c r="AT259" s="151" t="s">
        <v>135</v>
      </c>
      <c r="AU259" s="151" t="s">
        <v>140</v>
      </c>
      <c r="AY259" s="17" t="s">
        <v>132</v>
      </c>
      <c r="BE259" s="152">
        <f t="shared" si="44"/>
        <v>0</v>
      </c>
      <c r="BF259" s="152">
        <f t="shared" si="45"/>
        <v>0</v>
      </c>
      <c r="BG259" s="152">
        <f t="shared" si="46"/>
        <v>0</v>
      </c>
      <c r="BH259" s="152">
        <f t="shared" si="47"/>
        <v>0</v>
      </c>
      <c r="BI259" s="152">
        <f t="shared" si="48"/>
        <v>0</v>
      </c>
      <c r="BJ259" s="17" t="s">
        <v>140</v>
      </c>
      <c r="BK259" s="152">
        <f t="shared" si="49"/>
        <v>0</v>
      </c>
      <c r="BL259" s="17" t="s">
        <v>139</v>
      </c>
      <c r="BM259" s="151" t="s">
        <v>444</v>
      </c>
    </row>
    <row r="260" spans="1:65" s="2" customFormat="1" ht="16.5" customHeight="1">
      <c r="A260" s="32"/>
      <c r="B260" s="139"/>
      <c r="C260" s="140">
        <v>86</v>
      </c>
      <c r="D260" s="140" t="s">
        <v>135</v>
      </c>
      <c r="E260" s="141" t="s">
        <v>445</v>
      </c>
      <c r="F260" s="142" t="s">
        <v>446</v>
      </c>
      <c r="G260" s="143" t="s">
        <v>301</v>
      </c>
      <c r="H260" s="144">
        <v>1</v>
      </c>
      <c r="I260" s="145"/>
      <c r="J260" s="146">
        <f t="shared" si="40"/>
        <v>0</v>
      </c>
      <c r="K260" s="142" t="s">
        <v>1</v>
      </c>
      <c r="L260" s="33"/>
      <c r="M260" s="147" t="s">
        <v>1</v>
      </c>
      <c r="N260" s="148" t="s">
        <v>39</v>
      </c>
      <c r="O260" s="58"/>
      <c r="P260" s="149">
        <f t="shared" si="41"/>
        <v>0</v>
      </c>
      <c r="Q260" s="149">
        <v>0</v>
      </c>
      <c r="R260" s="149">
        <f t="shared" si="42"/>
        <v>0</v>
      </c>
      <c r="S260" s="149">
        <v>0</v>
      </c>
      <c r="T260" s="150">
        <f t="shared" si="4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51" t="s">
        <v>139</v>
      </c>
      <c r="AT260" s="151" t="s">
        <v>135</v>
      </c>
      <c r="AU260" s="151" t="s">
        <v>140</v>
      </c>
      <c r="AY260" s="17" t="s">
        <v>132</v>
      </c>
      <c r="BE260" s="152">
        <f t="shared" si="44"/>
        <v>0</v>
      </c>
      <c r="BF260" s="152">
        <f t="shared" si="45"/>
        <v>0</v>
      </c>
      <c r="BG260" s="152">
        <f t="shared" si="46"/>
        <v>0</v>
      </c>
      <c r="BH260" s="152">
        <f t="shared" si="47"/>
        <v>0</v>
      </c>
      <c r="BI260" s="152">
        <f t="shared" si="48"/>
        <v>0</v>
      </c>
      <c r="BJ260" s="17" t="s">
        <v>140</v>
      </c>
      <c r="BK260" s="152">
        <f t="shared" si="49"/>
        <v>0</v>
      </c>
      <c r="BL260" s="17" t="s">
        <v>139</v>
      </c>
      <c r="BM260" s="151" t="s">
        <v>447</v>
      </c>
    </row>
    <row r="261" spans="1:65" s="2" customFormat="1" ht="24.2" customHeight="1">
      <c r="A261" s="32"/>
      <c r="B261" s="139"/>
      <c r="C261" s="140">
        <v>87</v>
      </c>
      <c r="D261" s="140" t="s">
        <v>135</v>
      </c>
      <c r="E261" s="141" t="s">
        <v>448</v>
      </c>
      <c r="F261" s="142" t="s">
        <v>449</v>
      </c>
      <c r="G261" s="143" t="s">
        <v>383</v>
      </c>
      <c r="H261" s="144">
        <v>6</v>
      </c>
      <c r="I261" s="145"/>
      <c r="J261" s="146">
        <f t="shared" si="40"/>
        <v>0</v>
      </c>
      <c r="K261" s="142" t="s">
        <v>1</v>
      </c>
      <c r="L261" s="33"/>
      <c r="M261" s="147" t="s">
        <v>1</v>
      </c>
      <c r="N261" s="148" t="s">
        <v>39</v>
      </c>
      <c r="O261" s="58"/>
      <c r="P261" s="149">
        <f t="shared" si="41"/>
        <v>0</v>
      </c>
      <c r="Q261" s="149">
        <v>0</v>
      </c>
      <c r="R261" s="149">
        <f t="shared" si="42"/>
        <v>0</v>
      </c>
      <c r="S261" s="149">
        <v>0</v>
      </c>
      <c r="T261" s="150">
        <f t="shared" si="4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51" t="s">
        <v>139</v>
      </c>
      <c r="AT261" s="151" t="s">
        <v>135</v>
      </c>
      <c r="AU261" s="151" t="s">
        <v>140</v>
      </c>
      <c r="AY261" s="17" t="s">
        <v>132</v>
      </c>
      <c r="BE261" s="152">
        <f t="shared" si="44"/>
        <v>0</v>
      </c>
      <c r="BF261" s="152">
        <f t="shared" si="45"/>
        <v>0</v>
      </c>
      <c r="BG261" s="152">
        <f t="shared" si="46"/>
        <v>0</v>
      </c>
      <c r="BH261" s="152">
        <f t="shared" si="47"/>
        <v>0</v>
      </c>
      <c r="BI261" s="152">
        <f t="shared" si="48"/>
        <v>0</v>
      </c>
      <c r="BJ261" s="17" t="s">
        <v>140</v>
      </c>
      <c r="BK261" s="152">
        <f t="shared" si="49"/>
        <v>0</v>
      </c>
      <c r="BL261" s="17" t="s">
        <v>139</v>
      </c>
      <c r="BM261" s="151" t="s">
        <v>450</v>
      </c>
    </row>
    <row r="262" spans="1:65" s="2" customFormat="1" ht="16.5" customHeight="1">
      <c r="A262" s="32"/>
      <c r="B262" s="139"/>
      <c r="C262" s="140">
        <v>88</v>
      </c>
      <c r="D262" s="140" t="s">
        <v>135</v>
      </c>
      <c r="E262" s="141" t="s">
        <v>451</v>
      </c>
      <c r="F262" s="142" t="s">
        <v>452</v>
      </c>
      <c r="G262" s="143" t="s">
        <v>383</v>
      </c>
      <c r="H262" s="144">
        <v>1</v>
      </c>
      <c r="I262" s="145"/>
      <c r="J262" s="146">
        <f t="shared" si="40"/>
        <v>0</v>
      </c>
      <c r="K262" s="142" t="s">
        <v>1</v>
      </c>
      <c r="L262" s="33"/>
      <c r="M262" s="147" t="s">
        <v>1</v>
      </c>
      <c r="N262" s="148" t="s">
        <v>39</v>
      </c>
      <c r="O262" s="58"/>
      <c r="P262" s="149">
        <f t="shared" si="41"/>
        <v>0</v>
      </c>
      <c r="Q262" s="149">
        <v>0</v>
      </c>
      <c r="R262" s="149">
        <f t="shared" si="42"/>
        <v>0</v>
      </c>
      <c r="S262" s="149">
        <v>0</v>
      </c>
      <c r="T262" s="150">
        <f t="shared" si="4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1" t="s">
        <v>139</v>
      </c>
      <c r="AT262" s="151" t="s">
        <v>135</v>
      </c>
      <c r="AU262" s="151" t="s">
        <v>140</v>
      </c>
      <c r="AY262" s="17" t="s">
        <v>132</v>
      </c>
      <c r="BE262" s="152">
        <f t="shared" si="44"/>
        <v>0</v>
      </c>
      <c r="BF262" s="152">
        <f t="shared" si="45"/>
        <v>0</v>
      </c>
      <c r="BG262" s="152">
        <f t="shared" si="46"/>
        <v>0</v>
      </c>
      <c r="BH262" s="152">
        <f t="shared" si="47"/>
        <v>0</v>
      </c>
      <c r="BI262" s="152">
        <f t="shared" si="48"/>
        <v>0</v>
      </c>
      <c r="BJ262" s="17" t="s">
        <v>140</v>
      </c>
      <c r="BK262" s="152">
        <f t="shared" si="49"/>
        <v>0</v>
      </c>
      <c r="BL262" s="17" t="s">
        <v>139</v>
      </c>
      <c r="BM262" s="151" t="s">
        <v>453</v>
      </c>
    </row>
    <row r="263" spans="1:65" s="2" customFormat="1" ht="16.5" customHeight="1">
      <c r="A263" s="32"/>
      <c r="B263" s="139"/>
      <c r="C263" s="140">
        <v>89</v>
      </c>
      <c r="D263" s="140" t="s">
        <v>135</v>
      </c>
      <c r="E263" s="141" t="s">
        <v>454</v>
      </c>
      <c r="F263" s="142" t="s">
        <v>440</v>
      </c>
      <c r="G263" s="143" t="s">
        <v>301</v>
      </c>
      <c r="H263" s="144">
        <v>1</v>
      </c>
      <c r="I263" s="145"/>
      <c r="J263" s="146">
        <f t="shared" si="40"/>
        <v>0</v>
      </c>
      <c r="K263" s="142" t="s">
        <v>1</v>
      </c>
      <c r="L263" s="33"/>
      <c r="M263" s="147" t="s">
        <v>1</v>
      </c>
      <c r="N263" s="148" t="s">
        <v>39</v>
      </c>
      <c r="O263" s="58"/>
      <c r="P263" s="149">
        <f t="shared" si="41"/>
        <v>0</v>
      </c>
      <c r="Q263" s="149">
        <v>0</v>
      </c>
      <c r="R263" s="149">
        <f t="shared" si="42"/>
        <v>0</v>
      </c>
      <c r="S263" s="149">
        <v>0</v>
      </c>
      <c r="T263" s="150">
        <f t="shared" si="4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1" t="s">
        <v>139</v>
      </c>
      <c r="AT263" s="151" t="s">
        <v>135</v>
      </c>
      <c r="AU263" s="151" t="s">
        <v>140</v>
      </c>
      <c r="AY263" s="17" t="s">
        <v>132</v>
      </c>
      <c r="BE263" s="152">
        <f t="shared" si="44"/>
        <v>0</v>
      </c>
      <c r="BF263" s="152">
        <f t="shared" si="45"/>
        <v>0</v>
      </c>
      <c r="BG263" s="152">
        <f t="shared" si="46"/>
        <v>0</v>
      </c>
      <c r="BH263" s="152">
        <f t="shared" si="47"/>
        <v>0</v>
      </c>
      <c r="BI263" s="152">
        <f t="shared" si="48"/>
        <v>0</v>
      </c>
      <c r="BJ263" s="17" t="s">
        <v>140</v>
      </c>
      <c r="BK263" s="152">
        <f t="shared" si="49"/>
        <v>0</v>
      </c>
      <c r="BL263" s="17" t="s">
        <v>139</v>
      </c>
      <c r="BM263" s="151" t="s">
        <v>455</v>
      </c>
    </row>
    <row r="264" spans="1:65" s="2" customFormat="1" ht="24.2" customHeight="1">
      <c r="A264" s="32"/>
      <c r="B264" s="139"/>
      <c r="C264" s="140">
        <v>90</v>
      </c>
      <c r="D264" s="140" t="s">
        <v>135</v>
      </c>
      <c r="E264" s="141" t="s">
        <v>456</v>
      </c>
      <c r="F264" s="142" t="s">
        <v>457</v>
      </c>
      <c r="G264" s="143" t="s">
        <v>301</v>
      </c>
      <c r="H264" s="144">
        <v>1</v>
      </c>
      <c r="I264" s="145"/>
      <c r="J264" s="146">
        <f t="shared" si="40"/>
        <v>0</v>
      </c>
      <c r="K264" s="142" t="s">
        <v>1</v>
      </c>
      <c r="L264" s="33"/>
      <c r="M264" s="147" t="s">
        <v>1</v>
      </c>
      <c r="N264" s="148" t="s">
        <v>39</v>
      </c>
      <c r="O264" s="58"/>
      <c r="P264" s="149">
        <f t="shared" si="41"/>
        <v>0</v>
      </c>
      <c r="Q264" s="149">
        <v>0</v>
      </c>
      <c r="R264" s="149">
        <f t="shared" si="42"/>
        <v>0</v>
      </c>
      <c r="S264" s="149">
        <v>0</v>
      </c>
      <c r="T264" s="150">
        <f t="shared" si="4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51" t="s">
        <v>139</v>
      </c>
      <c r="AT264" s="151" t="s">
        <v>135</v>
      </c>
      <c r="AU264" s="151" t="s">
        <v>140</v>
      </c>
      <c r="AY264" s="17" t="s">
        <v>132</v>
      </c>
      <c r="BE264" s="152">
        <f t="shared" si="44"/>
        <v>0</v>
      </c>
      <c r="BF264" s="152">
        <f t="shared" si="45"/>
        <v>0</v>
      </c>
      <c r="BG264" s="152">
        <f t="shared" si="46"/>
        <v>0</v>
      </c>
      <c r="BH264" s="152">
        <f t="shared" si="47"/>
        <v>0</v>
      </c>
      <c r="BI264" s="152">
        <f t="shared" si="48"/>
        <v>0</v>
      </c>
      <c r="BJ264" s="17" t="s">
        <v>140</v>
      </c>
      <c r="BK264" s="152">
        <f t="shared" si="49"/>
        <v>0</v>
      </c>
      <c r="BL264" s="17" t="s">
        <v>139</v>
      </c>
      <c r="BM264" s="151" t="s">
        <v>458</v>
      </c>
    </row>
    <row r="265" spans="1:65" s="2" customFormat="1" ht="21.75" customHeight="1">
      <c r="A265" s="32"/>
      <c r="B265" s="139"/>
      <c r="C265" s="140">
        <v>91</v>
      </c>
      <c r="D265" s="140" t="s">
        <v>135</v>
      </c>
      <c r="E265" s="141" t="s">
        <v>459</v>
      </c>
      <c r="F265" s="142" t="s">
        <v>460</v>
      </c>
      <c r="G265" s="143" t="s">
        <v>221</v>
      </c>
      <c r="H265" s="144">
        <v>120</v>
      </c>
      <c r="I265" s="145"/>
      <c r="J265" s="146">
        <f t="shared" si="40"/>
        <v>0</v>
      </c>
      <c r="K265" s="142" t="s">
        <v>1</v>
      </c>
      <c r="L265" s="33"/>
      <c r="M265" s="147" t="s">
        <v>1</v>
      </c>
      <c r="N265" s="148" t="s">
        <v>39</v>
      </c>
      <c r="O265" s="58"/>
      <c r="P265" s="149">
        <f t="shared" si="41"/>
        <v>0</v>
      </c>
      <c r="Q265" s="149">
        <v>0</v>
      </c>
      <c r="R265" s="149">
        <f t="shared" si="42"/>
        <v>0</v>
      </c>
      <c r="S265" s="149">
        <v>0</v>
      </c>
      <c r="T265" s="150">
        <f t="shared" si="4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51" t="s">
        <v>139</v>
      </c>
      <c r="AT265" s="151" t="s">
        <v>135</v>
      </c>
      <c r="AU265" s="151" t="s">
        <v>140</v>
      </c>
      <c r="AY265" s="17" t="s">
        <v>132</v>
      </c>
      <c r="BE265" s="152">
        <f t="shared" si="44"/>
        <v>0</v>
      </c>
      <c r="BF265" s="152">
        <f t="shared" si="45"/>
        <v>0</v>
      </c>
      <c r="BG265" s="152">
        <f t="shared" si="46"/>
        <v>0</v>
      </c>
      <c r="BH265" s="152">
        <f t="shared" si="47"/>
        <v>0</v>
      </c>
      <c r="BI265" s="152">
        <f t="shared" si="48"/>
        <v>0</v>
      </c>
      <c r="BJ265" s="17" t="s">
        <v>140</v>
      </c>
      <c r="BK265" s="152">
        <f t="shared" si="49"/>
        <v>0</v>
      </c>
      <c r="BL265" s="17" t="s">
        <v>139</v>
      </c>
      <c r="BM265" s="151" t="s">
        <v>461</v>
      </c>
    </row>
    <row r="266" spans="1:65" s="2" customFormat="1" ht="16.5" customHeight="1">
      <c r="A266" s="32"/>
      <c r="B266" s="139"/>
      <c r="C266" s="140">
        <v>92</v>
      </c>
      <c r="D266" s="140" t="s">
        <v>135</v>
      </c>
      <c r="E266" s="141" t="s">
        <v>462</v>
      </c>
      <c r="F266" s="142" t="s">
        <v>463</v>
      </c>
      <c r="G266" s="143" t="s">
        <v>383</v>
      </c>
      <c r="H266" s="144">
        <v>11</v>
      </c>
      <c r="I266" s="145"/>
      <c r="J266" s="146">
        <f t="shared" si="40"/>
        <v>0</v>
      </c>
      <c r="K266" s="142" t="s">
        <v>1</v>
      </c>
      <c r="L266" s="33"/>
      <c r="M266" s="147" t="s">
        <v>1</v>
      </c>
      <c r="N266" s="148" t="s">
        <v>39</v>
      </c>
      <c r="O266" s="58"/>
      <c r="P266" s="149">
        <f t="shared" si="41"/>
        <v>0</v>
      </c>
      <c r="Q266" s="149">
        <v>0</v>
      </c>
      <c r="R266" s="149">
        <f t="shared" si="42"/>
        <v>0</v>
      </c>
      <c r="S266" s="149">
        <v>0</v>
      </c>
      <c r="T266" s="150">
        <f t="shared" si="4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1" t="s">
        <v>139</v>
      </c>
      <c r="AT266" s="151" t="s">
        <v>135</v>
      </c>
      <c r="AU266" s="151" t="s">
        <v>140</v>
      </c>
      <c r="AY266" s="17" t="s">
        <v>132</v>
      </c>
      <c r="BE266" s="152">
        <f t="shared" si="44"/>
        <v>0</v>
      </c>
      <c r="BF266" s="152">
        <f t="shared" si="45"/>
        <v>0</v>
      </c>
      <c r="BG266" s="152">
        <f t="shared" si="46"/>
        <v>0</v>
      </c>
      <c r="BH266" s="152">
        <f t="shared" si="47"/>
        <v>0</v>
      </c>
      <c r="BI266" s="152">
        <f t="shared" si="48"/>
        <v>0</v>
      </c>
      <c r="BJ266" s="17" t="s">
        <v>140</v>
      </c>
      <c r="BK266" s="152">
        <f t="shared" si="49"/>
        <v>0</v>
      </c>
      <c r="BL266" s="17" t="s">
        <v>139</v>
      </c>
      <c r="BM266" s="151" t="s">
        <v>464</v>
      </c>
    </row>
    <row r="267" spans="1:65" s="2" customFormat="1" ht="16.5" customHeight="1">
      <c r="A267" s="32"/>
      <c r="B267" s="139"/>
      <c r="C267" s="140">
        <v>93</v>
      </c>
      <c r="D267" s="140" t="s">
        <v>135</v>
      </c>
      <c r="E267" s="141" t="s">
        <v>465</v>
      </c>
      <c r="F267" s="142" t="s">
        <v>466</v>
      </c>
      <c r="G267" s="143" t="s">
        <v>383</v>
      </c>
      <c r="H267" s="144">
        <v>11</v>
      </c>
      <c r="I267" s="145"/>
      <c r="J267" s="146">
        <f t="shared" si="40"/>
        <v>0</v>
      </c>
      <c r="K267" s="142" t="s">
        <v>1</v>
      </c>
      <c r="L267" s="33"/>
      <c r="M267" s="147" t="s">
        <v>1</v>
      </c>
      <c r="N267" s="148" t="s">
        <v>39</v>
      </c>
      <c r="O267" s="58"/>
      <c r="P267" s="149">
        <f t="shared" si="41"/>
        <v>0</v>
      </c>
      <c r="Q267" s="149">
        <v>0</v>
      </c>
      <c r="R267" s="149">
        <f t="shared" si="42"/>
        <v>0</v>
      </c>
      <c r="S267" s="149">
        <v>0</v>
      </c>
      <c r="T267" s="150">
        <f t="shared" si="43"/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1" t="s">
        <v>139</v>
      </c>
      <c r="AT267" s="151" t="s">
        <v>135</v>
      </c>
      <c r="AU267" s="151" t="s">
        <v>140</v>
      </c>
      <c r="AY267" s="17" t="s">
        <v>132</v>
      </c>
      <c r="BE267" s="152">
        <f t="shared" si="44"/>
        <v>0</v>
      </c>
      <c r="BF267" s="152">
        <f t="shared" si="45"/>
        <v>0</v>
      </c>
      <c r="BG267" s="152">
        <f t="shared" si="46"/>
        <v>0</v>
      </c>
      <c r="BH267" s="152">
        <f t="shared" si="47"/>
        <v>0</v>
      </c>
      <c r="BI267" s="152">
        <f t="shared" si="48"/>
        <v>0</v>
      </c>
      <c r="BJ267" s="17" t="s">
        <v>140</v>
      </c>
      <c r="BK267" s="152">
        <f t="shared" si="49"/>
        <v>0</v>
      </c>
      <c r="BL267" s="17" t="s">
        <v>139</v>
      </c>
      <c r="BM267" s="151" t="s">
        <v>467</v>
      </c>
    </row>
    <row r="268" spans="1:65" s="2" customFormat="1" ht="16.5" customHeight="1">
      <c r="A268" s="32"/>
      <c r="B268" s="139"/>
      <c r="C268" s="140">
        <v>94</v>
      </c>
      <c r="D268" s="140" t="s">
        <v>135</v>
      </c>
      <c r="E268" s="141" t="s">
        <v>468</v>
      </c>
      <c r="F268" s="142" t="s">
        <v>469</v>
      </c>
      <c r="G268" s="143" t="s">
        <v>383</v>
      </c>
      <c r="H268" s="144">
        <v>2</v>
      </c>
      <c r="I268" s="145"/>
      <c r="J268" s="146">
        <f t="shared" si="40"/>
        <v>0</v>
      </c>
      <c r="K268" s="142" t="s">
        <v>1</v>
      </c>
      <c r="L268" s="33"/>
      <c r="M268" s="147" t="s">
        <v>1</v>
      </c>
      <c r="N268" s="148" t="s">
        <v>39</v>
      </c>
      <c r="O268" s="58"/>
      <c r="P268" s="149">
        <f t="shared" si="41"/>
        <v>0</v>
      </c>
      <c r="Q268" s="149">
        <v>0</v>
      </c>
      <c r="R268" s="149">
        <f t="shared" si="42"/>
        <v>0</v>
      </c>
      <c r="S268" s="149">
        <v>0</v>
      </c>
      <c r="T268" s="150">
        <f t="shared" si="43"/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51" t="s">
        <v>139</v>
      </c>
      <c r="AT268" s="151" t="s">
        <v>135</v>
      </c>
      <c r="AU268" s="151" t="s">
        <v>140</v>
      </c>
      <c r="AY268" s="17" t="s">
        <v>132</v>
      </c>
      <c r="BE268" s="152">
        <f t="shared" si="44"/>
        <v>0</v>
      </c>
      <c r="BF268" s="152">
        <f t="shared" si="45"/>
        <v>0</v>
      </c>
      <c r="BG268" s="152">
        <f t="shared" si="46"/>
        <v>0</v>
      </c>
      <c r="BH268" s="152">
        <f t="shared" si="47"/>
        <v>0</v>
      </c>
      <c r="BI268" s="152">
        <f t="shared" si="48"/>
        <v>0</v>
      </c>
      <c r="BJ268" s="17" t="s">
        <v>140</v>
      </c>
      <c r="BK268" s="152">
        <f t="shared" si="49"/>
        <v>0</v>
      </c>
      <c r="BL268" s="17" t="s">
        <v>139</v>
      </c>
      <c r="BM268" s="151" t="s">
        <v>470</v>
      </c>
    </row>
    <row r="269" spans="1:65" s="2" customFormat="1" ht="16.5" customHeight="1">
      <c r="A269" s="32"/>
      <c r="B269" s="139"/>
      <c r="C269" s="140">
        <v>95</v>
      </c>
      <c r="D269" s="140" t="s">
        <v>135</v>
      </c>
      <c r="E269" s="141" t="s">
        <v>471</v>
      </c>
      <c r="F269" s="142" t="s">
        <v>472</v>
      </c>
      <c r="G269" s="143" t="s">
        <v>383</v>
      </c>
      <c r="H269" s="144">
        <v>1</v>
      </c>
      <c r="I269" s="145"/>
      <c r="J269" s="146">
        <f t="shared" si="40"/>
        <v>0</v>
      </c>
      <c r="K269" s="142" t="s">
        <v>1</v>
      </c>
      <c r="L269" s="33"/>
      <c r="M269" s="147" t="s">
        <v>1</v>
      </c>
      <c r="N269" s="148" t="s">
        <v>39</v>
      </c>
      <c r="O269" s="58"/>
      <c r="P269" s="149">
        <f t="shared" si="41"/>
        <v>0</v>
      </c>
      <c r="Q269" s="149">
        <v>0</v>
      </c>
      <c r="R269" s="149">
        <f t="shared" si="42"/>
        <v>0</v>
      </c>
      <c r="S269" s="149">
        <v>0</v>
      </c>
      <c r="T269" s="150">
        <f t="shared" si="4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51" t="s">
        <v>139</v>
      </c>
      <c r="AT269" s="151" t="s">
        <v>135</v>
      </c>
      <c r="AU269" s="151" t="s">
        <v>140</v>
      </c>
      <c r="AY269" s="17" t="s">
        <v>132</v>
      </c>
      <c r="BE269" s="152">
        <f t="shared" si="44"/>
        <v>0</v>
      </c>
      <c r="BF269" s="152">
        <f t="shared" si="45"/>
        <v>0</v>
      </c>
      <c r="BG269" s="152">
        <f t="shared" si="46"/>
        <v>0</v>
      </c>
      <c r="BH269" s="152">
        <f t="shared" si="47"/>
        <v>0</v>
      </c>
      <c r="BI269" s="152">
        <f t="shared" si="48"/>
        <v>0</v>
      </c>
      <c r="BJ269" s="17" t="s">
        <v>140</v>
      </c>
      <c r="BK269" s="152">
        <f t="shared" si="49"/>
        <v>0</v>
      </c>
      <c r="BL269" s="17" t="s">
        <v>139</v>
      </c>
      <c r="BM269" s="151" t="s">
        <v>473</v>
      </c>
    </row>
    <row r="270" spans="1:65" s="2" customFormat="1" ht="24.2" customHeight="1">
      <c r="A270" s="32"/>
      <c r="B270" s="139"/>
      <c r="C270" s="140">
        <v>96</v>
      </c>
      <c r="D270" s="140" t="s">
        <v>135</v>
      </c>
      <c r="E270" s="141" t="s">
        <v>474</v>
      </c>
      <c r="F270" s="142" t="s">
        <v>475</v>
      </c>
      <c r="G270" s="143" t="s">
        <v>383</v>
      </c>
      <c r="H270" s="144">
        <v>1</v>
      </c>
      <c r="I270" s="145"/>
      <c r="J270" s="146">
        <f t="shared" si="40"/>
        <v>0</v>
      </c>
      <c r="K270" s="142" t="s">
        <v>1</v>
      </c>
      <c r="L270" s="33"/>
      <c r="M270" s="147" t="s">
        <v>1</v>
      </c>
      <c r="N270" s="148" t="s">
        <v>39</v>
      </c>
      <c r="O270" s="58"/>
      <c r="P270" s="149">
        <f t="shared" si="41"/>
        <v>0</v>
      </c>
      <c r="Q270" s="149">
        <v>0</v>
      </c>
      <c r="R270" s="149">
        <f t="shared" si="42"/>
        <v>0</v>
      </c>
      <c r="S270" s="149">
        <v>0</v>
      </c>
      <c r="T270" s="150">
        <f t="shared" si="43"/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1" t="s">
        <v>139</v>
      </c>
      <c r="AT270" s="151" t="s">
        <v>135</v>
      </c>
      <c r="AU270" s="151" t="s">
        <v>140</v>
      </c>
      <c r="AY270" s="17" t="s">
        <v>132</v>
      </c>
      <c r="BE270" s="152">
        <f t="shared" si="44"/>
        <v>0</v>
      </c>
      <c r="BF270" s="152">
        <f t="shared" si="45"/>
        <v>0</v>
      </c>
      <c r="BG270" s="152">
        <f t="shared" si="46"/>
        <v>0</v>
      </c>
      <c r="BH270" s="152">
        <f t="shared" si="47"/>
        <v>0</v>
      </c>
      <c r="BI270" s="152">
        <f t="shared" si="48"/>
        <v>0</v>
      </c>
      <c r="BJ270" s="17" t="s">
        <v>140</v>
      </c>
      <c r="BK270" s="152">
        <f t="shared" si="49"/>
        <v>0</v>
      </c>
      <c r="BL270" s="17" t="s">
        <v>139</v>
      </c>
      <c r="BM270" s="151" t="s">
        <v>476</v>
      </c>
    </row>
    <row r="271" spans="1:65" s="2" customFormat="1" ht="16.5" customHeight="1">
      <c r="A271" s="32"/>
      <c r="B271" s="139"/>
      <c r="C271" s="140">
        <v>97</v>
      </c>
      <c r="D271" s="140" t="s">
        <v>135</v>
      </c>
      <c r="E271" s="141" t="s">
        <v>477</v>
      </c>
      <c r="F271" s="142" t="s">
        <v>478</v>
      </c>
      <c r="G271" s="143" t="s">
        <v>383</v>
      </c>
      <c r="H271" s="144">
        <v>25</v>
      </c>
      <c r="I271" s="145"/>
      <c r="J271" s="146">
        <f t="shared" si="40"/>
        <v>0</v>
      </c>
      <c r="K271" s="142" t="s">
        <v>1</v>
      </c>
      <c r="L271" s="33"/>
      <c r="M271" s="147" t="s">
        <v>1</v>
      </c>
      <c r="N271" s="148" t="s">
        <v>39</v>
      </c>
      <c r="O271" s="58"/>
      <c r="P271" s="149">
        <f t="shared" si="41"/>
        <v>0</v>
      </c>
      <c r="Q271" s="149">
        <v>0</v>
      </c>
      <c r="R271" s="149">
        <f t="shared" si="42"/>
        <v>0</v>
      </c>
      <c r="S271" s="149">
        <v>0</v>
      </c>
      <c r="T271" s="150">
        <f t="shared" si="4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1" t="s">
        <v>139</v>
      </c>
      <c r="AT271" s="151" t="s">
        <v>135</v>
      </c>
      <c r="AU271" s="151" t="s">
        <v>140</v>
      </c>
      <c r="AY271" s="17" t="s">
        <v>132</v>
      </c>
      <c r="BE271" s="152">
        <f t="shared" si="44"/>
        <v>0</v>
      </c>
      <c r="BF271" s="152">
        <f t="shared" si="45"/>
        <v>0</v>
      </c>
      <c r="BG271" s="152">
        <f t="shared" si="46"/>
        <v>0</v>
      </c>
      <c r="BH271" s="152">
        <f t="shared" si="47"/>
        <v>0</v>
      </c>
      <c r="BI271" s="152">
        <f t="shared" si="48"/>
        <v>0</v>
      </c>
      <c r="BJ271" s="17" t="s">
        <v>140</v>
      </c>
      <c r="BK271" s="152">
        <f t="shared" si="49"/>
        <v>0</v>
      </c>
      <c r="BL271" s="17" t="s">
        <v>139</v>
      </c>
      <c r="BM271" s="151" t="s">
        <v>479</v>
      </c>
    </row>
    <row r="272" spans="1:65" s="2" customFormat="1" ht="16.5" customHeight="1">
      <c r="A272" s="32"/>
      <c r="B272" s="139"/>
      <c r="C272" s="140">
        <v>98</v>
      </c>
      <c r="D272" s="140" t="s">
        <v>135</v>
      </c>
      <c r="E272" s="141" t="s">
        <v>480</v>
      </c>
      <c r="F272" s="142" t="s">
        <v>481</v>
      </c>
      <c r="G272" s="143" t="s">
        <v>383</v>
      </c>
      <c r="H272" s="144">
        <v>25</v>
      </c>
      <c r="I272" s="145"/>
      <c r="J272" s="146">
        <f t="shared" si="40"/>
        <v>0</v>
      </c>
      <c r="K272" s="142" t="s">
        <v>1</v>
      </c>
      <c r="L272" s="33"/>
      <c r="M272" s="147" t="s">
        <v>1</v>
      </c>
      <c r="N272" s="148" t="s">
        <v>39</v>
      </c>
      <c r="O272" s="58"/>
      <c r="P272" s="149">
        <f t="shared" si="41"/>
        <v>0</v>
      </c>
      <c r="Q272" s="149">
        <v>0</v>
      </c>
      <c r="R272" s="149">
        <f t="shared" si="42"/>
        <v>0</v>
      </c>
      <c r="S272" s="149">
        <v>0</v>
      </c>
      <c r="T272" s="150">
        <f t="shared" si="4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1" t="s">
        <v>139</v>
      </c>
      <c r="AT272" s="151" t="s">
        <v>135</v>
      </c>
      <c r="AU272" s="151" t="s">
        <v>140</v>
      </c>
      <c r="AY272" s="17" t="s">
        <v>132</v>
      </c>
      <c r="BE272" s="152">
        <f t="shared" si="44"/>
        <v>0</v>
      </c>
      <c r="BF272" s="152">
        <f t="shared" si="45"/>
        <v>0</v>
      </c>
      <c r="BG272" s="152">
        <f t="shared" si="46"/>
        <v>0</v>
      </c>
      <c r="BH272" s="152">
        <f t="shared" si="47"/>
        <v>0</v>
      </c>
      <c r="BI272" s="152">
        <f t="shared" si="48"/>
        <v>0</v>
      </c>
      <c r="BJ272" s="17" t="s">
        <v>140</v>
      </c>
      <c r="BK272" s="152">
        <f t="shared" si="49"/>
        <v>0</v>
      </c>
      <c r="BL272" s="17" t="s">
        <v>139</v>
      </c>
      <c r="BM272" s="151" t="s">
        <v>482</v>
      </c>
    </row>
    <row r="273" spans="1:65" s="2" customFormat="1" ht="16.5" customHeight="1">
      <c r="A273" s="32"/>
      <c r="B273" s="139"/>
      <c r="C273" s="140">
        <v>99</v>
      </c>
      <c r="D273" s="140" t="s">
        <v>135</v>
      </c>
      <c r="E273" s="141" t="s">
        <v>483</v>
      </c>
      <c r="F273" s="142" t="s">
        <v>484</v>
      </c>
      <c r="G273" s="143" t="s">
        <v>383</v>
      </c>
      <c r="H273" s="144">
        <v>25</v>
      </c>
      <c r="I273" s="145"/>
      <c r="J273" s="146">
        <f t="shared" si="40"/>
        <v>0</v>
      </c>
      <c r="K273" s="142" t="s">
        <v>1</v>
      </c>
      <c r="L273" s="33"/>
      <c r="M273" s="147" t="s">
        <v>1</v>
      </c>
      <c r="N273" s="148" t="s">
        <v>39</v>
      </c>
      <c r="O273" s="58"/>
      <c r="P273" s="149">
        <f t="shared" si="41"/>
        <v>0</v>
      </c>
      <c r="Q273" s="149">
        <v>0</v>
      </c>
      <c r="R273" s="149">
        <f t="shared" si="42"/>
        <v>0</v>
      </c>
      <c r="S273" s="149">
        <v>0</v>
      </c>
      <c r="T273" s="150">
        <f t="shared" si="4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1" t="s">
        <v>139</v>
      </c>
      <c r="AT273" s="151" t="s">
        <v>135</v>
      </c>
      <c r="AU273" s="151" t="s">
        <v>140</v>
      </c>
      <c r="AY273" s="17" t="s">
        <v>132</v>
      </c>
      <c r="BE273" s="152">
        <f t="shared" si="44"/>
        <v>0</v>
      </c>
      <c r="BF273" s="152">
        <f t="shared" si="45"/>
        <v>0</v>
      </c>
      <c r="BG273" s="152">
        <f t="shared" si="46"/>
        <v>0</v>
      </c>
      <c r="BH273" s="152">
        <f t="shared" si="47"/>
        <v>0</v>
      </c>
      <c r="BI273" s="152">
        <f t="shared" si="48"/>
        <v>0</v>
      </c>
      <c r="BJ273" s="17" t="s">
        <v>140</v>
      </c>
      <c r="BK273" s="152">
        <f t="shared" si="49"/>
        <v>0</v>
      </c>
      <c r="BL273" s="17" t="s">
        <v>139</v>
      </c>
      <c r="BM273" s="151" t="s">
        <v>485</v>
      </c>
    </row>
    <row r="274" spans="1:65" s="12" customFormat="1" ht="22.9" customHeight="1">
      <c r="B274" s="126"/>
      <c r="D274" s="127" t="s">
        <v>72</v>
      </c>
      <c r="E274" s="137" t="s">
        <v>486</v>
      </c>
      <c r="F274" s="137" t="s">
        <v>487</v>
      </c>
      <c r="I274" s="129"/>
      <c r="J274" s="138">
        <f>BK274</f>
        <v>0</v>
      </c>
      <c r="L274" s="126"/>
      <c r="M274" s="131"/>
      <c r="N274" s="132"/>
      <c r="O274" s="132"/>
      <c r="P274" s="133">
        <f>SUM(P275:P276)</f>
        <v>0</v>
      </c>
      <c r="Q274" s="132"/>
      <c r="R274" s="133">
        <f>SUM(R275:R276)</f>
        <v>0</v>
      </c>
      <c r="S274" s="132"/>
      <c r="T274" s="134">
        <f>SUM(T275:T276)</f>
        <v>4.0000000000000001E-3</v>
      </c>
      <c r="AR274" s="127" t="s">
        <v>140</v>
      </c>
      <c r="AT274" s="135" t="s">
        <v>72</v>
      </c>
      <c r="AU274" s="135" t="s">
        <v>81</v>
      </c>
      <c r="AY274" s="127" t="s">
        <v>132</v>
      </c>
      <c r="BK274" s="136">
        <f>SUM(BK275:BK276)</f>
        <v>0</v>
      </c>
    </row>
    <row r="275" spans="1:65" s="2" customFormat="1" ht="24.2" customHeight="1">
      <c r="A275" s="32"/>
      <c r="B275" s="139"/>
      <c r="C275" s="140">
        <v>100</v>
      </c>
      <c r="D275" s="140" t="s">
        <v>135</v>
      </c>
      <c r="E275" s="141" t="s">
        <v>488</v>
      </c>
      <c r="F275" s="142" t="s">
        <v>489</v>
      </c>
      <c r="G275" s="143" t="s">
        <v>161</v>
      </c>
      <c r="H275" s="144">
        <v>2</v>
      </c>
      <c r="I275" s="145"/>
      <c r="J275" s="146">
        <f>ROUND(I275*H275,2)</f>
        <v>0</v>
      </c>
      <c r="K275" s="142" t="s">
        <v>1</v>
      </c>
      <c r="L275" s="33"/>
      <c r="M275" s="147" t="s">
        <v>1</v>
      </c>
      <c r="N275" s="148" t="s">
        <v>39</v>
      </c>
      <c r="O275" s="58"/>
      <c r="P275" s="149">
        <f>O275*H275</f>
        <v>0</v>
      </c>
      <c r="Q275" s="149">
        <v>0</v>
      </c>
      <c r="R275" s="149">
        <f>Q275*H275</f>
        <v>0</v>
      </c>
      <c r="S275" s="149">
        <v>2E-3</v>
      </c>
      <c r="T275" s="150">
        <f>S275*H275</f>
        <v>4.0000000000000001E-3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1" t="s">
        <v>172</v>
      </c>
      <c r="AT275" s="151" t="s">
        <v>135</v>
      </c>
      <c r="AU275" s="151" t="s">
        <v>140</v>
      </c>
      <c r="AY275" s="17" t="s">
        <v>132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7" t="s">
        <v>140</v>
      </c>
      <c r="BK275" s="152">
        <f>ROUND(I275*H275,2)</f>
        <v>0</v>
      </c>
      <c r="BL275" s="17" t="s">
        <v>172</v>
      </c>
      <c r="BM275" s="151" t="s">
        <v>490</v>
      </c>
    </row>
    <row r="276" spans="1:65" s="2" customFormat="1" ht="24.2" customHeight="1">
      <c r="A276" s="32"/>
      <c r="B276" s="139"/>
      <c r="C276" s="140">
        <v>101</v>
      </c>
      <c r="D276" s="140" t="s">
        <v>135</v>
      </c>
      <c r="E276" s="141" t="s">
        <v>491</v>
      </c>
      <c r="F276" s="142" t="s">
        <v>492</v>
      </c>
      <c r="G276" s="143" t="s">
        <v>196</v>
      </c>
      <c r="H276" s="144">
        <v>0.01</v>
      </c>
      <c r="I276" s="145"/>
      <c r="J276" s="146">
        <f>ROUND(I276*H276,2)</f>
        <v>0</v>
      </c>
      <c r="K276" s="142" t="s">
        <v>1</v>
      </c>
      <c r="L276" s="33"/>
      <c r="M276" s="147" t="s">
        <v>1</v>
      </c>
      <c r="N276" s="148" t="s">
        <v>39</v>
      </c>
      <c r="O276" s="58"/>
      <c r="P276" s="149">
        <f>O276*H276</f>
        <v>0</v>
      </c>
      <c r="Q276" s="149">
        <v>0</v>
      </c>
      <c r="R276" s="149">
        <f>Q276*H276</f>
        <v>0</v>
      </c>
      <c r="S276" s="149">
        <v>0</v>
      </c>
      <c r="T276" s="150">
        <f>S276*H276</f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1" t="s">
        <v>172</v>
      </c>
      <c r="AT276" s="151" t="s">
        <v>135</v>
      </c>
      <c r="AU276" s="151" t="s">
        <v>140</v>
      </c>
      <c r="AY276" s="17" t="s">
        <v>132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7" t="s">
        <v>140</v>
      </c>
      <c r="BK276" s="152">
        <f>ROUND(I276*H276,2)</f>
        <v>0</v>
      </c>
      <c r="BL276" s="17" t="s">
        <v>172</v>
      </c>
      <c r="BM276" s="151" t="s">
        <v>493</v>
      </c>
    </row>
    <row r="277" spans="1:65" s="12" customFormat="1" ht="22.9" customHeight="1">
      <c r="B277" s="126"/>
      <c r="D277" s="127" t="s">
        <v>72</v>
      </c>
      <c r="E277" s="137" t="s">
        <v>494</v>
      </c>
      <c r="F277" s="137" t="s">
        <v>495</v>
      </c>
      <c r="I277" s="129"/>
      <c r="J277" s="138">
        <f>BK277</f>
        <v>0</v>
      </c>
      <c r="L277" s="126"/>
      <c r="M277" s="131"/>
      <c r="N277" s="132"/>
      <c r="O277" s="132"/>
      <c r="P277" s="133">
        <f>SUM(P278:P305)</f>
        <v>0</v>
      </c>
      <c r="Q277" s="132"/>
      <c r="R277" s="133">
        <f>SUM(R278:R305)</f>
        <v>0.86986812000000002</v>
      </c>
      <c r="S277" s="132"/>
      <c r="T277" s="134">
        <f>SUM(T278:T305)</f>
        <v>0</v>
      </c>
      <c r="AR277" s="127" t="s">
        <v>140</v>
      </c>
      <c r="AT277" s="135" t="s">
        <v>72</v>
      </c>
      <c r="AU277" s="135" t="s">
        <v>81</v>
      </c>
      <c r="AY277" s="127" t="s">
        <v>132</v>
      </c>
      <c r="BK277" s="136">
        <f>SUM(BK278:BK305)</f>
        <v>0</v>
      </c>
    </row>
    <row r="278" spans="1:65" s="2" customFormat="1" ht="24.2" customHeight="1">
      <c r="A278" s="32"/>
      <c r="B278" s="139"/>
      <c r="C278" s="140">
        <v>102</v>
      </c>
      <c r="D278" s="140" t="s">
        <v>135</v>
      </c>
      <c r="E278" s="141" t="s">
        <v>496</v>
      </c>
      <c r="F278" s="142" t="s">
        <v>497</v>
      </c>
      <c r="G278" s="143" t="s">
        <v>138</v>
      </c>
      <c r="H278" s="144">
        <v>21.969000000000001</v>
      </c>
      <c r="I278" s="145"/>
      <c r="J278" s="146">
        <f>ROUND(I278*H278,2)</f>
        <v>0</v>
      </c>
      <c r="K278" s="142" t="s">
        <v>1</v>
      </c>
      <c r="L278" s="33"/>
      <c r="M278" s="147" t="s">
        <v>1</v>
      </c>
      <c r="N278" s="148" t="s">
        <v>39</v>
      </c>
      <c r="O278" s="58"/>
      <c r="P278" s="149">
        <f>O278*H278</f>
        <v>0</v>
      </c>
      <c r="Q278" s="149">
        <v>2.5389999999999999E-2</v>
      </c>
      <c r="R278" s="149">
        <f>Q278*H278</f>
        <v>0.55779290999999998</v>
      </c>
      <c r="S278" s="149">
        <v>0</v>
      </c>
      <c r="T278" s="150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1" t="s">
        <v>172</v>
      </c>
      <c r="AT278" s="151" t="s">
        <v>135</v>
      </c>
      <c r="AU278" s="151" t="s">
        <v>140</v>
      </c>
      <c r="AY278" s="17" t="s">
        <v>132</v>
      </c>
      <c r="BE278" s="152">
        <f>IF(N278="základní",J278,0)</f>
        <v>0</v>
      </c>
      <c r="BF278" s="152">
        <f>IF(N278="snížená",J278,0)</f>
        <v>0</v>
      </c>
      <c r="BG278" s="152">
        <f>IF(N278="zákl. přenesená",J278,0)</f>
        <v>0</v>
      </c>
      <c r="BH278" s="152">
        <f>IF(N278="sníž. přenesená",J278,0)</f>
        <v>0</v>
      </c>
      <c r="BI278" s="152">
        <f>IF(N278="nulová",J278,0)</f>
        <v>0</v>
      </c>
      <c r="BJ278" s="17" t="s">
        <v>140</v>
      </c>
      <c r="BK278" s="152">
        <f>ROUND(I278*H278,2)</f>
        <v>0</v>
      </c>
      <c r="BL278" s="17" t="s">
        <v>172</v>
      </c>
      <c r="BM278" s="151" t="s">
        <v>498</v>
      </c>
    </row>
    <row r="279" spans="1:65" s="13" customFormat="1">
      <c r="B279" s="153"/>
      <c r="D279" s="154" t="s">
        <v>142</v>
      </c>
      <c r="E279" s="155" t="s">
        <v>1</v>
      </c>
      <c r="F279" s="156" t="s">
        <v>499</v>
      </c>
      <c r="H279" s="157">
        <v>12.031000000000001</v>
      </c>
      <c r="I279" s="158"/>
      <c r="L279" s="153"/>
      <c r="M279" s="159"/>
      <c r="N279" s="160"/>
      <c r="O279" s="160"/>
      <c r="P279" s="160"/>
      <c r="Q279" s="160"/>
      <c r="R279" s="160"/>
      <c r="S279" s="160"/>
      <c r="T279" s="161"/>
      <c r="AT279" s="155" t="s">
        <v>142</v>
      </c>
      <c r="AU279" s="155" t="s">
        <v>140</v>
      </c>
      <c r="AV279" s="13" t="s">
        <v>140</v>
      </c>
      <c r="AW279" s="13" t="s">
        <v>30</v>
      </c>
      <c r="AX279" s="13" t="s">
        <v>73</v>
      </c>
      <c r="AY279" s="155" t="s">
        <v>132</v>
      </c>
    </row>
    <row r="280" spans="1:65" s="13" customFormat="1">
      <c r="B280" s="153"/>
      <c r="D280" s="154" t="s">
        <v>142</v>
      </c>
      <c r="E280" s="155" t="s">
        <v>1</v>
      </c>
      <c r="F280" s="156" t="s">
        <v>500</v>
      </c>
      <c r="H280" s="157">
        <v>7.5529999999999999</v>
      </c>
      <c r="I280" s="158"/>
      <c r="L280" s="153"/>
      <c r="M280" s="159"/>
      <c r="N280" s="160"/>
      <c r="O280" s="160"/>
      <c r="P280" s="160"/>
      <c r="Q280" s="160"/>
      <c r="R280" s="160"/>
      <c r="S280" s="160"/>
      <c r="T280" s="161"/>
      <c r="AT280" s="155" t="s">
        <v>142</v>
      </c>
      <c r="AU280" s="155" t="s">
        <v>140</v>
      </c>
      <c r="AV280" s="13" t="s">
        <v>140</v>
      </c>
      <c r="AW280" s="13" t="s">
        <v>30</v>
      </c>
      <c r="AX280" s="13" t="s">
        <v>73</v>
      </c>
      <c r="AY280" s="155" t="s">
        <v>132</v>
      </c>
    </row>
    <row r="281" spans="1:65" s="13" customFormat="1">
      <c r="B281" s="153"/>
      <c r="D281" s="154" t="s">
        <v>142</v>
      </c>
      <c r="E281" s="155" t="s">
        <v>1</v>
      </c>
      <c r="F281" s="156" t="s">
        <v>501</v>
      </c>
      <c r="H281" s="157">
        <v>2.3849999999999998</v>
      </c>
      <c r="I281" s="158"/>
      <c r="L281" s="153"/>
      <c r="M281" s="159"/>
      <c r="N281" s="160"/>
      <c r="O281" s="160"/>
      <c r="P281" s="160"/>
      <c r="Q281" s="160"/>
      <c r="R281" s="160"/>
      <c r="S281" s="160"/>
      <c r="T281" s="161"/>
      <c r="AT281" s="155" t="s">
        <v>142</v>
      </c>
      <c r="AU281" s="155" t="s">
        <v>140</v>
      </c>
      <c r="AV281" s="13" t="s">
        <v>140</v>
      </c>
      <c r="AW281" s="13" t="s">
        <v>30</v>
      </c>
      <c r="AX281" s="13" t="s">
        <v>73</v>
      </c>
      <c r="AY281" s="155" t="s">
        <v>132</v>
      </c>
    </row>
    <row r="282" spans="1:65" s="14" customFormat="1">
      <c r="B282" s="162"/>
      <c r="D282" s="154" t="s">
        <v>142</v>
      </c>
      <c r="E282" s="163" t="s">
        <v>1</v>
      </c>
      <c r="F282" s="164" t="s">
        <v>149</v>
      </c>
      <c r="H282" s="165">
        <v>21.969000000000001</v>
      </c>
      <c r="I282" s="166"/>
      <c r="L282" s="162"/>
      <c r="M282" s="167"/>
      <c r="N282" s="168"/>
      <c r="O282" s="168"/>
      <c r="P282" s="168"/>
      <c r="Q282" s="168"/>
      <c r="R282" s="168"/>
      <c r="S282" s="168"/>
      <c r="T282" s="169"/>
      <c r="AT282" s="163" t="s">
        <v>142</v>
      </c>
      <c r="AU282" s="163" t="s">
        <v>140</v>
      </c>
      <c r="AV282" s="14" t="s">
        <v>139</v>
      </c>
      <c r="AW282" s="14" t="s">
        <v>30</v>
      </c>
      <c r="AX282" s="14" t="s">
        <v>81</v>
      </c>
      <c r="AY282" s="163" t="s">
        <v>132</v>
      </c>
    </row>
    <row r="283" spans="1:65" s="2" customFormat="1" ht="24.2" customHeight="1">
      <c r="A283" s="32"/>
      <c r="B283" s="139"/>
      <c r="C283" s="140">
        <v>103</v>
      </c>
      <c r="D283" s="140" t="s">
        <v>135</v>
      </c>
      <c r="E283" s="141" t="s">
        <v>502</v>
      </c>
      <c r="F283" s="142" t="s">
        <v>503</v>
      </c>
      <c r="G283" s="143" t="s">
        <v>138</v>
      </c>
      <c r="H283" s="144">
        <v>4.9560000000000004</v>
      </c>
      <c r="I283" s="145"/>
      <c r="J283" s="146">
        <f>ROUND(I283*H283,2)</f>
        <v>0</v>
      </c>
      <c r="K283" s="142" t="s">
        <v>146</v>
      </c>
      <c r="L283" s="33"/>
      <c r="M283" s="147" t="s">
        <v>1</v>
      </c>
      <c r="N283" s="148" t="s">
        <v>39</v>
      </c>
      <c r="O283" s="58"/>
      <c r="P283" s="149">
        <f>O283*H283</f>
        <v>0</v>
      </c>
      <c r="Q283" s="149">
        <v>3.1969999999999998E-2</v>
      </c>
      <c r="R283" s="149">
        <f>Q283*H283</f>
        <v>0.15844332</v>
      </c>
      <c r="S283" s="149">
        <v>0</v>
      </c>
      <c r="T283" s="150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51" t="s">
        <v>172</v>
      </c>
      <c r="AT283" s="151" t="s">
        <v>135</v>
      </c>
      <c r="AU283" s="151" t="s">
        <v>140</v>
      </c>
      <c r="AY283" s="17" t="s">
        <v>132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7" t="s">
        <v>140</v>
      </c>
      <c r="BK283" s="152">
        <f>ROUND(I283*H283,2)</f>
        <v>0</v>
      </c>
      <c r="BL283" s="17" t="s">
        <v>172</v>
      </c>
      <c r="BM283" s="151" t="s">
        <v>504</v>
      </c>
    </row>
    <row r="284" spans="1:65" s="13" customFormat="1">
      <c r="B284" s="153"/>
      <c r="D284" s="154" t="s">
        <v>142</v>
      </c>
      <c r="E284" s="155" t="s">
        <v>1</v>
      </c>
      <c r="F284" s="156" t="s">
        <v>505</v>
      </c>
      <c r="H284" s="157">
        <v>4.9560000000000004</v>
      </c>
      <c r="I284" s="158"/>
      <c r="L284" s="153"/>
      <c r="M284" s="159"/>
      <c r="N284" s="160"/>
      <c r="O284" s="160"/>
      <c r="P284" s="160"/>
      <c r="Q284" s="160"/>
      <c r="R284" s="160"/>
      <c r="S284" s="160"/>
      <c r="T284" s="161"/>
      <c r="AT284" s="155" t="s">
        <v>142</v>
      </c>
      <c r="AU284" s="155" t="s">
        <v>140</v>
      </c>
      <c r="AV284" s="13" t="s">
        <v>140</v>
      </c>
      <c r="AW284" s="13" t="s">
        <v>30</v>
      </c>
      <c r="AX284" s="13" t="s">
        <v>81</v>
      </c>
      <c r="AY284" s="155" t="s">
        <v>132</v>
      </c>
    </row>
    <row r="285" spans="1:65" s="2" customFormat="1" ht="24.2" customHeight="1">
      <c r="A285" s="32"/>
      <c r="B285" s="139"/>
      <c r="C285" s="140">
        <v>104</v>
      </c>
      <c r="D285" s="140" t="s">
        <v>135</v>
      </c>
      <c r="E285" s="141" t="s">
        <v>506</v>
      </c>
      <c r="F285" s="142" t="s">
        <v>507</v>
      </c>
      <c r="G285" s="143" t="s">
        <v>221</v>
      </c>
      <c r="H285" s="144">
        <v>50.93</v>
      </c>
      <c r="I285" s="145"/>
      <c r="J285" s="146">
        <f>ROUND(I285*H285,2)</f>
        <v>0</v>
      </c>
      <c r="K285" s="142" t="s">
        <v>1</v>
      </c>
      <c r="L285" s="33"/>
      <c r="M285" s="147" t="s">
        <v>1</v>
      </c>
      <c r="N285" s="148" t="s">
        <v>39</v>
      </c>
      <c r="O285" s="58"/>
      <c r="P285" s="149">
        <f>O285*H285</f>
        <v>0</v>
      </c>
      <c r="Q285" s="149">
        <v>2.0000000000000001E-4</v>
      </c>
      <c r="R285" s="149">
        <f>Q285*H285</f>
        <v>1.0186000000000001E-2</v>
      </c>
      <c r="S285" s="149">
        <v>0</v>
      </c>
      <c r="T285" s="150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1" t="s">
        <v>172</v>
      </c>
      <c r="AT285" s="151" t="s">
        <v>135</v>
      </c>
      <c r="AU285" s="151" t="s">
        <v>140</v>
      </c>
      <c r="AY285" s="17" t="s">
        <v>132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7" t="s">
        <v>140</v>
      </c>
      <c r="BK285" s="152">
        <f>ROUND(I285*H285,2)</f>
        <v>0</v>
      </c>
      <c r="BL285" s="17" t="s">
        <v>172</v>
      </c>
      <c r="BM285" s="151" t="s">
        <v>508</v>
      </c>
    </row>
    <row r="286" spans="1:65" s="13" customFormat="1">
      <c r="B286" s="153"/>
      <c r="D286" s="154" t="s">
        <v>142</v>
      </c>
      <c r="E286" s="155" t="s">
        <v>1</v>
      </c>
      <c r="F286" s="156" t="s">
        <v>509</v>
      </c>
      <c r="H286" s="157">
        <v>8.2899999999999991</v>
      </c>
      <c r="I286" s="158"/>
      <c r="L286" s="153"/>
      <c r="M286" s="159"/>
      <c r="N286" s="160"/>
      <c r="O286" s="160"/>
      <c r="P286" s="160"/>
      <c r="Q286" s="160"/>
      <c r="R286" s="160"/>
      <c r="S286" s="160"/>
      <c r="T286" s="161"/>
      <c r="AT286" s="155" t="s">
        <v>142</v>
      </c>
      <c r="AU286" s="155" t="s">
        <v>140</v>
      </c>
      <c r="AV286" s="13" t="s">
        <v>140</v>
      </c>
      <c r="AW286" s="13" t="s">
        <v>30</v>
      </c>
      <c r="AX286" s="13" t="s">
        <v>73</v>
      </c>
      <c r="AY286" s="155" t="s">
        <v>132</v>
      </c>
    </row>
    <row r="287" spans="1:65" s="13" customFormat="1">
      <c r="B287" s="153"/>
      <c r="D287" s="154" t="s">
        <v>142</v>
      </c>
      <c r="E287" s="155" t="s">
        <v>1</v>
      </c>
      <c r="F287" s="156" t="s">
        <v>510</v>
      </c>
      <c r="H287" s="157">
        <v>4.09</v>
      </c>
      <c r="I287" s="158"/>
      <c r="L287" s="153"/>
      <c r="M287" s="159"/>
      <c r="N287" s="160"/>
      <c r="O287" s="160"/>
      <c r="P287" s="160"/>
      <c r="Q287" s="160"/>
      <c r="R287" s="160"/>
      <c r="S287" s="160"/>
      <c r="T287" s="161"/>
      <c r="AT287" s="155" t="s">
        <v>142</v>
      </c>
      <c r="AU287" s="155" t="s">
        <v>140</v>
      </c>
      <c r="AV287" s="13" t="s">
        <v>140</v>
      </c>
      <c r="AW287" s="13" t="s">
        <v>30</v>
      </c>
      <c r="AX287" s="13" t="s">
        <v>73</v>
      </c>
      <c r="AY287" s="155" t="s">
        <v>132</v>
      </c>
    </row>
    <row r="288" spans="1:65" s="13" customFormat="1">
      <c r="B288" s="153"/>
      <c r="D288" s="154" t="s">
        <v>142</v>
      </c>
      <c r="E288" s="155" t="s">
        <v>1</v>
      </c>
      <c r="F288" s="156" t="s">
        <v>511</v>
      </c>
      <c r="H288" s="157">
        <v>6.75</v>
      </c>
      <c r="I288" s="158"/>
      <c r="L288" s="153"/>
      <c r="M288" s="159"/>
      <c r="N288" s="160"/>
      <c r="O288" s="160"/>
      <c r="P288" s="160"/>
      <c r="Q288" s="160"/>
      <c r="R288" s="160"/>
      <c r="S288" s="160"/>
      <c r="T288" s="161"/>
      <c r="AT288" s="155" t="s">
        <v>142</v>
      </c>
      <c r="AU288" s="155" t="s">
        <v>140</v>
      </c>
      <c r="AV288" s="13" t="s">
        <v>140</v>
      </c>
      <c r="AW288" s="13" t="s">
        <v>30</v>
      </c>
      <c r="AX288" s="13" t="s">
        <v>73</v>
      </c>
      <c r="AY288" s="155" t="s">
        <v>132</v>
      </c>
    </row>
    <row r="289" spans="1:65" s="13" customFormat="1">
      <c r="B289" s="153"/>
      <c r="D289" s="154" t="s">
        <v>142</v>
      </c>
      <c r="E289" s="155" t="s">
        <v>1</v>
      </c>
      <c r="F289" s="156" t="s">
        <v>512</v>
      </c>
      <c r="H289" s="157">
        <v>31.8</v>
      </c>
      <c r="I289" s="158"/>
      <c r="L289" s="153"/>
      <c r="M289" s="159"/>
      <c r="N289" s="160"/>
      <c r="O289" s="160"/>
      <c r="P289" s="160"/>
      <c r="Q289" s="160"/>
      <c r="R289" s="160"/>
      <c r="S289" s="160"/>
      <c r="T289" s="161"/>
      <c r="AT289" s="155" t="s">
        <v>142</v>
      </c>
      <c r="AU289" s="155" t="s">
        <v>140</v>
      </c>
      <c r="AV289" s="13" t="s">
        <v>140</v>
      </c>
      <c r="AW289" s="13" t="s">
        <v>30</v>
      </c>
      <c r="AX289" s="13" t="s">
        <v>73</v>
      </c>
      <c r="AY289" s="155" t="s">
        <v>132</v>
      </c>
    </row>
    <row r="290" spans="1:65" s="14" customFormat="1">
      <c r="B290" s="162"/>
      <c r="D290" s="154" t="s">
        <v>142</v>
      </c>
      <c r="E290" s="163" t="s">
        <v>1</v>
      </c>
      <c r="F290" s="164" t="s">
        <v>149</v>
      </c>
      <c r="H290" s="165">
        <v>50.93</v>
      </c>
      <c r="I290" s="166"/>
      <c r="L290" s="162"/>
      <c r="M290" s="167"/>
      <c r="N290" s="168"/>
      <c r="O290" s="168"/>
      <c r="P290" s="168"/>
      <c r="Q290" s="168"/>
      <c r="R290" s="168"/>
      <c r="S290" s="168"/>
      <c r="T290" s="169"/>
      <c r="AT290" s="163" t="s">
        <v>142</v>
      </c>
      <c r="AU290" s="163" t="s">
        <v>140</v>
      </c>
      <c r="AV290" s="14" t="s">
        <v>139</v>
      </c>
      <c r="AW290" s="14" t="s">
        <v>30</v>
      </c>
      <c r="AX290" s="14" t="s">
        <v>81</v>
      </c>
      <c r="AY290" s="163" t="s">
        <v>132</v>
      </c>
    </row>
    <row r="291" spans="1:65" s="2" customFormat="1" ht="21.75" customHeight="1">
      <c r="A291" s="32"/>
      <c r="B291" s="139"/>
      <c r="C291" s="140">
        <v>105</v>
      </c>
      <c r="D291" s="140" t="s">
        <v>135</v>
      </c>
      <c r="E291" s="141" t="s">
        <v>513</v>
      </c>
      <c r="F291" s="142" t="s">
        <v>514</v>
      </c>
      <c r="G291" s="143" t="s">
        <v>138</v>
      </c>
      <c r="H291" s="144">
        <v>26.925000000000001</v>
      </c>
      <c r="I291" s="145"/>
      <c r="J291" s="146">
        <f>ROUND(I291*H291,2)</f>
        <v>0</v>
      </c>
      <c r="K291" s="142" t="s">
        <v>1</v>
      </c>
      <c r="L291" s="33"/>
      <c r="M291" s="147" t="s">
        <v>1</v>
      </c>
      <c r="N291" s="148" t="s">
        <v>39</v>
      </c>
      <c r="O291" s="58"/>
      <c r="P291" s="149">
        <f>O291*H291</f>
        <v>0</v>
      </c>
      <c r="Q291" s="149">
        <v>0</v>
      </c>
      <c r="R291" s="149">
        <f>Q291*H291</f>
        <v>0</v>
      </c>
      <c r="S291" s="149">
        <v>0</v>
      </c>
      <c r="T291" s="150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1" t="s">
        <v>172</v>
      </c>
      <c r="AT291" s="151" t="s">
        <v>135</v>
      </c>
      <c r="AU291" s="151" t="s">
        <v>140</v>
      </c>
      <c r="AY291" s="17" t="s">
        <v>132</v>
      </c>
      <c r="BE291" s="152">
        <f>IF(N291="základní",J291,0)</f>
        <v>0</v>
      </c>
      <c r="BF291" s="152">
        <f>IF(N291="snížená",J291,0)</f>
        <v>0</v>
      </c>
      <c r="BG291" s="152">
        <f>IF(N291="zákl. přenesená",J291,0)</f>
        <v>0</v>
      </c>
      <c r="BH291" s="152">
        <f>IF(N291="sníž. přenesená",J291,0)</f>
        <v>0</v>
      </c>
      <c r="BI291" s="152">
        <f>IF(N291="nulová",J291,0)</f>
        <v>0</v>
      </c>
      <c r="BJ291" s="17" t="s">
        <v>140</v>
      </c>
      <c r="BK291" s="152">
        <f>ROUND(I291*H291,2)</f>
        <v>0</v>
      </c>
      <c r="BL291" s="17" t="s">
        <v>172</v>
      </c>
      <c r="BM291" s="151" t="s">
        <v>515</v>
      </c>
    </row>
    <row r="292" spans="1:65" s="13" customFormat="1">
      <c r="B292" s="153"/>
      <c r="D292" s="154" t="s">
        <v>142</v>
      </c>
      <c r="E292" s="155" t="s">
        <v>1</v>
      </c>
      <c r="F292" s="156" t="s">
        <v>516</v>
      </c>
      <c r="H292" s="157">
        <v>26.925000000000001</v>
      </c>
      <c r="I292" s="158"/>
      <c r="L292" s="153"/>
      <c r="M292" s="159"/>
      <c r="N292" s="160"/>
      <c r="O292" s="160"/>
      <c r="P292" s="160"/>
      <c r="Q292" s="160"/>
      <c r="R292" s="160"/>
      <c r="S292" s="160"/>
      <c r="T292" s="161"/>
      <c r="AT292" s="155" t="s">
        <v>142</v>
      </c>
      <c r="AU292" s="155" t="s">
        <v>140</v>
      </c>
      <c r="AV292" s="13" t="s">
        <v>140</v>
      </c>
      <c r="AW292" s="13" t="s">
        <v>30</v>
      </c>
      <c r="AX292" s="13" t="s">
        <v>81</v>
      </c>
      <c r="AY292" s="155" t="s">
        <v>132</v>
      </c>
    </row>
    <row r="293" spans="1:65" s="2" customFormat="1" ht="33" customHeight="1">
      <c r="A293" s="32"/>
      <c r="B293" s="139"/>
      <c r="C293" s="140">
        <v>106</v>
      </c>
      <c r="D293" s="140" t="s">
        <v>135</v>
      </c>
      <c r="E293" s="141" t="s">
        <v>517</v>
      </c>
      <c r="F293" s="142" t="s">
        <v>518</v>
      </c>
      <c r="G293" s="143" t="s">
        <v>138</v>
      </c>
      <c r="H293" s="144">
        <v>26.925000000000001</v>
      </c>
      <c r="I293" s="145"/>
      <c r="J293" s="146">
        <f>ROUND(I293*H293,2)</f>
        <v>0</v>
      </c>
      <c r="K293" s="142" t="s">
        <v>1</v>
      </c>
      <c r="L293" s="33"/>
      <c r="M293" s="147" t="s">
        <v>1</v>
      </c>
      <c r="N293" s="148" t="s">
        <v>39</v>
      </c>
      <c r="O293" s="58"/>
      <c r="P293" s="149">
        <f>O293*H293</f>
        <v>0</v>
      </c>
      <c r="Q293" s="149">
        <v>6.9999999999999999E-4</v>
      </c>
      <c r="R293" s="149">
        <f>Q293*H293</f>
        <v>1.88475E-2</v>
      </c>
      <c r="S293" s="149">
        <v>0</v>
      </c>
      <c r="T293" s="150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1" t="s">
        <v>172</v>
      </c>
      <c r="AT293" s="151" t="s">
        <v>135</v>
      </c>
      <c r="AU293" s="151" t="s">
        <v>140</v>
      </c>
      <c r="AY293" s="17" t="s">
        <v>132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7" t="s">
        <v>140</v>
      </c>
      <c r="BK293" s="152">
        <f>ROUND(I293*H293,2)</f>
        <v>0</v>
      </c>
      <c r="BL293" s="17" t="s">
        <v>172</v>
      </c>
      <c r="BM293" s="151" t="s">
        <v>519</v>
      </c>
    </row>
    <row r="294" spans="1:65" s="2" customFormat="1" ht="16.5" customHeight="1">
      <c r="A294" s="32"/>
      <c r="B294" s="139"/>
      <c r="C294" s="140">
        <v>107</v>
      </c>
      <c r="D294" s="140" t="s">
        <v>135</v>
      </c>
      <c r="E294" s="141" t="s">
        <v>520</v>
      </c>
      <c r="F294" s="142" t="s">
        <v>521</v>
      </c>
      <c r="G294" s="143" t="s">
        <v>138</v>
      </c>
      <c r="H294" s="144">
        <v>53.85</v>
      </c>
      <c r="I294" s="145"/>
      <c r="J294" s="146">
        <f>ROUND(I294*H294,2)</f>
        <v>0</v>
      </c>
      <c r="K294" s="142" t="s">
        <v>1</v>
      </c>
      <c r="L294" s="33"/>
      <c r="M294" s="147" t="s">
        <v>1</v>
      </c>
      <c r="N294" s="148" t="s">
        <v>39</v>
      </c>
      <c r="O294" s="58"/>
      <c r="P294" s="149">
        <f>O294*H294</f>
        <v>0</v>
      </c>
      <c r="Q294" s="149">
        <v>1.4E-3</v>
      </c>
      <c r="R294" s="149">
        <f>Q294*H294</f>
        <v>7.5389999999999999E-2</v>
      </c>
      <c r="S294" s="149">
        <v>0</v>
      </c>
      <c r="T294" s="150">
        <f>S294*H294</f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51" t="s">
        <v>172</v>
      </c>
      <c r="AT294" s="151" t="s">
        <v>135</v>
      </c>
      <c r="AU294" s="151" t="s">
        <v>140</v>
      </c>
      <c r="AY294" s="17" t="s">
        <v>132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7" t="s">
        <v>140</v>
      </c>
      <c r="BK294" s="152">
        <f>ROUND(I294*H294,2)</f>
        <v>0</v>
      </c>
      <c r="BL294" s="17" t="s">
        <v>172</v>
      </c>
      <c r="BM294" s="151" t="s">
        <v>522</v>
      </c>
    </row>
    <row r="295" spans="1:65" s="13" customFormat="1">
      <c r="B295" s="153"/>
      <c r="D295" s="154" t="s">
        <v>142</v>
      </c>
      <c r="E295" s="155" t="s">
        <v>1</v>
      </c>
      <c r="F295" s="156" t="s">
        <v>523</v>
      </c>
      <c r="H295" s="157">
        <v>53.85</v>
      </c>
      <c r="I295" s="158"/>
      <c r="L295" s="153"/>
      <c r="M295" s="159"/>
      <c r="N295" s="160"/>
      <c r="O295" s="160"/>
      <c r="P295" s="160"/>
      <c r="Q295" s="160"/>
      <c r="R295" s="160"/>
      <c r="S295" s="160"/>
      <c r="T295" s="161"/>
      <c r="AT295" s="155" t="s">
        <v>142</v>
      </c>
      <c r="AU295" s="155" t="s">
        <v>140</v>
      </c>
      <c r="AV295" s="13" t="s">
        <v>140</v>
      </c>
      <c r="AW295" s="13" t="s">
        <v>30</v>
      </c>
      <c r="AX295" s="13" t="s">
        <v>81</v>
      </c>
      <c r="AY295" s="155" t="s">
        <v>132</v>
      </c>
    </row>
    <row r="296" spans="1:65" s="2" customFormat="1" ht="24.2" customHeight="1">
      <c r="A296" s="32"/>
      <c r="B296" s="139"/>
      <c r="C296" s="140">
        <v>108</v>
      </c>
      <c r="D296" s="140" t="s">
        <v>135</v>
      </c>
      <c r="E296" s="141" t="s">
        <v>524</v>
      </c>
      <c r="F296" s="142" t="s">
        <v>525</v>
      </c>
      <c r="G296" s="143" t="s">
        <v>138</v>
      </c>
      <c r="H296" s="144">
        <v>3.8450000000000002</v>
      </c>
      <c r="I296" s="145"/>
      <c r="J296" s="146">
        <f>ROUND(I296*H296,2)</f>
        <v>0</v>
      </c>
      <c r="K296" s="142" t="s">
        <v>146</v>
      </c>
      <c r="L296" s="33"/>
      <c r="M296" s="147" t="s">
        <v>1</v>
      </c>
      <c r="N296" s="148" t="s">
        <v>39</v>
      </c>
      <c r="O296" s="58"/>
      <c r="P296" s="149">
        <f>O296*H296</f>
        <v>0</v>
      </c>
      <c r="Q296" s="149">
        <v>1.259E-2</v>
      </c>
      <c r="R296" s="149">
        <f>Q296*H296</f>
        <v>4.8408550000000002E-2</v>
      </c>
      <c r="S296" s="149">
        <v>0</v>
      </c>
      <c r="T296" s="150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1" t="s">
        <v>172</v>
      </c>
      <c r="AT296" s="151" t="s">
        <v>135</v>
      </c>
      <c r="AU296" s="151" t="s">
        <v>140</v>
      </c>
      <c r="AY296" s="17" t="s">
        <v>132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7" t="s">
        <v>140</v>
      </c>
      <c r="BK296" s="152">
        <f>ROUND(I296*H296,2)</f>
        <v>0</v>
      </c>
      <c r="BL296" s="17" t="s">
        <v>172</v>
      </c>
      <c r="BM296" s="151" t="s">
        <v>526</v>
      </c>
    </row>
    <row r="297" spans="1:65" s="13" customFormat="1">
      <c r="B297" s="153"/>
      <c r="D297" s="154" t="s">
        <v>142</v>
      </c>
      <c r="E297" s="155" t="s">
        <v>1</v>
      </c>
      <c r="F297" s="156" t="s">
        <v>527</v>
      </c>
      <c r="H297" s="157">
        <v>2.8140000000000001</v>
      </c>
      <c r="I297" s="158"/>
      <c r="L297" s="153"/>
      <c r="M297" s="159"/>
      <c r="N297" s="160"/>
      <c r="O297" s="160"/>
      <c r="P297" s="160"/>
      <c r="Q297" s="160"/>
      <c r="R297" s="160"/>
      <c r="S297" s="160"/>
      <c r="T297" s="161"/>
      <c r="AT297" s="155" t="s">
        <v>142</v>
      </c>
      <c r="AU297" s="155" t="s">
        <v>140</v>
      </c>
      <c r="AV297" s="13" t="s">
        <v>140</v>
      </c>
      <c r="AW297" s="13" t="s">
        <v>30</v>
      </c>
      <c r="AX297" s="13" t="s">
        <v>73</v>
      </c>
      <c r="AY297" s="155" t="s">
        <v>132</v>
      </c>
    </row>
    <row r="298" spans="1:65" s="13" customFormat="1">
      <c r="B298" s="153"/>
      <c r="D298" s="154" t="s">
        <v>142</v>
      </c>
      <c r="E298" s="155" t="s">
        <v>1</v>
      </c>
      <c r="F298" s="156" t="s">
        <v>528</v>
      </c>
      <c r="H298" s="157">
        <v>1.0309999999999999</v>
      </c>
      <c r="I298" s="158"/>
      <c r="L298" s="153"/>
      <c r="M298" s="159"/>
      <c r="N298" s="160"/>
      <c r="O298" s="160"/>
      <c r="P298" s="160"/>
      <c r="Q298" s="160"/>
      <c r="R298" s="160"/>
      <c r="S298" s="160"/>
      <c r="T298" s="161"/>
      <c r="AT298" s="155" t="s">
        <v>142</v>
      </c>
      <c r="AU298" s="155" t="s">
        <v>140</v>
      </c>
      <c r="AV298" s="13" t="s">
        <v>140</v>
      </c>
      <c r="AW298" s="13" t="s">
        <v>30</v>
      </c>
      <c r="AX298" s="13" t="s">
        <v>73</v>
      </c>
      <c r="AY298" s="155" t="s">
        <v>132</v>
      </c>
    </row>
    <row r="299" spans="1:65" s="14" customFormat="1">
      <c r="B299" s="162"/>
      <c r="D299" s="154" t="s">
        <v>142</v>
      </c>
      <c r="E299" s="163" t="s">
        <v>1</v>
      </c>
      <c r="F299" s="164" t="s">
        <v>149</v>
      </c>
      <c r="H299" s="165">
        <v>3.8449999999999998</v>
      </c>
      <c r="I299" s="166"/>
      <c r="L299" s="162"/>
      <c r="M299" s="167"/>
      <c r="N299" s="168"/>
      <c r="O299" s="168"/>
      <c r="P299" s="168"/>
      <c r="Q299" s="168"/>
      <c r="R299" s="168"/>
      <c r="S299" s="168"/>
      <c r="T299" s="169"/>
      <c r="AT299" s="163" t="s">
        <v>142</v>
      </c>
      <c r="AU299" s="163" t="s">
        <v>140</v>
      </c>
      <c r="AV299" s="14" t="s">
        <v>139</v>
      </c>
      <c r="AW299" s="14" t="s">
        <v>30</v>
      </c>
      <c r="AX299" s="14" t="s">
        <v>81</v>
      </c>
      <c r="AY299" s="163" t="s">
        <v>132</v>
      </c>
    </row>
    <row r="300" spans="1:65" s="2" customFormat="1" ht="16.5" customHeight="1">
      <c r="A300" s="32"/>
      <c r="B300" s="139"/>
      <c r="C300" s="140">
        <v>109</v>
      </c>
      <c r="D300" s="140" t="s">
        <v>135</v>
      </c>
      <c r="E300" s="141" t="s">
        <v>529</v>
      </c>
      <c r="F300" s="142" t="s">
        <v>530</v>
      </c>
      <c r="G300" s="143" t="s">
        <v>138</v>
      </c>
      <c r="H300" s="144">
        <v>3.8450000000000002</v>
      </c>
      <c r="I300" s="145"/>
      <c r="J300" s="146">
        <f>ROUND(I300*H300,2)</f>
        <v>0</v>
      </c>
      <c r="K300" s="142" t="s">
        <v>1</v>
      </c>
      <c r="L300" s="33"/>
      <c r="M300" s="147" t="s">
        <v>1</v>
      </c>
      <c r="N300" s="148" t="s">
        <v>39</v>
      </c>
      <c r="O300" s="58"/>
      <c r="P300" s="149">
        <f>O300*H300</f>
        <v>0</v>
      </c>
      <c r="Q300" s="149">
        <v>0</v>
      </c>
      <c r="R300" s="149">
        <f>Q300*H300</f>
        <v>0</v>
      </c>
      <c r="S300" s="149">
        <v>0</v>
      </c>
      <c r="T300" s="150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51" t="s">
        <v>172</v>
      </c>
      <c r="AT300" s="151" t="s">
        <v>135</v>
      </c>
      <c r="AU300" s="151" t="s">
        <v>140</v>
      </c>
      <c r="AY300" s="17" t="s">
        <v>132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7" t="s">
        <v>140</v>
      </c>
      <c r="BK300" s="152">
        <f>ROUND(I300*H300,2)</f>
        <v>0</v>
      </c>
      <c r="BL300" s="17" t="s">
        <v>172</v>
      </c>
      <c r="BM300" s="151" t="s">
        <v>531</v>
      </c>
    </row>
    <row r="301" spans="1:65" s="2" customFormat="1" ht="24.2" customHeight="1">
      <c r="A301" s="32"/>
      <c r="B301" s="139"/>
      <c r="C301" s="177">
        <v>110</v>
      </c>
      <c r="D301" s="177" t="s">
        <v>164</v>
      </c>
      <c r="E301" s="178" t="s">
        <v>532</v>
      </c>
      <c r="F301" s="179" t="s">
        <v>533</v>
      </c>
      <c r="G301" s="180" t="s">
        <v>138</v>
      </c>
      <c r="H301" s="181">
        <v>4.9989999999999997</v>
      </c>
      <c r="I301" s="182"/>
      <c r="J301" s="183">
        <f>ROUND(I301*H301,2)</f>
        <v>0</v>
      </c>
      <c r="K301" s="179" t="s">
        <v>1</v>
      </c>
      <c r="L301" s="184"/>
      <c r="M301" s="185" t="s">
        <v>1</v>
      </c>
      <c r="N301" s="186" t="s">
        <v>39</v>
      </c>
      <c r="O301" s="58"/>
      <c r="P301" s="149">
        <f>O301*H301</f>
        <v>0</v>
      </c>
      <c r="Q301" s="149">
        <v>1.6000000000000001E-4</v>
      </c>
      <c r="R301" s="149">
        <f>Q301*H301</f>
        <v>7.9984000000000001E-4</v>
      </c>
      <c r="S301" s="149">
        <v>0</v>
      </c>
      <c r="T301" s="150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1" t="s">
        <v>251</v>
      </c>
      <c r="AT301" s="151" t="s">
        <v>164</v>
      </c>
      <c r="AU301" s="151" t="s">
        <v>140</v>
      </c>
      <c r="AY301" s="17" t="s">
        <v>132</v>
      </c>
      <c r="BE301" s="152">
        <f>IF(N301="základní",J301,0)</f>
        <v>0</v>
      </c>
      <c r="BF301" s="152">
        <f>IF(N301="snížená",J301,0)</f>
        <v>0</v>
      </c>
      <c r="BG301" s="152">
        <f>IF(N301="zákl. přenesená",J301,0)</f>
        <v>0</v>
      </c>
      <c r="BH301" s="152">
        <f>IF(N301="sníž. přenesená",J301,0)</f>
        <v>0</v>
      </c>
      <c r="BI301" s="152">
        <f>IF(N301="nulová",J301,0)</f>
        <v>0</v>
      </c>
      <c r="BJ301" s="17" t="s">
        <v>140</v>
      </c>
      <c r="BK301" s="152">
        <f>ROUND(I301*H301,2)</f>
        <v>0</v>
      </c>
      <c r="BL301" s="17" t="s">
        <v>172</v>
      </c>
      <c r="BM301" s="151" t="s">
        <v>534</v>
      </c>
    </row>
    <row r="302" spans="1:65" s="13" customFormat="1">
      <c r="B302" s="153"/>
      <c r="D302" s="154" t="s">
        <v>142</v>
      </c>
      <c r="E302" s="155" t="s">
        <v>1</v>
      </c>
      <c r="F302" s="156" t="s">
        <v>535</v>
      </c>
      <c r="H302" s="157">
        <v>4.9989999999999997</v>
      </c>
      <c r="I302" s="158"/>
      <c r="L302" s="153"/>
      <c r="M302" s="159"/>
      <c r="N302" s="160"/>
      <c r="O302" s="160"/>
      <c r="P302" s="160"/>
      <c r="Q302" s="160"/>
      <c r="R302" s="160"/>
      <c r="S302" s="160"/>
      <c r="T302" s="161"/>
      <c r="AT302" s="155" t="s">
        <v>142</v>
      </c>
      <c r="AU302" s="155" t="s">
        <v>140</v>
      </c>
      <c r="AV302" s="13" t="s">
        <v>140</v>
      </c>
      <c r="AW302" s="13" t="s">
        <v>30</v>
      </c>
      <c r="AX302" s="13" t="s">
        <v>81</v>
      </c>
      <c r="AY302" s="155" t="s">
        <v>132</v>
      </c>
    </row>
    <row r="303" spans="1:65" s="2" customFormat="1" ht="24.2" customHeight="1">
      <c r="A303" s="32"/>
      <c r="B303" s="139"/>
      <c r="C303" s="140">
        <v>111</v>
      </c>
      <c r="D303" s="140" t="s">
        <v>135</v>
      </c>
      <c r="E303" s="141" t="s">
        <v>536</v>
      </c>
      <c r="F303" s="142" t="s">
        <v>537</v>
      </c>
      <c r="G303" s="143" t="s">
        <v>196</v>
      </c>
      <c r="H303" s="144">
        <v>0.87</v>
      </c>
      <c r="I303" s="145"/>
      <c r="J303" s="146">
        <f>ROUND(I303*H303,2)</f>
        <v>0</v>
      </c>
      <c r="K303" s="142" t="s">
        <v>1</v>
      </c>
      <c r="L303" s="33"/>
      <c r="M303" s="147" t="s">
        <v>1</v>
      </c>
      <c r="N303" s="148" t="s">
        <v>39</v>
      </c>
      <c r="O303" s="58"/>
      <c r="P303" s="149">
        <f>O303*H303</f>
        <v>0</v>
      </c>
      <c r="Q303" s="149">
        <v>0</v>
      </c>
      <c r="R303" s="149">
        <f>Q303*H303</f>
        <v>0</v>
      </c>
      <c r="S303" s="149">
        <v>0</v>
      </c>
      <c r="T303" s="150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51" t="s">
        <v>172</v>
      </c>
      <c r="AT303" s="151" t="s">
        <v>135</v>
      </c>
      <c r="AU303" s="151" t="s">
        <v>140</v>
      </c>
      <c r="AY303" s="17" t="s">
        <v>132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7" t="s">
        <v>140</v>
      </c>
      <c r="BK303" s="152">
        <f>ROUND(I303*H303,2)</f>
        <v>0</v>
      </c>
      <c r="BL303" s="17" t="s">
        <v>172</v>
      </c>
      <c r="BM303" s="151" t="s">
        <v>538</v>
      </c>
    </row>
    <row r="304" spans="1:65" s="2" customFormat="1" ht="33" customHeight="1">
      <c r="A304" s="32"/>
      <c r="B304" s="139"/>
      <c r="C304" s="140">
        <v>112</v>
      </c>
      <c r="D304" s="140" t="s">
        <v>135</v>
      </c>
      <c r="E304" s="141" t="s">
        <v>539</v>
      </c>
      <c r="F304" s="142" t="s">
        <v>540</v>
      </c>
      <c r="G304" s="143" t="s">
        <v>138</v>
      </c>
      <c r="H304" s="144">
        <v>7.5529999999999999</v>
      </c>
      <c r="I304" s="145"/>
      <c r="J304" s="146">
        <f>ROUND(I304*H304,2)</f>
        <v>0</v>
      </c>
      <c r="K304" s="142" t="s">
        <v>1</v>
      </c>
      <c r="L304" s="33"/>
      <c r="M304" s="147" t="s">
        <v>1</v>
      </c>
      <c r="N304" s="148" t="s">
        <v>39</v>
      </c>
      <c r="O304" s="58"/>
      <c r="P304" s="149">
        <f>O304*H304</f>
        <v>0</v>
      </c>
      <c r="Q304" s="149">
        <v>0</v>
      </c>
      <c r="R304" s="149">
        <f>Q304*H304</f>
        <v>0</v>
      </c>
      <c r="S304" s="149">
        <v>0</v>
      </c>
      <c r="T304" s="150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1" t="s">
        <v>172</v>
      </c>
      <c r="AT304" s="151" t="s">
        <v>135</v>
      </c>
      <c r="AU304" s="151" t="s">
        <v>140</v>
      </c>
      <c r="AY304" s="17" t="s">
        <v>132</v>
      </c>
      <c r="BE304" s="152">
        <f>IF(N304="základní",J304,0)</f>
        <v>0</v>
      </c>
      <c r="BF304" s="152">
        <f>IF(N304="snížená",J304,0)</f>
        <v>0</v>
      </c>
      <c r="BG304" s="152">
        <f>IF(N304="zákl. přenesená",J304,0)</f>
        <v>0</v>
      </c>
      <c r="BH304" s="152">
        <f>IF(N304="sníž. přenesená",J304,0)</f>
        <v>0</v>
      </c>
      <c r="BI304" s="152">
        <f>IF(N304="nulová",J304,0)</f>
        <v>0</v>
      </c>
      <c r="BJ304" s="17" t="s">
        <v>140</v>
      </c>
      <c r="BK304" s="152">
        <f>ROUND(I304*H304,2)</f>
        <v>0</v>
      </c>
      <c r="BL304" s="17" t="s">
        <v>172</v>
      </c>
      <c r="BM304" s="151" t="s">
        <v>541</v>
      </c>
    </row>
    <row r="305" spans="1:65" s="13" customFormat="1">
      <c r="B305" s="153"/>
      <c r="D305" s="154" t="s">
        <v>142</v>
      </c>
      <c r="E305" s="155" t="s">
        <v>1</v>
      </c>
      <c r="F305" s="156" t="s">
        <v>500</v>
      </c>
      <c r="H305" s="157">
        <v>7.5529999999999999</v>
      </c>
      <c r="I305" s="158"/>
      <c r="L305" s="153"/>
      <c r="M305" s="159"/>
      <c r="N305" s="160"/>
      <c r="O305" s="160"/>
      <c r="P305" s="160"/>
      <c r="Q305" s="160"/>
      <c r="R305" s="160"/>
      <c r="S305" s="160"/>
      <c r="T305" s="161"/>
      <c r="AT305" s="155" t="s">
        <v>142</v>
      </c>
      <c r="AU305" s="155" t="s">
        <v>140</v>
      </c>
      <c r="AV305" s="13" t="s">
        <v>140</v>
      </c>
      <c r="AW305" s="13" t="s">
        <v>30</v>
      </c>
      <c r="AX305" s="13" t="s">
        <v>81</v>
      </c>
      <c r="AY305" s="155" t="s">
        <v>132</v>
      </c>
    </row>
    <row r="306" spans="1:65" s="12" customFormat="1" ht="22.9" customHeight="1">
      <c r="B306" s="126"/>
      <c r="D306" s="127" t="s">
        <v>72</v>
      </c>
      <c r="E306" s="137" t="s">
        <v>542</v>
      </c>
      <c r="F306" s="137" t="s">
        <v>543</v>
      </c>
      <c r="I306" s="129"/>
      <c r="J306" s="138">
        <f>BK306</f>
        <v>0</v>
      </c>
      <c r="L306" s="126"/>
      <c r="M306" s="131"/>
      <c r="N306" s="132"/>
      <c r="O306" s="132"/>
      <c r="P306" s="133">
        <f>SUM(P307:P331)</f>
        <v>0</v>
      </c>
      <c r="Q306" s="132"/>
      <c r="R306" s="133">
        <f>SUM(R307:R331)</f>
        <v>4.1500000000000002E-2</v>
      </c>
      <c r="S306" s="132"/>
      <c r="T306" s="134">
        <f>SUM(T307:T331)</f>
        <v>0.29096424999999998</v>
      </c>
      <c r="AR306" s="127" t="s">
        <v>140</v>
      </c>
      <c r="AT306" s="135" t="s">
        <v>72</v>
      </c>
      <c r="AU306" s="135" t="s">
        <v>81</v>
      </c>
      <c r="AY306" s="127" t="s">
        <v>132</v>
      </c>
      <c r="BK306" s="136">
        <f>SUM(BK307:BK331)</f>
        <v>0</v>
      </c>
    </row>
    <row r="307" spans="1:65" s="2" customFormat="1" ht="24.2" customHeight="1">
      <c r="A307" s="32"/>
      <c r="B307" s="139"/>
      <c r="C307" s="140">
        <v>113</v>
      </c>
      <c r="D307" s="140" t="s">
        <v>135</v>
      </c>
      <c r="E307" s="141" t="s">
        <v>544</v>
      </c>
      <c r="F307" s="142" t="s">
        <v>545</v>
      </c>
      <c r="G307" s="143" t="s">
        <v>138</v>
      </c>
      <c r="H307" s="144">
        <v>4.7450000000000001</v>
      </c>
      <c r="I307" s="145"/>
      <c r="J307" s="146">
        <f>ROUND(I307*H307,2)</f>
        <v>0</v>
      </c>
      <c r="K307" s="142" t="s">
        <v>1</v>
      </c>
      <c r="L307" s="33"/>
      <c r="M307" s="147" t="s">
        <v>1</v>
      </c>
      <c r="N307" s="148" t="s">
        <v>39</v>
      </c>
      <c r="O307" s="58"/>
      <c r="P307" s="149">
        <f>O307*H307</f>
        <v>0</v>
      </c>
      <c r="Q307" s="149">
        <v>0</v>
      </c>
      <c r="R307" s="149">
        <f>Q307*H307</f>
        <v>0</v>
      </c>
      <c r="S307" s="149">
        <v>2.4649999999999998E-2</v>
      </c>
      <c r="T307" s="150">
        <f>S307*H307</f>
        <v>0.11696424999999999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51" t="s">
        <v>172</v>
      </c>
      <c r="AT307" s="151" t="s">
        <v>135</v>
      </c>
      <c r="AU307" s="151" t="s">
        <v>140</v>
      </c>
      <c r="AY307" s="17" t="s">
        <v>132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7" t="s">
        <v>140</v>
      </c>
      <c r="BK307" s="152">
        <f>ROUND(I307*H307,2)</f>
        <v>0</v>
      </c>
      <c r="BL307" s="17" t="s">
        <v>172</v>
      </c>
      <c r="BM307" s="151" t="s">
        <v>546</v>
      </c>
    </row>
    <row r="308" spans="1:65" s="15" customFormat="1">
      <c r="B308" s="170"/>
      <c r="D308" s="154" t="s">
        <v>142</v>
      </c>
      <c r="E308" s="171" t="s">
        <v>1</v>
      </c>
      <c r="F308" s="172" t="s">
        <v>547</v>
      </c>
      <c r="H308" s="171" t="s">
        <v>1</v>
      </c>
      <c r="I308" s="173"/>
      <c r="L308" s="170"/>
      <c r="M308" s="174"/>
      <c r="N308" s="175"/>
      <c r="O308" s="175"/>
      <c r="P308" s="175"/>
      <c r="Q308" s="175"/>
      <c r="R308" s="175"/>
      <c r="S308" s="175"/>
      <c r="T308" s="176"/>
      <c r="AT308" s="171" t="s">
        <v>142</v>
      </c>
      <c r="AU308" s="171" t="s">
        <v>140</v>
      </c>
      <c r="AV308" s="15" t="s">
        <v>81</v>
      </c>
      <c r="AW308" s="15" t="s">
        <v>30</v>
      </c>
      <c r="AX308" s="15" t="s">
        <v>73</v>
      </c>
      <c r="AY308" s="171" t="s">
        <v>132</v>
      </c>
    </row>
    <row r="309" spans="1:65" s="13" customFormat="1">
      <c r="B309" s="153"/>
      <c r="D309" s="154" t="s">
        <v>142</v>
      </c>
      <c r="E309" s="155" t="s">
        <v>1</v>
      </c>
      <c r="F309" s="156" t="s">
        <v>548</v>
      </c>
      <c r="H309" s="157">
        <v>4.7450000000000001</v>
      </c>
      <c r="I309" s="158"/>
      <c r="L309" s="153"/>
      <c r="M309" s="159"/>
      <c r="N309" s="160"/>
      <c r="O309" s="160"/>
      <c r="P309" s="160"/>
      <c r="Q309" s="160"/>
      <c r="R309" s="160"/>
      <c r="S309" s="160"/>
      <c r="T309" s="161"/>
      <c r="AT309" s="155" t="s">
        <v>142</v>
      </c>
      <c r="AU309" s="155" t="s">
        <v>140</v>
      </c>
      <c r="AV309" s="13" t="s">
        <v>140</v>
      </c>
      <c r="AW309" s="13" t="s">
        <v>30</v>
      </c>
      <c r="AX309" s="13" t="s">
        <v>81</v>
      </c>
      <c r="AY309" s="155" t="s">
        <v>132</v>
      </c>
    </row>
    <row r="310" spans="1:65" s="2" customFormat="1" ht="24.2" customHeight="1">
      <c r="A310" s="32"/>
      <c r="B310" s="139"/>
      <c r="C310" s="140">
        <v>114</v>
      </c>
      <c r="D310" s="140" t="s">
        <v>135</v>
      </c>
      <c r="E310" s="141" t="s">
        <v>549</v>
      </c>
      <c r="F310" s="142" t="s">
        <v>550</v>
      </c>
      <c r="G310" s="143" t="s">
        <v>161</v>
      </c>
      <c r="H310" s="144">
        <v>2</v>
      </c>
      <c r="I310" s="145"/>
      <c r="J310" s="146">
        <f t="shared" ref="J310:J326" si="50">ROUND(I310*H310,2)</f>
        <v>0</v>
      </c>
      <c r="K310" s="142" t="s">
        <v>1</v>
      </c>
      <c r="L310" s="33"/>
      <c r="M310" s="147" t="s">
        <v>1</v>
      </c>
      <c r="N310" s="148" t="s">
        <v>39</v>
      </c>
      <c r="O310" s="58"/>
      <c r="P310" s="149">
        <f t="shared" ref="P310:P326" si="51">O310*H310</f>
        <v>0</v>
      </c>
      <c r="Q310" s="149">
        <v>0</v>
      </c>
      <c r="R310" s="149">
        <f t="shared" ref="R310:R326" si="52">Q310*H310</f>
        <v>0</v>
      </c>
      <c r="S310" s="149">
        <v>0</v>
      </c>
      <c r="T310" s="150">
        <f t="shared" ref="T310:T326" si="53"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51" t="s">
        <v>172</v>
      </c>
      <c r="AT310" s="151" t="s">
        <v>135</v>
      </c>
      <c r="AU310" s="151" t="s">
        <v>140</v>
      </c>
      <c r="AY310" s="17" t="s">
        <v>132</v>
      </c>
      <c r="BE310" s="152">
        <f t="shared" ref="BE310:BE326" si="54">IF(N310="základní",J310,0)</f>
        <v>0</v>
      </c>
      <c r="BF310" s="152">
        <f t="shared" ref="BF310:BF326" si="55">IF(N310="snížená",J310,0)</f>
        <v>0</v>
      </c>
      <c r="BG310" s="152">
        <f t="shared" ref="BG310:BG326" si="56">IF(N310="zákl. přenesená",J310,0)</f>
        <v>0</v>
      </c>
      <c r="BH310" s="152">
        <f t="shared" ref="BH310:BH326" si="57">IF(N310="sníž. přenesená",J310,0)</f>
        <v>0</v>
      </c>
      <c r="BI310" s="152">
        <f t="shared" ref="BI310:BI326" si="58">IF(N310="nulová",J310,0)</f>
        <v>0</v>
      </c>
      <c r="BJ310" s="17" t="s">
        <v>140</v>
      </c>
      <c r="BK310" s="152">
        <f t="shared" ref="BK310:BK326" si="59">ROUND(I310*H310,2)</f>
        <v>0</v>
      </c>
      <c r="BL310" s="17" t="s">
        <v>172</v>
      </c>
      <c r="BM310" s="151" t="s">
        <v>551</v>
      </c>
    </row>
    <row r="311" spans="1:65" s="2" customFormat="1" ht="24.2" customHeight="1">
      <c r="A311" s="32"/>
      <c r="B311" s="139"/>
      <c r="C311" s="177">
        <v>115</v>
      </c>
      <c r="D311" s="177" t="s">
        <v>164</v>
      </c>
      <c r="E311" s="178" t="s">
        <v>552</v>
      </c>
      <c r="F311" s="179" t="s">
        <v>553</v>
      </c>
      <c r="G311" s="180" t="s">
        <v>161</v>
      </c>
      <c r="H311" s="181">
        <v>2</v>
      </c>
      <c r="I311" s="182"/>
      <c r="J311" s="183">
        <f t="shared" si="50"/>
        <v>0</v>
      </c>
      <c r="K311" s="179" t="s">
        <v>146</v>
      </c>
      <c r="L311" s="184"/>
      <c r="M311" s="185" t="s">
        <v>1</v>
      </c>
      <c r="N311" s="186" t="s">
        <v>39</v>
      </c>
      <c r="O311" s="58"/>
      <c r="P311" s="149">
        <f t="shared" si="51"/>
        <v>0</v>
      </c>
      <c r="Q311" s="149">
        <v>1.7500000000000002E-2</v>
      </c>
      <c r="R311" s="149">
        <f t="shared" si="52"/>
        <v>3.5000000000000003E-2</v>
      </c>
      <c r="S311" s="149">
        <v>0</v>
      </c>
      <c r="T311" s="150">
        <f t="shared" si="5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51" t="s">
        <v>251</v>
      </c>
      <c r="AT311" s="151" t="s">
        <v>164</v>
      </c>
      <c r="AU311" s="151" t="s">
        <v>140</v>
      </c>
      <c r="AY311" s="17" t="s">
        <v>132</v>
      </c>
      <c r="BE311" s="152">
        <f t="shared" si="54"/>
        <v>0</v>
      </c>
      <c r="BF311" s="152">
        <f t="shared" si="55"/>
        <v>0</v>
      </c>
      <c r="BG311" s="152">
        <f t="shared" si="56"/>
        <v>0</v>
      </c>
      <c r="BH311" s="152">
        <f t="shared" si="57"/>
        <v>0</v>
      </c>
      <c r="BI311" s="152">
        <f t="shared" si="58"/>
        <v>0</v>
      </c>
      <c r="BJ311" s="17" t="s">
        <v>140</v>
      </c>
      <c r="BK311" s="152">
        <f t="shared" si="59"/>
        <v>0</v>
      </c>
      <c r="BL311" s="17" t="s">
        <v>172</v>
      </c>
      <c r="BM311" s="151" t="s">
        <v>554</v>
      </c>
    </row>
    <row r="312" spans="1:65" s="2" customFormat="1" ht="24.2" customHeight="1">
      <c r="A312" s="32"/>
      <c r="B312" s="139"/>
      <c r="C312" s="140">
        <v>116</v>
      </c>
      <c r="D312" s="177" t="s">
        <v>164</v>
      </c>
      <c r="E312" s="178" t="s">
        <v>555</v>
      </c>
      <c r="F312" s="179" t="s">
        <v>556</v>
      </c>
      <c r="G312" s="180" t="s">
        <v>161</v>
      </c>
      <c r="H312" s="181">
        <v>2</v>
      </c>
      <c r="I312" s="182"/>
      <c r="J312" s="183">
        <f t="shared" si="50"/>
        <v>0</v>
      </c>
      <c r="K312" s="179" t="s">
        <v>1</v>
      </c>
      <c r="L312" s="184"/>
      <c r="M312" s="185" t="s">
        <v>1</v>
      </c>
      <c r="N312" s="186" t="s">
        <v>39</v>
      </c>
      <c r="O312" s="58"/>
      <c r="P312" s="149">
        <f t="shared" si="51"/>
        <v>0</v>
      </c>
      <c r="Q312" s="149">
        <v>2.2000000000000001E-3</v>
      </c>
      <c r="R312" s="149">
        <f t="shared" si="52"/>
        <v>4.4000000000000003E-3</v>
      </c>
      <c r="S312" s="149">
        <v>0</v>
      </c>
      <c r="T312" s="150">
        <f t="shared" si="5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1" t="s">
        <v>251</v>
      </c>
      <c r="AT312" s="151" t="s">
        <v>164</v>
      </c>
      <c r="AU312" s="151" t="s">
        <v>140</v>
      </c>
      <c r="AY312" s="17" t="s">
        <v>132</v>
      </c>
      <c r="BE312" s="152">
        <f t="shared" si="54"/>
        <v>0</v>
      </c>
      <c r="BF312" s="152">
        <f t="shared" si="55"/>
        <v>0</v>
      </c>
      <c r="BG312" s="152">
        <f t="shared" si="56"/>
        <v>0</v>
      </c>
      <c r="BH312" s="152">
        <f t="shared" si="57"/>
        <v>0</v>
      </c>
      <c r="BI312" s="152">
        <f t="shared" si="58"/>
        <v>0</v>
      </c>
      <c r="BJ312" s="17" t="s">
        <v>140</v>
      </c>
      <c r="BK312" s="152">
        <f t="shared" si="59"/>
        <v>0</v>
      </c>
      <c r="BL312" s="17" t="s">
        <v>172</v>
      </c>
      <c r="BM312" s="151" t="s">
        <v>557</v>
      </c>
    </row>
    <row r="313" spans="1:65" s="2" customFormat="1" ht="16.5" customHeight="1">
      <c r="A313" s="32"/>
      <c r="B313" s="139"/>
      <c r="C313" s="177">
        <v>117</v>
      </c>
      <c r="D313" s="140" t="s">
        <v>135</v>
      </c>
      <c r="E313" s="141" t="s">
        <v>558</v>
      </c>
      <c r="F313" s="142" t="s">
        <v>559</v>
      </c>
      <c r="G313" s="143" t="s">
        <v>161</v>
      </c>
      <c r="H313" s="144">
        <v>2</v>
      </c>
      <c r="I313" s="145"/>
      <c r="J313" s="146">
        <f t="shared" si="50"/>
        <v>0</v>
      </c>
      <c r="K313" s="142" t="s">
        <v>1</v>
      </c>
      <c r="L313" s="33"/>
      <c r="M313" s="147" t="s">
        <v>1</v>
      </c>
      <c r="N313" s="148" t="s">
        <v>39</v>
      </c>
      <c r="O313" s="58"/>
      <c r="P313" s="149">
        <f t="shared" si="51"/>
        <v>0</v>
      </c>
      <c r="Q313" s="149">
        <v>0</v>
      </c>
      <c r="R313" s="149">
        <f t="shared" si="52"/>
        <v>0</v>
      </c>
      <c r="S313" s="149">
        <v>0</v>
      </c>
      <c r="T313" s="150">
        <f t="shared" si="5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51" t="s">
        <v>172</v>
      </c>
      <c r="AT313" s="151" t="s">
        <v>135</v>
      </c>
      <c r="AU313" s="151" t="s">
        <v>140</v>
      </c>
      <c r="AY313" s="17" t="s">
        <v>132</v>
      </c>
      <c r="BE313" s="152">
        <f t="shared" si="54"/>
        <v>0</v>
      </c>
      <c r="BF313" s="152">
        <f t="shared" si="55"/>
        <v>0</v>
      </c>
      <c r="BG313" s="152">
        <f t="shared" si="56"/>
        <v>0</v>
      </c>
      <c r="BH313" s="152">
        <f t="shared" si="57"/>
        <v>0</v>
      </c>
      <c r="BI313" s="152">
        <f t="shared" si="58"/>
        <v>0</v>
      </c>
      <c r="BJ313" s="17" t="s">
        <v>140</v>
      </c>
      <c r="BK313" s="152">
        <f t="shared" si="59"/>
        <v>0</v>
      </c>
      <c r="BL313" s="17" t="s">
        <v>172</v>
      </c>
      <c r="BM313" s="151" t="s">
        <v>560</v>
      </c>
    </row>
    <row r="314" spans="1:65" s="2" customFormat="1" ht="16.5" customHeight="1">
      <c r="A314" s="32"/>
      <c r="B314" s="139"/>
      <c r="C314" s="140">
        <v>118</v>
      </c>
      <c r="D314" s="177" t="s">
        <v>164</v>
      </c>
      <c r="E314" s="178" t="s">
        <v>561</v>
      </c>
      <c r="F314" s="179" t="s">
        <v>777</v>
      </c>
      <c r="G314" s="180" t="s">
        <v>161</v>
      </c>
      <c r="H314" s="181">
        <v>2</v>
      </c>
      <c r="I314" s="182"/>
      <c r="J314" s="183">
        <f t="shared" si="50"/>
        <v>0</v>
      </c>
      <c r="K314" s="179" t="s">
        <v>1</v>
      </c>
      <c r="L314" s="184"/>
      <c r="M314" s="185" t="s">
        <v>1</v>
      </c>
      <c r="N314" s="186" t="s">
        <v>39</v>
      </c>
      <c r="O314" s="58"/>
      <c r="P314" s="149">
        <f t="shared" si="51"/>
        <v>0</v>
      </c>
      <c r="Q314" s="149">
        <v>4.4999999999999999E-4</v>
      </c>
      <c r="R314" s="149">
        <f t="shared" si="52"/>
        <v>8.9999999999999998E-4</v>
      </c>
      <c r="S314" s="149">
        <v>0</v>
      </c>
      <c r="T314" s="150">
        <f t="shared" si="5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1" t="s">
        <v>251</v>
      </c>
      <c r="AT314" s="151" t="s">
        <v>164</v>
      </c>
      <c r="AU314" s="151" t="s">
        <v>140</v>
      </c>
      <c r="AY314" s="17" t="s">
        <v>132</v>
      </c>
      <c r="BE314" s="152">
        <f t="shared" si="54"/>
        <v>0</v>
      </c>
      <c r="BF314" s="152">
        <f t="shared" si="55"/>
        <v>0</v>
      </c>
      <c r="BG314" s="152">
        <f t="shared" si="56"/>
        <v>0</v>
      </c>
      <c r="BH314" s="152">
        <f t="shared" si="57"/>
        <v>0</v>
      </c>
      <c r="BI314" s="152">
        <f t="shared" si="58"/>
        <v>0</v>
      </c>
      <c r="BJ314" s="17" t="s">
        <v>140</v>
      </c>
      <c r="BK314" s="152">
        <f t="shared" si="59"/>
        <v>0</v>
      </c>
      <c r="BL314" s="17" t="s">
        <v>172</v>
      </c>
      <c r="BM314" s="151" t="s">
        <v>562</v>
      </c>
    </row>
    <row r="315" spans="1:65" s="2" customFormat="1" ht="16.5" customHeight="1">
      <c r="A315" s="32"/>
      <c r="B315" s="139"/>
      <c r="C315" s="177">
        <v>119</v>
      </c>
      <c r="D315" s="140" t="s">
        <v>135</v>
      </c>
      <c r="E315" s="141" t="s">
        <v>563</v>
      </c>
      <c r="F315" s="142" t="s">
        <v>564</v>
      </c>
      <c r="G315" s="143" t="s">
        <v>221</v>
      </c>
      <c r="H315" s="144">
        <v>3</v>
      </c>
      <c r="I315" s="145"/>
      <c r="J315" s="146">
        <f t="shared" si="50"/>
        <v>0</v>
      </c>
      <c r="K315" s="142" t="s">
        <v>146</v>
      </c>
      <c r="L315" s="33"/>
      <c r="M315" s="147" t="s">
        <v>1</v>
      </c>
      <c r="N315" s="148" t="s">
        <v>39</v>
      </c>
      <c r="O315" s="58"/>
      <c r="P315" s="149">
        <f t="shared" si="51"/>
        <v>0</v>
      </c>
      <c r="Q315" s="149">
        <v>0</v>
      </c>
      <c r="R315" s="149">
        <f t="shared" si="52"/>
        <v>0</v>
      </c>
      <c r="S315" s="149">
        <v>0</v>
      </c>
      <c r="T315" s="150">
        <f t="shared" si="5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51" t="s">
        <v>172</v>
      </c>
      <c r="AT315" s="151" t="s">
        <v>135</v>
      </c>
      <c r="AU315" s="151" t="s">
        <v>140</v>
      </c>
      <c r="AY315" s="17" t="s">
        <v>132</v>
      </c>
      <c r="BE315" s="152">
        <f t="shared" si="54"/>
        <v>0</v>
      </c>
      <c r="BF315" s="152">
        <f t="shared" si="55"/>
        <v>0</v>
      </c>
      <c r="BG315" s="152">
        <f t="shared" si="56"/>
        <v>0</v>
      </c>
      <c r="BH315" s="152">
        <f t="shared" si="57"/>
        <v>0</v>
      </c>
      <c r="BI315" s="152">
        <f t="shared" si="58"/>
        <v>0</v>
      </c>
      <c r="BJ315" s="17" t="s">
        <v>140</v>
      </c>
      <c r="BK315" s="152">
        <f t="shared" si="59"/>
        <v>0</v>
      </c>
      <c r="BL315" s="17" t="s">
        <v>172</v>
      </c>
      <c r="BM315" s="151" t="s">
        <v>565</v>
      </c>
    </row>
    <row r="316" spans="1:65" s="2" customFormat="1" ht="16.5" customHeight="1">
      <c r="A316" s="32"/>
      <c r="B316" s="139"/>
      <c r="C316" s="140">
        <v>120</v>
      </c>
      <c r="D316" s="177" t="s">
        <v>164</v>
      </c>
      <c r="E316" s="178" t="s">
        <v>566</v>
      </c>
      <c r="F316" s="179" t="s">
        <v>567</v>
      </c>
      <c r="G316" s="180" t="s">
        <v>221</v>
      </c>
      <c r="H316" s="181">
        <v>3</v>
      </c>
      <c r="I316" s="182"/>
      <c r="J316" s="183">
        <f t="shared" si="50"/>
        <v>0</v>
      </c>
      <c r="K316" s="179" t="s">
        <v>146</v>
      </c>
      <c r="L316" s="184"/>
      <c r="M316" s="185" t="s">
        <v>1</v>
      </c>
      <c r="N316" s="186" t="s">
        <v>39</v>
      </c>
      <c r="O316" s="58"/>
      <c r="P316" s="149">
        <f t="shared" si="51"/>
        <v>0</v>
      </c>
      <c r="Q316" s="149">
        <v>4.0000000000000002E-4</v>
      </c>
      <c r="R316" s="149">
        <f t="shared" si="52"/>
        <v>1.2000000000000001E-3</v>
      </c>
      <c r="S316" s="149">
        <v>0</v>
      </c>
      <c r="T316" s="150">
        <f t="shared" si="5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1" t="s">
        <v>251</v>
      </c>
      <c r="AT316" s="151" t="s">
        <v>164</v>
      </c>
      <c r="AU316" s="151" t="s">
        <v>140</v>
      </c>
      <c r="AY316" s="17" t="s">
        <v>132</v>
      </c>
      <c r="BE316" s="152">
        <f t="shared" si="54"/>
        <v>0</v>
      </c>
      <c r="BF316" s="152">
        <f t="shared" si="55"/>
        <v>0</v>
      </c>
      <c r="BG316" s="152">
        <f t="shared" si="56"/>
        <v>0</v>
      </c>
      <c r="BH316" s="152">
        <f t="shared" si="57"/>
        <v>0</v>
      </c>
      <c r="BI316" s="152">
        <f t="shared" si="58"/>
        <v>0</v>
      </c>
      <c r="BJ316" s="17" t="s">
        <v>140</v>
      </c>
      <c r="BK316" s="152">
        <f t="shared" si="59"/>
        <v>0</v>
      </c>
      <c r="BL316" s="17" t="s">
        <v>172</v>
      </c>
      <c r="BM316" s="151" t="s">
        <v>568</v>
      </c>
    </row>
    <row r="317" spans="1:65" s="2" customFormat="1" ht="24.2" customHeight="1">
      <c r="A317" s="32"/>
      <c r="B317" s="139"/>
      <c r="C317" s="177">
        <v>121</v>
      </c>
      <c r="D317" s="140" t="s">
        <v>135</v>
      </c>
      <c r="E317" s="141" t="s">
        <v>569</v>
      </c>
      <c r="F317" s="142" t="s">
        <v>570</v>
      </c>
      <c r="G317" s="143" t="s">
        <v>161</v>
      </c>
      <c r="H317" s="144">
        <v>1</v>
      </c>
      <c r="I317" s="145"/>
      <c r="J317" s="146">
        <f t="shared" si="50"/>
        <v>0</v>
      </c>
      <c r="K317" s="142" t="s">
        <v>1</v>
      </c>
      <c r="L317" s="33"/>
      <c r="M317" s="147" t="s">
        <v>1</v>
      </c>
      <c r="N317" s="148" t="s">
        <v>39</v>
      </c>
      <c r="O317" s="58"/>
      <c r="P317" s="149">
        <f t="shared" si="51"/>
        <v>0</v>
      </c>
      <c r="Q317" s="149">
        <v>0</v>
      </c>
      <c r="R317" s="149">
        <f t="shared" si="52"/>
        <v>0</v>
      </c>
      <c r="S317" s="149">
        <v>0.17399999999999999</v>
      </c>
      <c r="T317" s="150">
        <f t="shared" si="53"/>
        <v>0.17399999999999999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1" t="s">
        <v>172</v>
      </c>
      <c r="AT317" s="151" t="s">
        <v>135</v>
      </c>
      <c r="AU317" s="151" t="s">
        <v>140</v>
      </c>
      <c r="AY317" s="17" t="s">
        <v>132</v>
      </c>
      <c r="BE317" s="152">
        <f t="shared" si="54"/>
        <v>0</v>
      </c>
      <c r="BF317" s="152">
        <f t="shared" si="55"/>
        <v>0</v>
      </c>
      <c r="BG317" s="152">
        <f t="shared" si="56"/>
        <v>0</v>
      </c>
      <c r="BH317" s="152">
        <f t="shared" si="57"/>
        <v>0</v>
      </c>
      <c r="BI317" s="152">
        <f t="shared" si="58"/>
        <v>0</v>
      </c>
      <c r="BJ317" s="17" t="s">
        <v>140</v>
      </c>
      <c r="BK317" s="152">
        <f t="shared" si="59"/>
        <v>0</v>
      </c>
      <c r="BL317" s="17" t="s">
        <v>172</v>
      </c>
      <c r="BM317" s="151" t="s">
        <v>571</v>
      </c>
    </row>
    <row r="318" spans="1:65" s="2" customFormat="1" ht="24.2" customHeight="1">
      <c r="A318" s="32"/>
      <c r="B318" s="139"/>
      <c r="C318" s="140">
        <v>122</v>
      </c>
      <c r="D318" s="140" t="s">
        <v>135</v>
      </c>
      <c r="E318" s="141" t="s">
        <v>572</v>
      </c>
      <c r="F318" s="142" t="s">
        <v>573</v>
      </c>
      <c r="G318" s="143" t="s">
        <v>196</v>
      </c>
      <c r="H318" s="144">
        <v>4.2000000000000003E-2</v>
      </c>
      <c r="I318" s="145"/>
      <c r="J318" s="146">
        <f t="shared" si="50"/>
        <v>0</v>
      </c>
      <c r="K318" s="142" t="s">
        <v>1</v>
      </c>
      <c r="L318" s="33"/>
      <c r="M318" s="147" t="s">
        <v>1</v>
      </c>
      <c r="N318" s="148" t="s">
        <v>39</v>
      </c>
      <c r="O318" s="58"/>
      <c r="P318" s="149">
        <f t="shared" si="51"/>
        <v>0</v>
      </c>
      <c r="Q318" s="149">
        <v>0</v>
      </c>
      <c r="R318" s="149">
        <f t="shared" si="52"/>
        <v>0</v>
      </c>
      <c r="S318" s="149">
        <v>0</v>
      </c>
      <c r="T318" s="150">
        <f t="shared" si="5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1" t="s">
        <v>172</v>
      </c>
      <c r="AT318" s="151" t="s">
        <v>135</v>
      </c>
      <c r="AU318" s="151" t="s">
        <v>140</v>
      </c>
      <c r="AY318" s="17" t="s">
        <v>132</v>
      </c>
      <c r="BE318" s="152">
        <f t="shared" si="54"/>
        <v>0</v>
      </c>
      <c r="BF318" s="152">
        <f t="shared" si="55"/>
        <v>0</v>
      </c>
      <c r="BG318" s="152">
        <f t="shared" si="56"/>
        <v>0</v>
      </c>
      <c r="BH318" s="152">
        <f t="shared" si="57"/>
        <v>0</v>
      </c>
      <c r="BI318" s="152">
        <f t="shared" si="58"/>
        <v>0</v>
      </c>
      <c r="BJ318" s="17" t="s">
        <v>140</v>
      </c>
      <c r="BK318" s="152">
        <f t="shared" si="59"/>
        <v>0</v>
      </c>
      <c r="BL318" s="17" t="s">
        <v>172</v>
      </c>
      <c r="BM318" s="151" t="s">
        <v>574</v>
      </c>
    </row>
    <row r="319" spans="1:65" s="2" customFormat="1" ht="24.2" customHeight="1">
      <c r="A319" s="32"/>
      <c r="B319" s="139"/>
      <c r="C319" s="177">
        <v>123</v>
      </c>
      <c r="D319" s="140" t="s">
        <v>135</v>
      </c>
      <c r="E319" s="141" t="s">
        <v>575</v>
      </c>
      <c r="F319" s="142" t="s">
        <v>576</v>
      </c>
      <c r="G319" s="143" t="s">
        <v>301</v>
      </c>
      <c r="H319" s="144">
        <v>1</v>
      </c>
      <c r="I319" s="145"/>
      <c r="J319" s="146">
        <f t="shared" si="50"/>
        <v>0</v>
      </c>
      <c r="K319" s="142" t="s">
        <v>1</v>
      </c>
      <c r="L319" s="33"/>
      <c r="M319" s="147" t="s">
        <v>1</v>
      </c>
      <c r="N319" s="148" t="s">
        <v>39</v>
      </c>
      <c r="O319" s="58"/>
      <c r="P319" s="149">
        <f t="shared" si="51"/>
        <v>0</v>
      </c>
      <c r="Q319" s="149">
        <v>0</v>
      </c>
      <c r="R319" s="149">
        <f t="shared" si="52"/>
        <v>0</v>
      </c>
      <c r="S319" s="149">
        <v>0</v>
      </c>
      <c r="T319" s="150">
        <f t="shared" si="5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1" t="s">
        <v>172</v>
      </c>
      <c r="AT319" s="151" t="s">
        <v>135</v>
      </c>
      <c r="AU319" s="151" t="s">
        <v>140</v>
      </c>
      <c r="AY319" s="17" t="s">
        <v>132</v>
      </c>
      <c r="BE319" s="152">
        <f t="shared" si="54"/>
        <v>0</v>
      </c>
      <c r="BF319" s="152">
        <f t="shared" si="55"/>
        <v>0</v>
      </c>
      <c r="BG319" s="152">
        <f t="shared" si="56"/>
        <v>0</v>
      </c>
      <c r="BH319" s="152">
        <f t="shared" si="57"/>
        <v>0</v>
      </c>
      <c r="BI319" s="152">
        <f t="shared" si="58"/>
        <v>0</v>
      </c>
      <c r="BJ319" s="17" t="s">
        <v>140</v>
      </c>
      <c r="BK319" s="152">
        <f t="shared" si="59"/>
        <v>0</v>
      </c>
      <c r="BL319" s="17" t="s">
        <v>172</v>
      </c>
      <c r="BM319" s="151" t="s">
        <v>577</v>
      </c>
    </row>
    <row r="320" spans="1:65" s="2" customFormat="1" ht="16.5" customHeight="1">
      <c r="A320" s="32"/>
      <c r="B320" s="139"/>
      <c r="C320" s="140">
        <v>124</v>
      </c>
      <c r="D320" s="140" t="s">
        <v>135</v>
      </c>
      <c r="E320" s="141" t="s">
        <v>578</v>
      </c>
      <c r="F320" s="142" t="s">
        <v>579</v>
      </c>
      <c r="G320" s="143" t="s">
        <v>301</v>
      </c>
      <c r="H320" s="144">
        <v>1</v>
      </c>
      <c r="I320" s="145"/>
      <c r="J320" s="146">
        <f t="shared" si="50"/>
        <v>0</v>
      </c>
      <c r="K320" s="142" t="s">
        <v>1</v>
      </c>
      <c r="L320" s="33"/>
      <c r="M320" s="147" t="s">
        <v>1</v>
      </c>
      <c r="N320" s="148" t="s">
        <v>39</v>
      </c>
      <c r="O320" s="58"/>
      <c r="P320" s="149">
        <f t="shared" si="51"/>
        <v>0</v>
      </c>
      <c r="Q320" s="149">
        <v>0</v>
      </c>
      <c r="R320" s="149">
        <f t="shared" si="52"/>
        <v>0</v>
      </c>
      <c r="S320" s="149">
        <v>0</v>
      </c>
      <c r="T320" s="150">
        <f t="shared" si="5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51" t="s">
        <v>172</v>
      </c>
      <c r="AT320" s="151" t="s">
        <v>135</v>
      </c>
      <c r="AU320" s="151" t="s">
        <v>140</v>
      </c>
      <c r="AY320" s="17" t="s">
        <v>132</v>
      </c>
      <c r="BE320" s="152">
        <f t="shared" si="54"/>
        <v>0</v>
      </c>
      <c r="BF320" s="152">
        <f t="shared" si="55"/>
        <v>0</v>
      </c>
      <c r="BG320" s="152">
        <f t="shared" si="56"/>
        <v>0</v>
      </c>
      <c r="BH320" s="152">
        <f t="shared" si="57"/>
        <v>0</v>
      </c>
      <c r="BI320" s="152">
        <f t="shared" si="58"/>
        <v>0</v>
      </c>
      <c r="BJ320" s="17" t="s">
        <v>140</v>
      </c>
      <c r="BK320" s="152">
        <f t="shared" si="59"/>
        <v>0</v>
      </c>
      <c r="BL320" s="17" t="s">
        <v>172</v>
      </c>
      <c r="BM320" s="151" t="s">
        <v>580</v>
      </c>
    </row>
    <row r="321" spans="1:65" s="2" customFormat="1" ht="24.2" customHeight="1">
      <c r="A321" s="32"/>
      <c r="B321" s="139"/>
      <c r="C321" s="177">
        <v>125</v>
      </c>
      <c r="D321" s="140" t="s">
        <v>135</v>
      </c>
      <c r="E321" s="141" t="s">
        <v>581</v>
      </c>
      <c r="F321" s="142" t="s">
        <v>582</v>
      </c>
      <c r="G321" s="143" t="s">
        <v>301</v>
      </c>
      <c r="H321" s="144">
        <v>1</v>
      </c>
      <c r="I321" s="145"/>
      <c r="J321" s="146">
        <f t="shared" si="50"/>
        <v>0</v>
      </c>
      <c r="K321" s="142" t="s">
        <v>1</v>
      </c>
      <c r="L321" s="33"/>
      <c r="M321" s="147" t="s">
        <v>1</v>
      </c>
      <c r="N321" s="148" t="s">
        <v>39</v>
      </c>
      <c r="O321" s="58"/>
      <c r="P321" s="149">
        <f t="shared" si="51"/>
        <v>0</v>
      </c>
      <c r="Q321" s="149">
        <v>0</v>
      </c>
      <c r="R321" s="149">
        <f t="shared" si="52"/>
        <v>0</v>
      </c>
      <c r="S321" s="149">
        <v>0</v>
      </c>
      <c r="T321" s="150">
        <f t="shared" si="5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51" t="s">
        <v>172</v>
      </c>
      <c r="AT321" s="151" t="s">
        <v>135</v>
      </c>
      <c r="AU321" s="151" t="s">
        <v>140</v>
      </c>
      <c r="AY321" s="17" t="s">
        <v>132</v>
      </c>
      <c r="BE321" s="152">
        <f t="shared" si="54"/>
        <v>0</v>
      </c>
      <c r="BF321" s="152">
        <f t="shared" si="55"/>
        <v>0</v>
      </c>
      <c r="BG321" s="152">
        <f t="shared" si="56"/>
        <v>0</v>
      </c>
      <c r="BH321" s="152">
        <f t="shared" si="57"/>
        <v>0</v>
      </c>
      <c r="BI321" s="152">
        <f t="shared" si="58"/>
        <v>0</v>
      </c>
      <c r="BJ321" s="17" t="s">
        <v>140</v>
      </c>
      <c r="BK321" s="152">
        <f t="shared" si="59"/>
        <v>0</v>
      </c>
      <c r="BL321" s="17" t="s">
        <v>172</v>
      </c>
      <c r="BM321" s="151" t="s">
        <v>583</v>
      </c>
    </row>
    <row r="322" spans="1:65" s="2" customFormat="1" ht="16.5" customHeight="1">
      <c r="A322" s="32"/>
      <c r="B322" s="139"/>
      <c r="C322" s="140">
        <v>126</v>
      </c>
      <c r="D322" s="140" t="s">
        <v>135</v>
      </c>
      <c r="E322" s="141" t="s">
        <v>584</v>
      </c>
      <c r="F322" s="142" t="s">
        <v>585</v>
      </c>
      <c r="G322" s="143" t="s">
        <v>301</v>
      </c>
      <c r="H322" s="144">
        <v>1</v>
      </c>
      <c r="I322" s="145"/>
      <c r="J322" s="146">
        <f t="shared" si="50"/>
        <v>0</v>
      </c>
      <c r="K322" s="142" t="s">
        <v>1</v>
      </c>
      <c r="L322" s="33"/>
      <c r="M322" s="147" t="s">
        <v>1</v>
      </c>
      <c r="N322" s="148" t="s">
        <v>39</v>
      </c>
      <c r="O322" s="58"/>
      <c r="P322" s="149">
        <f t="shared" si="51"/>
        <v>0</v>
      </c>
      <c r="Q322" s="149">
        <v>0</v>
      </c>
      <c r="R322" s="149">
        <f t="shared" si="52"/>
        <v>0</v>
      </c>
      <c r="S322" s="149">
        <v>0</v>
      </c>
      <c r="T322" s="150">
        <f t="shared" si="5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51" t="s">
        <v>172</v>
      </c>
      <c r="AT322" s="151" t="s">
        <v>135</v>
      </c>
      <c r="AU322" s="151" t="s">
        <v>140</v>
      </c>
      <c r="AY322" s="17" t="s">
        <v>132</v>
      </c>
      <c r="BE322" s="152">
        <f t="shared" si="54"/>
        <v>0</v>
      </c>
      <c r="BF322" s="152">
        <f t="shared" si="55"/>
        <v>0</v>
      </c>
      <c r="BG322" s="152">
        <f t="shared" si="56"/>
        <v>0</v>
      </c>
      <c r="BH322" s="152">
        <f t="shared" si="57"/>
        <v>0</v>
      </c>
      <c r="BI322" s="152">
        <f t="shared" si="58"/>
        <v>0</v>
      </c>
      <c r="BJ322" s="17" t="s">
        <v>140</v>
      </c>
      <c r="BK322" s="152">
        <f t="shared" si="59"/>
        <v>0</v>
      </c>
      <c r="BL322" s="17" t="s">
        <v>172</v>
      </c>
      <c r="BM322" s="151" t="s">
        <v>586</v>
      </c>
    </row>
    <row r="323" spans="1:65" s="2" customFormat="1" ht="16.5" customHeight="1">
      <c r="A323" s="32"/>
      <c r="B323" s="139"/>
      <c r="C323" s="177">
        <v>127</v>
      </c>
      <c r="D323" s="140" t="s">
        <v>135</v>
      </c>
      <c r="E323" s="141" t="s">
        <v>587</v>
      </c>
      <c r="F323" s="142" t="s">
        <v>588</v>
      </c>
      <c r="G323" s="143" t="s">
        <v>161</v>
      </c>
      <c r="H323" s="144">
        <v>1</v>
      </c>
      <c r="I323" s="145"/>
      <c r="J323" s="146">
        <f t="shared" si="50"/>
        <v>0</v>
      </c>
      <c r="K323" s="142" t="s">
        <v>1</v>
      </c>
      <c r="L323" s="33"/>
      <c r="M323" s="147" t="s">
        <v>1</v>
      </c>
      <c r="N323" s="148" t="s">
        <v>39</v>
      </c>
      <c r="O323" s="58"/>
      <c r="P323" s="149">
        <f t="shared" si="51"/>
        <v>0</v>
      </c>
      <c r="Q323" s="149">
        <v>0</v>
      </c>
      <c r="R323" s="149">
        <f t="shared" si="52"/>
        <v>0</v>
      </c>
      <c r="S323" s="149">
        <v>0</v>
      </c>
      <c r="T323" s="150">
        <f t="shared" si="53"/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1" t="s">
        <v>172</v>
      </c>
      <c r="AT323" s="151" t="s">
        <v>135</v>
      </c>
      <c r="AU323" s="151" t="s">
        <v>140</v>
      </c>
      <c r="AY323" s="17" t="s">
        <v>132</v>
      </c>
      <c r="BE323" s="152">
        <f t="shared" si="54"/>
        <v>0</v>
      </c>
      <c r="BF323" s="152">
        <f t="shared" si="55"/>
        <v>0</v>
      </c>
      <c r="BG323" s="152">
        <f t="shared" si="56"/>
        <v>0</v>
      </c>
      <c r="BH323" s="152">
        <f t="shared" si="57"/>
        <v>0</v>
      </c>
      <c r="BI323" s="152">
        <f t="shared" si="58"/>
        <v>0</v>
      </c>
      <c r="BJ323" s="17" t="s">
        <v>140</v>
      </c>
      <c r="BK323" s="152">
        <f t="shared" si="59"/>
        <v>0</v>
      </c>
      <c r="BL323" s="17" t="s">
        <v>172</v>
      </c>
      <c r="BM323" s="151" t="s">
        <v>589</v>
      </c>
    </row>
    <row r="324" spans="1:65" s="2" customFormat="1" ht="16.5" customHeight="1">
      <c r="A324" s="32"/>
      <c r="B324" s="139"/>
      <c r="C324" s="140">
        <v>128</v>
      </c>
      <c r="D324" s="140" t="s">
        <v>135</v>
      </c>
      <c r="E324" s="141" t="s">
        <v>590</v>
      </c>
      <c r="F324" s="142" t="s">
        <v>591</v>
      </c>
      <c r="G324" s="143" t="s">
        <v>301</v>
      </c>
      <c r="H324" s="144">
        <v>1</v>
      </c>
      <c r="I324" s="145"/>
      <c r="J324" s="146">
        <f t="shared" si="50"/>
        <v>0</v>
      </c>
      <c r="K324" s="142" t="s">
        <v>1</v>
      </c>
      <c r="L324" s="33"/>
      <c r="M324" s="147" t="s">
        <v>1</v>
      </c>
      <c r="N324" s="148" t="s">
        <v>39</v>
      </c>
      <c r="O324" s="58"/>
      <c r="P324" s="149">
        <f t="shared" si="51"/>
        <v>0</v>
      </c>
      <c r="Q324" s="149">
        <v>0</v>
      </c>
      <c r="R324" s="149">
        <f t="shared" si="52"/>
        <v>0</v>
      </c>
      <c r="S324" s="149">
        <v>0</v>
      </c>
      <c r="T324" s="150">
        <f t="shared" si="53"/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51" t="s">
        <v>172</v>
      </c>
      <c r="AT324" s="151" t="s">
        <v>135</v>
      </c>
      <c r="AU324" s="151" t="s">
        <v>140</v>
      </c>
      <c r="AY324" s="17" t="s">
        <v>132</v>
      </c>
      <c r="BE324" s="152">
        <f t="shared" si="54"/>
        <v>0</v>
      </c>
      <c r="BF324" s="152">
        <f t="shared" si="55"/>
        <v>0</v>
      </c>
      <c r="BG324" s="152">
        <f t="shared" si="56"/>
        <v>0</v>
      </c>
      <c r="BH324" s="152">
        <f t="shared" si="57"/>
        <v>0</v>
      </c>
      <c r="BI324" s="152">
        <f t="shared" si="58"/>
        <v>0</v>
      </c>
      <c r="BJ324" s="17" t="s">
        <v>140</v>
      </c>
      <c r="BK324" s="152">
        <f t="shared" si="59"/>
        <v>0</v>
      </c>
      <c r="BL324" s="17" t="s">
        <v>172</v>
      </c>
      <c r="BM324" s="151" t="s">
        <v>592</v>
      </c>
    </row>
    <row r="325" spans="1:65" s="2" customFormat="1" ht="24.2" customHeight="1">
      <c r="A325" s="32"/>
      <c r="B325" s="139"/>
      <c r="C325" s="177">
        <v>129</v>
      </c>
      <c r="D325" s="140" t="s">
        <v>135</v>
      </c>
      <c r="E325" s="141" t="s">
        <v>593</v>
      </c>
      <c r="F325" s="142" t="s">
        <v>594</v>
      </c>
      <c r="G325" s="143" t="s">
        <v>161</v>
      </c>
      <c r="H325" s="144">
        <v>1</v>
      </c>
      <c r="I325" s="145"/>
      <c r="J325" s="146">
        <f t="shared" si="50"/>
        <v>0</v>
      </c>
      <c r="K325" s="142" t="s">
        <v>1</v>
      </c>
      <c r="L325" s="33"/>
      <c r="M325" s="147" t="s">
        <v>1</v>
      </c>
      <c r="N325" s="148" t="s">
        <v>39</v>
      </c>
      <c r="O325" s="58"/>
      <c r="P325" s="149">
        <f t="shared" si="51"/>
        <v>0</v>
      </c>
      <c r="Q325" s="149">
        <v>0</v>
      </c>
      <c r="R325" s="149">
        <f t="shared" si="52"/>
        <v>0</v>
      </c>
      <c r="S325" s="149">
        <v>0</v>
      </c>
      <c r="T325" s="150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51" t="s">
        <v>172</v>
      </c>
      <c r="AT325" s="151" t="s">
        <v>135</v>
      </c>
      <c r="AU325" s="151" t="s">
        <v>140</v>
      </c>
      <c r="AY325" s="17" t="s">
        <v>132</v>
      </c>
      <c r="BE325" s="152">
        <f t="shared" si="54"/>
        <v>0</v>
      </c>
      <c r="BF325" s="152">
        <f t="shared" si="55"/>
        <v>0</v>
      </c>
      <c r="BG325" s="152">
        <f t="shared" si="56"/>
        <v>0</v>
      </c>
      <c r="BH325" s="152">
        <f t="shared" si="57"/>
        <v>0</v>
      </c>
      <c r="BI325" s="152">
        <f t="shared" si="58"/>
        <v>0</v>
      </c>
      <c r="BJ325" s="17" t="s">
        <v>140</v>
      </c>
      <c r="BK325" s="152">
        <f t="shared" si="59"/>
        <v>0</v>
      </c>
      <c r="BL325" s="17" t="s">
        <v>172</v>
      </c>
      <c r="BM325" s="151" t="s">
        <v>595</v>
      </c>
    </row>
    <row r="326" spans="1:65" s="2" customFormat="1" ht="24.2" customHeight="1">
      <c r="A326" s="32"/>
      <c r="B326" s="139"/>
      <c r="C326" s="140">
        <v>130</v>
      </c>
      <c r="D326" s="140" t="s">
        <v>135</v>
      </c>
      <c r="E326" s="141" t="s">
        <v>596</v>
      </c>
      <c r="F326" s="142" t="s">
        <v>597</v>
      </c>
      <c r="G326" s="143" t="s">
        <v>221</v>
      </c>
      <c r="H326" s="144">
        <v>4.05</v>
      </c>
      <c r="I326" s="145"/>
      <c r="J326" s="146">
        <f t="shared" si="50"/>
        <v>0</v>
      </c>
      <c r="K326" s="142" t="s">
        <v>1</v>
      </c>
      <c r="L326" s="33"/>
      <c r="M326" s="147" t="s">
        <v>1</v>
      </c>
      <c r="N326" s="148" t="s">
        <v>39</v>
      </c>
      <c r="O326" s="58"/>
      <c r="P326" s="149">
        <f t="shared" si="51"/>
        <v>0</v>
      </c>
      <c r="Q326" s="149">
        <v>0</v>
      </c>
      <c r="R326" s="149">
        <f t="shared" si="52"/>
        <v>0</v>
      </c>
      <c r="S326" s="149">
        <v>0</v>
      </c>
      <c r="T326" s="150">
        <f t="shared" si="53"/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1" t="s">
        <v>172</v>
      </c>
      <c r="AT326" s="151" t="s">
        <v>135</v>
      </c>
      <c r="AU326" s="151" t="s">
        <v>140</v>
      </c>
      <c r="AY326" s="17" t="s">
        <v>132</v>
      </c>
      <c r="BE326" s="152">
        <f t="shared" si="54"/>
        <v>0</v>
      </c>
      <c r="BF326" s="152">
        <f t="shared" si="55"/>
        <v>0</v>
      </c>
      <c r="BG326" s="152">
        <f t="shared" si="56"/>
        <v>0</v>
      </c>
      <c r="BH326" s="152">
        <f t="shared" si="57"/>
        <v>0</v>
      </c>
      <c r="BI326" s="152">
        <f t="shared" si="58"/>
        <v>0</v>
      </c>
      <c r="BJ326" s="17" t="s">
        <v>140</v>
      </c>
      <c r="BK326" s="152">
        <f t="shared" si="59"/>
        <v>0</v>
      </c>
      <c r="BL326" s="17" t="s">
        <v>172</v>
      </c>
      <c r="BM326" s="151" t="s">
        <v>598</v>
      </c>
    </row>
    <row r="327" spans="1:65" s="13" customFormat="1">
      <c r="B327" s="153"/>
      <c r="D327" s="154" t="s">
        <v>142</v>
      </c>
      <c r="E327" s="155" t="s">
        <v>1</v>
      </c>
      <c r="F327" s="156" t="s">
        <v>599</v>
      </c>
      <c r="H327" s="157">
        <v>4.05</v>
      </c>
      <c r="I327" s="158"/>
      <c r="L327" s="153"/>
      <c r="M327" s="159"/>
      <c r="N327" s="160"/>
      <c r="O327" s="160"/>
      <c r="P327" s="160"/>
      <c r="Q327" s="160"/>
      <c r="R327" s="160"/>
      <c r="S327" s="160"/>
      <c r="T327" s="161"/>
      <c r="AT327" s="155" t="s">
        <v>142</v>
      </c>
      <c r="AU327" s="155" t="s">
        <v>140</v>
      </c>
      <c r="AV327" s="13" t="s">
        <v>140</v>
      </c>
      <c r="AW327" s="13" t="s">
        <v>30</v>
      </c>
      <c r="AX327" s="13" t="s">
        <v>81</v>
      </c>
      <c r="AY327" s="155" t="s">
        <v>132</v>
      </c>
    </row>
    <row r="328" spans="1:65" s="2" customFormat="1" ht="16.5" customHeight="1">
      <c r="A328" s="32"/>
      <c r="B328" s="139"/>
      <c r="C328" s="140">
        <v>131</v>
      </c>
      <c r="D328" s="140" t="s">
        <v>135</v>
      </c>
      <c r="E328" s="141" t="s">
        <v>600</v>
      </c>
      <c r="F328" s="142" t="s">
        <v>601</v>
      </c>
      <c r="G328" s="143" t="s">
        <v>301</v>
      </c>
      <c r="H328" s="144">
        <v>1</v>
      </c>
      <c r="I328" s="145"/>
      <c r="J328" s="146">
        <f>ROUND(I328*H328,2)</f>
        <v>0</v>
      </c>
      <c r="K328" s="142" t="s">
        <v>1</v>
      </c>
      <c r="L328" s="33"/>
      <c r="M328" s="147" t="s">
        <v>1</v>
      </c>
      <c r="N328" s="148" t="s">
        <v>39</v>
      </c>
      <c r="O328" s="58"/>
      <c r="P328" s="149">
        <f>O328*H328</f>
        <v>0</v>
      </c>
      <c r="Q328" s="149">
        <v>0</v>
      </c>
      <c r="R328" s="149">
        <f>Q328*H328</f>
        <v>0</v>
      </c>
      <c r="S328" s="149">
        <v>0</v>
      </c>
      <c r="T328" s="150">
        <f>S328*H328</f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51" t="s">
        <v>172</v>
      </c>
      <c r="AT328" s="151" t="s">
        <v>135</v>
      </c>
      <c r="AU328" s="151" t="s">
        <v>140</v>
      </c>
      <c r="AY328" s="17" t="s">
        <v>132</v>
      </c>
      <c r="BE328" s="152">
        <f>IF(N328="základní",J328,0)</f>
        <v>0</v>
      </c>
      <c r="BF328" s="152">
        <f>IF(N328="snížená",J328,0)</f>
        <v>0</v>
      </c>
      <c r="BG328" s="152">
        <f>IF(N328="zákl. přenesená",J328,0)</f>
        <v>0</v>
      </c>
      <c r="BH328" s="152">
        <f>IF(N328="sníž. přenesená",J328,0)</f>
        <v>0</v>
      </c>
      <c r="BI328" s="152">
        <f>IF(N328="nulová",J328,0)</f>
        <v>0</v>
      </c>
      <c r="BJ328" s="17" t="s">
        <v>140</v>
      </c>
      <c r="BK328" s="152">
        <f>ROUND(I328*H328,2)</f>
        <v>0</v>
      </c>
      <c r="BL328" s="17" t="s">
        <v>172</v>
      </c>
      <c r="BM328" s="151" t="s">
        <v>602</v>
      </c>
    </row>
    <row r="329" spans="1:65" s="2" customFormat="1" ht="33" customHeight="1">
      <c r="A329" s="32"/>
      <c r="B329" s="139"/>
      <c r="C329" s="177">
        <v>132</v>
      </c>
      <c r="D329" s="177" t="s">
        <v>164</v>
      </c>
      <c r="E329" s="178" t="s">
        <v>603</v>
      </c>
      <c r="F329" s="179" t="s">
        <v>604</v>
      </c>
      <c r="G329" s="180" t="s">
        <v>161</v>
      </c>
      <c r="H329" s="181">
        <v>1</v>
      </c>
      <c r="I329" s="182"/>
      <c r="J329" s="183">
        <f>ROUND(I329*H329,2)</f>
        <v>0</v>
      </c>
      <c r="K329" s="179" t="s">
        <v>1</v>
      </c>
      <c r="L329" s="184"/>
      <c r="M329" s="185" t="s">
        <v>1</v>
      </c>
      <c r="N329" s="186" t="s">
        <v>39</v>
      </c>
      <c r="O329" s="58"/>
      <c r="P329" s="149">
        <f>O329*H329</f>
        <v>0</v>
      </c>
      <c r="Q329" s="149">
        <v>0</v>
      </c>
      <c r="R329" s="149">
        <f>Q329*H329</f>
        <v>0</v>
      </c>
      <c r="S329" s="149">
        <v>0</v>
      </c>
      <c r="T329" s="150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1" t="s">
        <v>251</v>
      </c>
      <c r="AT329" s="151" t="s">
        <v>164</v>
      </c>
      <c r="AU329" s="151" t="s">
        <v>140</v>
      </c>
      <c r="AY329" s="17" t="s">
        <v>132</v>
      </c>
      <c r="BE329" s="152">
        <f>IF(N329="základní",J329,0)</f>
        <v>0</v>
      </c>
      <c r="BF329" s="152">
        <f>IF(N329="snížená",J329,0)</f>
        <v>0</v>
      </c>
      <c r="BG329" s="152">
        <f>IF(N329="zákl. přenesená",J329,0)</f>
        <v>0</v>
      </c>
      <c r="BH329" s="152">
        <f>IF(N329="sníž. přenesená",J329,0)</f>
        <v>0</v>
      </c>
      <c r="BI329" s="152">
        <f>IF(N329="nulová",J329,0)</f>
        <v>0</v>
      </c>
      <c r="BJ329" s="17" t="s">
        <v>140</v>
      </c>
      <c r="BK329" s="152">
        <f>ROUND(I329*H329,2)</f>
        <v>0</v>
      </c>
      <c r="BL329" s="17" t="s">
        <v>172</v>
      </c>
      <c r="BM329" s="151" t="s">
        <v>605</v>
      </c>
    </row>
    <row r="330" spans="1:65" s="2" customFormat="1" ht="16.5" customHeight="1">
      <c r="A330" s="32"/>
      <c r="B330" s="139"/>
      <c r="C330" s="140">
        <v>133</v>
      </c>
      <c r="D330" s="140" t="s">
        <v>135</v>
      </c>
      <c r="E330" s="141" t="s">
        <v>606</v>
      </c>
      <c r="F330" s="142" t="s">
        <v>607</v>
      </c>
      <c r="G330" s="143" t="s">
        <v>301</v>
      </c>
      <c r="H330" s="144">
        <v>1</v>
      </c>
      <c r="I330" s="145"/>
      <c r="J330" s="146">
        <f>ROUND(I330*H330,2)</f>
        <v>0</v>
      </c>
      <c r="K330" s="142" t="s">
        <v>1</v>
      </c>
      <c r="L330" s="33"/>
      <c r="M330" s="147" t="s">
        <v>1</v>
      </c>
      <c r="N330" s="148" t="s">
        <v>39</v>
      </c>
      <c r="O330" s="58"/>
      <c r="P330" s="149">
        <f>O330*H330</f>
        <v>0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51" t="s">
        <v>172</v>
      </c>
      <c r="AT330" s="151" t="s">
        <v>135</v>
      </c>
      <c r="AU330" s="151" t="s">
        <v>140</v>
      </c>
      <c r="AY330" s="17" t="s">
        <v>132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7" t="s">
        <v>140</v>
      </c>
      <c r="BK330" s="152">
        <f>ROUND(I330*H330,2)</f>
        <v>0</v>
      </c>
      <c r="BL330" s="17" t="s">
        <v>172</v>
      </c>
      <c r="BM330" s="151" t="s">
        <v>608</v>
      </c>
    </row>
    <row r="331" spans="1:65" s="2" customFormat="1" ht="24.2" customHeight="1">
      <c r="A331" s="32"/>
      <c r="B331" s="139"/>
      <c r="C331" s="177">
        <v>134</v>
      </c>
      <c r="D331" s="177" t="s">
        <v>164</v>
      </c>
      <c r="E331" s="178" t="s">
        <v>609</v>
      </c>
      <c r="F331" s="179" t="s">
        <v>610</v>
      </c>
      <c r="G331" s="180" t="s">
        <v>161</v>
      </c>
      <c r="H331" s="181">
        <v>1</v>
      </c>
      <c r="I331" s="182"/>
      <c r="J331" s="183">
        <f>ROUND(I331*H331,2)</f>
        <v>0</v>
      </c>
      <c r="K331" s="179" t="s">
        <v>1</v>
      </c>
      <c r="L331" s="184"/>
      <c r="M331" s="185" t="s">
        <v>1</v>
      </c>
      <c r="N331" s="186" t="s">
        <v>39</v>
      </c>
      <c r="O331" s="58"/>
      <c r="P331" s="149">
        <f>O331*H331</f>
        <v>0</v>
      </c>
      <c r="Q331" s="149">
        <v>0</v>
      </c>
      <c r="R331" s="149">
        <f>Q331*H331</f>
        <v>0</v>
      </c>
      <c r="S331" s="149">
        <v>0</v>
      </c>
      <c r="T331" s="150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51" t="s">
        <v>251</v>
      </c>
      <c r="AT331" s="151" t="s">
        <v>164</v>
      </c>
      <c r="AU331" s="151" t="s">
        <v>140</v>
      </c>
      <c r="AY331" s="17" t="s">
        <v>132</v>
      </c>
      <c r="BE331" s="152">
        <f>IF(N331="základní",J331,0)</f>
        <v>0</v>
      </c>
      <c r="BF331" s="152">
        <f>IF(N331="snížená",J331,0)</f>
        <v>0</v>
      </c>
      <c r="BG331" s="152">
        <f>IF(N331="zákl. přenesená",J331,0)</f>
        <v>0</v>
      </c>
      <c r="BH331" s="152">
        <f>IF(N331="sníž. přenesená",J331,0)</f>
        <v>0</v>
      </c>
      <c r="BI331" s="152">
        <f>IF(N331="nulová",J331,0)</f>
        <v>0</v>
      </c>
      <c r="BJ331" s="17" t="s">
        <v>140</v>
      </c>
      <c r="BK331" s="152">
        <f>ROUND(I331*H331,2)</f>
        <v>0</v>
      </c>
      <c r="BL331" s="17" t="s">
        <v>172</v>
      </c>
      <c r="BM331" s="151" t="s">
        <v>611</v>
      </c>
    </row>
    <row r="332" spans="1:65" s="12" customFormat="1" ht="22.9" customHeight="1">
      <c r="B332" s="126"/>
      <c r="D332" s="127" t="s">
        <v>72</v>
      </c>
      <c r="E332" s="137" t="s">
        <v>612</v>
      </c>
      <c r="F332" s="137" t="s">
        <v>613</v>
      </c>
      <c r="I332" s="129"/>
      <c r="J332" s="138">
        <f>BK332</f>
        <v>0</v>
      </c>
      <c r="L332" s="126"/>
      <c r="M332" s="131"/>
      <c r="N332" s="132"/>
      <c r="O332" s="132"/>
      <c r="P332" s="133">
        <f>SUM(P333:P340)</f>
        <v>0</v>
      </c>
      <c r="Q332" s="132"/>
      <c r="R332" s="133">
        <f>SUM(R333:R340)</f>
        <v>0.21367465000000002</v>
      </c>
      <c r="S332" s="132"/>
      <c r="T332" s="134">
        <f>SUM(T333:T340)</f>
        <v>0</v>
      </c>
      <c r="AR332" s="127" t="s">
        <v>140</v>
      </c>
      <c r="AT332" s="135" t="s">
        <v>72</v>
      </c>
      <c r="AU332" s="135" t="s">
        <v>81</v>
      </c>
      <c r="AY332" s="127" t="s">
        <v>132</v>
      </c>
      <c r="BK332" s="136">
        <f>SUM(BK333:BK340)</f>
        <v>0</v>
      </c>
    </row>
    <row r="333" spans="1:65" s="2" customFormat="1" ht="24.2" customHeight="1">
      <c r="A333" s="32"/>
      <c r="B333" s="139"/>
      <c r="C333" s="140">
        <v>135</v>
      </c>
      <c r="D333" s="140" t="s">
        <v>135</v>
      </c>
      <c r="E333" s="141" t="s">
        <v>614</v>
      </c>
      <c r="F333" s="142" t="s">
        <v>615</v>
      </c>
      <c r="G333" s="143" t="s">
        <v>138</v>
      </c>
      <c r="H333" s="144">
        <v>3.8450000000000002</v>
      </c>
      <c r="I333" s="145"/>
      <c r="J333" s="146">
        <f>ROUND(I333*H333,2)</f>
        <v>0</v>
      </c>
      <c r="K333" s="142" t="s">
        <v>1</v>
      </c>
      <c r="L333" s="33"/>
      <c r="M333" s="147" t="s">
        <v>1</v>
      </c>
      <c r="N333" s="148" t="s">
        <v>39</v>
      </c>
      <c r="O333" s="58"/>
      <c r="P333" s="149">
        <f>O333*H333</f>
        <v>0</v>
      </c>
      <c r="Q333" s="149">
        <v>3.7670000000000002E-2</v>
      </c>
      <c r="R333" s="149">
        <f>Q333*H333</f>
        <v>0.14484115</v>
      </c>
      <c r="S333" s="149">
        <v>0</v>
      </c>
      <c r="T333" s="150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51" t="s">
        <v>172</v>
      </c>
      <c r="AT333" s="151" t="s">
        <v>135</v>
      </c>
      <c r="AU333" s="151" t="s">
        <v>140</v>
      </c>
      <c r="AY333" s="17" t="s">
        <v>132</v>
      </c>
      <c r="BE333" s="152">
        <f>IF(N333="základní",J333,0)</f>
        <v>0</v>
      </c>
      <c r="BF333" s="152">
        <f>IF(N333="snížená",J333,0)</f>
        <v>0</v>
      </c>
      <c r="BG333" s="152">
        <f>IF(N333="zákl. přenesená",J333,0)</f>
        <v>0</v>
      </c>
      <c r="BH333" s="152">
        <f>IF(N333="sníž. přenesená",J333,0)</f>
        <v>0</v>
      </c>
      <c r="BI333" s="152">
        <f>IF(N333="nulová",J333,0)</f>
        <v>0</v>
      </c>
      <c r="BJ333" s="17" t="s">
        <v>140</v>
      </c>
      <c r="BK333" s="152">
        <f>ROUND(I333*H333,2)</f>
        <v>0</v>
      </c>
      <c r="BL333" s="17" t="s">
        <v>172</v>
      </c>
      <c r="BM333" s="151" t="s">
        <v>616</v>
      </c>
    </row>
    <row r="334" spans="1:65" s="13" customFormat="1">
      <c r="B334" s="153"/>
      <c r="D334" s="154" t="s">
        <v>142</v>
      </c>
      <c r="E334" s="155" t="s">
        <v>1</v>
      </c>
      <c r="F334" s="156" t="s">
        <v>147</v>
      </c>
      <c r="H334" s="157">
        <v>2.8140000000000001</v>
      </c>
      <c r="I334" s="158"/>
      <c r="L334" s="153"/>
      <c r="M334" s="159"/>
      <c r="N334" s="160"/>
      <c r="O334" s="160"/>
      <c r="P334" s="160"/>
      <c r="Q334" s="160"/>
      <c r="R334" s="160"/>
      <c r="S334" s="160"/>
      <c r="T334" s="161"/>
      <c r="AT334" s="155" t="s">
        <v>142</v>
      </c>
      <c r="AU334" s="155" t="s">
        <v>140</v>
      </c>
      <c r="AV334" s="13" t="s">
        <v>140</v>
      </c>
      <c r="AW334" s="13" t="s">
        <v>30</v>
      </c>
      <c r="AX334" s="13" t="s">
        <v>73</v>
      </c>
      <c r="AY334" s="155" t="s">
        <v>132</v>
      </c>
    </row>
    <row r="335" spans="1:65" s="13" customFormat="1">
      <c r="B335" s="153"/>
      <c r="D335" s="154" t="s">
        <v>142</v>
      </c>
      <c r="E335" s="155" t="s">
        <v>1</v>
      </c>
      <c r="F335" s="156" t="s">
        <v>148</v>
      </c>
      <c r="H335" s="157">
        <v>1.0309999999999999</v>
      </c>
      <c r="I335" s="158"/>
      <c r="L335" s="153"/>
      <c r="M335" s="159"/>
      <c r="N335" s="160"/>
      <c r="O335" s="160"/>
      <c r="P335" s="160"/>
      <c r="Q335" s="160"/>
      <c r="R335" s="160"/>
      <c r="S335" s="160"/>
      <c r="T335" s="161"/>
      <c r="AT335" s="155" t="s">
        <v>142</v>
      </c>
      <c r="AU335" s="155" t="s">
        <v>140</v>
      </c>
      <c r="AV335" s="13" t="s">
        <v>140</v>
      </c>
      <c r="AW335" s="13" t="s">
        <v>30</v>
      </c>
      <c r="AX335" s="13" t="s">
        <v>73</v>
      </c>
      <c r="AY335" s="155" t="s">
        <v>132</v>
      </c>
    </row>
    <row r="336" spans="1:65" s="14" customFormat="1">
      <c r="B336" s="162"/>
      <c r="D336" s="154" t="s">
        <v>142</v>
      </c>
      <c r="E336" s="163" t="s">
        <v>1</v>
      </c>
      <c r="F336" s="164" t="s">
        <v>149</v>
      </c>
      <c r="H336" s="165">
        <v>3.8449999999999998</v>
      </c>
      <c r="I336" s="166"/>
      <c r="L336" s="162"/>
      <c r="M336" s="167"/>
      <c r="N336" s="168"/>
      <c r="O336" s="168"/>
      <c r="P336" s="168"/>
      <c r="Q336" s="168"/>
      <c r="R336" s="168"/>
      <c r="S336" s="168"/>
      <c r="T336" s="169"/>
      <c r="AT336" s="163" t="s">
        <v>142</v>
      </c>
      <c r="AU336" s="163" t="s">
        <v>140</v>
      </c>
      <c r="AV336" s="14" t="s">
        <v>139</v>
      </c>
      <c r="AW336" s="14" t="s">
        <v>30</v>
      </c>
      <c r="AX336" s="14" t="s">
        <v>81</v>
      </c>
      <c r="AY336" s="163" t="s">
        <v>132</v>
      </c>
    </row>
    <row r="337" spans="1:65" s="2" customFormat="1" ht="16.5" customHeight="1">
      <c r="A337" s="32"/>
      <c r="B337" s="139"/>
      <c r="C337" s="140">
        <v>136</v>
      </c>
      <c r="D337" s="140" t="s">
        <v>135</v>
      </c>
      <c r="E337" s="141" t="s">
        <v>617</v>
      </c>
      <c r="F337" s="142" t="s">
        <v>618</v>
      </c>
      <c r="G337" s="143" t="s">
        <v>138</v>
      </c>
      <c r="H337" s="144">
        <v>3.8450000000000002</v>
      </c>
      <c r="I337" s="145"/>
      <c r="J337" s="146">
        <f>ROUND(I337*H337,2)</f>
        <v>0</v>
      </c>
      <c r="K337" s="142" t="s">
        <v>1</v>
      </c>
      <c r="L337" s="33"/>
      <c r="M337" s="147" t="s">
        <v>1</v>
      </c>
      <c r="N337" s="148" t="s">
        <v>39</v>
      </c>
      <c r="O337" s="58"/>
      <c r="P337" s="149">
        <f>O337*H337</f>
        <v>0</v>
      </c>
      <c r="Q337" s="149">
        <v>2.9999999999999997E-4</v>
      </c>
      <c r="R337" s="149">
        <f>Q337*H337</f>
        <v>1.1535E-3</v>
      </c>
      <c r="S337" s="149">
        <v>0</v>
      </c>
      <c r="T337" s="150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51" t="s">
        <v>172</v>
      </c>
      <c r="AT337" s="151" t="s">
        <v>135</v>
      </c>
      <c r="AU337" s="151" t="s">
        <v>140</v>
      </c>
      <c r="AY337" s="17" t="s">
        <v>132</v>
      </c>
      <c r="BE337" s="152">
        <f>IF(N337="základní",J337,0)</f>
        <v>0</v>
      </c>
      <c r="BF337" s="152">
        <f>IF(N337="snížená",J337,0)</f>
        <v>0</v>
      </c>
      <c r="BG337" s="152">
        <f>IF(N337="zákl. přenesená",J337,0)</f>
        <v>0</v>
      </c>
      <c r="BH337" s="152">
        <f>IF(N337="sníž. přenesená",J337,0)</f>
        <v>0</v>
      </c>
      <c r="BI337" s="152">
        <f>IF(N337="nulová",J337,0)</f>
        <v>0</v>
      </c>
      <c r="BJ337" s="17" t="s">
        <v>140</v>
      </c>
      <c r="BK337" s="152">
        <f>ROUND(I337*H337,2)</f>
        <v>0</v>
      </c>
      <c r="BL337" s="17" t="s">
        <v>172</v>
      </c>
      <c r="BM337" s="151" t="s">
        <v>619</v>
      </c>
    </row>
    <row r="338" spans="1:65" s="2" customFormat="1" ht="21.75" customHeight="1">
      <c r="A338" s="32"/>
      <c r="B338" s="139"/>
      <c r="C338" s="177">
        <v>137</v>
      </c>
      <c r="D338" s="177" t="s">
        <v>164</v>
      </c>
      <c r="E338" s="178" t="s">
        <v>620</v>
      </c>
      <c r="F338" s="179" t="s">
        <v>621</v>
      </c>
      <c r="G338" s="180" t="s">
        <v>138</v>
      </c>
      <c r="H338" s="181">
        <v>4.2300000000000004</v>
      </c>
      <c r="I338" s="182"/>
      <c r="J338" s="183">
        <f>ROUND(I338*H338,2)</f>
        <v>0</v>
      </c>
      <c r="K338" s="179" t="s">
        <v>1</v>
      </c>
      <c r="L338" s="184"/>
      <c r="M338" s="185" t="s">
        <v>1</v>
      </c>
      <c r="N338" s="186" t="s">
        <v>39</v>
      </c>
      <c r="O338" s="58"/>
      <c r="P338" s="149">
        <f>O338*H338</f>
        <v>0</v>
      </c>
      <c r="Q338" s="149">
        <v>1.6E-2</v>
      </c>
      <c r="R338" s="149">
        <f>Q338*H338</f>
        <v>6.7680000000000004E-2</v>
      </c>
      <c r="S338" s="149">
        <v>0</v>
      </c>
      <c r="T338" s="150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1" t="s">
        <v>251</v>
      </c>
      <c r="AT338" s="151" t="s">
        <v>164</v>
      </c>
      <c r="AU338" s="151" t="s">
        <v>140</v>
      </c>
      <c r="AY338" s="17" t="s">
        <v>132</v>
      </c>
      <c r="BE338" s="152">
        <f>IF(N338="základní",J338,0)</f>
        <v>0</v>
      </c>
      <c r="BF338" s="152">
        <f>IF(N338="snížená",J338,0)</f>
        <v>0</v>
      </c>
      <c r="BG338" s="152">
        <f>IF(N338="zákl. přenesená",J338,0)</f>
        <v>0</v>
      </c>
      <c r="BH338" s="152">
        <f>IF(N338="sníž. přenesená",J338,0)</f>
        <v>0</v>
      </c>
      <c r="BI338" s="152">
        <f>IF(N338="nulová",J338,0)</f>
        <v>0</v>
      </c>
      <c r="BJ338" s="17" t="s">
        <v>140</v>
      </c>
      <c r="BK338" s="152">
        <f>ROUND(I338*H338,2)</f>
        <v>0</v>
      </c>
      <c r="BL338" s="17" t="s">
        <v>172</v>
      </c>
      <c r="BM338" s="151" t="s">
        <v>622</v>
      </c>
    </row>
    <row r="339" spans="1:65" s="13" customFormat="1">
      <c r="B339" s="153"/>
      <c r="D339" s="154" t="s">
        <v>142</v>
      </c>
      <c r="E339" s="155" t="s">
        <v>1</v>
      </c>
      <c r="F339" s="156" t="s">
        <v>623</v>
      </c>
      <c r="H339" s="157">
        <v>4.2300000000000004</v>
      </c>
      <c r="I339" s="158"/>
      <c r="L339" s="153"/>
      <c r="M339" s="159"/>
      <c r="N339" s="160"/>
      <c r="O339" s="160"/>
      <c r="P339" s="160"/>
      <c r="Q339" s="160"/>
      <c r="R339" s="160"/>
      <c r="S339" s="160"/>
      <c r="T339" s="161"/>
      <c r="AT339" s="155" t="s">
        <v>142</v>
      </c>
      <c r="AU339" s="155" t="s">
        <v>140</v>
      </c>
      <c r="AV339" s="13" t="s">
        <v>140</v>
      </c>
      <c r="AW339" s="13" t="s">
        <v>30</v>
      </c>
      <c r="AX339" s="13" t="s">
        <v>81</v>
      </c>
      <c r="AY339" s="155" t="s">
        <v>132</v>
      </c>
    </row>
    <row r="340" spans="1:65" s="2" customFormat="1" ht="24.2" customHeight="1">
      <c r="A340" s="32"/>
      <c r="B340" s="139"/>
      <c r="C340" s="140">
        <v>138</v>
      </c>
      <c r="D340" s="140" t="s">
        <v>135</v>
      </c>
      <c r="E340" s="141" t="s">
        <v>624</v>
      </c>
      <c r="F340" s="142" t="s">
        <v>625</v>
      </c>
      <c r="G340" s="143" t="s">
        <v>196</v>
      </c>
      <c r="H340" s="144">
        <v>0.214</v>
      </c>
      <c r="I340" s="145"/>
      <c r="J340" s="146">
        <f>ROUND(I340*H340,2)</f>
        <v>0</v>
      </c>
      <c r="K340" s="142" t="s">
        <v>1</v>
      </c>
      <c r="L340" s="33"/>
      <c r="M340" s="147" t="s">
        <v>1</v>
      </c>
      <c r="N340" s="148" t="s">
        <v>39</v>
      </c>
      <c r="O340" s="58"/>
      <c r="P340" s="149">
        <f>O340*H340</f>
        <v>0</v>
      </c>
      <c r="Q340" s="149">
        <v>0</v>
      </c>
      <c r="R340" s="149">
        <f>Q340*H340</f>
        <v>0</v>
      </c>
      <c r="S340" s="149">
        <v>0</v>
      </c>
      <c r="T340" s="150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51" t="s">
        <v>172</v>
      </c>
      <c r="AT340" s="151" t="s">
        <v>135</v>
      </c>
      <c r="AU340" s="151" t="s">
        <v>140</v>
      </c>
      <c r="AY340" s="17" t="s">
        <v>132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7" t="s">
        <v>140</v>
      </c>
      <c r="BK340" s="152">
        <f>ROUND(I340*H340,2)</f>
        <v>0</v>
      </c>
      <c r="BL340" s="17" t="s">
        <v>172</v>
      </c>
      <c r="BM340" s="151" t="s">
        <v>626</v>
      </c>
    </row>
    <row r="341" spans="1:65" s="12" customFormat="1" ht="22.9" customHeight="1">
      <c r="B341" s="126"/>
      <c r="D341" s="127" t="s">
        <v>72</v>
      </c>
      <c r="E341" s="137" t="s">
        <v>627</v>
      </c>
      <c r="F341" s="137" t="s">
        <v>628</v>
      </c>
      <c r="I341" s="129"/>
      <c r="J341" s="138">
        <f>BK341</f>
        <v>0</v>
      </c>
      <c r="L341" s="126"/>
      <c r="M341" s="131"/>
      <c r="N341" s="132"/>
      <c r="O341" s="132"/>
      <c r="P341" s="133">
        <f>SUM(P342:P345)</f>
        <v>0</v>
      </c>
      <c r="Q341" s="132"/>
      <c r="R341" s="133">
        <f>SUM(R342:R345)</f>
        <v>0</v>
      </c>
      <c r="S341" s="132"/>
      <c r="T341" s="134">
        <f>SUM(T342:T345)</f>
        <v>1.1886000000000001E-2</v>
      </c>
      <c r="AR341" s="127" t="s">
        <v>140</v>
      </c>
      <c r="AT341" s="135" t="s">
        <v>72</v>
      </c>
      <c r="AU341" s="135" t="s">
        <v>81</v>
      </c>
      <c r="AY341" s="127" t="s">
        <v>132</v>
      </c>
      <c r="BK341" s="136">
        <f>SUM(BK342:BK345)</f>
        <v>0</v>
      </c>
    </row>
    <row r="342" spans="1:65" s="2" customFormat="1" ht="24.2" customHeight="1">
      <c r="A342" s="32"/>
      <c r="B342" s="139"/>
      <c r="C342" s="140">
        <v>139</v>
      </c>
      <c r="D342" s="140" t="s">
        <v>135</v>
      </c>
      <c r="E342" s="141" t="s">
        <v>629</v>
      </c>
      <c r="F342" s="142" t="s">
        <v>630</v>
      </c>
      <c r="G342" s="143" t="s">
        <v>138</v>
      </c>
      <c r="H342" s="144">
        <v>3.9620000000000002</v>
      </c>
      <c r="I342" s="145"/>
      <c r="J342" s="146">
        <f>ROUND(I342*H342,2)</f>
        <v>0</v>
      </c>
      <c r="K342" s="142" t="s">
        <v>1</v>
      </c>
      <c r="L342" s="33"/>
      <c r="M342" s="147" t="s">
        <v>1</v>
      </c>
      <c r="N342" s="148" t="s">
        <v>39</v>
      </c>
      <c r="O342" s="58"/>
      <c r="P342" s="149">
        <f>O342*H342</f>
        <v>0</v>
      </c>
      <c r="Q342" s="149">
        <v>0</v>
      </c>
      <c r="R342" s="149">
        <f>Q342*H342</f>
        <v>0</v>
      </c>
      <c r="S342" s="149">
        <v>3.0000000000000001E-3</v>
      </c>
      <c r="T342" s="150">
        <f>S342*H342</f>
        <v>1.1886000000000001E-2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51" t="s">
        <v>172</v>
      </c>
      <c r="AT342" s="151" t="s">
        <v>135</v>
      </c>
      <c r="AU342" s="151" t="s">
        <v>140</v>
      </c>
      <c r="AY342" s="17" t="s">
        <v>132</v>
      </c>
      <c r="BE342" s="152">
        <f>IF(N342="základní",J342,0)</f>
        <v>0</v>
      </c>
      <c r="BF342" s="152">
        <f>IF(N342="snížená",J342,0)</f>
        <v>0</v>
      </c>
      <c r="BG342" s="152">
        <f>IF(N342="zákl. přenesená",J342,0)</f>
        <v>0</v>
      </c>
      <c r="BH342" s="152">
        <f>IF(N342="sníž. přenesená",J342,0)</f>
        <v>0</v>
      </c>
      <c r="BI342" s="152">
        <f>IF(N342="nulová",J342,0)</f>
        <v>0</v>
      </c>
      <c r="BJ342" s="17" t="s">
        <v>140</v>
      </c>
      <c r="BK342" s="152">
        <f>ROUND(I342*H342,2)</f>
        <v>0</v>
      </c>
      <c r="BL342" s="17" t="s">
        <v>172</v>
      </c>
      <c r="BM342" s="151" t="s">
        <v>631</v>
      </c>
    </row>
    <row r="343" spans="1:65" s="13" customFormat="1">
      <c r="B343" s="153"/>
      <c r="D343" s="154" t="s">
        <v>142</v>
      </c>
      <c r="E343" s="155" t="s">
        <v>1</v>
      </c>
      <c r="F343" s="156" t="s">
        <v>632</v>
      </c>
      <c r="H343" s="157">
        <v>2.96</v>
      </c>
      <c r="I343" s="158"/>
      <c r="L343" s="153"/>
      <c r="M343" s="159"/>
      <c r="N343" s="160"/>
      <c r="O343" s="160"/>
      <c r="P343" s="160"/>
      <c r="Q343" s="160"/>
      <c r="R343" s="160"/>
      <c r="S343" s="160"/>
      <c r="T343" s="161"/>
      <c r="AT343" s="155" t="s">
        <v>142</v>
      </c>
      <c r="AU343" s="155" t="s">
        <v>140</v>
      </c>
      <c r="AV343" s="13" t="s">
        <v>140</v>
      </c>
      <c r="AW343" s="13" t="s">
        <v>30</v>
      </c>
      <c r="AX343" s="13" t="s">
        <v>73</v>
      </c>
      <c r="AY343" s="155" t="s">
        <v>132</v>
      </c>
    </row>
    <row r="344" spans="1:65" s="13" customFormat="1">
      <c r="B344" s="153"/>
      <c r="D344" s="154" t="s">
        <v>142</v>
      </c>
      <c r="E344" s="155" t="s">
        <v>1</v>
      </c>
      <c r="F344" s="156" t="s">
        <v>633</v>
      </c>
      <c r="H344" s="157">
        <v>1.002</v>
      </c>
      <c r="I344" s="158"/>
      <c r="L344" s="153"/>
      <c r="M344" s="159"/>
      <c r="N344" s="160"/>
      <c r="O344" s="160"/>
      <c r="P344" s="160"/>
      <c r="Q344" s="160"/>
      <c r="R344" s="160"/>
      <c r="S344" s="160"/>
      <c r="T344" s="161"/>
      <c r="AT344" s="155" t="s">
        <v>142</v>
      </c>
      <c r="AU344" s="155" t="s">
        <v>140</v>
      </c>
      <c r="AV344" s="13" t="s">
        <v>140</v>
      </c>
      <c r="AW344" s="13" t="s">
        <v>30</v>
      </c>
      <c r="AX344" s="13" t="s">
        <v>73</v>
      </c>
      <c r="AY344" s="155" t="s">
        <v>132</v>
      </c>
    </row>
    <row r="345" spans="1:65" s="14" customFormat="1">
      <c r="B345" s="162"/>
      <c r="D345" s="154" t="s">
        <v>142</v>
      </c>
      <c r="E345" s="163" t="s">
        <v>1</v>
      </c>
      <c r="F345" s="164" t="s">
        <v>149</v>
      </c>
      <c r="H345" s="165">
        <v>3.9619999999999997</v>
      </c>
      <c r="I345" s="166"/>
      <c r="L345" s="162"/>
      <c r="M345" s="167"/>
      <c r="N345" s="168"/>
      <c r="O345" s="168"/>
      <c r="P345" s="168"/>
      <c r="Q345" s="168"/>
      <c r="R345" s="168"/>
      <c r="S345" s="168"/>
      <c r="T345" s="169"/>
      <c r="AT345" s="163" t="s">
        <v>142</v>
      </c>
      <c r="AU345" s="163" t="s">
        <v>140</v>
      </c>
      <c r="AV345" s="14" t="s">
        <v>139</v>
      </c>
      <c r="AW345" s="14" t="s">
        <v>30</v>
      </c>
      <c r="AX345" s="14" t="s">
        <v>81</v>
      </c>
      <c r="AY345" s="163" t="s">
        <v>132</v>
      </c>
    </row>
    <row r="346" spans="1:65" s="12" customFormat="1" ht="22.9" customHeight="1">
      <c r="B346" s="126"/>
      <c r="D346" s="127" t="s">
        <v>72</v>
      </c>
      <c r="E346" s="137" t="s">
        <v>634</v>
      </c>
      <c r="F346" s="137" t="s">
        <v>635</v>
      </c>
      <c r="I346" s="129"/>
      <c r="J346" s="138">
        <f>BK346</f>
        <v>0</v>
      </c>
      <c r="L346" s="126"/>
      <c r="M346" s="131"/>
      <c r="N346" s="132"/>
      <c r="O346" s="132"/>
      <c r="P346" s="133">
        <f>SUM(P347:P372)</f>
        <v>0</v>
      </c>
      <c r="Q346" s="132"/>
      <c r="R346" s="133">
        <f>SUM(R347:R372)</f>
        <v>0.90809002000000005</v>
      </c>
      <c r="S346" s="132"/>
      <c r="T346" s="134">
        <f>SUM(T347:T372)</f>
        <v>0</v>
      </c>
      <c r="AR346" s="127" t="s">
        <v>140</v>
      </c>
      <c r="AT346" s="135" t="s">
        <v>72</v>
      </c>
      <c r="AU346" s="135" t="s">
        <v>81</v>
      </c>
      <c r="AY346" s="127" t="s">
        <v>132</v>
      </c>
      <c r="BK346" s="136">
        <f>SUM(BK347:BK372)</f>
        <v>0</v>
      </c>
    </row>
    <row r="347" spans="1:65" s="2" customFormat="1" ht="16.5" customHeight="1">
      <c r="A347" s="32"/>
      <c r="B347" s="139"/>
      <c r="C347" s="177">
        <v>140</v>
      </c>
      <c r="D347" s="177" t="s">
        <v>164</v>
      </c>
      <c r="E347" s="178" t="s">
        <v>636</v>
      </c>
      <c r="F347" s="179" t="s">
        <v>637</v>
      </c>
      <c r="G347" s="180" t="s">
        <v>638</v>
      </c>
      <c r="H347" s="181">
        <v>71.373999999999995</v>
      </c>
      <c r="I347" s="182"/>
      <c r="J347" s="183">
        <f>ROUND(I347*H347,2)</f>
        <v>0</v>
      </c>
      <c r="K347" s="179" t="s">
        <v>639</v>
      </c>
      <c r="L347" s="184"/>
      <c r="M347" s="185" t="s">
        <v>1</v>
      </c>
      <c r="N347" s="186" t="s">
        <v>39</v>
      </c>
      <c r="O347" s="58"/>
      <c r="P347" s="149">
        <f>O347*H347</f>
        <v>0</v>
      </c>
      <c r="Q347" s="149">
        <v>1E-3</v>
      </c>
      <c r="R347" s="149">
        <f>Q347*H347</f>
        <v>7.1373999999999993E-2</v>
      </c>
      <c r="S347" s="149">
        <v>0</v>
      </c>
      <c r="T347" s="150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1" t="s">
        <v>251</v>
      </c>
      <c r="AT347" s="151" t="s">
        <v>164</v>
      </c>
      <c r="AU347" s="151" t="s">
        <v>140</v>
      </c>
      <c r="AY347" s="17" t="s">
        <v>132</v>
      </c>
      <c r="BE347" s="152">
        <f>IF(N347="základní",J347,0)</f>
        <v>0</v>
      </c>
      <c r="BF347" s="152">
        <f>IF(N347="snížená",J347,0)</f>
        <v>0</v>
      </c>
      <c r="BG347" s="152">
        <f>IF(N347="zákl. přenesená",J347,0)</f>
        <v>0</v>
      </c>
      <c r="BH347" s="152">
        <f>IF(N347="sníž. přenesená",J347,0)</f>
        <v>0</v>
      </c>
      <c r="BI347" s="152">
        <f>IF(N347="nulová",J347,0)</f>
        <v>0</v>
      </c>
      <c r="BJ347" s="17" t="s">
        <v>140</v>
      </c>
      <c r="BK347" s="152">
        <f>ROUND(I347*H347,2)</f>
        <v>0</v>
      </c>
      <c r="BL347" s="17" t="s">
        <v>172</v>
      </c>
      <c r="BM347" s="151" t="s">
        <v>640</v>
      </c>
    </row>
    <row r="348" spans="1:65" s="15" customFormat="1">
      <c r="B348" s="170"/>
      <c r="D348" s="154" t="s">
        <v>142</v>
      </c>
      <c r="E348" s="171" t="s">
        <v>1</v>
      </c>
      <c r="F348" s="172" t="s">
        <v>641</v>
      </c>
      <c r="H348" s="171" t="s">
        <v>1</v>
      </c>
      <c r="I348" s="173"/>
      <c r="L348" s="170"/>
      <c r="M348" s="174"/>
      <c r="N348" s="175"/>
      <c r="O348" s="175"/>
      <c r="P348" s="175"/>
      <c r="Q348" s="175"/>
      <c r="R348" s="175"/>
      <c r="S348" s="175"/>
      <c r="T348" s="176"/>
      <c r="AT348" s="171" t="s">
        <v>142</v>
      </c>
      <c r="AU348" s="171" t="s">
        <v>140</v>
      </c>
      <c r="AV348" s="15" t="s">
        <v>81</v>
      </c>
      <c r="AW348" s="15" t="s">
        <v>30</v>
      </c>
      <c r="AX348" s="15" t="s">
        <v>73</v>
      </c>
      <c r="AY348" s="171" t="s">
        <v>132</v>
      </c>
    </row>
    <row r="349" spans="1:65" s="15" customFormat="1">
      <c r="B349" s="170"/>
      <c r="D349" s="154" t="s">
        <v>142</v>
      </c>
      <c r="E349" s="171" t="s">
        <v>1</v>
      </c>
      <c r="F349" s="172" t="s">
        <v>642</v>
      </c>
      <c r="H349" s="171" t="s">
        <v>1</v>
      </c>
      <c r="I349" s="173"/>
      <c r="L349" s="170"/>
      <c r="M349" s="174"/>
      <c r="N349" s="175"/>
      <c r="O349" s="175"/>
      <c r="P349" s="175"/>
      <c r="Q349" s="175"/>
      <c r="R349" s="175"/>
      <c r="S349" s="175"/>
      <c r="T349" s="176"/>
      <c r="AT349" s="171" t="s">
        <v>142</v>
      </c>
      <c r="AU349" s="171" t="s">
        <v>140</v>
      </c>
      <c r="AV349" s="15" t="s">
        <v>81</v>
      </c>
      <c r="AW349" s="15" t="s">
        <v>30</v>
      </c>
      <c r="AX349" s="15" t="s">
        <v>73</v>
      </c>
      <c r="AY349" s="171" t="s">
        <v>132</v>
      </c>
    </row>
    <row r="350" spans="1:65" s="13" customFormat="1">
      <c r="B350" s="153"/>
      <c r="D350" s="154" t="s">
        <v>142</v>
      </c>
      <c r="E350" s="155" t="s">
        <v>1</v>
      </c>
      <c r="F350" s="156" t="s">
        <v>643</v>
      </c>
      <c r="H350" s="157">
        <v>13.842000000000001</v>
      </c>
      <c r="I350" s="158"/>
      <c r="L350" s="153"/>
      <c r="M350" s="159"/>
      <c r="N350" s="160"/>
      <c r="O350" s="160"/>
      <c r="P350" s="160"/>
      <c r="Q350" s="160"/>
      <c r="R350" s="160"/>
      <c r="S350" s="160"/>
      <c r="T350" s="161"/>
      <c r="AT350" s="155" t="s">
        <v>142</v>
      </c>
      <c r="AU350" s="155" t="s">
        <v>140</v>
      </c>
      <c r="AV350" s="13" t="s">
        <v>140</v>
      </c>
      <c r="AW350" s="13" t="s">
        <v>30</v>
      </c>
      <c r="AX350" s="13" t="s">
        <v>73</v>
      </c>
      <c r="AY350" s="155" t="s">
        <v>132</v>
      </c>
    </row>
    <row r="351" spans="1:65" s="15" customFormat="1">
      <c r="B351" s="170"/>
      <c r="D351" s="154" t="s">
        <v>142</v>
      </c>
      <c r="E351" s="171" t="s">
        <v>1</v>
      </c>
      <c r="F351" s="172" t="s">
        <v>644</v>
      </c>
      <c r="H351" s="171" t="s">
        <v>1</v>
      </c>
      <c r="I351" s="173"/>
      <c r="L351" s="170"/>
      <c r="M351" s="174"/>
      <c r="N351" s="175"/>
      <c r="O351" s="175"/>
      <c r="P351" s="175"/>
      <c r="Q351" s="175"/>
      <c r="R351" s="175"/>
      <c r="S351" s="175"/>
      <c r="T351" s="176"/>
      <c r="AT351" s="171" t="s">
        <v>142</v>
      </c>
      <c r="AU351" s="171" t="s">
        <v>140</v>
      </c>
      <c r="AV351" s="15" t="s">
        <v>81</v>
      </c>
      <c r="AW351" s="15" t="s">
        <v>30</v>
      </c>
      <c r="AX351" s="15" t="s">
        <v>73</v>
      </c>
      <c r="AY351" s="171" t="s">
        <v>132</v>
      </c>
    </row>
    <row r="352" spans="1:65" s="13" customFormat="1">
      <c r="B352" s="153"/>
      <c r="D352" s="154" t="s">
        <v>142</v>
      </c>
      <c r="E352" s="155" t="s">
        <v>1</v>
      </c>
      <c r="F352" s="156" t="s">
        <v>645</v>
      </c>
      <c r="H352" s="157">
        <v>57.531999999999996</v>
      </c>
      <c r="I352" s="158"/>
      <c r="L352" s="153"/>
      <c r="M352" s="159"/>
      <c r="N352" s="160"/>
      <c r="O352" s="160"/>
      <c r="P352" s="160"/>
      <c r="Q352" s="160"/>
      <c r="R352" s="160"/>
      <c r="S352" s="160"/>
      <c r="T352" s="161"/>
      <c r="AT352" s="155" t="s">
        <v>142</v>
      </c>
      <c r="AU352" s="155" t="s">
        <v>140</v>
      </c>
      <c r="AV352" s="13" t="s">
        <v>140</v>
      </c>
      <c r="AW352" s="13" t="s">
        <v>30</v>
      </c>
      <c r="AX352" s="13" t="s">
        <v>73</v>
      </c>
      <c r="AY352" s="155" t="s">
        <v>132</v>
      </c>
    </row>
    <row r="353" spans="1:65" s="14" customFormat="1">
      <c r="B353" s="162"/>
      <c r="D353" s="154" t="s">
        <v>142</v>
      </c>
      <c r="E353" s="163" t="s">
        <v>1</v>
      </c>
      <c r="F353" s="164" t="s">
        <v>149</v>
      </c>
      <c r="H353" s="165">
        <v>71.373999999999995</v>
      </c>
      <c r="I353" s="166"/>
      <c r="L353" s="162"/>
      <c r="M353" s="167"/>
      <c r="N353" s="168"/>
      <c r="O353" s="168"/>
      <c r="P353" s="168"/>
      <c r="Q353" s="168"/>
      <c r="R353" s="168"/>
      <c r="S353" s="168"/>
      <c r="T353" s="169"/>
      <c r="AT353" s="163" t="s">
        <v>142</v>
      </c>
      <c r="AU353" s="163" t="s">
        <v>140</v>
      </c>
      <c r="AV353" s="14" t="s">
        <v>139</v>
      </c>
      <c r="AW353" s="14" t="s">
        <v>30</v>
      </c>
      <c r="AX353" s="14" t="s">
        <v>81</v>
      </c>
      <c r="AY353" s="163" t="s">
        <v>132</v>
      </c>
    </row>
    <row r="354" spans="1:65" s="2" customFormat="1" ht="21.75" customHeight="1">
      <c r="A354" s="32"/>
      <c r="B354" s="139"/>
      <c r="C354" s="177">
        <v>141</v>
      </c>
      <c r="D354" s="177" t="s">
        <v>164</v>
      </c>
      <c r="E354" s="178" t="s">
        <v>646</v>
      </c>
      <c r="F354" s="179" t="s">
        <v>647</v>
      </c>
      <c r="G354" s="180" t="s">
        <v>638</v>
      </c>
      <c r="H354" s="181">
        <v>11.896000000000001</v>
      </c>
      <c r="I354" s="182"/>
      <c r="J354" s="183">
        <f>ROUND(I354*H354,2)</f>
        <v>0</v>
      </c>
      <c r="K354" s="179" t="s">
        <v>639</v>
      </c>
      <c r="L354" s="184"/>
      <c r="M354" s="185" t="s">
        <v>1</v>
      </c>
      <c r="N354" s="186" t="s">
        <v>39</v>
      </c>
      <c r="O354" s="58"/>
      <c r="P354" s="149">
        <f>O354*H354</f>
        <v>0</v>
      </c>
      <c r="Q354" s="149">
        <v>1E-3</v>
      </c>
      <c r="R354" s="149">
        <f>Q354*H354</f>
        <v>1.1896E-2</v>
      </c>
      <c r="S354" s="149">
        <v>0</v>
      </c>
      <c r="T354" s="150">
        <f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1" t="s">
        <v>251</v>
      </c>
      <c r="AT354" s="151" t="s">
        <v>164</v>
      </c>
      <c r="AU354" s="151" t="s">
        <v>140</v>
      </c>
      <c r="AY354" s="17" t="s">
        <v>132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7" t="s">
        <v>140</v>
      </c>
      <c r="BK354" s="152">
        <f>ROUND(I354*H354,2)</f>
        <v>0</v>
      </c>
      <c r="BL354" s="17" t="s">
        <v>172</v>
      </c>
      <c r="BM354" s="151" t="s">
        <v>648</v>
      </c>
    </row>
    <row r="355" spans="1:65" s="15" customFormat="1">
      <c r="B355" s="170"/>
      <c r="D355" s="154" t="s">
        <v>142</v>
      </c>
      <c r="E355" s="171" t="s">
        <v>1</v>
      </c>
      <c r="F355" s="172" t="s">
        <v>649</v>
      </c>
      <c r="H355" s="171" t="s">
        <v>1</v>
      </c>
      <c r="I355" s="173"/>
      <c r="L355" s="170"/>
      <c r="M355" s="174"/>
      <c r="N355" s="175"/>
      <c r="O355" s="175"/>
      <c r="P355" s="175"/>
      <c r="Q355" s="175"/>
      <c r="R355" s="175"/>
      <c r="S355" s="175"/>
      <c r="T355" s="176"/>
      <c r="AT355" s="171" t="s">
        <v>142</v>
      </c>
      <c r="AU355" s="171" t="s">
        <v>140</v>
      </c>
      <c r="AV355" s="15" t="s">
        <v>81</v>
      </c>
      <c r="AW355" s="15" t="s">
        <v>30</v>
      </c>
      <c r="AX355" s="15" t="s">
        <v>73</v>
      </c>
      <c r="AY355" s="171" t="s">
        <v>132</v>
      </c>
    </row>
    <row r="356" spans="1:65" s="15" customFormat="1">
      <c r="B356" s="170"/>
      <c r="D356" s="154" t="s">
        <v>142</v>
      </c>
      <c r="E356" s="171" t="s">
        <v>1</v>
      </c>
      <c r="F356" s="172" t="s">
        <v>650</v>
      </c>
      <c r="H356" s="171" t="s">
        <v>1</v>
      </c>
      <c r="I356" s="173"/>
      <c r="L356" s="170"/>
      <c r="M356" s="174"/>
      <c r="N356" s="175"/>
      <c r="O356" s="175"/>
      <c r="P356" s="175"/>
      <c r="Q356" s="175"/>
      <c r="R356" s="175"/>
      <c r="S356" s="175"/>
      <c r="T356" s="176"/>
      <c r="AT356" s="171" t="s">
        <v>142</v>
      </c>
      <c r="AU356" s="171" t="s">
        <v>140</v>
      </c>
      <c r="AV356" s="15" t="s">
        <v>81</v>
      </c>
      <c r="AW356" s="15" t="s">
        <v>30</v>
      </c>
      <c r="AX356" s="15" t="s">
        <v>73</v>
      </c>
      <c r="AY356" s="171" t="s">
        <v>132</v>
      </c>
    </row>
    <row r="357" spans="1:65" s="13" customFormat="1">
      <c r="B357" s="153"/>
      <c r="D357" s="154" t="s">
        <v>142</v>
      </c>
      <c r="E357" s="155" t="s">
        <v>1</v>
      </c>
      <c r="F357" s="156" t="s">
        <v>651</v>
      </c>
      <c r="H357" s="157">
        <v>11.896000000000001</v>
      </c>
      <c r="I357" s="158"/>
      <c r="L357" s="153"/>
      <c r="M357" s="159"/>
      <c r="N357" s="160"/>
      <c r="O357" s="160"/>
      <c r="P357" s="160"/>
      <c r="Q357" s="160"/>
      <c r="R357" s="160"/>
      <c r="S357" s="160"/>
      <c r="T357" s="161"/>
      <c r="AT357" s="155" t="s">
        <v>142</v>
      </c>
      <c r="AU357" s="155" t="s">
        <v>140</v>
      </c>
      <c r="AV357" s="13" t="s">
        <v>140</v>
      </c>
      <c r="AW357" s="13" t="s">
        <v>30</v>
      </c>
      <c r="AX357" s="13" t="s">
        <v>81</v>
      </c>
      <c r="AY357" s="155" t="s">
        <v>132</v>
      </c>
    </row>
    <row r="358" spans="1:65" s="2" customFormat="1" ht="16.5" customHeight="1">
      <c r="A358" s="32"/>
      <c r="B358" s="139"/>
      <c r="C358" s="177">
        <v>142</v>
      </c>
      <c r="D358" s="177" t="s">
        <v>164</v>
      </c>
      <c r="E358" s="178" t="s">
        <v>652</v>
      </c>
      <c r="F358" s="179" t="s">
        <v>653</v>
      </c>
      <c r="G358" s="180" t="s">
        <v>654</v>
      </c>
      <c r="H358" s="181">
        <v>1.5</v>
      </c>
      <c r="I358" s="182"/>
      <c r="J358" s="183">
        <f>ROUND(I358*H358,2)</f>
        <v>0</v>
      </c>
      <c r="K358" s="179" t="s">
        <v>639</v>
      </c>
      <c r="L358" s="184"/>
      <c r="M358" s="185" t="s">
        <v>1</v>
      </c>
      <c r="N358" s="186" t="s">
        <v>39</v>
      </c>
      <c r="O358" s="58"/>
      <c r="P358" s="149">
        <f>O358*H358</f>
        <v>0</v>
      </c>
      <c r="Q358" s="149">
        <v>1E-3</v>
      </c>
      <c r="R358" s="149">
        <f>Q358*H358</f>
        <v>1.5E-3</v>
      </c>
      <c r="S358" s="149">
        <v>0</v>
      </c>
      <c r="T358" s="150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1" t="s">
        <v>251</v>
      </c>
      <c r="AT358" s="151" t="s">
        <v>164</v>
      </c>
      <c r="AU358" s="151" t="s">
        <v>140</v>
      </c>
      <c r="AY358" s="17" t="s">
        <v>132</v>
      </c>
      <c r="BE358" s="152">
        <f>IF(N358="základní",J358,0)</f>
        <v>0</v>
      </c>
      <c r="BF358" s="152">
        <f>IF(N358="snížená",J358,0)</f>
        <v>0</v>
      </c>
      <c r="BG358" s="152">
        <f>IF(N358="zákl. přenesená",J358,0)</f>
        <v>0</v>
      </c>
      <c r="BH358" s="152">
        <f>IF(N358="sníž. přenesená",J358,0)</f>
        <v>0</v>
      </c>
      <c r="BI358" s="152">
        <f>IF(N358="nulová",J358,0)</f>
        <v>0</v>
      </c>
      <c r="BJ358" s="17" t="s">
        <v>140</v>
      </c>
      <c r="BK358" s="152">
        <f>ROUND(I358*H358,2)</f>
        <v>0</v>
      </c>
      <c r="BL358" s="17" t="s">
        <v>172</v>
      </c>
      <c r="BM358" s="151" t="s">
        <v>655</v>
      </c>
    </row>
    <row r="359" spans="1:65" s="2" customFormat="1" ht="24.2" customHeight="1">
      <c r="A359" s="32"/>
      <c r="B359" s="139"/>
      <c r="C359" s="140">
        <v>143</v>
      </c>
      <c r="D359" s="140" t="s">
        <v>135</v>
      </c>
      <c r="E359" s="141" t="s">
        <v>656</v>
      </c>
      <c r="F359" s="142" t="s">
        <v>657</v>
      </c>
      <c r="G359" s="143" t="s">
        <v>138</v>
      </c>
      <c r="H359" s="144">
        <v>15.981</v>
      </c>
      <c r="I359" s="145"/>
      <c r="J359" s="146">
        <f>ROUND(I359*H359,2)</f>
        <v>0</v>
      </c>
      <c r="K359" s="142" t="s">
        <v>1</v>
      </c>
      <c r="L359" s="33"/>
      <c r="M359" s="147" t="s">
        <v>1</v>
      </c>
      <c r="N359" s="148" t="s">
        <v>39</v>
      </c>
      <c r="O359" s="58"/>
      <c r="P359" s="149">
        <f>O359*H359</f>
        <v>0</v>
      </c>
      <c r="Q359" s="149">
        <v>3.3619999999999997E-2</v>
      </c>
      <c r="R359" s="149">
        <f>Q359*H359</f>
        <v>0.53728122</v>
      </c>
      <c r="S359" s="149">
        <v>0</v>
      </c>
      <c r="T359" s="150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51" t="s">
        <v>172</v>
      </c>
      <c r="AT359" s="151" t="s">
        <v>135</v>
      </c>
      <c r="AU359" s="151" t="s">
        <v>140</v>
      </c>
      <c r="AY359" s="17" t="s">
        <v>132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7" t="s">
        <v>140</v>
      </c>
      <c r="BK359" s="152">
        <f>ROUND(I359*H359,2)</f>
        <v>0</v>
      </c>
      <c r="BL359" s="17" t="s">
        <v>172</v>
      </c>
      <c r="BM359" s="151" t="s">
        <v>658</v>
      </c>
    </row>
    <row r="360" spans="1:65" s="13" customFormat="1">
      <c r="B360" s="153"/>
      <c r="D360" s="154" t="s">
        <v>142</v>
      </c>
      <c r="E360" s="155" t="s">
        <v>1</v>
      </c>
      <c r="F360" s="156" t="s">
        <v>659</v>
      </c>
      <c r="H360" s="157">
        <v>8.4380000000000006</v>
      </c>
      <c r="I360" s="158"/>
      <c r="L360" s="153"/>
      <c r="M360" s="159"/>
      <c r="N360" s="160"/>
      <c r="O360" s="160"/>
      <c r="P360" s="160"/>
      <c r="Q360" s="160"/>
      <c r="R360" s="160"/>
      <c r="S360" s="160"/>
      <c r="T360" s="161"/>
      <c r="AT360" s="155" t="s">
        <v>142</v>
      </c>
      <c r="AU360" s="155" t="s">
        <v>140</v>
      </c>
      <c r="AV360" s="13" t="s">
        <v>140</v>
      </c>
      <c r="AW360" s="13" t="s">
        <v>30</v>
      </c>
      <c r="AX360" s="13" t="s">
        <v>73</v>
      </c>
      <c r="AY360" s="155" t="s">
        <v>132</v>
      </c>
    </row>
    <row r="361" spans="1:65" s="13" customFormat="1">
      <c r="B361" s="153"/>
      <c r="D361" s="154" t="s">
        <v>142</v>
      </c>
      <c r="E361" s="155" t="s">
        <v>1</v>
      </c>
      <c r="F361" s="156" t="s">
        <v>660</v>
      </c>
      <c r="H361" s="157">
        <v>5.1130000000000004</v>
      </c>
      <c r="I361" s="158"/>
      <c r="L361" s="153"/>
      <c r="M361" s="159"/>
      <c r="N361" s="160"/>
      <c r="O361" s="160"/>
      <c r="P361" s="160"/>
      <c r="Q361" s="160"/>
      <c r="R361" s="160"/>
      <c r="S361" s="160"/>
      <c r="T361" s="161"/>
      <c r="AT361" s="155" t="s">
        <v>142</v>
      </c>
      <c r="AU361" s="155" t="s">
        <v>140</v>
      </c>
      <c r="AV361" s="13" t="s">
        <v>140</v>
      </c>
      <c r="AW361" s="13" t="s">
        <v>30</v>
      </c>
      <c r="AX361" s="13" t="s">
        <v>73</v>
      </c>
      <c r="AY361" s="155" t="s">
        <v>132</v>
      </c>
    </row>
    <row r="362" spans="1:65" s="13" customFormat="1">
      <c r="B362" s="153"/>
      <c r="D362" s="154" t="s">
        <v>142</v>
      </c>
      <c r="E362" s="155" t="s">
        <v>1</v>
      </c>
      <c r="F362" s="156" t="s">
        <v>661</v>
      </c>
      <c r="H362" s="157">
        <v>2.4300000000000002</v>
      </c>
      <c r="I362" s="158"/>
      <c r="L362" s="153"/>
      <c r="M362" s="159"/>
      <c r="N362" s="160"/>
      <c r="O362" s="160"/>
      <c r="P362" s="160"/>
      <c r="Q362" s="160"/>
      <c r="R362" s="160"/>
      <c r="S362" s="160"/>
      <c r="T362" s="161"/>
      <c r="AT362" s="155" t="s">
        <v>142</v>
      </c>
      <c r="AU362" s="155" t="s">
        <v>140</v>
      </c>
      <c r="AV362" s="13" t="s">
        <v>140</v>
      </c>
      <c r="AW362" s="13" t="s">
        <v>30</v>
      </c>
      <c r="AX362" s="13" t="s">
        <v>73</v>
      </c>
      <c r="AY362" s="155" t="s">
        <v>132</v>
      </c>
    </row>
    <row r="363" spans="1:65" s="14" customFormat="1">
      <c r="B363" s="162"/>
      <c r="D363" s="154" t="s">
        <v>142</v>
      </c>
      <c r="E363" s="163" t="s">
        <v>1</v>
      </c>
      <c r="F363" s="164" t="s">
        <v>149</v>
      </c>
      <c r="H363" s="165">
        <v>15.981000000000002</v>
      </c>
      <c r="I363" s="166"/>
      <c r="L363" s="162"/>
      <c r="M363" s="167"/>
      <c r="N363" s="168"/>
      <c r="O363" s="168"/>
      <c r="P363" s="168"/>
      <c r="Q363" s="168"/>
      <c r="R363" s="168"/>
      <c r="S363" s="168"/>
      <c r="T363" s="169"/>
      <c r="AT363" s="163" t="s">
        <v>142</v>
      </c>
      <c r="AU363" s="163" t="s">
        <v>140</v>
      </c>
      <c r="AV363" s="14" t="s">
        <v>139</v>
      </c>
      <c r="AW363" s="14" t="s">
        <v>30</v>
      </c>
      <c r="AX363" s="14" t="s">
        <v>81</v>
      </c>
      <c r="AY363" s="163" t="s">
        <v>132</v>
      </c>
    </row>
    <row r="364" spans="1:65" s="2" customFormat="1" ht="24.2" customHeight="1">
      <c r="A364" s="32"/>
      <c r="B364" s="139"/>
      <c r="C364" s="177">
        <v>144</v>
      </c>
      <c r="D364" s="177" t="s">
        <v>164</v>
      </c>
      <c r="E364" s="178" t="s">
        <v>662</v>
      </c>
      <c r="F364" s="179" t="s">
        <v>663</v>
      </c>
      <c r="G364" s="180" t="s">
        <v>138</v>
      </c>
      <c r="H364" s="181">
        <v>17.579000000000001</v>
      </c>
      <c r="I364" s="182"/>
      <c r="J364" s="183">
        <f>ROUND(I364*H364,2)</f>
        <v>0</v>
      </c>
      <c r="K364" s="179" t="s">
        <v>1</v>
      </c>
      <c r="L364" s="184"/>
      <c r="M364" s="185" t="s">
        <v>1</v>
      </c>
      <c r="N364" s="186" t="s">
        <v>39</v>
      </c>
      <c r="O364" s="58"/>
      <c r="P364" s="149">
        <f>O364*H364</f>
        <v>0</v>
      </c>
      <c r="Q364" s="149">
        <v>1.55E-2</v>
      </c>
      <c r="R364" s="149">
        <f>Q364*H364</f>
        <v>0.27247450000000001</v>
      </c>
      <c r="S364" s="149">
        <v>0</v>
      </c>
      <c r="T364" s="150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1" t="s">
        <v>251</v>
      </c>
      <c r="AT364" s="151" t="s">
        <v>164</v>
      </c>
      <c r="AU364" s="151" t="s">
        <v>140</v>
      </c>
      <c r="AY364" s="17" t="s">
        <v>132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7" t="s">
        <v>140</v>
      </c>
      <c r="BK364" s="152">
        <f>ROUND(I364*H364,2)</f>
        <v>0</v>
      </c>
      <c r="BL364" s="17" t="s">
        <v>172</v>
      </c>
      <c r="BM364" s="151" t="s">
        <v>664</v>
      </c>
    </row>
    <row r="365" spans="1:65" s="13" customFormat="1">
      <c r="B365" s="153"/>
      <c r="D365" s="154" t="s">
        <v>142</v>
      </c>
      <c r="E365" s="155" t="s">
        <v>1</v>
      </c>
      <c r="F365" s="156" t="s">
        <v>665</v>
      </c>
      <c r="H365" s="157">
        <v>17.579000000000001</v>
      </c>
      <c r="I365" s="158"/>
      <c r="L365" s="153"/>
      <c r="M365" s="159"/>
      <c r="N365" s="160"/>
      <c r="O365" s="160"/>
      <c r="P365" s="160"/>
      <c r="Q365" s="160"/>
      <c r="R365" s="160"/>
      <c r="S365" s="160"/>
      <c r="T365" s="161"/>
      <c r="AT365" s="155" t="s">
        <v>142</v>
      </c>
      <c r="AU365" s="155" t="s">
        <v>140</v>
      </c>
      <c r="AV365" s="13" t="s">
        <v>140</v>
      </c>
      <c r="AW365" s="13" t="s">
        <v>30</v>
      </c>
      <c r="AX365" s="13" t="s">
        <v>81</v>
      </c>
      <c r="AY365" s="155" t="s">
        <v>132</v>
      </c>
    </row>
    <row r="366" spans="1:65" s="2" customFormat="1" ht="24.2" customHeight="1">
      <c r="A366" s="32"/>
      <c r="B366" s="139"/>
      <c r="C366" s="140">
        <v>145</v>
      </c>
      <c r="D366" s="140" t="s">
        <v>135</v>
      </c>
      <c r="E366" s="141" t="s">
        <v>666</v>
      </c>
      <c r="F366" s="142" t="s">
        <v>667</v>
      </c>
      <c r="G366" s="143" t="s">
        <v>221</v>
      </c>
      <c r="H366" s="144">
        <v>17.54</v>
      </c>
      <c r="I366" s="145"/>
      <c r="J366" s="146">
        <f>ROUND(I366*H366,2)</f>
        <v>0</v>
      </c>
      <c r="K366" s="142" t="s">
        <v>146</v>
      </c>
      <c r="L366" s="33"/>
      <c r="M366" s="147" t="s">
        <v>1</v>
      </c>
      <c r="N366" s="148" t="s">
        <v>39</v>
      </c>
      <c r="O366" s="58"/>
      <c r="P366" s="149">
        <f>O366*H366</f>
        <v>0</v>
      </c>
      <c r="Q366" s="149">
        <v>5.0000000000000001E-4</v>
      </c>
      <c r="R366" s="149">
        <f>Q366*H366</f>
        <v>8.77E-3</v>
      </c>
      <c r="S366" s="149">
        <v>0</v>
      </c>
      <c r="T366" s="150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1" t="s">
        <v>172</v>
      </c>
      <c r="AT366" s="151" t="s">
        <v>135</v>
      </c>
      <c r="AU366" s="151" t="s">
        <v>140</v>
      </c>
      <c r="AY366" s="17" t="s">
        <v>132</v>
      </c>
      <c r="BE366" s="152">
        <f>IF(N366="základní",J366,0)</f>
        <v>0</v>
      </c>
      <c r="BF366" s="152">
        <f>IF(N366="snížená",J366,0)</f>
        <v>0</v>
      </c>
      <c r="BG366" s="152">
        <f>IF(N366="zákl. přenesená",J366,0)</f>
        <v>0</v>
      </c>
      <c r="BH366" s="152">
        <f>IF(N366="sníž. přenesená",J366,0)</f>
        <v>0</v>
      </c>
      <c r="BI366" s="152">
        <f>IF(N366="nulová",J366,0)</f>
        <v>0</v>
      </c>
      <c r="BJ366" s="17" t="s">
        <v>140</v>
      </c>
      <c r="BK366" s="152">
        <f>ROUND(I366*H366,2)</f>
        <v>0</v>
      </c>
      <c r="BL366" s="17" t="s">
        <v>172</v>
      </c>
      <c r="BM366" s="151" t="s">
        <v>668</v>
      </c>
    </row>
    <row r="367" spans="1:65" s="13" customFormat="1">
      <c r="B367" s="153"/>
      <c r="D367" s="154" t="s">
        <v>142</v>
      </c>
      <c r="E367" s="155" t="s">
        <v>1</v>
      </c>
      <c r="F367" s="156" t="s">
        <v>511</v>
      </c>
      <c r="H367" s="157">
        <v>6.75</v>
      </c>
      <c r="I367" s="158"/>
      <c r="L367" s="153"/>
      <c r="M367" s="159"/>
      <c r="N367" s="160"/>
      <c r="O367" s="160"/>
      <c r="P367" s="160"/>
      <c r="Q367" s="160"/>
      <c r="R367" s="160"/>
      <c r="S367" s="160"/>
      <c r="T367" s="161"/>
      <c r="AT367" s="155" t="s">
        <v>142</v>
      </c>
      <c r="AU367" s="155" t="s">
        <v>140</v>
      </c>
      <c r="AV367" s="13" t="s">
        <v>140</v>
      </c>
      <c r="AW367" s="13" t="s">
        <v>30</v>
      </c>
      <c r="AX367" s="13" t="s">
        <v>73</v>
      </c>
      <c r="AY367" s="155" t="s">
        <v>132</v>
      </c>
    </row>
    <row r="368" spans="1:65" s="13" customFormat="1">
      <c r="B368" s="153"/>
      <c r="D368" s="154" t="s">
        <v>142</v>
      </c>
      <c r="E368" s="155" t="s">
        <v>1</v>
      </c>
      <c r="F368" s="156" t="s">
        <v>510</v>
      </c>
      <c r="H368" s="157">
        <v>4.09</v>
      </c>
      <c r="I368" s="158"/>
      <c r="L368" s="153"/>
      <c r="M368" s="159"/>
      <c r="N368" s="160"/>
      <c r="O368" s="160"/>
      <c r="P368" s="160"/>
      <c r="Q368" s="160"/>
      <c r="R368" s="160"/>
      <c r="S368" s="160"/>
      <c r="T368" s="161"/>
      <c r="AT368" s="155" t="s">
        <v>142</v>
      </c>
      <c r="AU368" s="155" t="s">
        <v>140</v>
      </c>
      <c r="AV368" s="13" t="s">
        <v>140</v>
      </c>
      <c r="AW368" s="13" t="s">
        <v>30</v>
      </c>
      <c r="AX368" s="13" t="s">
        <v>73</v>
      </c>
      <c r="AY368" s="155" t="s">
        <v>132</v>
      </c>
    </row>
    <row r="369" spans="1:65" s="13" customFormat="1">
      <c r="B369" s="153"/>
      <c r="D369" s="154" t="s">
        <v>142</v>
      </c>
      <c r="E369" s="155" t="s">
        <v>1</v>
      </c>
      <c r="F369" s="156" t="s">
        <v>669</v>
      </c>
      <c r="H369" s="157">
        <v>6.7</v>
      </c>
      <c r="I369" s="158"/>
      <c r="L369" s="153"/>
      <c r="M369" s="159"/>
      <c r="N369" s="160"/>
      <c r="O369" s="160"/>
      <c r="P369" s="160"/>
      <c r="Q369" s="160"/>
      <c r="R369" s="160"/>
      <c r="S369" s="160"/>
      <c r="T369" s="161"/>
      <c r="AT369" s="155" t="s">
        <v>142</v>
      </c>
      <c r="AU369" s="155" t="s">
        <v>140</v>
      </c>
      <c r="AV369" s="13" t="s">
        <v>140</v>
      </c>
      <c r="AW369" s="13" t="s">
        <v>30</v>
      </c>
      <c r="AX369" s="13" t="s">
        <v>73</v>
      </c>
      <c r="AY369" s="155" t="s">
        <v>132</v>
      </c>
    </row>
    <row r="370" spans="1:65" s="14" customFormat="1">
      <c r="B370" s="162"/>
      <c r="D370" s="154" t="s">
        <v>142</v>
      </c>
      <c r="E370" s="163" t="s">
        <v>1</v>
      </c>
      <c r="F370" s="164" t="s">
        <v>149</v>
      </c>
      <c r="H370" s="165">
        <v>17.54</v>
      </c>
      <c r="I370" s="166"/>
      <c r="L370" s="162"/>
      <c r="M370" s="167"/>
      <c r="N370" s="168"/>
      <c r="O370" s="168"/>
      <c r="P370" s="168"/>
      <c r="Q370" s="168"/>
      <c r="R370" s="168"/>
      <c r="S370" s="168"/>
      <c r="T370" s="169"/>
      <c r="AT370" s="163" t="s">
        <v>142</v>
      </c>
      <c r="AU370" s="163" t="s">
        <v>140</v>
      </c>
      <c r="AV370" s="14" t="s">
        <v>139</v>
      </c>
      <c r="AW370" s="14" t="s">
        <v>30</v>
      </c>
      <c r="AX370" s="14" t="s">
        <v>81</v>
      </c>
      <c r="AY370" s="163" t="s">
        <v>132</v>
      </c>
    </row>
    <row r="371" spans="1:65" s="2" customFormat="1" ht="16.5" customHeight="1">
      <c r="A371" s="32"/>
      <c r="B371" s="139"/>
      <c r="C371" s="140">
        <v>146</v>
      </c>
      <c r="D371" s="140" t="s">
        <v>135</v>
      </c>
      <c r="E371" s="141" t="s">
        <v>670</v>
      </c>
      <c r="F371" s="142" t="s">
        <v>671</v>
      </c>
      <c r="G371" s="143" t="s">
        <v>138</v>
      </c>
      <c r="H371" s="144">
        <v>15.981</v>
      </c>
      <c r="I371" s="145"/>
      <c r="J371" s="146">
        <f>ROUND(I371*H371,2)</f>
        <v>0</v>
      </c>
      <c r="K371" s="142" t="s">
        <v>1</v>
      </c>
      <c r="L371" s="33"/>
      <c r="M371" s="147" t="s">
        <v>1</v>
      </c>
      <c r="N371" s="148" t="s">
        <v>39</v>
      </c>
      <c r="O371" s="58"/>
      <c r="P371" s="149">
        <f>O371*H371</f>
        <v>0</v>
      </c>
      <c r="Q371" s="149">
        <v>2.9999999999999997E-4</v>
      </c>
      <c r="R371" s="149">
        <f>Q371*H371</f>
        <v>4.7942999999999996E-3</v>
      </c>
      <c r="S371" s="149">
        <v>0</v>
      </c>
      <c r="T371" s="150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1" t="s">
        <v>172</v>
      </c>
      <c r="AT371" s="151" t="s">
        <v>135</v>
      </c>
      <c r="AU371" s="151" t="s">
        <v>140</v>
      </c>
      <c r="AY371" s="17" t="s">
        <v>132</v>
      </c>
      <c r="BE371" s="152">
        <f>IF(N371="základní",J371,0)</f>
        <v>0</v>
      </c>
      <c r="BF371" s="152">
        <f>IF(N371="snížená",J371,0)</f>
        <v>0</v>
      </c>
      <c r="BG371" s="152">
        <f>IF(N371="zákl. přenesená",J371,0)</f>
        <v>0</v>
      </c>
      <c r="BH371" s="152">
        <f>IF(N371="sníž. přenesená",J371,0)</f>
        <v>0</v>
      </c>
      <c r="BI371" s="152">
        <f>IF(N371="nulová",J371,0)</f>
        <v>0</v>
      </c>
      <c r="BJ371" s="17" t="s">
        <v>140</v>
      </c>
      <c r="BK371" s="152">
        <f>ROUND(I371*H371,2)</f>
        <v>0</v>
      </c>
      <c r="BL371" s="17" t="s">
        <v>172</v>
      </c>
      <c r="BM371" s="151" t="s">
        <v>672</v>
      </c>
    </row>
    <row r="372" spans="1:65" s="2" customFormat="1" ht="24.2" customHeight="1">
      <c r="A372" s="32"/>
      <c r="B372" s="139"/>
      <c r="C372" s="140">
        <v>147</v>
      </c>
      <c r="D372" s="140" t="s">
        <v>135</v>
      </c>
      <c r="E372" s="141" t="s">
        <v>673</v>
      </c>
      <c r="F372" s="142" t="s">
        <v>674</v>
      </c>
      <c r="G372" s="143" t="s">
        <v>196</v>
      </c>
      <c r="H372" s="144">
        <v>0.90800000000000003</v>
      </c>
      <c r="I372" s="145"/>
      <c r="J372" s="146">
        <f>ROUND(I372*H372,2)</f>
        <v>0</v>
      </c>
      <c r="K372" s="142" t="s">
        <v>1</v>
      </c>
      <c r="L372" s="33"/>
      <c r="M372" s="147" t="s">
        <v>1</v>
      </c>
      <c r="N372" s="148" t="s">
        <v>39</v>
      </c>
      <c r="O372" s="58"/>
      <c r="P372" s="149">
        <f>O372*H372</f>
        <v>0</v>
      </c>
      <c r="Q372" s="149">
        <v>0</v>
      </c>
      <c r="R372" s="149">
        <f>Q372*H372</f>
        <v>0</v>
      </c>
      <c r="S372" s="149">
        <v>0</v>
      </c>
      <c r="T372" s="150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51" t="s">
        <v>172</v>
      </c>
      <c r="AT372" s="151" t="s">
        <v>135</v>
      </c>
      <c r="AU372" s="151" t="s">
        <v>140</v>
      </c>
      <c r="AY372" s="17" t="s">
        <v>132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7" t="s">
        <v>140</v>
      </c>
      <c r="BK372" s="152">
        <f>ROUND(I372*H372,2)</f>
        <v>0</v>
      </c>
      <c r="BL372" s="17" t="s">
        <v>172</v>
      </c>
      <c r="BM372" s="151" t="s">
        <v>675</v>
      </c>
    </row>
    <row r="373" spans="1:65" s="12" customFormat="1" ht="22.9" customHeight="1">
      <c r="B373" s="126"/>
      <c r="D373" s="127" t="s">
        <v>72</v>
      </c>
      <c r="E373" s="137" t="s">
        <v>676</v>
      </c>
      <c r="F373" s="137" t="s">
        <v>677</v>
      </c>
      <c r="I373" s="129"/>
      <c r="J373" s="138">
        <f>BK373</f>
        <v>0</v>
      </c>
      <c r="L373" s="126"/>
      <c r="M373" s="131"/>
      <c r="N373" s="132"/>
      <c r="O373" s="132"/>
      <c r="P373" s="133">
        <f>SUM(P374:P378)</f>
        <v>0</v>
      </c>
      <c r="Q373" s="132"/>
      <c r="R373" s="133">
        <f>SUM(R374:R378)</f>
        <v>1.6169999999999999E-3</v>
      </c>
      <c r="S373" s="132"/>
      <c r="T373" s="134">
        <f>SUM(T374:T378)</f>
        <v>0</v>
      </c>
      <c r="AR373" s="127" t="s">
        <v>140</v>
      </c>
      <c r="AT373" s="135" t="s">
        <v>72</v>
      </c>
      <c r="AU373" s="135" t="s">
        <v>81</v>
      </c>
      <c r="AY373" s="127" t="s">
        <v>132</v>
      </c>
      <c r="BK373" s="136">
        <f>SUM(BK374:BK378)</f>
        <v>0</v>
      </c>
    </row>
    <row r="374" spans="1:65" s="2" customFormat="1" ht="24.2" customHeight="1">
      <c r="A374" s="32"/>
      <c r="B374" s="139"/>
      <c r="C374" s="140">
        <v>148</v>
      </c>
      <c r="D374" s="140" t="s">
        <v>135</v>
      </c>
      <c r="E374" s="141" t="s">
        <v>678</v>
      </c>
      <c r="F374" s="142" t="s">
        <v>679</v>
      </c>
      <c r="G374" s="143" t="s">
        <v>138</v>
      </c>
      <c r="H374" s="144">
        <v>4.9000000000000004</v>
      </c>
      <c r="I374" s="145"/>
      <c r="J374" s="146">
        <f>ROUND(I374*H374,2)</f>
        <v>0</v>
      </c>
      <c r="K374" s="142" t="s">
        <v>1</v>
      </c>
      <c r="L374" s="33"/>
      <c r="M374" s="147" t="s">
        <v>1</v>
      </c>
      <c r="N374" s="148" t="s">
        <v>39</v>
      </c>
      <c r="O374" s="58"/>
      <c r="P374" s="149">
        <f>O374*H374</f>
        <v>0</v>
      </c>
      <c r="Q374" s="149">
        <v>6.9999999999999994E-5</v>
      </c>
      <c r="R374" s="149">
        <f>Q374*H374</f>
        <v>3.4299999999999999E-4</v>
      </c>
      <c r="S374" s="149">
        <v>0</v>
      </c>
      <c r="T374" s="150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1" t="s">
        <v>172</v>
      </c>
      <c r="AT374" s="151" t="s">
        <v>135</v>
      </c>
      <c r="AU374" s="151" t="s">
        <v>140</v>
      </c>
      <c r="AY374" s="17" t="s">
        <v>132</v>
      </c>
      <c r="BE374" s="152">
        <f>IF(N374="základní",J374,0)</f>
        <v>0</v>
      </c>
      <c r="BF374" s="152">
        <f>IF(N374="snížená",J374,0)</f>
        <v>0</v>
      </c>
      <c r="BG374" s="152">
        <f>IF(N374="zákl. přenesená",J374,0)</f>
        <v>0</v>
      </c>
      <c r="BH374" s="152">
        <f>IF(N374="sníž. přenesená",J374,0)</f>
        <v>0</v>
      </c>
      <c r="BI374" s="152">
        <f>IF(N374="nulová",J374,0)</f>
        <v>0</v>
      </c>
      <c r="BJ374" s="17" t="s">
        <v>140</v>
      </c>
      <c r="BK374" s="152">
        <f>ROUND(I374*H374,2)</f>
        <v>0</v>
      </c>
      <c r="BL374" s="17" t="s">
        <v>172</v>
      </c>
      <c r="BM374" s="151" t="s">
        <v>680</v>
      </c>
    </row>
    <row r="375" spans="1:65" s="2" customFormat="1" ht="24.2" customHeight="1">
      <c r="A375" s="32"/>
      <c r="B375" s="139"/>
      <c r="C375" s="140">
        <v>149</v>
      </c>
      <c r="D375" s="140" t="s">
        <v>135</v>
      </c>
      <c r="E375" s="141" t="s">
        <v>681</v>
      </c>
      <c r="F375" s="142" t="s">
        <v>682</v>
      </c>
      <c r="G375" s="143" t="s">
        <v>138</v>
      </c>
      <c r="H375" s="144">
        <v>4.9000000000000004</v>
      </c>
      <c r="I375" s="145"/>
      <c r="J375" s="146">
        <f>ROUND(I375*H375,2)</f>
        <v>0</v>
      </c>
      <c r="K375" s="142" t="s">
        <v>1</v>
      </c>
      <c r="L375" s="33"/>
      <c r="M375" s="147" t="s">
        <v>1</v>
      </c>
      <c r="N375" s="148" t="s">
        <v>39</v>
      </c>
      <c r="O375" s="58"/>
      <c r="P375" s="149">
        <f>O375*H375</f>
        <v>0</v>
      </c>
      <c r="Q375" s="149">
        <v>1.3999999999999999E-4</v>
      </c>
      <c r="R375" s="149">
        <f>Q375*H375</f>
        <v>6.8599999999999998E-4</v>
      </c>
      <c r="S375" s="149">
        <v>0</v>
      </c>
      <c r="T375" s="150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51" t="s">
        <v>172</v>
      </c>
      <c r="AT375" s="151" t="s">
        <v>135</v>
      </c>
      <c r="AU375" s="151" t="s">
        <v>140</v>
      </c>
      <c r="AY375" s="17" t="s">
        <v>132</v>
      </c>
      <c r="BE375" s="152">
        <f>IF(N375="základní",J375,0)</f>
        <v>0</v>
      </c>
      <c r="BF375" s="152">
        <f>IF(N375="snížená",J375,0)</f>
        <v>0</v>
      </c>
      <c r="BG375" s="152">
        <f>IF(N375="zákl. přenesená",J375,0)</f>
        <v>0</v>
      </c>
      <c r="BH375" s="152">
        <f>IF(N375="sníž. přenesená",J375,0)</f>
        <v>0</v>
      </c>
      <c r="BI375" s="152">
        <f>IF(N375="nulová",J375,0)</f>
        <v>0</v>
      </c>
      <c r="BJ375" s="17" t="s">
        <v>140</v>
      </c>
      <c r="BK375" s="152">
        <f>ROUND(I375*H375,2)</f>
        <v>0</v>
      </c>
      <c r="BL375" s="17" t="s">
        <v>172</v>
      </c>
      <c r="BM375" s="151" t="s">
        <v>683</v>
      </c>
    </row>
    <row r="376" spans="1:65" s="15" customFormat="1">
      <c r="B376" s="170"/>
      <c r="D376" s="154" t="s">
        <v>142</v>
      </c>
      <c r="E376" s="171" t="s">
        <v>1</v>
      </c>
      <c r="F376" s="172" t="s">
        <v>684</v>
      </c>
      <c r="H376" s="171" t="s">
        <v>1</v>
      </c>
      <c r="I376" s="173"/>
      <c r="L376" s="170"/>
      <c r="M376" s="174"/>
      <c r="N376" s="175"/>
      <c r="O376" s="175"/>
      <c r="P376" s="175"/>
      <c r="Q376" s="175"/>
      <c r="R376" s="175"/>
      <c r="S376" s="175"/>
      <c r="T376" s="176"/>
      <c r="AT376" s="171" t="s">
        <v>142</v>
      </c>
      <c r="AU376" s="171" t="s">
        <v>140</v>
      </c>
      <c r="AV376" s="15" t="s">
        <v>81</v>
      </c>
      <c r="AW376" s="15" t="s">
        <v>30</v>
      </c>
      <c r="AX376" s="15" t="s">
        <v>73</v>
      </c>
      <c r="AY376" s="171" t="s">
        <v>132</v>
      </c>
    </row>
    <row r="377" spans="1:65" s="13" customFormat="1">
      <c r="B377" s="153"/>
      <c r="D377" s="154" t="s">
        <v>142</v>
      </c>
      <c r="E377" s="155" t="s">
        <v>1</v>
      </c>
      <c r="F377" s="156" t="s">
        <v>685</v>
      </c>
      <c r="H377" s="157">
        <v>4.9000000000000004</v>
      </c>
      <c r="I377" s="158"/>
      <c r="L377" s="153"/>
      <c r="M377" s="159"/>
      <c r="N377" s="160"/>
      <c r="O377" s="160"/>
      <c r="P377" s="160"/>
      <c r="Q377" s="160"/>
      <c r="R377" s="160"/>
      <c r="S377" s="160"/>
      <c r="T377" s="161"/>
      <c r="AT377" s="155" t="s">
        <v>142</v>
      </c>
      <c r="AU377" s="155" t="s">
        <v>140</v>
      </c>
      <c r="AV377" s="13" t="s">
        <v>140</v>
      </c>
      <c r="AW377" s="13" t="s">
        <v>30</v>
      </c>
      <c r="AX377" s="13" t="s">
        <v>81</v>
      </c>
      <c r="AY377" s="155" t="s">
        <v>132</v>
      </c>
    </row>
    <row r="378" spans="1:65" s="2" customFormat="1" ht="24.2" customHeight="1">
      <c r="A378" s="32"/>
      <c r="B378" s="139"/>
      <c r="C378" s="140">
        <v>150</v>
      </c>
      <c r="D378" s="140" t="s">
        <v>135</v>
      </c>
      <c r="E378" s="141" t="s">
        <v>686</v>
      </c>
      <c r="F378" s="142" t="s">
        <v>687</v>
      </c>
      <c r="G378" s="143" t="s">
        <v>138</v>
      </c>
      <c r="H378" s="144">
        <v>4.9000000000000004</v>
      </c>
      <c r="I378" s="145"/>
      <c r="J378" s="146">
        <f>ROUND(I378*H378,2)</f>
        <v>0</v>
      </c>
      <c r="K378" s="142" t="s">
        <v>1</v>
      </c>
      <c r="L378" s="33"/>
      <c r="M378" s="147" t="s">
        <v>1</v>
      </c>
      <c r="N378" s="148" t="s">
        <v>39</v>
      </c>
      <c r="O378" s="58"/>
      <c r="P378" s="149">
        <f>O378*H378</f>
        <v>0</v>
      </c>
      <c r="Q378" s="149">
        <v>1.2E-4</v>
      </c>
      <c r="R378" s="149">
        <f>Q378*H378</f>
        <v>5.8800000000000009E-4</v>
      </c>
      <c r="S378" s="149">
        <v>0</v>
      </c>
      <c r="T378" s="150">
        <f>S378*H378</f>
        <v>0</v>
      </c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R378" s="151" t="s">
        <v>172</v>
      </c>
      <c r="AT378" s="151" t="s">
        <v>135</v>
      </c>
      <c r="AU378" s="151" t="s">
        <v>140</v>
      </c>
      <c r="AY378" s="17" t="s">
        <v>132</v>
      </c>
      <c r="BE378" s="152">
        <f>IF(N378="základní",J378,0)</f>
        <v>0</v>
      </c>
      <c r="BF378" s="152">
        <f>IF(N378="snížená",J378,0)</f>
        <v>0</v>
      </c>
      <c r="BG378" s="152">
        <f>IF(N378="zákl. přenesená",J378,0)</f>
        <v>0</v>
      </c>
      <c r="BH378" s="152">
        <f>IF(N378="sníž. přenesená",J378,0)</f>
        <v>0</v>
      </c>
      <c r="BI378" s="152">
        <f>IF(N378="nulová",J378,0)</f>
        <v>0</v>
      </c>
      <c r="BJ378" s="17" t="s">
        <v>140</v>
      </c>
      <c r="BK378" s="152">
        <f>ROUND(I378*H378,2)</f>
        <v>0</v>
      </c>
      <c r="BL378" s="17" t="s">
        <v>172</v>
      </c>
      <c r="BM378" s="151" t="s">
        <v>688</v>
      </c>
    </row>
    <row r="379" spans="1:65" s="12" customFormat="1" ht="22.9" customHeight="1">
      <c r="B379" s="126"/>
      <c r="D379" s="127" t="s">
        <v>72</v>
      </c>
      <c r="E379" s="137" t="s">
        <v>689</v>
      </c>
      <c r="F379" s="137" t="s">
        <v>690</v>
      </c>
      <c r="I379" s="129"/>
      <c r="J379" s="138">
        <f>BK379</f>
        <v>0</v>
      </c>
      <c r="L379" s="126"/>
      <c r="M379" s="131"/>
      <c r="N379" s="132"/>
      <c r="O379" s="132"/>
      <c r="P379" s="133">
        <f>SUM(P380:P392)</f>
        <v>0</v>
      </c>
      <c r="Q379" s="132"/>
      <c r="R379" s="133">
        <f>SUM(R380:R392)</f>
        <v>2.8361979999999998E-2</v>
      </c>
      <c r="S379" s="132"/>
      <c r="T379" s="134">
        <f>SUM(T380:T392)</f>
        <v>0</v>
      </c>
      <c r="AR379" s="127" t="s">
        <v>140</v>
      </c>
      <c r="AT379" s="135" t="s">
        <v>72</v>
      </c>
      <c r="AU379" s="135" t="s">
        <v>81</v>
      </c>
      <c r="AY379" s="127" t="s">
        <v>132</v>
      </c>
      <c r="BK379" s="136">
        <f>SUM(BK380:BK392)</f>
        <v>0</v>
      </c>
    </row>
    <row r="380" spans="1:65" s="2" customFormat="1" ht="24.2" customHeight="1">
      <c r="A380" s="32"/>
      <c r="B380" s="139"/>
      <c r="C380" s="140">
        <v>151</v>
      </c>
      <c r="D380" s="140" t="s">
        <v>135</v>
      </c>
      <c r="E380" s="141" t="s">
        <v>170</v>
      </c>
      <c r="F380" s="142" t="s">
        <v>171</v>
      </c>
      <c r="G380" s="143" t="s">
        <v>138</v>
      </c>
      <c r="H380" s="144">
        <v>76.653999999999996</v>
      </c>
      <c r="I380" s="145"/>
      <c r="J380" s="146">
        <f>ROUND(I380*H380,2)</f>
        <v>0</v>
      </c>
      <c r="K380" s="142" t="s">
        <v>1</v>
      </c>
      <c r="L380" s="33"/>
      <c r="M380" s="147" t="s">
        <v>1</v>
      </c>
      <c r="N380" s="148" t="s">
        <v>39</v>
      </c>
      <c r="O380" s="58"/>
      <c r="P380" s="149">
        <f>O380*H380</f>
        <v>0</v>
      </c>
      <c r="Q380" s="149">
        <v>0</v>
      </c>
      <c r="R380" s="149">
        <f>Q380*H380</f>
        <v>0</v>
      </c>
      <c r="S380" s="149">
        <v>0</v>
      </c>
      <c r="T380" s="150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51" t="s">
        <v>172</v>
      </c>
      <c r="AT380" s="151" t="s">
        <v>135</v>
      </c>
      <c r="AU380" s="151" t="s">
        <v>140</v>
      </c>
      <c r="AY380" s="17" t="s">
        <v>132</v>
      </c>
      <c r="BE380" s="152">
        <f>IF(N380="základní",J380,0)</f>
        <v>0</v>
      </c>
      <c r="BF380" s="152">
        <f>IF(N380="snížená",J380,0)</f>
        <v>0</v>
      </c>
      <c r="BG380" s="152">
        <f>IF(N380="zákl. přenesená",J380,0)</f>
        <v>0</v>
      </c>
      <c r="BH380" s="152">
        <f>IF(N380="sníž. přenesená",J380,0)</f>
        <v>0</v>
      </c>
      <c r="BI380" s="152">
        <f>IF(N380="nulová",J380,0)</f>
        <v>0</v>
      </c>
      <c r="BJ380" s="17" t="s">
        <v>140</v>
      </c>
      <c r="BK380" s="152">
        <f>ROUND(I380*H380,2)</f>
        <v>0</v>
      </c>
      <c r="BL380" s="17" t="s">
        <v>172</v>
      </c>
      <c r="BM380" s="151" t="s">
        <v>691</v>
      </c>
    </row>
    <row r="381" spans="1:65" s="15" customFormat="1">
      <c r="B381" s="170"/>
      <c r="D381" s="154" t="s">
        <v>142</v>
      </c>
      <c r="E381" s="171" t="s">
        <v>1</v>
      </c>
      <c r="F381" s="172" t="s">
        <v>176</v>
      </c>
      <c r="H381" s="171" t="s">
        <v>1</v>
      </c>
      <c r="I381" s="173"/>
      <c r="L381" s="170"/>
      <c r="M381" s="174"/>
      <c r="N381" s="175"/>
      <c r="O381" s="175"/>
      <c r="P381" s="175"/>
      <c r="Q381" s="175"/>
      <c r="R381" s="175"/>
      <c r="S381" s="175"/>
      <c r="T381" s="176"/>
      <c r="AT381" s="171" t="s">
        <v>142</v>
      </c>
      <c r="AU381" s="171" t="s">
        <v>140</v>
      </c>
      <c r="AV381" s="15" t="s">
        <v>81</v>
      </c>
      <c r="AW381" s="15" t="s">
        <v>30</v>
      </c>
      <c r="AX381" s="15" t="s">
        <v>73</v>
      </c>
      <c r="AY381" s="171" t="s">
        <v>132</v>
      </c>
    </row>
    <row r="382" spans="1:65" s="13" customFormat="1">
      <c r="B382" s="153"/>
      <c r="D382" s="154" t="s">
        <v>142</v>
      </c>
      <c r="E382" s="155" t="s">
        <v>1</v>
      </c>
      <c r="F382" s="156" t="s">
        <v>528</v>
      </c>
      <c r="H382" s="157">
        <v>1.0309999999999999</v>
      </c>
      <c r="I382" s="158"/>
      <c r="L382" s="153"/>
      <c r="M382" s="159"/>
      <c r="N382" s="160"/>
      <c r="O382" s="160"/>
      <c r="P382" s="160"/>
      <c r="Q382" s="160"/>
      <c r="R382" s="160"/>
      <c r="S382" s="160"/>
      <c r="T382" s="161"/>
      <c r="AT382" s="155" t="s">
        <v>142</v>
      </c>
      <c r="AU382" s="155" t="s">
        <v>140</v>
      </c>
      <c r="AV382" s="13" t="s">
        <v>140</v>
      </c>
      <c r="AW382" s="13" t="s">
        <v>30</v>
      </c>
      <c r="AX382" s="13" t="s">
        <v>73</v>
      </c>
      <c r="AY382" s="155" t="s">
        <v>132</v>
      </c>
    </row>
    <row r="383" spans="1:65" s="13" customFormat="1">
      <c r="B383" s="153"/>
      <c r="D383" s="154" t="s">
        <v>142</v>
      </c>
      <c r="E383" s="155" t="s">
        <v>1</v>
      </c>
      <c r="F383" s="156" t="s">
        <v>527</v>
      </c>
      <c r="H383" s="157">
        <v>2.8140000000000001</v>
      </c>
      <c r="I383" s="158"/>
      <c r="L383" s="153"/>
      <c r="M383" s="159"/>
      <c r="N383" s="160"/>
      <c r="O383" s="160"/>
      <c r="P383" s="160"/>
      <c r="Q383" s="160"/>
      <c r="R383" s="160"/>
      <c r="S383" s="160"/>
      <c r="T383" s="161"/>
      <c r="AT383" s="155" t="s">
        <v>142</v>
      </c>
      <c r="AU383" s="155" t="s">
        <v>140</v>
      </c>
      <c r="AV383" s="13" t="s">
        <v>140</v>
      </c>
      <c r="AW383" s="13" t="s">
        <v>30</v>
      </c>
      <c r="AX383" s="13" t="s">
        <v>73</v>
      </c>
      <c r="AY383" s="155" t="s">
        <v>132</v>
      </c>
    </row>
    <row r="384" spans="1:65" s="13" customFormat="1">
      <c r="B384" s="153"/>
      <c r="D384" s="154" t="s">
        <v>142</v>
      </c>
      <c r="E384" s="155" t="s">
        <v>1</v>
      </c>
      <c r="F384" s="156" t="s">
        <v>692</v>
      </c>
      <c r="H384" s="157">
        <v>2.59</v>
      </c>
      <c r="I384" s="158"/>
      <c r="L384" s="153"/>
      <c r="M384" s="159"/>
      <c r="N384" s="160"/>
      <c r="O384" s="160"/>
      <c r="P384" s="160"/>
      <c r="Q384" s="160"/>
      <c r="R384" s="160"/>
      <c r="S384" s="160"/>
      <c r="T384" s="161"/>
      <c r="AT384" s="155" t="s">
        <v>142</v>
      </c>
      <c r="AU384" s="155" t="s">
        <v>140</v>
      </c>
      <c r="AV384" s="13" t="s">
        <v>140</v>
      </c>
      <c r="AW384" s="13" t="s">
        <v>30</v>
      </c>
      <c r="AX384" s="13" t="s">
        <v>73</v>
      </c>
      <c r="AY384" s="155" t="s">
        <v>132</v>
      </c>
    </row>
    <row r="385" spans="1:65" s="13" customFormat="1">
      <c r="B385" s="153"/>
      <c r="D385" s="154" t="s">
        <v>142</v>
      </c>
      <c r="E385" s="155" t="s">
        <v>1</v>
      </c>
      <c r="F385" s="156" t="s">
        <v>693</v>
      </c>
      <c r="H385" s="157">
        <v>2.85</v>
      </c>
      <c r="I385" s="158"/>
      <c r="L385" s="153"/>
      <c r="M385" s="159"/>
      <c r="N385" s="160"/>
      <c r="O385" s="160"/>
      <c r="P385" s="160"/>
      <c r="Q385" s="160"/>
      <c r="R385" s="160"/>
      <c r="S385" s="160"/>
      <c r="T385" s="161"/>
      <c r="AT385" s="155" t="s">
        <v>142</v>
      </c>
      <c r="AU385" s="155" t="s">
        <v>140</v>
      </c>
      <c r="AV385" s="13" t="s">
        <v>140</v>
      </c>
      <c r="AW385" s="13" t="s">
        <v>30</v>
      </c>
      <c r="AX385" s="13" t="s">
        <v>73</v>
      </c>
      <c r="AY385" s="155" t="s">
        <v>132</v>
      </c>
    </row>
    <row r="386" spans="1:65" s="13" customFormat="1">
      <c r="B386" s="153"/>
      <c r="D386" s="154" t="s">
        <v>142</v>
      </c>
      <c r="E386" s="155" t="s">
        <v>1</v>
      </c>
      <c r="F386" s="156" t="s">
        <v>694</v>
      </c>
      <c r="H386" s="157">
        <v>8.1940000000000008</v>
      </c>
      <c r="I386" s="158"/>
      <c r="L386" s="153"/>
      <c r="M386" s="159"/>
      <c r="N386" s="160"/>
      <c r="O386" s="160"/>
      <c r="P386" s="160"/>
      <c r="Q386" s="160"/>
      <c r="R386" s="160"/>
      <c r="S386" s="160"/>
      <c r="T386" s="161"/>
      <c r="AT386" s="155" t="s">
        <v>142</v>
      </c>
      <c r="AU386" s="155" t="s">
        <v>140</v>
      </c>
      <c r="AV386" s="13" t="s">
        <v>140</v>
      </c>
      <c r="AW386" s="13" t="s">
        <v>30</v>
      </c>
      <c r="AX386" s="13" t="s">
        <v>73</v>
      </c>
      <c r="AY386" s="155" t="s">
        <v>132</v>
      </c>
    </row>
    <row r="387" spans="1:65" s="15" customFormat="1">
      <c r="B387" s="170"/>
      <c r="D387" s="154" t="s">
        <v>142</v>
      </c>
      <c r="E387" s="171" t="s">
        <v>1</v>
      </c>
      <c r="F387" s="172" t="s">
        <v>695</v>
      </c>
      <c r="H387" s="171" t="s">
        <v>1</v>
      </c>
      <c r="I387" s="173"/>
      <c r="L387" s="170"/>
      <c r="M387" s="174"/>
      <c r="N387" s="175"/>
      <c r="O387" s="175"/>
      <c r="P387" s="175"/>
      <c r="Q387" s="175"/>
      <c r="R387" s="175"/>
      <c r="S387" s="175"/>
      <c r="T387" s="176"/>
      <c r="AT387" s="171" t="s">
        <v>142</v>
      </c>
      <c r="AU387" s="171" t="s">
        <v>140</v>
      </c>
      <c r="AV387" s="15" t="s">
        <v>81</v>
      </c>
      <c r="AW387" s="15" t="s">
        <v>30</v>
      </c>
      <c r="AX387" s="15" t="s">
        <v>73</v>
      </c>
      <c r="AY387" s="171" t="s">
        <v>132</v>
      </c>
    </row>
    <row r="388" spans="1:65" s="13" customFormat="1">
      <c r="B388" s="153"/>
      <c r="D388" s="154" t="s">
        <v>142</v>
      </c>
      <c r="E388" s="155" t="s">
        <v>1</v>
      </c>
      <c r="F388" s="156" t="s">
        <v>696</v>
      </c>
      <c r="H388" s="157">
        <v>30.343</v>
      </c>
      <c r="I388" s="158"/>
      <c r="L388" s="153"/>
      <c r="M388" s="159"/>
      <c r="N388" s="160"/>
      <c r="O388" s="160"/>
      <c r="P388" s="160"/>
      <c r="Q388" s="160"/>
      <c r="R388" s="160"/>
      <c r="S388" s="160"/>
      <c r="T388" s="161"/>
      <c r="AT388" s="155" t="s">
        <v>142</v>
      </c>
      <c r="AU388" s="155" t="s">
        <v>140</v>
      </c>
      <c r="AV388" s="13" t="s">
        <v>140</v>
      </c>
      <c r="AW388" s="13" t="s">
        <v>30</v>
      </c>
      <c r="AX388" s="13" t="s">
        <v>73</v>
      </c>
      <c r="AY388" s="155" t="s">
        <v>132</v>
      </c>
    </row>
    <row r="389" spans="1:65" s="13" customFormat="1">
      <c r="B389" s="153"/>
      <c r="D389" s="154" t="s">
        <v>142</v>
      </c>
      <c r="E389" s="155" t="s">
        <v>1</v>
      </c>
      <c r="F389" s="156" t="s">
        <v>153</v>
      </c>
      <c r="H389" s="157">
        <v>28.832000000000001</v>
      </c>
      <c r="I389" s="158"/>
      <c r="L389" s="153"/>
      <c r="M389" s="159"/>
      <c r="N389" s="160"/>
      <c r="O389" s="160"/>
      <c r="P389" s="160"/>
      <c r="Q389" s="160"/>
      <c r="R389" s="160"/>
      <c r="S389" s="160"/>
      <c r="T389" s="161"/>
      <c r="AT389" s="155" t="s">
        <v>142</v>
      </c>
      <c r="AU389" s="155" t="s">
        <v>140</v>
      </c>
      <c r="AV389" s="13" t="s">
        <v>140</v>
      </c>
      <c r="AW389" s="13" t="s">
        <v>30</v>
      </c>
      <c r="AX389" s="13" t="s">
        <v>73</v>
      </c>
      <c r="AY389" s="155" t="s">
        <v>132</v>
      </c>
    </row>
    <row r="390" spans="1:65" s="14" customFormat="1">
      <c r="B390" s="162"/>
      <c r="D390" s="154" t="s">
        <v>142</v>
      </c>
      <c r="E390" s="163" t="s">
        <v>1</v>
      </c>
      <c r="F390" s="164" t="s">
        <v>149</v>
      </c>
      <c r="H390" s="165">
        <v>76.653999999999996</v>
      </c>
      <c r="I390" s="166"/>
      <c r="L390" s="162"/>
      <c r="M390" s="167"/>
      <c r="N390" s="168"/>
      <c r="O390" s="168"/>
      <c r="P390" s="168"/>
      <c r="Q390" s="168"/>
      <c r="R390" s="168"/>
      <c r="S390" s="168"/>
      <c r="T390" s="169"/>
      <c r="AT390" s="163" t="s">
        <v>142</v>
      </c>
      <c r="AU390" s="163" t="s">
        <v>140</v>
      </c>
      <c r="AV390" s="14" t="s">
        <v>139</v>
      </c>
      <c r="AW390" s="14" t="s">
        <v>30</v>
      </c>
      <c r="AX390" s="14" t="s">
        <v>81</v>
      </c>
      <c r="AY390" s="163" t="s">
        <v>132</v>
      </c>
    </row>
    <row r="391" spans="1:65" s="2" customFormat="1" ht="24.2" customHeight="1">
      <c r="A391" s="32"/>
      <c r="B391" s="139"/>
      <c r="C391" s="140">
        <v>152</v>
      </c>
      <c r="D391" s="140" t="s">
        <v>135</v>
      </c>
      <c r="E391" s="141" t="s">
        <v>697</v>
      </c>
      <c r="F391" s="142" t="s">
        <v>698</v>
      </c>
      <c r="G391" s="143" t="s">
        <v>138</v>
      </c>
      <c r="H391" s="144">
        <v>76.653999999999996</v>
      </c>
      <c r="I391" s="145"/>
      <c r="J391" s="146">
        <f>ROUND(I391*H391,2)</f>
        <v>0</v>
      </c>
      <c r="K391" s="142" t="s">
        <v>1</v>
      </c>
      <c r="L391" s="33"/>
      <c r="M391" s="147" t="s">
        <v>1</v>
      </c>
      <c r="N391" s="148" t="s">
        <v>39</v>
      </c>
      <c r="O391" s="58"/>
      <c r="P391" s="149">
        <f>O391*H391</f>
        <v>0</v>
      </c>
      <c r="Q391" s="149">
        <v>2.1000000000000001E-4</v>
      </c>
      <c r="R391" s="149">
        <f>Q391*H391</f>
        <v>1.6097339999999998E-2</v>
      </c>
      <c r="S391" s="149">
        <v>0</v>
      </c>
      <c r="T391" s="150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51" t="s">
        <v>172</v>
      </c>
      <c r="AT391" s="151" t="s">
        <v>135</v>
      </c>
      <c r="AU391" s="151" t="s">
        <v>140</v>
      </c>
      <c r="AY391" s="17" t="s">
        <v>132</v>
      </c>
      <c r="BE391" s="152">
        <f>IF(N391="základní",J391,0)</f>
        <v>0</v>
      </c>
      <c r="BF391" s="152">
        <f>IF(N391="snížená",J391,0)</f>
        <v>0</v>
      </c>
      <c r="BG391" s="152">
        <f>IF(N391="zákl. přenesená",J391,0)</f>
        <v>0</v>
      </c>
      <c r="BH391" s="152">
        <f>IF(N391="sníž. přenesená",J391,0)</f>
        <v>0</v>
      </c>
      <c r="BI391" s="152">
        <f>IF(N391="nulová",J391,0)</f>
        <v>0</v>
      </c>
      <c r="BJ391" s="17" t="s">
        <v>140</v>
      </c>
      <c r="BK391" s="152">
        <f>ROUND(I391*H391,2)</f>
        <v>0</v>
      </c>
      <c r="BL391" s="17" t="s">
        <v>172</v>
      </c>
      <c r="BM391" s="151" t="s">
        <v>699</v>
      </c>
    </row>
    <row r="392" spans="1:65" s="2" customFormat="1" ht="24.2" customHeight="1">
      <c r="A392" s="32"/>
      <c r="B392" s="139"/>
      <c r="C392" s="140">
        <v>153</v>
      </c>
      <c r="D392" s="140" t="s">
        <v>135</v>
      </c>
      <c r="E392" s="141" t="s">
        <v>700</v>
      </c>
      <c r="F392" s="142" t="s">
        <v>701</v>
      </c>
      <c r="G392" s="143" t="s">
        <v>138</v>
      </c>
      <c r="H392" s="144">
        <v>76.653999999999996</v>
      </c>
      <c r="I392" s="145"/>
      <c r="J392" s="146">
        <f>ROUND(I392*H392,2)</f>
        <v>0</v>
      </c>
      <c r="K392" s="142" t="s">
        <v>1</v>
      </c>
      <c r="L392" s="33"/>
      <c r="M392" s="147" t="s">
        <v>1</v>
      </c>
      <c r="N392" s="148" t="s">
        <v>39</v>
      </c>
      <c r="O392" s="58"/>
      <c r="P392" s="149">
        <f>O392*H392</f>
        <v>0</v>
      </c>
      <c r="Q392" s="149">
        <v>1.6000000000000001E-4</v>
      </c>
      <c r="R392" s="149">
        <f>Q392*H392</f>
        <v>1.226464E-2</v>
      </c>
      <c r="S392" s="149">
        <v>0</v>
      </c>
      <c r="T392" s="150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1" t="s">
        <v>172</v>
      </c>
      <c r="AT392" s="151" t="s">
        <v>135</v>
      </c>
      <c r="AU392" s="151" t="s">
        <v>140</v>
      </c>
      <c r="AY392" s="17" t="s">
        <v>132</v>
      </c>
      <c r="BE392" s="152">
        <f>IF(N392="základní",J392,0)</f>
        <v>0</v>
      </c>
      <c r="BF392" s="152">
        <f>IF(N392="snížená",J392,0)</f>
        <v>0</v>
      </c>
      <c r="BG392" s="152">
        <f>IF(N392="zákl. přenesená",J392,0)</f>
        <v>0</v>
      </c>
      <c r="BH392" s="152">
        <f>IF(N392="sníž. přenesená",J392,0)</f>
        <v>0</v>
      </c>
      <c r="BI392" s="152">
        <f>IF(N392="nulová",J392,0)</f>
        <v>0</v>
      </c>
      <c r="BJ392" s="17" t="s">
        <v>140</v>
      </c>
      <c r="BK392" s="152">
        <f>ROUND(I392*H392,2)</f>
        <v>0</v>
      </c>
      <c r="BL392" s="17" t="s">
        <v>172</v>
      </c>
      <c r="BM392" s="151" t="s">
        <v>702</v>
      </c>
    </row>
    <row r="393" spans="1:65" s="12" customFormat="1" ht="22.9" customHeight="1">
      <c r="B393" s="126"/>
      <c r="D393" s="127" t="s">
        <v>72</v>
      </c>
      <c r="E393" s="137" t="s">
        <v>703</v>
      </c>
      <c r="F393" s="137" t="s">
        <v>704</v>
      </c>
      <c r="I393" s="129"/>
      <c r="J393" s="138">
        <f>BK393</f>
        <v>0</v>
      </c>
      <c r="L393" s="126"/>
      <c r="M393" s="131"/>
      <c r="N393" s="132"/>
      <c r="O393" s="132"/>
      <c r="P393" s="133">
        <f>SUM(P394:P419)</f>
        <v>0</v>
      </c>
      <c r="Q393" s="132"/>
      <c r="R393" s="133">
        <f>SUM(R394:R419)</f>
        <v>4.3417280000000003E-2</v>
      </c>
      <c r="S393" s="132"/>
      <c r="T393" s="134">
        <f>SUM(T394:T419)</f>
        <v>0</v>
      </c>
      <c r="AR393" s="127" t="s">
        <v>140</v>
      </c>
      <c r="AT393" s="135" t="s">
        <v>72</v>
      </c>
      <c r="AU393" s="135" t="s">
        <v>81</v>
      </c>
      <c r="AY393" s="127" t="s">
        <v>132</v>
      </c>
      <c r="BK393" s="136">
        <f>SUM(BK394:BK419)</f>
        <v>0</v>
      </c>
    </row>
    <row r="394" spans="1:65" s="2" customFormat="1" ht="24.2" customHeight="1">
      <c r="A394" s="32"/>
      <c r="B394" s="139"/>
      <c r="C394" s="140">
        <v>154</v>
      </c>
      <c r="D394" s="140" t="s">
        <v>135</v>
      </c>
      <c r="E394" s="141" t="s">
        <v>705</v>
      </c>
      <c r="F394" s="142" t="s">
        <v>706</v>
      </c>
      <c r="G394" s="143" t="s">
        <v>138</v>
      </c>
      <c r="H394" s="144">
        <v>3.8450000000000002</v>
      </c>
      <c r="I394" s="145"/>
      <c r="J394" s="146">
        <f>ROUND(I394*H394,2)</f>
        <v>0</v>
      </c>
      <c r="K394" s="142" t="s">
        <v>1</v>
      </c>
      <c r="L394" s="33"/>
      <c r="M394" s="147" t="s">
        <v>1</v>
      </c>
      <c r="N394" s="148" t="s">
        <v>39</v>
      </c>
      <c r="O394" s="58"/>
      <c r="P394" s="149">
        <f>O394*H394</f>
        <v>0</v>
      </c>
      <c r="Q394" s="149">
        <v>0</v>
      </c>
      <c r="R394" s="149">
        <f>Q394*H394</f>
        <v>0</v>
      </c>
      <c r="S394" s="149">
        <v>0</v>
      </c>
      <c r="T394" s="150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51" t="s">
        <v>172</v>
      </c>
      <c r="AT394" s="151" t="s">
        <v>135</v>
      </c>
      <c r="AU394" s="151" t="s">
        <v>140</v>
      </c>
      <c r="AY394" s="17" t="s">
        <v>132</v>
      </c>
      <c r="BE394" s="152">
        <f>IF(N394="základní",J394,0)</f>
        <v>0</v>
      </c>
      <c r="BF394" s="152">
        <f>IF(N394="snížená",J394,0)</f>
        <v>0</v>
      </c>
      <c r="BG394" s="152">
        <f>IF(N394="zákl. přenesená",J394,0)</f>
        <v>0</v>
      </c>
      <c r="BH394" s="152">
        <f>IF(N394="sníž. přenesená",J394,0)</f>
        <v>0</v>
      </c>
      <c r="BI394" s="152">
        <f>IF(N394="nulová",J394,0)</f>
        <v>0</v>
      </c>
      <c r="BJ394" s="17" t="s">
        <v>140</v>
      </c>
      <c r="BK394" s="152">
        <f>ROUND(I394*H394,2)</f>
        <v>0</v>
      </c>
      <c r="BL394" s="17" t="s">
        <v>172</v>
      </c>
      <c r="BM394" s="151" t="s">
        <v>707</v>
      </c>
    </row>
    <row r="395" spans="1:65" s="13" customFormat="1">
      <c r="B395" s="153"/>
      <c r="D395" s="154" t="s">
        <v>142</v>
      </c>
      <c r="E395" s="155" t="s">
        <v>1</v>
      </c>
      <c r="F395" s="156" t="s">
        <v>147</v>
      </c>
      <c r="H395" s="157">
        <v>2.8140000000000001</v>
      </c>
      <c r="I395" s="158"/>
      <c r="L395" s="153"/>
      <c r="M395" s="159"/>
      <c r="N395" s="160"/>
      <c r="O395" s="160"/>
      <c r="P395" s="160"/>
      <c r="Q395" s="160"/>
      <c r="R395" s="160"/>
      <c r="S395" s="160"/>
      <c r="T395" s="161"/>
      <c r="AT395" s="155" t="s">
        <v>142</v>
      </c>
      <c r="AU395" s="155" t="s">
        <v>140</v>
      </c>
      <c r="AV395" s="13" t="s">
        <v>140</v>
      </c>
      <c r="AW395" s="13" t="s">
        <v>30</v>
      </c>
      <c r="AX395" s="13" t="s">
        <v>73</v>
      </c>
      <c r="AY395" s="155" t="s">
        <v>132</v>
      </c>
    </row>
    <row r="396" spans="1:65" s="13" customFormat="1">
      <c r="B396" s="153"/>
      <c r="D396" s="154" t="s">
        <v>142</v>
      </c>
      <c r="E396" s="155" t="s">
        <v>1</v>
      </c>
      <c r="F396" s="156" t="s">
        <v>148</v>
      </c>
      <c r="H396" s="157">
        <v>1.0309999999999999</v>
      </c>
      <c r="I396" s="158"/>
      <c r="L396" s="153"/>
      <c r="M396" s="159"/>
      <c r="N396" s="160"/>
      <c r="O396" s="160"/>
      <c r="P396" s="160"/>
      <c r="Q396" s="160"/>
      <c r="R396" s="160"/>
      <c r="S396" s="160"/>
      <c r="T396" s="161"/>
      <c r="AT396" s="155" t="s">
        <v>142</v>
      </c>
      <c r="AU396" s="155" t="s">
        <v>140</v>
      </c>
      <c r="AV396" s="13" t="s">
        <v>140</v>
      </c>
      <c r="AW396" s="13" t="s">
        <v>30</v>
      </c>
      <c r="AX396" s="13" t="s">
        <v>73</v>
      </c>
      <c r="AY396" s="155" t="s">
        <v>132</v>
      </c>
    </row>
    <row r="397" spans="1:65" s="14" customFormat="1">
      <c r="B397" s="162"/>
      <c r="D397" s="154" t="s">
        <v>142</v>
      </c>
      <c r="E397" s="163" t="s">
        <v>1</v>
      </c>
      <c r="F397" s="164" t="s">
        <v>149</v>
      </c>
      <c r="H397" s="165">
        <v>3.8449999999999998</v>
      </c>
      <c r="I397" s="166"/>
      <c r="L397" s="162"/>
      <c r="M397" s="167"/>
      <c r="N397" s="168"/>
      <c r="O397" s="168"/>
      <c r="P397" s="168"/>
      <c r="Q397" s="168"/>
      <c r="R397" s="168"/>
      <c r="S397" s="168"/>
      <c r="T397" s="169"/>
      <c r="AT397" s="163" t="s">
        <v>142</v>
      </c>
      <c r="AU397" s="163" t="s">
        <v>140</v>
      </c>
      <c r="AV397" s="14" t="s">
        <v>139</v>
      </c>
      <c r="AW397" s="14" t="s">
        <v>30</v>
      </c>
      <c r="AX397" s="14" t="s">
        <v>81</v>
      </c>
      <c r="AY397" s="163" t="s">
        <v>132</v>
      </c>
    </row>
    <row r="398" spans="1:65" s="2" customFormat="1" ht="24.2" customHeight="1">
      <c r="A398" s="32"/>
      <c r="B398" s="139"/>
      <c r="C398" s="140">
        <v>155</v>
      </c>
      <c r="D398" s="140" t="s">
        <v>135</v>
      </c>
      <c r="E398" s="141" t="s">
        <v>708</v>
      </c>
      <c r="F398" s="142" t="s">
        <v>709</v>
      </c>
      <c r="G398" s="143" t="s">
        <v>138</v>
      </c>
      <c r="H398" s="144">
        <v>10.500999999999999</v>
      </c>
      <c r="I398" s="145"/>
      <c r="J398" s="146">
        <f>ROUND(I398*H398,2)</f>
        <v>0</v>
      </c>
      <c r="K398" s="142" t="s">
        <v>1</v>
      </c>
      <c r="L398" s="33"/>
      <c r="M398" s="147" t="s">
        <v>1</v>
      </c>
      <c r="N398" s="148" t="s">
        <v>39</v>
      </c>
      <c r="O398" s="58"/>
      <c r="P398" s="149">
        <f>O398*H398</f>
        <v>0</v>
      </c>
      <c r="Q398" s="149">
        <v>0</v>
      </c>
      <c r="R398" s="149">
        <f>Q398*H398</f>
        <v>0</v>
      </c>
      <c r="S398" s="149">
        <v>0</v>
      </c>
      <c r="T398" s="150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1" t="s">
        <v>172</v>
      </c>
      <c r="AT398" s="151" t="s">
        <v>135</v>
      </c>
      <c r="AU398" s="151" t="s">
        <v>140</v>
      </c>
      <c r="AY398" s="17" t="s">
        <v>132</v>
      </c>
      <c r="BE398" s="152">
        <f>IF(N398="základní",J398,0)</f>
        <v>0</v>
      </c>
      <c r="BF398" s="152">
        <f>IF(N398="snížená",J398,0)</f>
        <v>0</v>
      </c>
      <c r="BG398" s="152">
        <f>IF(N398="zákl. přenesená",J398,0)</f>
        <v>0</v>
      </c>
      <c r="BH398" s="152">
        <f>IF(N398="sníž. přenesená",J398,0)</f>
        <v>0</v>
      </c>
      <c r="BI398" s="152">
        <f>IF(N398="nulová",J398,0)</f>
        <v>0</v>
      </c>
      <c r="BJ398" s="17" t="s">
        <v>140</v>
      </c>
      <c r="BK398" s="152">
        <f>ROUND(I398*H398,2)</f>
        <v>0</v>
      </c>
      <c r="BL398" s="17" t="s">
        <v>172</v>
      </c>
      <c r="BM398" s="151" t="s">
        <v>710</v>
      </c>
    </row>
    <row r="399" spans="1:65" s="13" customFormat="1">
      <c r="B399" s="153"/>
      <c r="D399" s="154" t="s">
        <v>142</v>
      </c>
      <c r="E399" s="155" t="s">
        <v>1</v>
      </c>
      <c r="F399" s="156" t="s">
        <v>711</v>
      </c>
      <c r="H399" s="157">
        <v>0.81799999999999995</v>
      </c>
      <c r="I399" s="158"/>
      <c r="L399" s="153"/>
      <c r="M399" s="159"/>
      <c r="N399" s="160"/>
      <c r="O399" s="160"/>
      <c r="P399" s="160"/>
      <c r="Q399" s="160"/>
      <c r="R399" s="160"/>
      <c r="S399" s="160"/>
      <c r="T399" s="161"/>
      <c r="AT399" s="155" t="s">
        <v>142</v>
      </c>
      <c r="AU399" s="155" t="s">
        <v>140</v>
      </c>
      <c r="AV399" s="13" t="s">
        <v>140</v>
      </c>
      <c r="AW399" s="13" t="s">
        <v>30</v>
      </c>
      <c r="AX399" s="13" t="s">
        <v>73</v>
      </c>
      <c r="AY399" s="155" t="s">
        <v>132</v>
      </c>
    </row>
    <row r="400" spans="1:65" s="13" customFormat="1">
      <c r="B400" s="153"/>
      <c r="D400" s="154" t="s">
        <v>142</v>
      </c>
      <c r="E400" s="155" t="s">
        <v>1</v>
      </c>
      <c r="F400" s="156" t="s">
        <v>712</v>
      </c>
      <c r="H400" s="157">
        <v>7.6980000000000004</v>
      </c>
      <c r="I400" s="158"/>
      <c r="L400" s="153"/>
      <c r="M400" s="159"/>
      <c r="N400" s="160"/>
      <c r="O400" s="160"/>
      <c r="P400" s="160"/>
      <c r="Q400" s="160"/>
      <c r="R400" s="160"/>
      <c r="S400" s="160"/>
      <c r="T400" s="161"/>
      <c r="AT400" s="155" t="s">
        <v>142</v>
      </c>
      <c r="AU400" s="155" t="s">
        <v>140</v>
      </c>
      <c r="AV400" s="13" t="s">
        <v>140</v>
      </c>
      <c r="AW400" s="13" t="s">
        <v>30</v>
      </c>
      <c r="AX400" s="13" t="s">
        <v>73</v>
      </c>
      <c r="AY400" s="155" t="s">
        <v>132</v>
      </c>
    </row>
    <row r="401" spans="1:65" s="13" customFormat="1">
      <c r="B401" s="153"/>
      <c r="D401" s="154" t="s">
        <v>142</v>
      </c>
      <c r="E401" s="155" t="s">
        <v>1</v>
      </c>
      <c r="F401" s="156" t="s">
        <v>713</v>
      </c>
      <c r="H401" s="157">
        <v>0.78100000000000003</v>
      </c>
      <c r="I401" s="158"/>
      <c r="L401" s="153"/>
      <c r="M401" s="159"/>
      <c r="N401" s="160"/>
      <c r="O401" s="160"/>
      <c r="P401" s="160"/>
      <c r="Q401" s="160"/>
      <c r="R401" s="160"/>
      <c r="S401" s="160"/>
      <c r="T401" s="161"/>
      <c r="AT401" s="155" t="s">
        <v>142</v>
      </c>
      <c r="AU401" s="155" t="s">
        <v>140</v>
      </c>
      <c r="AV401" s="13" t="s">
        <v>140</v>
      </c>
      <c r="AW401" s="13" t="s">
        <v>30</v>
      </c>
      <c r="AX401" s="13" t="s">
        <v>73</v>
      </c>
      <c r="AY401" s="155" t="s">
        <v>132</v>
      </c>
    </row>
    <row r="402" spans="1:65" s="15" customFormat="1">
      <c r="B402" s="170"/>
      <c r="D402" s="154" t="s">
        <v>142</v>
      </c>
      <c r="E402" s="171" t="s">
        <v>1</v>
      </c>
      <c r="F402" s="172" t="s">
        <v>714</v>
      </c>
      <c r="H402" s="171" t="s">
        <v>1</v>
      </c>
      <c r="I402" s="173"/>
      <c r="L402" s="170"/>
      <c r="M402" s="174"/>
      <c r="N402" s="175"/>
      <c r="O402" s="175"/>
      <c r="P402" s="175"/>
      <c r="Q402" s="175"/>
      <c r="R402" s="175"/>
      <c r="S402" s="175"/>
      <c r="T402" s="176"/>
      <c r="AT402" s="171" t="s">
        <v>142</v>
      </c>
      <c r="AU402" s="171" t="s">
        <v>140</v>
      </c>
      <c r="AV402" s="15" t="s">
        <v>81</v>
      </c>
      <c r="AW402" s="15" t="s">
        <v>30</v>
      </c>
      <c r="AX402" s="15" t="s">
        <v>73</v>
      </c>
      <c r="AY402" s="171" t="s">
        <v>132</v>
      </c>
    </row>
    <row r="403" spans="1:65" s="13" customFormat="1">
      <c r="B403" s="153"/>
      <c r="D403" s="154" t="s">
        <v>142</v>
      </c>
      <c r="E403" s="155" t="s">
        <v>1</v>
      </c>
      <c r="F403" s="156" t="s">
        <v>715</v>
      </c>
      <c r="H403" s="157">
        <v>1.204</v>
      </c>
      <c r="I403" s="158"/>
      <c r="L403" s="153"/>
      <c r="M403" s="159"/>
      <c r="N403" s="160"/>
      <c r="O403" s="160"/>
      <c r="P403" s="160"/>
      <c r="Q403" s="160"/>
      <c r="R403" s="160"/>
      <c r="S403" s="160"/>
      <c r="T403" s="161"/>
      <c r="AT403" s="155" t="s">
        <v>142</v>
      </c>
      <c r="AU403" s="155" t="s">
        <v>140</v>
      </c>
      <c r="AV403" s="13" t="s">
        <v>140</v>
      </c>
      <c r="AW403" s="13" t="s">
        <v>30</v>
      </c>
      <c r="AX403" s="13" t="s">
        <v>73</v>
      </c>
      <c r="AY403" s="155" t="s">
        <v>132</v>
      </c>
    </row>
    <row r="404" spans="1:65" s="14" customFormat="1">
      <c r="B404" s="162"/>
      <c r="D404" s="154" t="s">
        <v>142</v>
      </c>
      <c r="E404" s="163" t="s">
        <v>1</v>
      </c>
      <c r="F404" s="164" t="s">
        <v>149</v>
      </c>
      <c r="H404" s="165">
        <v>10.501000000000001</v>
      </c>
      <c r="I404" s="166"/>
      <c r="L404" s="162"/>
      <c r="M404" s="167"/>
      <c r="N404" s="168"/>
      <c r="O404" s="168"/>
      <c r="P404" s="168"/>
      <c r="Q404" s="168"/>
      <c r="R404" s="168"/>
      <c r="S404" s="168"/>
      <c r="T404" s="169"/>
      <c r="AT404" s="163" t="s">
        <v>142</v>
      </c>
      <c r="AU404" s="163" t="s">
        <v>140</v>
      </c>
      <c r="AV404" s="14" t="s">
        <v>139</v>
      </c>
      <c r="AW404" s="14" t="s">
        <v>30</v>
      </c>
      <c r="AX404" s="14" t="s">
        <v>81</v>
      </c>
      <c r="AY404" s="163" t="s">
        <v>132</v>
      </c>
    </row>
    <row r="405" spans="1:65" s="2" customFormat="1" ht="24.2" customHeight="1">
      <c r="A405" s="32"/>
      <c r="B405" s="139"/>
      <c r="C405" s="177">
        <v>156</v>
      </c>
      <c r="D405" s="177" t="s">
        <v>164</v>
      </c>
      <c r="E405" s="178" t="s">
        <v>716</v>
      </c>
      <c r="F405" s="179" t="s">
        <v>717</v>
      </c>
      <c r="G405" s="180" t="s">
        <v>638</v>
      </c>
      <c r="H405" s="181">
        <v>43.037999999999997</v>
      </c>
      <c r="I405" s="182"/>
      <c r="J405" s="183">
        <f>ROUND(I405*H405,2)</f>
        <v>0</v>
      </c>
      <c r="K405" s="179" t="s">
        <v>1</v>
      </c>
      <c r="L405" s="184"/>
      <c r="M405" s="185" t="s">
        <v>1</v>
      </c>
      <c r="N405" s="186" t="s">
        <v>39</v>
      </c>
      <c r="O405" s="58"/>
      <c r="P405" s="149">
        <f>O405*H405</f>
        <v>0</v>
      </c>
      <c r="Q405" s="149">
        <v>1E-3</v>
      </c>
      <c r="R405" s="149">
        <f>Q405*H405</f>
        <v>4.3038E-2</v>
      </c>
      <c r="S405" s="149">
        <v>0</v>
      </c>
      <c r="T405" s="150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51" t="s">
        <v>251</v>
      </c>
      <c r="AT405" s="151" t="s">
        <v>164</v>
      </c>
      <c r="AU405" s="151" t="s">
        <v>140</v>
      </c>
      <c r="AY405" s="17" t="s">
        <v>132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7" t="s">
        <v>140</v>
      </c>
      <c r="BK405" s="152">
        <f>ROUND(I405*H405,2)</f>
        <v>0</v>
      </c>
      <c r="BL405" s="17" t="s">
        <v>172</v>
      </c>
      <c r="BM405" s="151" t="s">
        <v>718</v>
      </c>
    </row>
    <row r="406" spans="1:65" s="15" customFormat="1">
      <c r="B406" s="170"/>
      <c r="D406" s="154" t="s">
        <v>142</v>
      </c>
      <c r="E406" s="171" t="s">
        <v>1</v>
      </c>
      <c r="F406" s="172" t="s">
        <v>719</v>
      </c>
      <c r="H406" s="171" t="s">
        <v>1</v>
      </c>
      <c r="I406" s="173"/>
      <c r="L406" s="170"/>
      <c r="M406" s="174"/>
      <c r="N406" s="175"/>
      <c r="O406" s="175"/>
      <c r="P406" s="175"/>
      <c r="Q406" s="175"/>
      <c r="R406" s="175"/>
      <c r="S406" s="175"/>
      <c r="T406" s="176"/>
      <c r="AT406" s="171" t="s">
        <v>142</v>
      </c>
      <c r="AU406" s="171" t="s">
        <v>140</v>
      </c>
      <c r="AV406" s="15" t="s">
        <v>81</v>
      </c>
      <c r="AW406" s="15" t="s">
        <v>30</v>
      </c>
      <c r="AX406" s="15" t="s">
        <v>73</v>
      </c>
      <c r="AY406" s="171" t="s">
        <v>132</v>
      </c>
    </row>
    <row r="407" spans="1:65" s="13" customFormat="1">
      <c r="B407" s="153"/>
      <c r="D407" s="154" t="s">
        <v>142</v>
      </c>
      <c r="E407" s="155" t="s">
        <v>1</v>
      </c>
      <c r="F407" s="156" t="s">
        <v>720</v>
      </c>
      <c r="H407" s="157">
        <v>43.037999999999997</v>
      </c>
      <c r="I407" s="158"/>
      <c r="L407" s="153"/>
      <c r="M407" s="159"/>
      <c r="N407" s="160"/>
      <c r="O407" s="160"/>
      <c r="P407" s="160"/>
      <c r="Q407" s="160"/>
      <c r="R407" s="160"/>
      <c r="S407" s="160"/>
      <c r="T407" s="161"/>
      <c r="AT407" s="155" t="s">
        <v>142</v>
      </c>
      <c r="AU407" s="155" t="s">
        <v>140</v>
      </c>
      <c r="AV407" s="13" t="s">
        <v>140</v>
      </c>
      <c r="AW407" s="13" t="s">
        <v>30</v>
      </c>
      <c r="AX407" s="13" t="s">
        <v>81</v>
      </c>
      <c r="AY407" s="155" t="s">
        <v>132</v>
      </c>
    </row>
    <row r="408" spans="1:65" s="2" customFormat="1" ht="33" customHeight="1">
      <c r="A408" s="32"/>
      <c r="B408" s="139"/>
      <c r="C408" s="140">
        <v>157</v>
      </c>
      <c r="D408" s="140" t="s">
        <v>135</v>
      </c>
      <c r="E408" s="141" t="s">
        <v>721</v>
      </c>
      <c r="F408" s="142" t="s">
        <v>722</v>
      </c>
      <c r="G408" s="143" t="s">
        <v>138</v>
      </c>
      <c r="H408" s="144">
        <v>14.346</v>
      </c>
      <c r="I408" s="145"/>
      <c r="J408" s="146">
        <f>ROUND(I408*H408,2)</f>
        <v>0</v>
      </c>
      <c r="K408" s="142" t="s">
        <v>1</v>
      </c>
      <c r="L408" s="33"/>
      <c r="M408" s="147" t="s">
        <v>1</v>
      </c>
      <c r="N408" s="148" t="s">
        <v>39</v>
      </c>
      <c r="O408" s="58"/>
      <c r="P408" s="149">
        <f>O408*H408</f>
        <v>0</v>
      </c>
      <c r="Q408" s="149">
        <v>0</v>
      </c>
      <c r="R408" s="149">
        <f>Q408*H408</f>
        <v>0</v>
      </c>
      <c r="S408" s="149">
        <v>0</v>
      </c>
      <c r="T408" s="150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51" t="s">
        <v>172</v>
      </c>
      <c r="AT408" s="151" t="s">
        <v>135</v>
      </c>
      <c r="AU408" s="151" t="s">
        <v>140</v>
      </c>
      <c r="AY408" s="17" t="s">
        <v>132</v>
      </c>
      <c r="BE408" s="152">
        <f>IF(N408="základní",J408,0)</f>
        <v>0</v>
      </c>
      <c r="BF408" s="152">
        <f>IF(N408="snížená",J408,0)</f>
        <v>0</v>
      </c>
      <c r="BG408" s="152">
        <f>IF(N408="zákl. přenesená",J408,0)</f>
        <v>0</v>
      </c>
      <c r="BH408" s="152">
        <f>IF(N408="sníž. přenesená",J408,0)</f>
        <v>0</v>
      </c>
      <c r="BI408" s="152">
        <f>IF(N408="nulová",J408,0)</f>
        <v>0</v>
      </c>
      <c r="BJ408" s="17" t="s">
        <v>140</v>
      </c>
      <c r="BK408" s="152">
        <f>ROUND(I408*H408,2)</f>
        <v>0</v>
      </c>
      <c r="BL408" s="17" t="s">
        <v>172</v>
      </c>
      <c r="BM408" s="151" t="s">
        <v>723</v>
      </c>
    </row>
    <row r="409" spans="1:65" s="13" customFormat="1">
      <c r="B409" s="153"/>
      <c r="D409" s="154" t="s">
        <v>142</v>
      </c>
      <c r="E409" s="155" t="s">
        <v>1</v>
      </c>
      <c r="F409" s="156" t="s">
        <v>724</v>
      </c>
      <c r="H409" s="157">
        <v>14.346</v>
      </c>
      <c r="I409" s="158"/>
      <c r="L409" s="153"/>
      <c r="M409" s="159"/>
      <c r="N409" s="160"/>
      <c r="O409" s="160"/>
      <c r="P409" s="160"/>
      <c r="Q409" s="160"/>
      <c r="R409" s="160"/>
      <c r="S409" s="160"/>
      <c r="T409" s="161"/>
      <c r="AT409" s="155" t="s">
        <v>142</v>
      </c>
      <c r="AU409" s="155" t="s">
        <v>140</v>
      </c>
      <c r="AV409" s="13" t="s">
        <v>140</v>
      </c>
      <c r="AW409" s="13" t="s">
        <v>30</v>
      </c>
      <c r="AX409" s="13" t="s">
        <v>81</v>
      </c>
      <c r="AY409" s="155" t="s">
        <v>132</v>
      </c>
    </row>
    <row r="410" spans="1:65" s="2" customFormat="1" ht="24.2" customHeight="1">
      <c r="A410" s="32"/>
      <c r="B410" s="139"/>
      <c r="C410" s="140">
        <v>158</v>
      </c>
      <c r="D410" s="140" t="s">
        <v>135</v>
      </c>
      <c r="E410" s="141" t="s">
        <v>725</v>
      </c>
      <c r="F410" s="142" t="s">
        <v>726</v>
      </c>
      <c r="G410" s="143" t="s">
        <v>221</v>
      </c>
      <c r="H410" s="144">
        <v>17.239999999999998</v>
      </c>
      <c r="I410" s="145"/>
      <c r="J410" s="146">
        <f>ROUND(I410*H410,2)</f>
        <v>0</v>
      </c>
      <c r="K410" s="142" t="s">
        <v>1</v>
      </c>
      <c r="L410" s="33"/>
      <c r="M410" s="147" t="s">
        <v>1</v>
      </c>
      <c r="N410" s="148" t="s">
        <v>39</v>
      </c>
      <c r="O410" s="58"/>
      <c r="P410" s="149">
        <f>O410*H410</f>
        <v>0</v>
      </c>
      <c r="Q410" s="149">
        <v>0</v>
      </c>
      <c r="R410" s="149">
        <f>Q410*H410</f>
        <v>0</v>
      </c>
      <c r="S410" s="149">
        <v>0</v>
      </c>
      <c r="T410" s="150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51" t="s">
        <v>172</v>
      </c>
      <c r="AT410" s="151" t="s">
        <v>135</v>
      </c>
      <c r="AU410" s="151" t="s">
        <v>140</v>
      </c>
      <c r="AY410" s="17" t="s">
        <v>132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7" t="s">
        <v>140</v>
      </c>
      <c r="BK410" s="152">
        <f>ROUND(I410*H410,2)</f>
        <v>0</v>
      </c>
      <c r="BL410" s="17" t="s">
        <v>172</v>
      </c>
      <c r="BM410" s="151" t="s">
        <v>727</v>
      </c>
    </row>
    <row r="411" spans="1:65" s="13" customFormat="1">
      <c r="B411" s="153"/>
      <c r="D411" s="154" t="s">
        <v>142</v>
      </c>
      <c r="E411" s="155" t="s">
        <v>1</v>
      </c>
      <c r="F411" s="156" t="s">
        <v>510</v>
      </c>
      <c r="H411" s="157">
        <v>4.09</v>
      </c>
      <c r="I411" s="158"/>
      <c r="L411" s="153"/>
      <c r="M411" s="159"/>
      <c r="N411" s="160"/>
      <c r="O411" s="160"/>
      <c r="P411" s="160"/>
      <c r="Q411" s="160"/>
      <c r="R411" s="160"/>
      <c r="S411" s="160"/>
      <c r="T411" s="161"/>
      <c r="AT411" s="155" t="s">
        <v>142</v>
      </c>
      <c r="AU411" s="155" t="s">
        <v>140</v>
      </c>
      <c r="AV411" s="13" t="s">
        <v>140</v>
      </c>
      <c r="AW411" s="13" t="s">
        <v>30</v>
      </c>
      <c r="AX411" s="13" t="s">
        <v>73</v>
      </c>
      <c r="AY411" s="155" t="s">
        <v>132</v>
      </c>
    </row>
    <row r="412" spans="1:65" s="13" customFormat="1">
      <c r="B412" s="153"/>
      <c r="D412" s="154" t="s">
        <v>142</v>
      </c>
      <c r="E412" s="155" t="s">
        <v>1</v>
      </c>
      <c r="F412" s="156" t="s">
        <v>728</v>
      </c>
      <c r="H412" s="157">
        <v>6.75</v>
      </c>
      <c r="I412" s="158"/>
      <c r="L412" s="153"/>
      <c r="M412" s="159"/>
      <c r="N412" s="160"/>
      <c r="O412" s="160"/>
      <c r="P412" s="160"/>
      <c r="Q412" s="160"/>
      <c r="R412" s="160"/>
      <c r="S412" s="160"/>
      <c r="T412" s="161"/>
      <c r="AT412" s="155" t="s">
        <v>142</v>
      </c>
      <c r="AU412" s="155" t="s">
        <v>140</v>
      </c>
      <c r="AV412" s="13" t="s">
        <v>140</v>
      </c>
      <c r="AW412" s="13" t="s">
        <v>30</v>
      </c>
      <c r="AX412" s="13" t="s">
        <v>73</v>
      </c>
      <c r="AY412" s="155" t="s">
        <v>132</v>
      </c>
    </row>
    <row r="413" spans="1:65" s="13" customFormat="1">
      <c r="B413" s="153"/>
      <c r="D413" s="154" t="s">
        <v>142</v>
      </c>
      <c r="E413" s="155" t="s">
        <v>1</v>
      </c>
      <c r="F413" s="156" t="s">
        <v>729</v>
      </c>
      <c r="H413" s="157">
        <v>5.2</v>
      </c>
      <c r="I413" s="158"/>
      <c r="L413" s="153"/>
      <c r="M413" s="159"/>
      <c r="N413" s="160"/>
      <c r="O413" s="160"/>
      <c r="P413" s="160"/>
      <c r="Q413" s="160"/>
      <c r="R413" s="160"/>
      <c r="S413" s="160"/>
      <c r="T413" s="161"/>
      <c r="AT413" s="155" t="s">
        <v>142</v>
      </c>
      <c r="AU413" s="155" t="s">
        <v>140</v>
      </c>
      <c r="AV413" s="13" t="s">
        <v>140</v>
      </c>
      <c r="AW413" s="13" t="s">
        <v>30</v>
      </c>
      <c r="AX413" s="13" t="s">
        <v>73</v>
      </c>
      <c r="AY413" s="155" t="s">
        <v>132</v>
      </c>
    </row>
    <row r="414" spans="1:65" s="13" customFormat="1">
      <c r="B414" s="153"/>
      <c r="D414" s="154" t="s">
        <v>142</v>
      </c>
      <c r="E414" s="155" t="s">
        <v>1</v>
      </c>
      <c r="F414" s="156" t="s">
        <v>730</v>
      </c>
      <c r="H414" s="157">
        <v>1.2</v>
      </c>
      <c r="I414" s="158"/>
      <c r="L414" s="153"/>
      <c r="M414" s="159"/>
      <c r="N414" s="160"/>
      <c r="O414" s="160"/>
      <c r="P414" s="160"/>
      <c r="Q414" s="160"/>
      <c r="R414" s="160"/>
      <c r="S414" s="160"/>
      <c r="T414" s="161"/>
      <c r="AT414" s="155" t="s">
        <v>142</v>
      </c>
      <c r="AU414" s="155" t="s">
        <v>140</v>
      </c>
      <c r="AV414" s="13" t="s">
        <v>140</v>
      </c>
      <c r="AW414" s="13" t="s">
        <v>30</v>
      </c>
      <c r="AX414" s="13" t="s">
        <v>73</v>
      </c>
      <c r="AY414" s="155" t="s">
        <v>132</v>
      </c>
    </row>
    <row r="415" spans="1:65" s="14" customFormat="1">
      <c r="B415" s="162"/>
      <c r="D415" s="154" t="s">
        <v>142</v>
      </c>
      <c r="E415" s="163" t="s">
        <v>1</v>
      </c>
      <c r="F415" s="164" t="s">
        <v>149</v>
      </c>
      <c r="H415" s="165">
        <v>17.239999999999998</v>
      </c>
      <c r="I415" s="166"/>
      <c r="L415" s="162"/>
      <c r="M415" s="167"/>
      <c r="N415" s="168"/>
      <c r="O415" s="168"/>
      <c r="P415" s="168"/>
      <c r="Q415" s="168"/>
      <c r="R415" s="168"/>
      <c r="S415" s="168"/>
      <c r="T415" s="169"/>
      <c r="AT415" s="163" t="s">
        <v>142</v>
      </c>
      <c r="AU415" s="163" t="s">
        <v>140</v>
      </c>
      <c r="AV415" s="14" t="s">
        <v>139</v>
      </c>
      <c r="AW415" s="14" t="s">
        <v>30</v>
      </c>
      <c r="AX415" s="14" t="s">
        <v>81</v>
      </c>
      <c r="AY415" s="163" t="s">
        <v>132</v>
      </c>
    </row>
    <row r="416" spans="1:65" s="2" customFormat="1" ht="24.2" customHeight="1">
      <c r="A416" s="32"/>
      <c r="B416" s="139"/>
      <c r="C416" s="140">
        <v>159</v>
      </c>
      <c r="D416" s="140" t="s">
        <v>135</v>
      </c>
      <c r="E416" s="141" t="s">
        <v>731</v>
      </c>
      <c r="F416" s="142" t="s">
        <v>732</v>
      </c>
      <c r="G416" s="143" t="s">
        <v>161</v>
      </c>
      <c r="H416" s="144">
        <v>8</v>
      </c>
      <c r="I416" s="145"/>
      <c r="J416" s="146">
        <f>ROUND(I416*H416,2)</f>
        <v>0</v>
      </c>
      <c r="K416" s="142" t="s">
        <v>1</v>
      </c>
      <c r="L416" s="33"/>
      <c r="M416" s="147" t="s">
        <v>1</v>
      </c>
      <c r="N416" s="148" t="s">
        <v>39</v>
      </c>
      <c r="O416" s="58"/>
      <c r="P416" s="149">
        <f>O416*H416</f>
        <v>0</v>
      </c>
      <c r="Q416" s="149">
        <v>0</v>
      </c>
      <c r="R416" s="149">
        <f>Q416*H416</f>
        <v>0</v>
      </c>
      <c r="S416" s="149">
        <v>0</v>
      </c>
      <c r="T416" s="150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51" t="s">
        <v>172</v>
      </c>
      <c r="AT416" s="151" t="s">
        <v>135</v>
      </c>
      <c r="AU416" s="151" t="s">
        <v>140</v>
      </c>
      <c r="AY416" s="17" t="s">
        <v>132</v>
      </c>
      <c r="BE416" s="152">
        <f>IF(N416="základní",J416,0)</f>
        <v>0</v>
      </c>
      <c r="BF416" s="152">
        <f>IF(N416="snížená",J416,0)</f>
        <v>0</v>
      </c>
      <c r="BG416" s="152">
        <f>IF(N416="zákl. přenesená",J416,0)</f>
        <v>0</v>
      </c>
      <c r="BH416" s="152">
        <f>IF(N416="sníž. přenesená",J416,0)</f>
        <v>0</v>
      </c>
      <c r="BI416" s="152">
        <f>IF(N416="nulová",J416,0)</f>
        <v>0</v>
      </c>
      <c r="BJ416" s="17" t="s">
        <v>140</v>
      </c>
      <c r="BK416" s="152">
        <f>ROUND(I416*H416,2)</f>
        <v>0</v>
      </c>
      <c r="BL416" s="17" t="s">
        <v>172</v>
      </c>
      <c r="BM416" s="151" t="s">
        <v>733</v>
      </c>
    </row>
    <row r="417" spans="1:65" s="2" customFormat="1" ht="16.5" customHeight="1">
      <c r="A417" s="32"/>
      <c r="B417" s="139"/>
      <c r="C417" s="177">
        <v>160</v>
      </c>
      <c r="D417" s="177" t="s">
        <v>164</v>
      </c>
      <c r="E417" s="178" t="s">
        <v>734</v>
      </c>
      <c r="F417" s="179" t="s">
        <v>735</v>
      </c>
      <c r="G417" s="180" t="s">
        <v>221</v>
      </c>
      <c r="H417" s="181">
        <v>18.963999999999999</v>
      </c>
      <c r="I417" s="182"/>
      <c r="J417" s="183">
        <f>ROUND(I417*H417,2)</f>
        <v>0</v>
      </c>
      <c r="K417" s="179" t="s">
        <v>1</v>
      </c>
      <c r="L417" s="184"/>
      <c r="M417" s="185" t="s">
        <v>1</v>
      </c>
      <c r="N417" s="186" t="s">
        <v>39</v>
      </c>
      <c r="O417" s="58"/>
      <c r="P417" s="149">
        <f>O417*H417</f>
        <v>0</v>
      </c>
      <c r="Q417" s="149">
        <v>2.0000000000000002E-5</v>
      </c>
      <c r="R417" s="149">
        <f>Q417*H417</f>
        <v>3.7928000000000001E-4</v>
      </c>
      <c r="S417" s="149">
        <v>0</v>
      </c>
      <c r="T417" s="150">
        <f>S417*H417</f>
        <v>0</v>
      </c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R417" s="151" t="s">
        <v>251</v>
      </c>
      <c r="AT417" s="151" t="s">
        <v>164</v>
      </c>
      <c r="AU417" s="151" t="s">
        <v>140</v>
      </c>
      <c r="AY417" s="17" t="s">
        <v>132</v>
      </c>
      <c r="BE417" s="152">
        <f>IF(N417="základní",J417,0)</f>
        <v>0</v>
      </c>
      <c r="BF417" s="152">
        <f>IF(N417="snížená",J417,0)</f>
        <v>0</v>
      </c>
      <c r="BG417" s="152">
        <f>IF(N417="zákl. přenesená",J417,0)</f>
        <v>0</v>
      </c>
      <c r="BH417" s="152">
        <f>IF(N417="sníž. přenesená",J417,0)</f>
        <v>0</v>
      </c>
      <c r="BI417" s="152">
        <f>IF(N417="nulová",J417,0)</f>
        <v>0</v>
      </c>
      <c r="BJ417" s="17" t="s">
        <v>140</v>
      </c>
      <c r="BK417" s="152">
        <f>ROUND(I417*H417,2)</f>
        <v>0</v>
      </c>
      <c r="BL417" s="17" t="s">
        <v>172</v>
      </c>
      <c r="BM417" s="151" t="s">
        <v>736</v>
      </c>
    </row>
    <row r="418" spans="1:65" s="13" customFormat="1">
      <c r="B418" s="153"/>
      <c r="D418" s="154" t="s">
        <v>142</v>
      </c>
      <c r="E418" s="155" t="s">
        <v>1</v>
      </c>
      <c r="F418" s="156" t="s">
        <v>737</v>
      </c>
      <c r="H418" s="157">
        <v>18.963999999999999</v>
      </c>
      <c r="I418" s="158"/>
      <c r="L418" s="153"/>
      <c r="M418" s="159"/>
      <c r="N418" s="160"/>
      <c r="O418" s="160"/>
      <c r="P418" s="160"/>
      <c r="Q418" s="160"/>
      <c r="R418" s="160"/>
      <c r="S418" s="160"/>
      <c r="T418" s="161"/>
      <c r="AT418" s="155" t="s">
        <v>142</v>
      </c>
      <c r="AU418" s="155" t="s">
        <v>140</v>
      </c>
      <c r="AV418" s="13" t="s">
        <v>140</v>
      </c>
      <c r="AW418" s="13" t="s">
        <v>30</v>
      </c>
      <c r="AX418" s="13" t="s">
        <v>81</v>
      </c>
      <c r="AY418" s="155" t="s">
        <v>132</v>
      </c>
    </row>
    <row r="419" spans="1:65" s="2" customFormat="1" ht="24.2" customHeight="1">
      <c r="A419" s="32"/>
      <c r="B419" s="139"/>
      <c r="C419" s="140">
        <v>161</v>
      </c>
      <c r="D419" s="140" t="s">
        <v>135</v>
      </c>
      <c r="E419" s="141" t="s">
        <v>738</v>
      </c>
      <c r="F419" s="142" t="s">
        <v>739</v>
      </c>
      <c r="G419" s="143" t="s">
        <v>196</v>
      </c>
      <c r="H419" s="144">
        <v>4.2999999999999997E-2</v>
      </c>
      <c r="I419" s="145"/>
      <c r="J419" s="146">
        <f>ROUND(I419*H419,2)</f>
        <v>0</v>
      </c>
      <c r="K419" s="142" t="s">
        <v>1</v>
      </c>
      <c r="L419" s="33"/>
      <c r="M419" s="147" t="s">
        <v>1</v>
      </c>
      <c r="N419" s="148" t="s">
        <v>39</v>
      </c>
      <c r="O419" s="58"/>
      <c r="P419" s="149">
        <f>O419*H419</f>
        <v>0</v>
      </c>
      <c r="Q419" s="149">
        <v>0</v>
      </c>
      <c r="R419" s="149">
        <f>Q419*H419</f>
        <v>0</v>
      </c>
      <c r="S419" s="149">
        <v>0</v>
      </c>
      <c r="T419" s="150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1" t="s">
        <v>172</v>
      </c>
      <c r="AT419" s="151" t="s">
        <v>135</v>
      </c>
      <c r="AU419" s="151" t="s">
        <v>140</v>
      </c>
      <c r="AY419" s="17" t="s">
        <v>132</v>
      </c>
      <c r="BE419" s="152">
        <f>IF(N419="základní",J419,0)</f>
        <v>0</v>
      </c>
      <c r="BF419" s="152">
        <f>IF(N419="snížená",J419,0)</f>
        <v>0</v>
      </c>
      <c r="BG419" s="152">
        <f>IF(N419="zákl. přenesená",J419,0)</f>
        <v>0</v>
      </c>
      <c r="BH419" s="152">
        <f>IF(N419="sníž. přenesená",J419,0)</f>
        <v>0</v>
      </c>
      <c r="BI419" s="152">
        <f>IF(N419="nulová",J419,0)</f>
        <v>0</v>
      </c>
      <c r="BJ419" s="17" t="s">
        <v>140</v>
      </c>
      <c r="BK419" s="152">
        <f>ROUND(I419*H419,2)</f>
        <v>0</v>
      </c>
      <c r="BL419" s="17" t="s">
        <v>172</v>
      </c>
      <c r="BM419" s="151" t="s">
        <v>740</v>
      </c>
    </row>
    <row r="420" spans="1:65" s="12" customFormat="1" ht="25.9" customHeight="1">
      <c r="B420" s="126"/>
      <c r="D420" s="127" t="s">
        <v>72</v>
      </c>
      <c r="E420" s="128" t="s">
        <v>741</v>
      </c>
      <c r="F420" s="128" t="s">
        <v>742</v>
      </c>
      <c r="I420" s="129"/>
      <c r="J420" s="130">
        <f>BK420</f>
        <v>0</v>
      </c>
      <c r="L420" s="126"/>
      <c r="M420" s="131"/>
      <c r="N420" s="132"/>
      <c r="O420" s="132"/>
      <c r="P420" s="133">
        <f>SUM(P421:P445)</f>
        <v>0</v>
      </c>
      <c r="Q420" s="132"/>
      <c r="R420" s="133">
        <f>SUM(R421:R445)</f>
        <v>0</v>
      </c>
      <c r="S420" s="132"/>
      <c r="T420" s="134">
        <f>SUM(T421:T445)</f>
        <v>0</v>
      </c>
      <c r="AR420" s="127" t="s">
        <v>139</v>
      </c>
      <c r="AT420" s="135" t="s">
        <v>72</v>
      </c>
      <c r="AU420" s="135" t="s">
        <v>73</v>
      </c>
      <c r="AY420" s="127" t="s">
        <v>132</v>
      </c>
      <c r="BK420" s="136">
        <f>SUM(BK421:BK445)</f>
        <v>0</v>
      </c>
    </row>
    <row r="421" spans="1:65" s="2" customFormat="1" ht="16.5" customHeight="1">
      <c r="A421" s="32"/>
      <c r="B421" s="139"/>
      <c r="C421" s="140">
        <v>162</v>
      </c>
      <c r="D421" s="140" t="s">
        <v>135</v>
      </c>
      <c r="E421" s="141" t="s">
        <v>743</v>
      </c>
      <c r="F421" s="142" t="s">
        <v>744</v>
      </c>
      <c r="G421" s="143" t="s">
        <v>745</v>
      </c>
      <c r="H421" s="144">
        <v>34</v>
      </c>
      <c r="I421" s="145"/>
      <c r="J421" s="146">
        <f>ROUND(I421*H421,2)</f>
        <v>0</v>
      </c>
      <c r="K421" s="142" t="s">
        <v>1</v>
      </c>
      <c r="L421" s="33"/>
      <c r="M421" s="147" t="s">
        <v>1</v>
      </c>
      <c r="N421" s="148" t="s">
        <v>39</v>
      </c>
      <c r="O421" s="58"/>
      <c r="P421" s="149">
        <f>O421*H421</f>
        <v>0</v>
      </c>
      <c r="Q421" s="149">
        <v>0</v>
      </c>
      <c r="R421" s="149">
        <f>Q421*H421</f>
        <v>0</v>
      </c>
      <c r="S421" s="149">
        <v>0</v>
      </c>
      <c r="T421" s="150">
        <f>S421*H421</f>
        <v>0</v>
      </c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R421" s="151" t="s">
        <v>746</v>
      </c>
      <c r="AT421" s="151" t="s">
        <v>135</v>
      </c>
      <c r="AU421" s="151" t="s">
        <v>81</v>
      </c>
      <c r="AY421" s="17" t="s">
        <v>132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7" t="s">
        <v>140</v>
      </c>
      <c r="BK421" s="152">
        <f>ROUND(I421*H421,2)</f>
        <v>0</v>
      </c>
      <c r="BL421" s="17" t="s">
        <v>746</v>
      </c>
      <c r="BM421" s="151" t="s">
        <v>747</v>
      </c>
    </row>
    <row r="422" spans="1:65" s="15" customFormat="1" ht="22.5">
      <c r="B422" s="170"/>
      <c r="D422" s="154" t="s">
        <v>142</v>
      </c>
      <c r="E422" s="171" t="s">
        <v>1</v>
      </c>
      <c r="F422" s="172" t="s">
        <v>748</v>
      </c>
      <c r="H422" s="171" t="s">
        <v>1</v>
      </c>
      <c r="I422" s="173"/>
      <c r="L422" s="170"/>
      <c r="M422" s="174"/>
      <c r="N422" s="175"/>
      <c r="O422" s="175"/>
      <c r="P422" s="175"/>
      <c r="Q422" s="175"/>
      <c r="R422" s="175"/>
      <c r="S422" s="175"/>
      <c r="T422" s="176"/>
      <c r="AT422" s="171" t="s">
        <v>142</v>
      </c>
      <c r="AU422" s="171" t="s">
        <v>81</v>
      </c>
      <c r="AV422" s="15" t="s">
        <v>81</v>
      </c>
      <c r="AW422" s="15" t="s">
        <v>30</v>
      </c>
      <c r="AX422" s="15" t="s">
        <v>73</v>
      </c>
      <c r="AY422" s="171" t="s">
        <v>132</v>
      </c>
    </row>
    <row r="423" spans="1:65" s="15" customFormat="1">
      <c r="B423" s="170"/>
      <c r="D423" s="154" t="s">
        <v>142</v>
      </c>
      <c r="E423" s="171" t="s">
        <v>1</v>
      </c>
      <c r="F423" s="172" t="s">
        <v>749</v>
      </c>
      <c r="H423" s="171" t="s">
        <v>1</v>
      </c>
      <c r="I423" s="173"/>
      <c r="L423" s="170"/>
      <c r="M423" s="174"/>
      <c r="N423" s="175"/>
      <c r="O423" s="175"/>
      <c r="P423" s="175"/>
      <c r="Q423" s="175"/>
      <c r="R423" s="175"/>
      <c r="S423" s="175"/>
      <c r="T423" s="176"/>
      <c r="AT423" s="171" t="s">
        <v>142</v>
      </c>
      <c r="AU423" s="171" t="s">
        <v>81</v>
      </c>
      <c r="AV423" s="15" t="s">
        <v>81</v>
      </c>
      <c r="AW423" s="15" t="s">
        <v>30</v>
      </c>
      <c r="AX423" s="15" t="s">
        <v>73</v>
      </c>
      <c r="AY423" s="171" t="s">
        <v>132</v>
      </c>
    </row>
    <row r="424" spans="1:65" s="13" customFormat="1">
      <c r="B424" s="153"/>
      <c r="D424" s="154" t="s">
        <v>142</v>
      </c>
      <c r="E424" s="155" t="s">
        <v>1</v>
      </c>
      <c r="F424" s="156" t="s">
        <v>163</v>
      </c>
      <c r="H424" s="157">
        <v>8</v>
      </c>
      <c r="I424" s="158"/>
      <c r="L424" s="153"/>
      <c r="M424" s="159"/>
      <c r="N424" s="160"/>
      <c r="O424" s="160"/>
      <c r="P424" s="160"/>
      <c r="Q424" s="160"/>
      <c r="R424" s="160"/>
      <c r="S424" s="160"/>
      <c r="T424" s="161"/>
      <c r="AT424" s="155" t="s">
        <v>142</v>
      </c>
      <c r="AU424" s="155" t="s">
        <v>81</v>
      </c>
      <c r="AV424" s="13" t="s">
        <v>140</v>
      </c>
      <c r="AW424" s="13" t="s">
        <v>30</v>
      </c>
      <c r="AX424" s="13" t="s">
        <v>73</v>
      </c>
      <c r="AY424" s="155" t="s">
        <v>132</v>
      </c>
    </row>
    <row r="425" spans="1:65" s="15" customFormat="1">
      <c r="B425" s="170"/>
      <c r="D425" s="154" t="s">
        <v>142</v>
      </c>
      <c r="E425" s="171" t="s">
        <v>1</v>
      </c>
      <c r="F425" s="172" t="s">
        <v>750</v>
      </c>
      <c r="H425" s="171" t="s">
        <v>1</v>
      </c>
      <c r="I425" s="173"/>
      <c r="L425" s="170"/>
      <c r="M425" s="174"/>
      <c r="N425" s="175"/>
      <c r="O425" s="175"/>
      <c r="P425" s="175"/>
      <c r="Q425" s="175"/>
      <c r="R425" s="175"/>
      <c r="S425" s="175"/>
      <c r="T425" s="176"/>
      <c r="AT425" s="171" t="s">
        <v>142</v>
      </c>
      <c r="AU425" s="171" t="s">
        <v>81</v>
      </c>
      <c r="AV425" s="15" t="s">
        <v>81</v>
      </c>
      <c r="AW425" s="15" t="s">
        <v>30</v>
      </c>
      <c r="AX425" s="15" t="s">
        <v>73</v>
      </c>
      <c r="AY425" s="171" t="s">
        <v>132</v>
      </c>
    </row>
    <row r="426" spans="1:65" s="13" customFormat="1">
      <c r="B426" s="153"/>
      <c r="D426" s="154" t="s">
        <v>142</v>
      </c>
      <c r="E426" s="155" t="s">
        <v>1</v>
      </c>
      <c r="F426" s="156" t="s">
        <v>163</v>
      </c>
      <c r="H426" s="157">
        <v>8</v>
      </c>
      <c r="I426" s="158"/>
      <c r="L426" s="153"/>
      <c r="M426" s="159"/>
      <c r="N426" s="160"/>
      <c r="O426" s="160"/>
      <c r="P426" s="160"/>
      <c r="Q426" s="160"/>
      <c r="R426" s="160"/>
      <c r="S426" s="160"/>
      <c r="T426" s="161"/>
      <c r="AT426" s="155" t="s">
        <v>142</v>
      </c>
      <c r="AU426" s="155" t="s">
        <v>81</v>
      </c>
      <c r="AV426" s="13" t="s">
        <v>140</v>
      </c>
      <c r="AW426" s="13" t="s">
        <v>30</v>
      </c>
      <c r="AX426" s="13" t="s">
        <v>73</v>
      </c>
      <c r="AY426" s="155" t="s">
        <v>132</v>
      </c>
    </row>
    <row r="427" spans="1:65" s="15" customFormat="1" ht="22.5">
      <c r="B427" s="170"/>
      <c r="D427" s="154" t="s">
        <v>142</v>
      </c>
      <c r="E427" s="171" t="s">
        <v>1</v>
      </c>
      <c r="F427" s="172" t="s">
        <v>751</v>
      </c>
      <c r="H427" s="171" t="s">
        <v>1</v>
      </c>
      <c r="I427" s="173"/>
      <c r="L427" s="170"/>
      <c r="M427" s="174"/>
      <c r="N427" s="175"/>
      <c r="O427" s="175"/>
      <c r="P427" s="175"/>
      <c r="Q427" s="175"/>
      <c r="R427" s="175"/>
      <c r="S427" s="175"/>
      <c r="T427" s="176"/>
      <c r="AT427" s="171" t="s">
        <v>142</v>
      </c>
      <c r="AU427" s="171" t="s">
        <v>81</v>
      </c>
      <c r="AV427" s="15" t="s">
        <v>81</v>
      </c>
      <c r="AW427" s="15" t="s">
        <v>30</v>
      </c>
      <c r="AX427" s="15" t="s">
        <v>73</v>
      </c>
      <c r="AY427" s="171" t="s">
        <v>132</v>
      </c>
    </row>
    <row r="428" spans="1:65" s="13" customFormat="1">
      <c r="B428" s="153"/>
      <c r="D428" s="154" t="s">
        <v>142</v>
      </c>
      <c r="E428" s="155" t="s">
        <v>1</v>
      </c>
      <c r="F428" s="156" t="s">
        <v>140</v>
      </c>
      <c r="H428" s="157">
        <v>2</v>
      </c>
      <c r="I428" s="158"/>
      <c r="L428" s="153"/>
      <c r="M428" s="159"/>
      <c r="N428" s="160"/>
      <c r="O428" s="160"/>
      <c r="P428" s="160"/>
      <c r="Q428" s="160"/>
      <c r="R428" s="160"/>
      <c r="S428" s="160"/>
      <c r="T428" s="161"/>
      <c r="AT428" s="155" t="s">
        <v>142</v>
      </c>
      <c r="AU428" s="155" t="s">
        <v>81</v>
      </c>
      <c r="AV428" s="13" t="s">
        <v>140</v>
      </c>
      <c r="AW428" s="13" t="s">
        <v>30</v>
      </c>
      <c r="AX428" s="13" t="s">
        <v>73</v>
      </c>
      <c r="AY428" s="155" t="s">
        <v>132</v>
      </c>
    </row>
    <row r="429" spans="1:65" s="15" customFormat="1">
      <c r="B429" s="170"/>
      <c r="D429" s="154" t="s">
        <v>142</v>
      </c>
      <c r="E429" s="171" t="s">
        <v>1</v>
      </c>
      <c r="F429" s="172" t="s">
        <v>752</v>
      </c>
      <c r="H429" s="171" t="s">
        <v>1</v>
      </c>
      <c r="I429" s="173"/>
      <c r="L429" s="170"/>
      <c r="M429" s="174"/>
      <c r="N429" s="175"/>
      <c r="O429" s="175"/>
      <c r="P429" s="175"/>
      <c r="Q429" s="175"/>
      <c r="R429" s="175"/>
      <c r="S429" s="175"/>
      <c r="T429" s="176"/>
      <c r="AT429" s="171" t="s">
        <v>142</v>
      </c>
      <c r="AU429" s="171" t="s">
        <v>81</v>
      </c>
      <c r="AV429" s="15" t="s">
        <v>81</v>
      </c>
      <c r="AW429" s="15" t="s">
        <v>30</v>
      </c>
      <c r="AX429" s="15" t="s">
        <v>73</v>
      </c>
      <c r="AY429" s="171" t="s">
        <v>132</v>
      </c>
    </row>
    <row r="430" spans="1:65" s="13" customFormat="1">
      <c r="B430" s="153"/>
      <c r="D430" s="154" t="s">
        <v>142</v>
      </c>
      <c r="E430" s="155" t="s">
        <v>1</v>
      </c>
      <c r="F430" s="156" t="s">
        <v>163</v>
      </c>
      <c r="H430" s="157">
        <v>8</v>
      </c>
      <c r="I430" s="158"/>
      <c r="L430" s="153"/>
      <c r="M430" s="159"/>
      <c r="N430" s="160"/>
      <c r="O430" s="160"/>
      <c r="P430" s="160"/>
      <c r="Q430" s="160"/>
      <c r="R430" s="160"/>
      <c r="S430" s="160"/>
      <c r="T430" s="161"/>
      <c r="AT430" s="155" t="s">
        <v>142</v>
      </c>
      <c r="AU430" s="155" t="s">
        <v>81</v>
      </c>
      <c r="AV430" s="13" t="s">
        <v>140</v>
      </c>
      <c r="AW430" s="13" t="s">
        <v>30</v>
      </c>
      <c r="AX430" s="13" t="s">
        <v>73</v>
      </c>
      <c r="AY430" s="155" t="s">
        <v>132</v>
      </c>
    </row>
    <row r="431" spans="1:65" s="15" customFormat="1">
      <c r="B431" s="170"/>
      <c r="D431" s="154" t="s">
        <v>142</v>
      </c>
      <c r="E431" s="171" t="s">
        <v>1</v>
      </c>
      <c r="F431" s="172" t="s">
        <v>753</v>
      </c>
      <c r="H431" s="171" t="s">
        <v>1</v>
      </c>
      <c r="I431" s="173"/>
      <c r="L431" s="170"/>
      <c r="M431" s="174"/>
      <c r="N431" s="175"/>
      <c r="O431" s="175"/>
      <c r="P431" s="175"/>
      <c r="Q431" s="175"/>
      <c r="R431" s="175"/>
      <c r="S431" s="175"/>
      <c r="T431" s="176"/>
      <c r="AT431" s="171" t="s">
        <v>142</v>
      </c>
      <c r="AU431" s="171" t="s">
        <v>81</v>
      </c>
      <c r="AV431" s="15" t="s">
        <v>81</v>
      </c>
      <c r="AW431" s="15" t="s">
        <v>30</v>
      </c>
      <c r="AX431" s="15" t="s">
        <v>73</v>
      </c>
      <c r="AY431" s="171" t="s">
        <v>132</v>
      </c>
    </row>
    <row r="432" spans="1:65" s="13" customFormat="1">
      <c r="B432" s="153"/>
      <c r="D432" s="154" t="s">
        <v>142</v>
      </c>
      <c r="E432" s="155" t="s">
        <v>1</v>
      </c>
      <c r="F432" s="156" t="s">
        <v>163</v>
      </c>
      <c r="H432" s="157">
        <v>8</v>
      </c>
      <c r="I432" s="158"/>
      <c r="L432" s="153"/>
      <c r="M432" s="159"/>
      <c r="N432" s="160"/>
      <c r="O432" s="160"/>
      <c r="P432" s="160"/>
      <c r="Q432" s="160"/>
      <c r="R432" s="160"/>
      <c r="S432" s="160"/>
      <c r="T432" s="161"/>
      <c r="AT432" s="155" t="s">
        <v>142</v>
      </c>
      <c r="AU432" s="155" t="s">
        <v>81</v>
      </c>
      <c r="AV432" s="13" t="s">
        <v>140</v>
      </c>
      <c r="AW432" s="13" t="s">
        <v>30</v>
      </c>
      <c r="AX432" s="13" t="s">
        <v>73</v>
      </c>
      <c r="AY432" s="155" t="s">
        <v>132</v>
      </c>
    </row>
    <row r="433" spans="1:65" s="14" customFormat="1">
      <c r="B433" s="162"/>
      <c r="D433" s="154" t="s">
        <v>142</v>
      </c>
      <c r="E433" s="163" t="s">
        <v>1</v>
      </c>
      <c r="F433" s="164" t="s">
        <v>149</v>
      </c>
      <c r="H433" s="165">
        <v>34</v>
      </c>
      <c r="I433" s="166"/>
      <c r="L433" s="162"/>
      <c r="M433" s="167"/>
      <c r="N433" s="168"/>
      <c r="O433" s="168"/>
      <c r="P433" s="168"/>
      <c r="Q433" s="168"/>
      <c r="R433" s="168"/>
      <c r="S433" s="168"/>
      <c r="T433" s="169"/>
      <c r="AT433" s="163" t="s">
        <v>142</v>
      </c>
      <c r="AU433" s="163" t="s">
        <v>81</v>
      </c>
      <c r="AV433" s="14" t="s">
        <v>139</v>
      </c>
      <c r="AW433" s="14" t="s">
        <v>30</v>
      </c>
      <c r="AX433" s="14" t="s">
        <v>81</v>
      </c>
      <c r="AY433" s="163" t="s">
        <v>132</v>
      </c>
    </row>
    <row r="434" spans="1:65" s="2" customFormat="1" ht="16.5" customHeight="1">
      <c r="A434" s="32"/>
      <c r="B434" s="139"/>
      <c r="C434" s="140">
        <v>163</v>
      </c>
      <c r="D434" s="140" t="s">
        <v>135</v>
      </c>
      <c r="E434" s="141" t="s">
        <v>754</v>
      </c>
      <c r="F434" s="142" t="s">
        <v>755</v>
      </c>
      <c r="G434" s="143" t="s">
        <v>745</v>
      </c>
      <c r="H434" s="144">
        <v>16</v>
      </c>
      <c r="I434" s="145"/>
      <c r="J434" s="146">
        <f>ROUND(I434*H434,2)</f>
        <v>0</v>
      </c>
      <c r="K434" s="142" t="s">
        <v>1</v>
      </c>
      <c r="L434" s="33"/>
      <c r="M434" s="147" t="s">
        <v>1</v>
      </c>
      <c r="N434" s="148" t="s">
        <v>39</v>
      </c>
      <c r="O434" s="58"/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1" t="s">
        <v>746</v>
      </c>
      <c r="AT434" s="151" t="s">
        <v>135</v>
      </c>
      <c r="AU434" s="151" t="s">
        <v>81</v>
      </c>
      <c r="AY434" s="17" t="s">
        <v>132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7" t="s">
        <v>140</v>
      </c>
      <c r="BK434" s="152">
        <f>ROUND(I434*H434,2)</f>
        <v>0</v>
      </c>
      <c r="BL434" s="17" t="s">
        <v>746</v>
      </c>
      <c r="BM434" s="151" t="s">
        <v>756</v>
      </c>
    </row>
    <row r="435" spans="1:65" s="15" customFormat="1" ht="33.75">
      <c r="B435" s="170"/>
      <c r="D435" s="154" t="s">
        <v>142</v>
      </c>
      <c r="E435" s="171" t="s">
        <v>1</v>
      </c>
      <c r="F435" s="172" t="s">
        <v>757</v>
      </c>
      <c r="H435" s="171" t="s">
        <v>1</v>
      </c>
      <c r="I435" s="173"/>
      <c r="L435" s="170"/>
      <c r="M435" s="174"/>
      <c r="N435" s="175"/>
      <c r="O435" s="175"/>
      <c r="P435" s="175"/>
      <c r="Q435" s="175"/>
      <c r="R435" s="175"/>
      <c r="S435" s="175"/>
      <c r="T435" s="176"/>
      <c r="AT435" s="171" t="s">
        <v>142</v>
      </c>
      <c r="AU435" s="171" t="s">
        <v>81</v>
      </c>
      <c r="AV435" s="15" t="s">
        <v>81</v>
      </c>
      <c r="AW435" s="15" t="s">
        <v>30</v>
      </c>
      <c r="AX435" s="15" t="s">
        <v>73</v>
      </c>
      <c r="AY435" s="171" t="s">
        <v>132</v>
      </c>
    </row>
    <row r="436" spans="1:65" s="13" customFormat="1">
      <c r="B436" s="153"/>
      <c r="D436" s="154" t="s">
        <v>142</v>
      </c>
      <c r="E436" s="155" t="s">
        <v>1</v>
      </c>
      <c r="F436" s="156" t="s">
        <v>163</v>
      </c>
      <c r="H436" s="157">
        <v>8</v>
      </c>
      <c r="I436" s="158"/>
      <c r="L436" s="153"/>
      <c r="M436" s="159"/>
      <c r="N436" s="160"/>
      <c r="O436" s="160"/>
      <c r="P436" s="160"/>
      <c r="Q436" s="160"/>
      <c r="R436" s="160"/>
      <c r="S436" s="160"/>
      <c r="T436" s="161"/>
      <c r="AT436" s="155" t="s">
        <v>142</v>
      </c>
      <c r="AU436" s="155" t="s">
        <v>81</v>
      </c>
      <c r="AV436" s="13" t="s">
        <v>140</v>
      </c>
      <c r="AW436" s="13" t="s">
        <v>30</v>
      </c>
      <c r="AX436" s="13" t="s">
        <v>73</v>
      </c>
      <c r="AY436" s="155" t="s">
        <v>132</v>
      </c>
    </row>
    <row r="437" spans="1:65" s="15" customFormat="1">
      <c r="B437" s="170"/>
      <c r="D437" s="154" t="s">
        <v>142</v>
      </c>
      <c r="E437" s="171" t="s">
        <v>1</v>
      </c>
      <c r="F437" s="172" t="s">
        <v>753</v>
      </c>
      <c r="H437" s="171" t="s">
        <v>1</v>
      </c>
      <c r="I437" s="173"/>
      <c r="L437" s="170"/>
      <c r="M437" s="174"/>
      <c r="N437" s="175"/>
      <c r="O437" s="175"/>
      <c r="P437" s="175"/>
      <c r="Q437" s="175"/>
      <c r="R437" s="175"/>
      <c r="S437" s="175"/>
      <c r="T437" s="176"/>
      <c r="AT437" s="171" t="s">
        <v>142</v>
      </c>
      <c r="AU437" s="171" t="s">
        <v>81</v>
      </c>
      <c r="AV437" s="15" t="s">
        <v>81</v>
      </c>
      <c r="AW437" s="15" t="s">
        <v>30</v>
      </c>
      <c r="AX437" s="15" t="s">
        <v>73</v>
      </c>
      <c r="AY437" s="171" t="s">
        <v>132</v>
      </c>
    </row>
    <row r="438" spans="1:65" s="13" customFormat="1">
      <c r="B438" s="153"/>
      <c r="D438" s="154" t="s">
        <v>142</v>
      </c>
      <c r="E438" s="155" t="s">
        <v>1</v>
      </c>
      <c r="F438" s="156" t="s">
        <v>163</v>
      </c>
      <c r="H438" s="157">
        <v>8</v>
      </c>
      <c r="I438" s="158"/>
      <c r="L438" s="153"/>
      <c r="M438" s="159"/>
      <c r="N438" s="160"/>
      <c r="O438" s="160"/>
      <c r="P438" s="160"/>
      <c r="Q438" s="160"/>
      <c r="R438" s="160"/>
      <c r="S438" s="160"/>
      <c r="T438" s="161"/>
      <c r="AT438" s="155" t="s">
        <v>142</v>
      </c>
      <c r="AU438" s="155" t="s">
        <v>81</v>
      </c>
      <c r="AV438" s="13" t="s">
        <v>140</v>
      </c>
      <c r="AW438" s="13" t="s">
        <v>30</v>
      </c>
      <c r="AX438" s="13" t="s">
        <v>73</v>
      </c>
      <c r="AY438" s="155" t="s">
        <v>132</v>
      </c>
    </row>
    <row r="439" spans="1:65" s="14" customFormat="1">
      <c r="B439" s="162"/>
      <c r="D439" s="154" t="s">
        <v>142</v>
      </c>
      <c r="E439" s="163" t="s">
        <v>1</v>
      </c>
      <c r="F439" s="164" t="s">
        <v>149</v>
      </c>
      <c r="H439" s="165">
        <v>16</v>
      </c>
      <c r="I439" s="166"/>
      <c r="L439" s="162"/>
      <c r="M439" s="167"/>
      <c r="N439" s="168"/>
      <c r="O439" s="168"/>
      <c r="P439" s="168"/>
      <c r="Q439" s="168"/>
      <c r="R439" s="168"/>
      <c r="S439" s="168"/>
      <c r="T439" s="169"/>
      <c r="AT439" s="163" t="s">
        <v>142</v>
      </c>
      <c r="AU439" s="163" t="s">
        <v>81</v>
      </c>
      <c r="AV439" s="14" t="s">
        <v>139</v>
      </c>
      <c r="AW439" s="14" t="s">
        <v>30</v>
      </c>
      <c r="AX439" s="14" t="s">
        <v>81</v>
      </c>
      <c r="AY439" s="163" t="s">
        <v>132</v>
      </c>
    </row>
    <row r="440" spans="1:65" s="2" customFormat="1" ht="16.5" customHeight="1">
      <c r="A440" s="32"/>
      <c r="B440" s="139"/>
      <c r="C440" s="140">
        <v>164</v>
      </c>
      <c r="D440" s="140" t="s">
        <v>135</v>
      </c>
      <c r="E440" s="141" t="s">
        <v>758</v>
      </c>
      <c r="F440" s="142" t="s">
        <v>759</v>
      </c>
      <c r="G440" s="143" t="s">
        <v>745</v>
      </c>
      <c r="H440" s="144">
        <v>4</v>
      </c>
      <c r="I440" s="145"/>
      <c r="J440" s="146">
        <f>ROUND(I440*H440,2)</f>
        <v>0</v>
      </c>
      <c r="K440" s="142" t="s">
        <v>1</v>
      </c>
      <c r="L440" s="33"/>
      <c r="M440" s="147" t="s">
        <v>1</v>
      </c>
      <c r="N440" s="148" t="s">
        <v>39</v>
      </c>
      <c r="O440" s="58"/>
      <c r="P440" s="149">
        <f>O440*H440</f>
        <v>0</v>
      </c>
      <c r="Q440" s="149">
        <v>0</v>
      </c>
      <c r="R440" s="149">
        <f>Q440*H440</f>
        <v>0</v>
      </c>
      <c r="S440" s="149">
        <v>0</v>
      </c>
      <c r="T440" s="150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51" t="s">
        <v>746</v>
      </c>
      <c r="AT440" s="151" t="s">
        <v>135</v>
      </c>
      <c r="AU440" s="151" t="s">
        <v>81</v>
      </c>
      <c r="AY440" s="17" t="s">
        <v>132</v>
      </c>
      <c r="BE440" s="152">
        <f>IF(N440="základní",J440,0)</f>
        <v>0</v>
      </c>
      <c r="BF440" s="152">
        <f>IF(N440="snížená",J440,0)</f>
        <v>0</v>
      </c>
      <c r="BG440" s="152">
        <f>IF(N440="zákl. přenesená",J440,0)</f>
        <v>0</v>
      </c>
      <c r="BH440" s="152">
        <f>IF(N440="sníž. přenesená",J440,0)</f>
        <v>0</v>
      </c>
      <c r="BI440" s="152">
        <f>IF(N440="nulová",J440,0)</f>
        <v>0</v>
      </c>
      <c r="BJ440" s="17" t="s">
        <v>140</v>
      </c>
      <c r="BK440" s="152">
        <f>ROUND(I440*H440,2)</f>
        <v>0</v>
      </c>
      <c r="BL440" s="17" t="s">
        <v>746</v>
      </c>
      <c r="BM440" s="151" t="s">
        <v>760</v>
      </c>
    </row>
    <row r="441" spans="1:65" s="15" customFormat="1">
      <c r="B441" s="170"/>
      <c r="D441" s="154" t="s">
        <v>142</v>
      </c>
      <c r="E441" s="171" t="s">
        <v>1</v>
      </c>
      <c r="F441" s="172" t="s">
        <v>761</v>
      </c>
      <c r="H441" s="171" t="s">
        <v>1</v>
      </c>
      <c r="I441" s="173"/>
      <c r="L441" s="170"/>
      <c r="M441" s="174"/>
      <c r="N441" s="175"/>
      <c r="O441" s="175"/>
      <c r="P441" s="175"/>
      <c r="Q441" s="175"/>
      <c r="R441" s="175"/>
      <c r="S441" s="175"/>
      <c r="T441" s="176"/>
      <c r="AT441" s="171" t="s">
        <v>142</v>
      </c>
      <c r="AU441" s="171" t="s">
        <v>81</v>
      </c>
      <c r="AV441" s="15" t="s">
        <v>81</v>
      </c>
      <c r="AW441" s="15" t="s">
        <v>30</v>
      </c>
      <c r="AX441" s="15" t="s">
        <v>73</v>
      </c>
      <c r="AY441" s="171" t="s">
        <v>132</v>
      </c>
    </row>
    <row r="442" spans="1:65" s="13" customFormat="1">
      <c r="B442" s="153"/>
      <c r="D442" s="154" t="s">
        <v>142</v>
      </c>
      <c r="E442" s="155" t="s">
        <v>1</v>
      </c>
      <c r="F442" s="156" t="s">
        <v>139</v>
      </c>
      <c r="H442" s="157">
        <v>4</v>
      </c>
      <c r="I442" s="158"/>
      <c r="L442" s="153"/>
      <c r="M442" s="159"/>
      <c r="N442" s="160"/>
      <c r="O442" s="160"/>
      <c r="P442" s="160"/>
      <c r="Q442" s="160"/>
      <c r="R442" s="160"/>
      <c r="S442" s="160"/>
      <c r="T442" s="161"/>
      <c r="AT442" s="155" t="s">
        <v>142</v>
      </c>
      <c r="AU442" s="155" t="s">
        <v>81</v>
      </c>
      <c r="AV442" s="13" t="s">
        <v>140</v>
      </c>
      <c r="AW442" s="13" t="s">
        <v>30</v>
      </c>
      <c r="AX442" s="13" t="s">
        <v>81</v>
      </c>
      <c r="AY442" s="155" t="s">
        <v>132</v>
      </c>
    </row>
    <row r="443" spans="1:65" s="2" customFormat="1" ht="21.75" customHeight="1">
      <c r="A443" s="32"/>
      <c r="B443" s="139"/>
      <c r="C443" s="140">
        <v>165</v>
      </c>
      <c r="D443" s="140" t="s">
        <v>135</v>
      </c>
      <c r="E443" s="141" t="s">
        <v>762</v>
      </c>
      <c r="F443" s="142" t="s">
        <v>763</v>
      </c>
      <c r="G443" s="143" t="s">
        <v>745</v>
      </c>
      <c r="H443" s="144">
        <v>4</v>
      </c>
      <c r="I443" s="145"/>
      <c r="J443" s="146">
        <f>ROUND(I443*H443,2)</f>
        <v>0</v>
      </c>
      <c r="K443" s="142" t="s">
        <v>1</v>
      </c>
      <c r="L443" s="33"/>
      <c r="M443" s="147" t="s">
        <v>1</v>
      </c>
      <c r="N443" s="148" t="s">
        <v>39</v>
      </c>
      <c r="O443" s="58"/>
      <c r="P443" s="149">
        <f>O443*H443</f>
        <v>0</v>
      </c>
      <c r="Q443" s="149">
        <v>0</v>
      </c>
      <c r="R443" s="149">
        <f>Q443*H443</f>
        <v>0</v>
      </c>
      <c r="S443" s="149">
        <v>0</v>
      </c>
      <c r="T443" s="150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51" t="s">
        <v>746</v>
      </c>
      <c r="AT443" s="151" t="s">
        <v>135</v>
      </c>
      <c r="AU443" s="151" t="s">
        <v>81</v>
      </c>
      <c r="AY443" s="17" t="s">
        <v>132</v>
      </c>
      <c r="BE443" s="152">
        <f>IF(N443="základní",J443,0)</f>
        <v>0</v>
      </c>
      <c r="BF443" s="152">
        <f>IF(N443="snížená",J443,0)</f>
        <v>0</v>
      </c>
      <c r="BG443" s="152">
        <f>IF(N443="zákl. přenesená",J443,0)</f>
        <v>0</v>
      </c>
      <c r="BH443" s="152">
        <f>IF(N443="sníž. přenesená",J443,0)</f>
        <v>0</v>
      </c>
      <c r="BI443" s="152">
        <f>IF(N443="nulová",J443,0)</f>
        <v>0</v>
      </c>
      <c r="BJ443" s="17" t="s">
        <v>140</v>
      </c>
      <c r="BK443" s="152">
        <f>ROUND(I443*H443,2)</f>
        <v>0</v>
      </c>
      <c r="BL443" s="17" t="s">
        <v>746</v>
      </c>
      <c r="BM443" s="151" t="s">
        <v>764</v>
      </c>
    </row>
    <row r="444" spans="1:65" s="15" customFormat="1">
      <c r="B444" s="170"/>
      <c r="D444" s="154" t="s">
        <v>142</v>
      </c>
      <c r="E444" s="171" t="s">
        <v>1</v>
      </c>
      <c r="F444" s="172" t="s">
        <v>765</v>
      </c>
      <c r="H444" s="171" t="s">
        <v>1</v>
      </c>
      <c r="I444" s="173"/>
      <c r="L444" s="170"/>
      <c r="M444" s="174"/>
      <c r="N444" s="175"/>
      <c r="O444" s="175"/>
      <c r="P444" s="175"/>
      <c r="Q444" s="175"/>
      <c r="R444" s="175"/>
      <c r="S444" s="175"/>
      <c r="T444" s="176"/>
      <c r="AT444" s="171" t="s">
        <v>142</v>
      </c>
      <c r="AU444" s="171" t="s">
        <v>81</v>
      </c>
      <c r="AV444" s="15" t="s">
        <v>81</v>
      </c>
      <c r="AW444" s="15" t="s">
        <v>30</v>
      </c>
      <c r="AX444" s="15" t="s">
        <v>73</v>
      </c>
      <c r="AY444" s="171" t="s">
        <v>132</v>
      </c>
    </row>
    <row r="445" spans="1:65" s="13" customFormat="1">
      <c r="B445" s="153"/>
      <c r="D445" s="154" t="s">
        <v>142</v>
      </c>
      <c r="E445" s="155" t="s">
        <v>1</v>
      </c>
      <c r="F445" s="156" t="s">
        <v>139</v>
      </c>
      <c r="H445" s="157">
        <v>4</v>
      </c>
      <c r="I445" s="158"/>
      <c r="L445" s="153"/>
      <c r="M445" s="159"/>
      <c r="N445" s="160"/>
      <c r="O445" s="160"/>
      <c r="P445" s="160"/>
      <c r="Q445" s="160"/>
      <c r="R445" s="160"/>
      <c r="S445" s="160"/>
      <c r="T445" s="161"/>
      <c r="AT445" s="155" t="s">
        <v>142</v>
      </c>
      <c r="AU445" s="155" t="s">
        <v>81</v>
      </c>
      <c r="AV445" s="13" t="s">
        <v>140</v>
      </c>
      <c r="AW445" s="13" t="s">
        <v>30</v>
      </c>
      <c r="AX445" s="13" t="s">
        <v>81</v>
      </c>
      <c r="AY445" s="155" t="s">
        <v>132</v>
      </c>
    </row>
    <row r="446" spans="1:65" s="12" customFormat="1" ht="25.9" customHeight="1">
      <c r="B446" s="126"/>
      <c r="D446" s="127" t="s">
        <v>72</v>
      </c>
      <c r="E446" s="128" t="s">
        <v>766</v>
      </c>
      <c r="F446" s="128" t="s">
        <v>767</v>
      </c>
      <c r="I446" s="129"/>
      <c r="J446" s="130">
        <f>BK446</f>
        <v>0</v>
      </c>
      <c r="L446" s="126"/>
      <c r="M446" s="131"/>
      <c r="N446" s="132"/>
      <c r="O446" s="132"/>
      <c r="P446" s="133">
        <f>P447+P449</f>
        <v>0</v>
      </c>
      <c r="Q446" s="132"/>
      <c r="R446" s="133">
        <f>R447+R449</f>
        <v>0</v>
      </c>
      <c r="S446" s="132"/>
      <c r="T446" s="134">
        <f>T447+T449</f>
        <v>0</v>
      </c>
      <c r="AR446" s="127" t="s">
        <v>154</v>
      </c>
      <c r="AT446" s="135" t="s">
        <v>72</v>
      </c>
      <c r="AU446" s="135" t="s">
        <v>73</v>
      </c>
      <c r="AY446" s="127" t="s">
        <v>132</v>
      </c>
      <c r="BK446" s="136">
        <f>BK447+BK449</f>
        <v>0</v>
      </c>
    </row>
    <row r="447" spans="1:65" s="12" customFormat="1" ht="22.9" customHeight="1">
      <c r="B447" s="126"/>
      <c r="D447" s="127" t="s">
        <v>72</v>
      </c>
      <c r="E447" s="137" t="s">
        <v>768</v>
      </c>
      <c r="F447" s="137" t="s">
        <v>769</v>
      </c>
      <c r="I447" s="129"/>
      <c r="J447" s="138">
        <f>BK447</f>
        <v>0</v>
      </c>
      <c r="L447" s="126"/>
      <c r="M447" s="131"/>
      <c r="N447" s="132"/>
      <c r="O447" s="132"/>
      <c r="P447" s="133">
        <f>P448</f>
        <v>0</v>
      </c>
      <c r="Q447" s="132"/>
      <c r="R447" s="133">
        <f>R448</f>
        <v>0</v>
      </c>
      <c r="S447" s="132"/>
      <c r="T447" s="134">
        <f>T448</f>
        <v>0</v>
      </c>
      <c r="AR447" s="127" t="s">
        <v>154</v>
      </c>
      <c r="AT447" s="135" t="s">
        <v>72</v>
      </c>
      <c r="AU447" s="135" t="s">
        <v>81</v>
      </c>
      <c r="AY447" s="127" t="s">
        <v>132</v>
      </c>
      <c r="BK447" s="136">
        <f>BK448</f>
        <v>0</v>
      </c>
    </row>
    <row r="448" spans="1:65" s="2" customFormat="1" ht="16.5" customHeight="1">
      <c r="A448" s="32"/>
      <c r="B448" s="139"/>
      <c r="C448" s="140">
        <v>166</v>
      </c>
      <c r="D448" s="140" t="s">
        <v>135</v>
      </c>
      <c r="E448" s="141" t="s">
        <v>770</v>
      </c>
      <c r="F448" s="142" t="s">
        <v>769</v>
      </c>
      <c r="G448" s="143" t="s">
        <v>261</v>
      </c>
      <c r="H448" s="144">
        <v>1</v>
      </c>
      <c r="I448" s="145"/>
      <c r="J448" s="146">
        <f>ROUND(I448*H448,2)</f>
        <v>0</v>
      </c>
      <c r="K448" s="142" t="s">
        <v>1</v>
      </c>
      <c r="L448" s="33"/>
      <c r="M448" s="147" t="s">
        <v>1</v>
      </c>
      <c r="N448" s="148" t="s">
        <v>39</v>
      </c>
      <c r="O448" s="58"/>
      <c r="P448" s="149">
        <f>O448*H448</f>
        <v>0</v>
      </c>
      <c r="Q448" s="149">
        <v>0</v>
      </c>
      <c r="R448" s="149">
        <f>Q448*H448</f>
        <v>0</v>
      </c>
      <c r="S448" s="149">
        <v>0</v>
      </c>
      <c r="T448" s="150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51" t="s">
        <v>771</v>
      </c>
      <c r="AT448" s="151" t="s">
        <v>135</v>
      </c>
      <c r="AU448" s="151" t="s">
        <v>140</v>
      </c>
      <c r="AY448" s="17" t="s">
        <v>132</v>
      </c>
      <c r="BE448" s="152">
        <f>IF(N448="základní",J448,0)</f>
        <v>0</v>
      </c>
      <c r="BF448" s="152">
        <f>IF(N448="snížená",J448,0)</f>
        <v>0</v>
      </c>
      <c r="BG448" s="152">
        <f>IF(N448="zákl. přenesená",J448,0)</f>
        <v>0</v>
      </c>
      <c r="BH448" s="152">
        <f>IF(N448="sníž. přenesená",J448,0)</f>
        <v>0</v>
      </c>
      <c r="BI448" s="152">
        <f>IF(N448="nulová",J448,0)</f>
        <v>0</v>
      </c>
      <c r="BJ448" s="17" t="s">
        <v>140</v>
      </c>
      <c r="BK448" s="152">
        <f>ROUND(I448*H448,2)</f>
        <v>0</v>
      </c>
      <c r="BL448" s="17" t="s">
        <v>771</v>
      </c>
      <c r="BM448" s="151" t="s">
        <v>772</v>
      </c>
    </row>
    <row r="449" spans="1:65" s="12" customFormat="1" ht="22.9" customHeight="1">
      <c r="B449" s="126"/>
      <c r="D449" s="127" t="s">
        <v>72</v>
      </c>
      <c r="E449" s="137" t="s">
        <v>773</v>
      </c>
      <c r="F449" s="137" t="s">
        <v>774</v>
      </c>
      <c r="I449" s="129"/>
      <c r="J449" s="138">
        <f>BK449</f>
        <v>0</v>
      </c>
      <c r="L449" s="126"/>
      <c r="M449" s="131"/>
      <c r="N449" s="132"/>
      <c r="O449" s="132"/>
      <c r="P449" s="133">
        <f>P450</f>
        <v>0</v>
      </c>
      <c r="Q449" s="132"/>
      <c r="R449" s="133">
        <f>R450</f>
        <v>0</v>
      </c>
      <c r="S449" s="132"/>
      <c r="T449" s="134">
        <f>T450</f>
        <v>0</v>
      </c>
      <c r="AR449" s="127" t="s">
        <v>154</v>
      </c>
      <c r="AT449" s="135" t="s">
        <v>72</v>
      </c>
      <c r="AU449" s="135" t="s">
        <v>81</v>
      </c>
      <c r="AY449" s="127" t="s">
        <v>132</v>
      </c>
      <c r="BK449" s="136">
        <f>BK450</f>
        <v>0</v>
      </c>
    </row>
    <row r="450" spans="1:65" s="2" customFormat="1" ht="16.5" customHeight="1">
      <c r="A450" s="32"/>
      <c r="B450" s="139"/>
      <c r="C450" s="140">
        <v>167</v>
      </c>
      <c r="D450" s="140" t="s">
        <v>135</v>
      </c>
      <c r="E450" s="141" t="s">
        <v>775</v>
      </c>
      <c r="F450" s="142" t="s">
        <v>774</v>
      </c>
      <c r="G450" s="143" t="s">
        <v>261</v>
      </c>
      <c r="H450" s="144">
        <v>1</v>
      </c>
      <c r="I450" s="145"/>
      <c r="J450" s="146">
        <f>ROUND(I450*H450,2)</f>
        <v>0</v>
      </c>
      <c r="K450" s="142" t="s">
        <v>1</v>
      </c>
      <c r="L450" s="33"/>
      <c r="M450" s="187" t="s">
        <v>1</v>
      </c>
      <c r="N450" s="188" t="s">
        <v>39</v>
      </c>
      <c r="O450" s="189"/>
      <c r="P450" s="190">
        <f>O450*H450</f>
        <v>0</v>
      </c>
      <c r="Q450" s="190">
        <v>0</v>
      </c>
      <c r="R450" s="190">
        <f>Q450*H450</f>
        <v>0</v>
      </c>
      <c r="S450" s="190">
        <v>0</v>
      </c>
      <c r="T450" s="191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51" t="s">
        <v>771</v>
      </c>
      <c r="AT450" s="151" t="s">
        <v>135</v>
      </c>
      <c r="AU450" s="151" t="s">
        <v>140</v>
      </c>
      <c r="AY450" s="17" t="s">
        <v>132</v>
      </c>
      <c r="BE450" s="152">
        <f>IF(N450="základní",J450,0)</f>
        <v>0</v>
      </c>
      <c r="BF450" s="152">
        <f>IF(N450="snížená",J450,0)</f>
        <v>0</v>
      </c>
      <c r="BG450" s="152">
        <f>IF(N450="zákl. přenesená",J450,0)</f>
        <v>0</v>
      </c>
      <c r="BH450" s="152">
        <f>IF(N450="sníž. přenesená",J450,0)</f>
        <v>0</v>
      </c>
      <c r="BI450" s="152">
        <f>IF(N450="nulová",J450,0)</f>
        <v>0</v>
      </c>
      <c r="BJ450" s="17" t="s">
        <v>140</v>
      </c>
      <c r="BK450" s="152">
        <f>ROUND(I450*H450,2)</f>
        <v>0</v>
      </c>
      <c r="BL450" s="17" t="s">
        <v>771</v>
      </c>
      <c r="BM450" s="151" t="s">
        <v>776</v>
      </c>
    </row>
    <row r="451" spans="1:65" s="2" customFormat="1" ht="6.95" customHeight="1">
      <c r="A451" s="32"/>
      <c r="B451" s="47"/>
      <c r="C451" s="48"/>
      <c r="D451" s="48"/>
      <c r="E451" s="48"/>
      <c r="F451" s="48"/>
      <c r="G451" s="48"/>
      <c r="H451" s="48"/>
      <c r="I451" s="48"/>
      <c r="J451" s="48"/>
      <c r="K451" s="48"/>
      <c r="L451" s="33"/>
      <c r="M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</row>
  </sheetData>
  <autoFilter ref="C141:K450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 2023 - Bytová jednotka ...</vt:lpstr>
      <vt:lpstr>'4 2023 - Bytová jednotka ...'!Názvy_tisku</vt:lpstr>
      <vt:lpstr>'Rekapitulace stavby'!Názvy_tisku</vt:lpstr>
      <vt:lpstr>'4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Rárová Renáta Bc.</cp:lastModifiedBy>
  <dcterms:created xsi:type="dcterms:W3CDTF">2023-09-04T07:32:39Z</dcterms:created>
  <dcterms:modified xsi:type="dcterms:W3CDTF">2024-01-29T15:59:30Z</dcterms:modified>
</cp:coreProperties>
</file>