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1 ŠPA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1-1 - Bytová jednotka č.20..." sheetId="2" r:id="rId2"/>
  </sheets>
  <definedNames>
    <definedName name="_xlnm._FilterDatabase" localSheetId="1" hidden="1">'1-1 - Bytová jednotka č.20...'!$C$141:$K$436</definedName>
    <definedName name="_xlnm.Print_Titles" localSheetId="1">'1-1 - Bytová jednotka č.20...'!$141:$141</definedName>
    <definedName name="_xlnm.Print_Titles" localSheetId="0">'Rekapitulace stavby'!$92:$92</definedName>
    <definedName name="_xlnm.Print_Area" localSheetId="1">'1-1 - Bytová jednotka č.20...'!$C$4:$J$76,'1-1 - Bytová jednotka č.20...'!$C$82:$J$123,'1-1 - Bytová jednotka č.20...'!$C$129:$K$436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58" i="2" l="1"/>
  <c r="P258" i="2"/>
  <c r="BK258" i="2"/>
  <c r="E132" i="2" l="1"/>
  <c r="J37" i="2" l="1"/>
  <c r="J36" i="2"/>
  <c r="AY95" i="1" s="1"/>
  <c r="J35" i="2"/>
  <c r="AX95" i="1" s="1"/>
  <c r="BI436" i="2"/>
  <c r="BH436" i="2"/>
  <c r="BG436" i="2"/>
  <c r="BE436" i="2"/>
  <c r="T436" i="2"/>
  <c r="T435" i="2" s="1"/>
  <c r="R436" i="2"/>
  <c r="R435" i="2" s="1"/>
  <c r="P436" i="2"/>
  <c r="P435" i="2" s="1"/>
  <c r="BI434" i="2"/>
  <c r="BH434" i="2"/>
  <c r="BG434" i="2"/>
  <c r="BE434" i="2"/>
  <c r="T434" i="2"/>
  <c r="T433" i="2" s="1"/>
  <c r="R434" i="2"/>
  <c r="R433" i="2" s="1"/>
  <c r="P434" i="2"/>
  <c r="P433" i="2" s="1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7" i="2"/>
  <c r="BH407" i="2"/>
  <c r="BG407" i="2"/>
  <c r="BE407" i="2"/>
  <c r="T407" i="2"/>
  <c r="R407" i="2"/>
  <c r="P407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6" i="2"/>
  <c r="BH306" i="2"/>
  <c r="BG306" i="2"/>
  <c r="BE306" i="2"/>
  <c r="T306" i="2"/>
  <c r="R306" i="2"/>
  <c r="P306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L90" i="1"/>
  <c r="AM90" i="1"/>
  <c r="AM89" i="1"/>
  <c r="L89" i="1"/>
  <c r="AM87" i="1"/>
  <c r="L87" i="1"/>
  <c r="L85" i="1"/>
  <c r="L84" i="1"/>
  <c r="BK436" i="2"/>
  <c r="J436" i="2"/>
  <c r="BK434" i="2"/>
  <c r="J429" i="2"/>
  <c r="BK426" i="2"/>
  <c r="J413" i="2"/>
  <c r="J411" i="2"/>
  <c r="BK410" i="2"/>
  <c r="J407" i="2"/>
  <c r="J395" i="2"/>
  <c r="J393" i="2"/>
  <c r="BK390" i="2"/>
  <c r="BK389" i="2"/>
  <c r="BK387" i="2"/>
  <c r="J386" i="2"/>
  <c r="BK384" i="2"/>
  <c r="BK378" i="2"/>
  <c r="BK376" i="2"/>
  <c r="BK371" i="2"/>
  <c r="BK369" i="2"/>
  <c r="BK367" i="2"/>
  <c r="BK366" i="2"/>
  <c r="J360" i="2"/>
  <c r="BK358" i="2"/>
  <c r="BK356" i="2"/>
  <c r="J355" i="2"/>
  <c r="J351" i="2"/>
  <c r="J349" i="2"/>
  <c r="BK348" i="2"/>
  <c r="J347" i="2"/>
  <c r="BK346" i="2"/>
  <c r="BK345" i="2"/>
  <c r="BK344" i="2"/>
  <c r="BK343" i="2"/>
  <c r="J342" i="2"/>
  <c r="J341" i="2"/>
  <c r="BK340" i="2"/>
  <c r="J339" i="2"/>
  <c r="J334" i="2"/>
  <c r="J332" i="2"/>
  <c r="J330" i="2"/>
  <c r="J326" i="2"/>
  <c r="J323" i="2"/>
  <c r="BK318" i="2"/>
  <c r="J317" i="2"/>
  <c r="BK315" i="2"/>
  <c r="J311" i="2"/>
  <c r="J306" i="2"/>
  <c r="BK301" i="2"/>
  <c r="J299" i="2"/>
  <c r="BK298" i="2"/>
  <c r="BK297" i="2"/>
  <c r="J296" i="2"/>
  <c r="BK294" i="2"/>
  <c r="J293" i="2"/>
  <c r="BK292" i="2"/>
  <c r="J291" i="2"/>
  <c r="BK290" i="2"/>
  <c r="BK289" i="2"/>
  <c r="J288" i="2"/>
  <c r="BK287" i="2"/>
  <c r="BK286" i="2"/>
  <c r="J285" i="2"/>
  <c r="J284" i="2"/>
  <c r="J283" i="2"/>
  <c r="J282" i="2"/>
  <c r="BK281" i="2"/>
  <c r="BK280" i="2"/>
  <c r="BK279" i="2"/>
  <c r="BK277" i="2"/>
  <c r="J276" i="2"/>
  <c r="BK274" i="2"/>
  <c r="BK273" i="2"/>
  <c r="BK272" i="2"/>
  <c r="BK271" i="2"/>
  <c r="BK270" i="2"/>
  <c r="BK269" i="2"/>
  <c r="BK268" i="2"/>
  <c r="BK267" i="2"/>
  <c r="J267" i="2"/>
  <c r="BK266" i="2"/>
  <c r="BK265" i="2"/>
  <c r="BK264" i="2"/>
  <c r="J263" i="2"/>
  <c r="J262" i="2"/>
  <c r="J261" i="2"/>
  <c r="BK260" i="2"/>
  <c r="J260" i="2"/>
  <c r="J259" i="2"/>
  <c r="BK257" i="2"/>
  <c r="BK255" i="2"/>
  <c r="BK253" i="2"/>
  <c r="J252" i="2"/>
  <c r="J251" i="2"/>
  <c r="J250" i="2"/>
  <c r="BK247" i="2"/>
  <c r="J244" i="2"/>
  <c r="BK243" i="2"/>
  <c r="J242" i="2"/>
  <c r="BK241" i="2"/>
  <c r="J240" i="2"/>
  <c r="J239" i="2"/>
  <c r="BK238" i="2"/>
  <c r="J237" i="2"/>
  <c r="J235" i="2"/>
  <c r="BK233" i="2"/>
  <c r="BK232" i="2"/>
  <c r="BK229" i="2"/>
  <c r="BK228" i="2"/>
  <c r="J227" i="2"/>
  <c r="J226" i="2"/>
  <c r="J225" i="2"/>
  <c r="J223" i="2"/>
  <c r="J221" i="2"/>
  <c r="J220" i="2"/>
  <c r="J213" i="2"/>
  <c r="BK210" i="2"/>
  <c r="BK203" i="2"/>
  <c r="J199" i="2"/>
  <c r="J196" i="2"/>
  <c r="BK195" i="2"/>
  <c r="BK194" i="2"/>
  <c r="BK192" i="2"/>
  <c r="BK190" i="2"/>
  <c r="BK189" i="2"/>
  <c r="BK187" i="2"/>
  <c r="J186" i="2"/>
  <c r="BK181" i="2"/>
  <c r="BK179" i="2"/>
  <c r="J174" i="2"/>
  <c r="J171" i="2"/>
  <c r="BK164" i="2"/>
  <c r="BK162" i="2"/>
  <c r="BK161" i="2"/>
  <c r="J159" i="2"/>
  <c r="BK156" i="2"/>
  <c r="J154" i="2"/>
  <c r="BK152" i="2"/>
  <c r="BK151" i="2"/>
  <c r="J151" i="2"/>
  <c r="BK150" i="2"/>
  <c r="BK148" i="2"/>
  <c r="J145" i="2"/>
  <c r="J434" i="2"/>
  <c r="BK429" i="2"/>
  <c r="J426" i="2"/>
  <c r="BK413" i="2"/>
  <c r="BK411" i="2"/>
  <c r="J410" i="2"/>
  <c r="BK407" i="2"/>
  <c r="BK395" i="2"/>
  <c r="BK393" i="2"/>
  <c r="J390" i="2"/>
  <c r="J389" i="2"/>
  <c r="J387" i="2"/>
  <c r="BK386" i="2"/>
  <c r="J384" i="2"/>
  <c r="J378" i="2"/>
  <c r="J376" i="2"/>
  <c r="J371" i="2"/>
  <c r="J369" i="2"/>
  <c r="J367" i="2"/>
  <c r="J366" i="2"/>
  <c r="BK360" i="2"/>
  <c r="J358" i="2"/>
  <c r="J356" i="2"/>
  <c r="BK355" i="2"/>
  <c r="BK351" i="2"/>
  <c r="BK349" i="2"/>
  <c r="J348" i="2"/>
  <c r="BK347" i="2"/>
  <c r="J346" i="2"/>
  <c r="J345" i="2"/>
  <c r="J344" i="2"/>
  <c r="J343" i="2"/>
  <c r="BK342" i="2"/>
  <c r="BK341" i="2"/>
  <c r="J340" i="2"/>
  <c r="BK339" i="2"/>
  <c r="BK334" i="2"/>
  <c r="BK332" i="2"/>
  <c r="BK330" i="2"/>
  <c r="BK326" i="2"/>
  <c r="BK323" i="2"/>
  <c r="J318" i="2"/>
  <c r="BK317" i="2"/>
  <c r="J315" i="2"/>
  <c r="BK311" i="2"/>
  <c r="BK306" i="2"/>
  <c r="J301" i="2"/>
  <c r="BK299" i="2"/>
  <c r="J298" i="2"/>
  <c r="J297" i="2"/>
  <c r="BK296" i="2"/>
  <c r="J294" i="2"/>
  <c r="BK293" i="2"/>
  <c r="J292" i="2"/>
  <c r="BK291" i="2"/>
  <c r="J290" i="2"/>
  <c r="J289" i="2"/>
  <c r="BK288" i="2"/>
  <c r="J287" i="2"/>
  <c r="J286" i="2"/>
  <c r="BK285" i="2"/>
  <c r="BK284" i="2"/>
  <c r="BK283" i="2"/>
  <c r="BK282" i="2"/>
  <c r="J281" i="2"/>
  <c r="J280" i="2"/>
  <c r="J279" i="2"/>
  <c r="J277" i="2"/>
  <c r="BK276" i="2"/>
  <c r="J274" i="2"/>
  <c r="J273" i="2"/>
  <c r="J272" i="2"/>
  <c r="J271" i="2"/>
  <c r="J270" i="2"/>
  <c r="J269" i="2"/>
  <c r="J268" i="2"/>
  <c r="J266" i="2"/>
  <c r="J265" i="2"/>
  <c r="J264" i="2"/>
  <c r="BK263" i="2"/>
  <c r="BK262" i="2"/>
  <c r="BK261" i="2"/>
  <c r="BK259" i="2"/>
  <c r="J257" i="2"/>
  <c r="J255" i="2"/>
  <c r="BK254" i="2"/>
  <c r="J254" i="2"/>
  <c r="J253" i="2"/>
  <c r="BK252" i="2"/>
  <c r="BK251" i="2"/>
  <c r="BK250" i="2"/>
  <c r="J247" i="2"/>
  <c r="BK246" i="2"/>
  <c r="J246" i="2"/>
  <c r="BK244" i="2"/>
  <c r="J243" i="2"/>
  <c r="BK242" i="2"/>
  <c r="J241" i="2"/>
  <c r="BK240" i="2"/>
  <c r="BK239" i="2"/>
  <c r="J238" i="2"/>
  <c r="BK237" i="2"/>
  <c r="BK236" i="2"/>
  <c r="J236" i="2"/>
  <c r="BK235" i="2"/>
  <c r="J233" i="2"/>
  <c r="J232" i="2"/>
  <c r="J229" i="2"/>
  <c r="J228" i="2"/>
  <c r="BK227" i="2"/>
  <c r="BK226" i="2"/>
  <c r="BK225" i="2"/>
  <c r="BK223" i="2"/>
  <c r="BK221" i="2"/>
  <c r="BK220" i="2"/>
  <c r="BK213" i="2"/>
  <c r="J210" i="2"/>
  <c r="J203" i="2"/>
  <c r="BK199" i="2"/>
  <c r="BK196" i="2"/>
  <c r="J195" i="2"/>
  <c r="J194" i="2"/>
  <c r="J192" i="2"/>
  <c r="J190" i="2"/>
  <c r="J189" i="2"/>
  <c r="J187" i="2"/>
  <c r="BK186" i="2"/>
  <c r="J181" i="2"/>
  <c r="J179" i="2"/>
  <c r="BK174" i="2"/>
  <c r="BK171" i="2"/>
  <c r="J164" i="2"/>
  <c r="J162" i="2"/>
  <c r="J161" i="2"/>
  <c r="BK159" i="2"/>
  <c r="J156" i="2"/>
  <c r="BK154" i="2"/>
  <c r="J152" i="2"/>
  <c r="J150" i="2"/>
  <c r="BK149" i="2"/>
  <c r="J149" i="2"/>
  <c r="J148" i="2"/>
  <c r="BK145" i="2"/>
  <c r="AS94" i="1"/>
  <c r="P432" i="2" l="1"/>
  <c r="R432" i="2"/>
  <c r="T432" i="2"/>
  <c r="P147" i="2"/>
  <c r="T147" i="2"/>
  <c r="P163" i="2"/>
  <c r="T163" i="2"/>
  <c r="R185" i="2"/>
  <c r="BK193" i="2"/>
  <c r="J193" i="2" s="1"/>
  <c r="J102" i="2" s="1"/>
  <c r="P193" i="2"/>
  <c r="T193" i="2"/>
  <c r="P198" i="2"/>
  <c r="T198" i="2"/>
  <c r="R224" i="2"/>
  <c r="BK234" i="2"/>
  <c r="J234" i="2" s="1"/>
  <c r="J106" i="2" s="1"/>
  <c r="R234" i="2"/>
  <c r="BK245" i="2"/>
  <c r="J245" i="2" s="1"/>
  <c r="J107" i="2" s="1"/>
  <c r="R245" i="2"/>
  <c r="BK256" i="2"/>
  <c r="J256" i="2" s="1"/>
  <c r="J108" i="2" s="1"/>
  <c r="R256" i="2"/>
  <c r="BK275" i="2"/>
  <c r="J275" i="2" s="1"/>
  <c r="J109" i="2" s="1"/>
  <c r="R275" i="2"/>
  <c r="BK278" i="2"/>
  <c r="J278" i="2" s="1"/>
  <c r="J110" i="2" s="1"/>
  <c r="T278" i="2"/>
  <c r="P295" i="2"/>
  <c r="BK300" i="2"/>
  <c r="J300" i="2" s="1"/>
  <c r="J112" i="2" s="1"/>
  <c r="R300" i="2"/>
  <c r="BK333" i="2"/>
  <c r="J333" i="2" s="1"/>
  <c r="J113" i="2" s="1"/>
  <c r="T394" i="2"/>
  <c r="BK147" i="2"/>
  <c r="J147" i="2" s="1"/>
  <c r="J99" i="2" s="1"/>
  <c r="R147" i="2"/>
  <c r="BK163" i="2"/>
  <c r="J163" i="2" s="1"/>
  <c r="J100" i="2" s="1"/>
  <c r="R163" i="2"/>
  <c r="BK185" i="2"/>
  <c r="J185" i="2" s="1"/>
  <c r="J101" i="2" s="1"/>
  <c r="P185" i="2"/>
  <c r="T185" i="2"/>
  <c r="R193" i="2"/>
  <c r="BK198" i="2"/>
  <c r="J198" i="2" s="1"/>
  <c r="J104" i="2" s="1"/>
  <c r="R198" i="2"/>
  <c r="BK224" i="2"/>
  <c r="J224" i="2" s="1"/>
  <c r="J105" i="2" s="1"/>
  <c r="P224" i="2"/>
  <c r="T224" i="2"/>
  <c r="P234" i="2"/>
  <c r="T234" i="2"/>
  <c r="P245" i="2"/>
  <c r="T245" i="2"/>
  <c r="P256" i="2"/>
  <c r="T256" i="2"/>
  <c r="P275" i="2"/>
  <c r="T275" i="2"/>
  <c r="P278" i="2"/>
  <c r="R278" i="2"/>
  <c r="BK295" i="2"/>
  <c r="J295" i="2" s="1"/>
  <c r="J111" i="2" s="1"/>
  <c r="R295" i="2"/>
  <c r="T295" i="2"/>
  <c r="P300" i="2"/>
  <c r="T300" i="2"/>
  <c r="P333" i="2"/>
  <c r="R333" i="2"/>
  <c r="T333" i="2"/>
  <c r="BK350" i="2"/>
  <c r="J350" i="2" s="1"/>
  <c r="J114" i="2" s="1"/>
  <c r="P350" i="2"/>
  <c r="R350" i="2"/>
  <c r="T350" i="2"/>
  <c r="BK359" i="2"/>
  <c r="J359" i="2" s="1"/>
  <c r="J115" i="2" s="1"/>
  <c r="P359" i="2"/>
  <c r="R359" i="2"/>
  <c r="T359" i="2"/>
  <c r="BK370" i="2"/>
  <c r="J370" i="2" s="1"/>
  <c r="J116" i="2" s="1"/>
  <c r="P370" i="2"/>
  <c r="R370" i="2"/>
  <c r="T370" i="2"/>
  <c r="BK388" i="2"/>
  <c r="J388" i="2" s="1"/>
  <c r="J117" i="2" s="1"/>
  <c r="P388" i="2"/>
  <c r="R388" i="2"/>
  <c r="T388" i="2"/>
  <c r="BK394" i="2"/>
  <c r="J394" i="2" s="1"/>
  <c r="J118" i="2" s="1"/>
  <c r="P394" i="2"/>
  <c r="R394" i="2"/>
  <c r="BK412" i="2"/>
  <c r="J412" i="2" s="1"/>
  <c r="J119" i="2" s="1"/>
  <c r="P412" i="2"/>
  <c r="R412" i="2"/>
  <c r="T412" i="2"/>
  <c r="E85" i="2"/>
  <c r="J89" i="2"/>
  <c r="F91" i="2"/>
  <c r="J92" i="2"/>
  <c r="BF145" i="2"/>
  <c r="BF149" i="2"/>
  <c r="BF151" i="2"/>
  <c r="BF156" i="2"/>
  <c r="BF159" i="2"/>
  <c r="BF161" i="2"/>
  <c r="BF162" i="2"/>
  <c r="BF179" i="2"/>
  <c r="BF186" i="2"/>
  <c r="BF190" i="2"/>
  <c r="BF194" i="2"/>
  <c r="BF199" i="2"/>
  <c r="BF213" i="2"/>
  <c r="BF221" i="2"/>
  <c r="BF223" i="2"/>
  <c r="BF225" i="2"/>
  <c r="BF229" i="2"/>
  <c r="BF232" i="2"/>
  <c r="BF233" i="2"/>
  <c r="BF235" i="2"/>
  <c r="BF240" i="2"/>
  <c r="BF242" i="2"/>
  <c r="BF252" i="2"/>
  <c r="BF254" i="2"/>
  <c r="BF257" i="2"/>
  <c r="BF259" i="2"/>
  <c r="BF262" i="2"/>
  <c r="BF263" i="2"/>
  <c r="BF264" i="2"/>
  <c r="BF265" i="2"/>
  <c r="BF267" i="2"/>
  <c r="BF268" i="2"/>
  <c r="BF270" i="2"/>
  <c r="BF271" i="2"/>
  <c r="BF273" i="2"/>
  <c r="BF274" i="2"/>
  <c r="BF277" i="2"/>
  <c r="BF279" i="2"/>
  <c r="BF280" i="2"/>
  <c r="BF283" i="2"/>
  <c r="BF285" i="2"/>
  <c r="BF288" i="2"/>
  <c r="BF289" i="2"/>
  <c r="BF291" i="2"/>
  <c r="BF292" i="2"/>
  <c r="BF296" i="2"/>
  <c r="BF297" i="2"/>
  <c r="BF299" i="2"/>
  <c r="BF306" i="2"/>
  <c r="BF311" i="2"/>
  <c r="BF317" i="2"/>
  <c r="BF334" i="2"/>
  <c r="BF339" i="2"/>
  <c r="BF340" i="2"/>
  <c r="BF342" i="2"/>
  <c r="BF344" i="2"/>
  <c r="BF348" i="2"/>
  <c r="BF349" i="2"/>
  <c r="BF351" i="2"/>
  <c r="BF355" i="2"/>
  <c r="BF360" i="2"/>
  <c r="BF366" i="2"/>
  <c r="BF367" i="2"/>
  <c r="BF369" i="2"/>
  <c r="BF371" i="2"/>
  <c r="BF376" i="2"/>
  <c r="BF378" i="2"/>
  <c r="BF386" i="2"/>
  <c r="BF387" i="2"/>
  <c r="BF389" i="2"/>
  <c r="BF393" i="2"/>
  <c r="BF407" i="2"/>
  <c r="BF410" i="2"/>
  <c r="BF413" i="2"/>
  <c r="BF426" i="2"/>
  <c r="BF429" i="2"/>
  <c r="BK144" i="2"/>
  <c r="J144" i="2" s="1"/>
  <c r="J98" i="2" s="1"/>
  <c r="F92" i="2"/>
  <c r="BF148" i="2"/>
  <c r="BF150" i="2"/>
  <c r="BF152" i="2"/>
  <c r="BF154" i="2"/>
  <c r="BF164" i="2"/>
  <c r="BF171" i="2"/>
  <c r="BF174" i="2"/>
  <c r="BF181" i="2"/>
  <c r="BF187" i="2"/>
  <c r="BF189" i="2"/>
  <c r="BF192" i="2"/>
  <c r="BF195" i="2"/>
  <c r="BF196" i="2"/>
  <c r="BF203" i="2"/>
  <c r="BF210" i="2"/>
  <c r="BF220" i="2"/>
  <c r="BF226" i="2"/>
  <c r="BF227" i="2"/>
  <c r="BF228" i="2"/>
  <c r="BF236" i="2"/>
  <c r="BF237" i="2"/>
  <c r="BF238" i="2"/>
  <c r="BF239" i="2"/>
  <c r="BF241" i="2"/>
  <c r="BF243" i="2"/>
  <c r="BF244" i="2"/>
  <c r="BF246" i="2"/>
  <c r="BF247" i="2"/>
  <c r="BF250" i="2"/>
  <c r="BF251" i="2"/>
  <c r="BF253" i="2"/>
  <c r="BF255" i="2"/>
  <c r="BF260" i="2"/>
  <c r="BF261" i="2"/>
  <c r="BF266" i="2"/>
  <c r="BF269" i="2"/>
  <c r="BF272" i="2"/>
  <c r="BF276" i="2"/>
  <c r="BF281" i="2"/>
  <c r="BF282" i="2"/>
  <c r="BF284" i="2"/>
  <c r="BF286" i="2"/>
  <c r="BF287" i="2"/>
  <c r="BF290" i="2"/>
  <c r="BF293" i="2"/>
  <c r="BF294" i="2"/>
  <c r="BF298" i="2"/>
  <c r="BF301" i="2"/>
  <c r="BF315" i="2"/>
  <c r="BF318" i="2"/>
  <c r="BF323" i="2"/>
  <c r="BF326" i="2"/>
  <c r="BF330" i="2"/>
  <c r="BF332" i="2"/>
  <c r="BF341" i="2"/>
  <c r="BF343" i="2"/>
  <c r="BF345" i="2"/>
  <c r="BF346" i="2"/>
  <c r="BF347" i="2"/>
  <c r="BF356" i="2"/>
  <c r="BF358" i="2"/>
  <c r="BF384" i="2"/>
  <c r="BF390" i="2"/>
  <c r="BF395" i="2"/>
  <c r="BF411" i="2"/>
  <c r="BF434" i="2"/>
  <c r="BF436" i="2"/>
  <c r="BK433" i="2"/>
  <c r="J433" i="2" s="1"/>
  <c r="J121" i="2" s="1"/>
  <c r="BK435" i="2"/>
  <c r="J435" i="2" s="1"/>
  <c r="J122" i="2" s="1"/>
  <c r="F33" i="2"/>
  <c r="AZ95" i="1" s="1"/>
  <c r="AZ94" i="1" s="1"/>
  <c r="AV94" i="1" s="1"/>
  <c r="AK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AX94" i="1" s="1"/>
  <c r="J33" i="2"/>
  <c r="AV95" i="1" s="1"/>
  <c r="T143" i="2" l="1"/>
  <c r="P143" i="2"/>
  <c r="R143" i="2"/>
  <c r="T197" i="2"/>
  <c r="P197" i="2"/>
  <c r="R197" i="2"/>
  <c r="BK143" i="2"/>
  <c r="J143" i="2" s="1"/>
  <c r="J97" i="2" s="1"/>
  <c r="BK197" i="2"/>
  <c r="J197" i="2" s="1"/>
  <c r="J103" i="2" s="1"/>
  <c r="BK432" i="2"/>
  <c r="J432" i="2" s="1"/>
  <c r="J120" i="2" s="1"/>
  <c r="AY94" i="1"/>
  <c r="W31" i="1"/>
  <c r="J34" i="2"/>
  <c r="AW95" i="1" s="1"/>
  <c r="AT95" i="1" s="1"/>
  <c r="W29" i="1"/>
  <c r="F34" i="2"/>
  <c r="BA95" i="1" s="1"/>
  <c r="BA94" i="1" s="1"/>
  <c r="W30" i="1" s="1"/>
  <c r="T142" i="2" l="1"/>
  <c r="P142" i="2"/>
  <c r="AU95" i="1" s="1"/>
  <c r="AU94" i="1" s="1"/>
  <c r="R142" i="2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<sst xmlns="http://schemas.openxmlformats.org/spreadsheetml/2006/main" count="3450" uniqueCount="723">
  <si>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</si>
  <si>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</si>
  <si>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</si>
  <si>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</si>
  <si>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</si>
  <si>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</si>
  <si>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</si>
  <si>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</si>
  <si>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</si>
  <si>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</si>
  <si>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</si>
  <si>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</si>
  <si>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</si>
  <si>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</si>
  <si>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</si>
  <si>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</si>
  <si>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</si>
  <si>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</si>
  <si>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</si>
  <si>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</si>
  <si>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</si>
  <si>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</si>
  <si>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</si>
  <si>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</si>
  <si>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</si>
  <si>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</si>
  <si>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</si>
  <si>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</si>
  <si>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</si>
  <si>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</si>
  <si>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</si>
  <si>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</si>
  <si>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</si>
  <si>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</si>
  <si>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</si>
  <si>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</si>
  <si>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</si>
  <si>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</si>
  <si>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</si>
  <si>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</si>
  <si>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</si>
  <si>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</si>
  <si>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</si>
  <si>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</si>
  <si>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</si>
  <si>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</si>
  <si>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</si>
  <si>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</si>
  <si>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</si>
  <si>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</si>
  <si>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</si>
  <si>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</si>
  <si>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</si>
  <si>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</si>
  <si>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</si>
  <si>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</si>
  <si>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</si>
  <si>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</si>
  <si>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</si>
  <si>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</si>
  <si>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</si>
  <si>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</si>
  <si>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</si>
  <si>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</si>
  <si>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</si>
  <si>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</si>
  <si>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</si>
  <si>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</si>
  <si>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</si>
  <si>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</si>
  <si>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</si>
  <si>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</si>
  <si>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</si>
  <si>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</si>
  <si>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</si>
  <si>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</si>
  <si>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</si>
  <si>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</si>
  <si>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</si>
  <si>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</si>
  <si>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</si>
  <si>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</si>
  <si>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Bytová jednotka č.1 - 2.varianta</t>
  </si>
  <si>
    <t>STA</t>
  </si>
  <si>
    <t>1</t>
  </si>
  <si>
    <t>{77e920b4-4f5d-4c45-928b-f6b88f87c177}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</si>
  <si>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</si>
  <si>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</si>
  <si>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</si>
  <si>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</si>
  <si>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</si>
  <si>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</si>
  <si>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</si>
  <si>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</si>
  <si>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</si>
  <si>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</si>
  <si>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</si>
  <si>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</si>
  <si>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</si>
  <si>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</si>
  <si>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</si>
  <si>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</si>
  <si>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</si>
  <si>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</si>
  <si>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</si>
  <si>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</si>
  <si>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</si>
  <si>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</si>
  <si>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</si>
  <si>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</si>
  <si>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</si>
  <si>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</si>
  <si>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</si>
  <si>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</si>
  <si>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</si>
  <si>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</si>
  <si>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</si>
  <si>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</si>
  <si>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</si>
  <si>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</si>
  <si>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</si>
  <si>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</si>
  <si>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</si>
  <si>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</si>
  <si>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</si>
  <si>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</si>
  <si>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</si>
  <si>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</si>
  <si>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</si>
  <si>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</si>
  <si>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</si>
  <si>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</si>
  <si>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</si>
  <si>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</si>
  <si>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</si>
  <si>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</si>
  <si>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</si>
  <si>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</si>
  <si>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</si>
  <si>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</si>
  <si>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</si>
  <si>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</si>
  <si>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</si>
  <si>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</si>
  <si>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</si>
  <si>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</si>
  <si>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</si>
  <si>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</si>
  <si>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-1168154709</t>
  </si>
  <si>
    <t>277509513</t>
  </si>
  <si>
    <t>5</t>
  </si>
  <si>
    <t>612131121</t>
  </si>
  <si>
    <t>Penetrační disperzní nátěr vnitřních stěn nanášený ručně</t>
  </si>
  <si>
    <t>-859918520</t>
  </si>
  <si>
    <t>612142001</t>
  </si>
  <si>
    <t>Potažení vnitřních stěn sklovláknitým pletivem vtlačeným do tenkovrstvé hmoty</t>
  </si>
  <si>
    <t>282105157</t>
  </si>
  <si>
    <t>8</t>
  </si>
  <si>
    <t>612311131</t>
  </si>
  <si>
    <t>Potažení vnitřních stěn vápenným štukem tloušťky do 3 mm</t>
  </si>
  <si>
    <t>231691481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</si>
  <si>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</si>
  <si>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</si>
  <si>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</si>
  <si>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</si>
  <si>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-2052260497</t>
  </si>
  <si>
    <t>(0,08+1,035+0,065+0,065+2,465+1,77+0,08)*2,6</t>
  </si>
  <si>
    <t>619991011</t>
  </si>
  <si>
    <t>1275908214</t>
  </si>
  <si>
    <t>konstrukce v blízkosti bytového jádra:</t>
  </si>
  <si>
    <t>50</t>
  </si>
  <si>
    <t>632441112</t>
  </si>
  <si>
    <t>Potěr anhydritový samonivelační tl do 30 mm ze suchých směsí</t>
  </si>
  <si>
    <t>1062278748</t>
  </si>
  <si>
    <t>0,9+4,31</t>
  </si>
  <si>
    <t>642944121</t>
  </si>
  <si>
    <t>Osazování ocelových zárubní dodatečné pl do 2,5 m2</t>
  </si>
  <si>
    <t>kus</t>
  </si>
  <si>
    <t>1929989080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</si>
  <si>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</si>
  <si>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</si>
  <si>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</si>
  <si>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</si>
  <si>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</si>
  <si>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</si>
  <si>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 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</si>
  <si>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</si>
  <si>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</si>
  <si>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</si>
  <si>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</si>
  <si>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</si>
  <si>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</si>
  <si>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</si>
  <si>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</si>
  <si>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</si>
  <si>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</si>
  <si>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499193183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</si>
  <si>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</si>
  <si>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</si>
  <si>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</si>
  <si>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</si>
  <si>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-1034359329</t>
  </si>
  <si>
    <t>3,4*5</t>
  </si>
  <si>
    <t>přístupová trasa do bytu-choba:</t>
  </si>
  <si>
    <t>962084121</t>
  </si>
  <si>
    <t>Bourání příček umakartových tl do 50 mm</t>
  </si>
  <si>
    <t>-1995521789</t>
  </si>
  <si>
    <t>(2,62+1,85+1,85+1,71+0,87+1,14+0,78)*2,6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</si>
  <si>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</si>
  <si>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</si>
  <si>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</si>
  <si>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</si>
  <si>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</si>
  <si>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</si>
  <si>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</si>
  <si>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</si>
  <si>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</si>
  <si>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</si>
  <si>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1899172302</t>
  </si>
  <si>
    <t>997013219</t>
  </si>
  <si>
    <t>Příplatek k vnitrostaveništní dopravě suti a vybouraných hmot za zvětšenou dopravu suti ZKD 10 m</t>
  </si>
  <si>
    <t>-1985383514</t>
  </si>
  <si>
    <t>3,049*50 'Přepočtené koeficientem množství</t>
  </si>
  <si>
    <t>997013501</t>
  </si>
  <si>
    <t>Odvoz suti a vybouraných hmot na skládku nebo meziskládku do 1 km se složením</t>
  </si>
  <si>
    <t>-218636503</t>
  </si>
  <si>
    <t>997013509</t>
  </si>
  <si>
    <t>Příplatek k odvozu suti a vybouraných hmot na skládku ZKD 1 km přes 1 km</t>
  </si>
  <si>
    <t>552642650</t>
  </si>
  <si>
    <t>3,049*9 'Přepočtené koeficientem množství</t>
  </si>
  <si>
    <t>997013831</t>
  </si>
  <si>
    <t>Poplatek za uložení na skládce (skládkovné) stavebního odpadu směsného kód odpadu 170 904</t>
  </si>
  <si>
    <t>-1470929703</t>
  </si>
  <si>
    <t>998</t>
  </si>
  <si>
    <t>Přesun hmot</t>
  </si>
  <si>
    <t>998011003</t>
  </si>
  <si>
    <t>Přesun hmot pro budovy zděné v do 24 m</t>
  </si>
  <si>
    <t>1640633331</t>
  </si>
  <si>
    <t>998011014</t>
  </si>
  <si>
    <t>Příplatek k přesunu hmot pro budovy zděné za zvětšený přesun do 500 m</t>
  </si>
  <si>
    <t>1640190355</t>
  </si>
  <si>
    <t>998017003</t>
  </si>
  <si>
    <t>Přesun hmot s omezením mechanizace pro budovy v do 24 m</t>
  </si>
  <si>
    <t>-1955727950</t>
  </si>
  <si>
    <t>PSV</t>
  </si>
  <si>
    <t>Práce a dodávky PSV</t>
  </si>
  <si>
    <t>711</t>
  </si>
  <si>
    <t>Izolace proti vodě, vlhkosti a plynům</t>
  </si>
  <si>
    <t>711191201</t>
  </si>
  <si>
    <t>308949056</t>
  </si>
  <si>
    <t>0,855*1,035</t>
  </si>
  <si>
    <t>2,465*1,77</t>
  </si>
  <si>
    <t>711192201</t>
  </si>
  <si>
    <t>1708203349</t>
  </si>
  <si>
    <t>(0,855+1,035*2)*0,2</t>
  </si>
  <si>
    <t>(0,67+1,6+0,7)*2</t>
  </si>
  <si>
    <t>(0,2+0,7+0,47+1,77+2,465-0,7+1,1)*0,2</t>
  </si>
  <si>
    <t>pod vanou: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</si>
  <si>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</si>
  <si>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</si>
  <si>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</si>
  <si>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</si>
  <si>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</si>
  <si>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</si>
  <si>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</si>
  <si>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711199101</t>
  </si>
  <si>
    <t>Provedení těsnícího pásu do spoje dilatační nebo styčné spáry podlaha - stěna</t>
  </si>
  <si>
    <t>m</t>
  </si>
  <si>
    <t>-1582002327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</si>
  <si>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</si>
  <si>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</si>
  <si>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</si>
  <si>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</si>
  <si>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</si>
  <si>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</si>
  <si>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1135570432</t>
  </si>
  <si>
    <t>28355020</t>
  </si>
  <si>
    <t>páska pružná těsnící š 80mm</t>
  </si>
  <si>
    <t>-795207743</t>
  </si>
  <si>
    <t>15,025*1,1</t>
  </si>
  <si>
    <t>998711103</t>
  </si>
  <si>
    <t>Přesun hmot tonážní pro izolace proti vodě, vlhkosti a plynům v objektech výšky do 60 m</t>
  </si>
  <si>
    <t>1010807443</t>
  </si>
  <si>
    <t>721</t>
  </si>
  <si>
    <t>Zdravotechnika - vnitřní kanalizace</t>
  </si>
  <si>
    <t>721171808</t>
  </si>
  <si>
    <t>Demontáž potrubí z PVC do D 114</t>
  </si>
  <si>
    <t>1912467102</t>
  </si>
  <si>
    <t>721173706</t>
  </si>
  <si>
    <t>Potrubí kanalizační z PE odpadní DN 100</t>
  </si>
  <si>
    <t>1801744904</t>
  </si>
  <si>
    <t>721173722</t>
  </si>
  <si>
    <t>Potrubí kanalizační z PE připojovací DN 40</t>
  </si>
  <si>
    <t>744248452</t>
  </si>
  <si>
    <t>721173724</t>
  </si>
  <si>
    <t>Potrubí kanalizační z PE připojovací DN 70</t>
  </si>
  <si>
    <t>-506948730</t>
  </si>
  <si>
    <t>721220801</t>
  </si>
  <si>
    <t>Demontáž uzávěrek zápachových DN 70</t>
  </si>
  <si>
    <t>-1790895361</t>
  </si>
  <si>
    <t>vana,umyvadlo,pračka:</t>
  </si>
  <si>
    <t>721290111</t>
  </si>
  <si>
    <t>Zkouška těsnosti potrubí kanalizace vodou do DN 125</t>
  </si>
  <si>
    <t>-1195685853</t>
  </si>
  <si>
    <t>998721103</t>
  </si>
  <si>
    <t>Přesun hmot tonážní pro vnitřní kanalizace v objektech v do 24 m</t>
  </si>
  <si>
    <t>-760812494</t>
  </si>
  <si>
    <t>722</t>
  </si>
  <si>
    <t>Zdravotechnika - vnitřní vodovod</t>
  </si>
  <si>
    <t>722170801</t>
  </si>
  <si>
    <t>Demontáž rozvodů vody z plastů do D 25</t>
  </si>
  <si>
    <t>-1742924553</t>
  </si>
  <si>
    <t>722176113</t>
  </si>
  <si>
    <t>Montáž potrubí plastové spojované svary polyfuzně do D 25 mm</t>
  </si>
  <si>
    <t>-1235665955</t>
  </si>
  <si>
    <t>28615150</t>
  </si>
  <si>
    <t>trubka vodovodní tlaková PPR řada PN 20 D 16mm dl 4m</t>
  </si>
  <si>
    <t>513953979</t>
  </si>
  <si>
    <t>28615152</t>
  </si>
  <si>
    <t>trubka vodovodní tlaková PPR řada PN 20 D 20mm dl 4m</t>
  </si>
  <si>
    <t>-1459459076</t>
  </si>
  <si>
    <t>28615153</t>
  </si>
  <si>
    <t>trubka vodovodní tlaková PPR řada PN 20 D 25mm dl 4m</t>
  </si>
  <si>
    <t>290198172</t>
  </si>
  <si>
    <t>722179191</t>
  </si>
  <si>
    <t>Příplatek k rozvodu vody z plastů za malý rozsah prací na zakázce do 20 m</t>
  </si>
  <si>
    <t>soubor</t>
  </si>
  <si>
    <t>-663706382</t>
  </si>
  <si>
    <t>722179192</t>
  </si>
  <si>
    <t>Příplatek k rozvodu vody z plastů za potrubí do D 32 mm do 15 svarů</t>
  </si>
  <si>
    <t>-1219376046</t>
  </si>
  <si>
    <t>722290215</t>
  </si>
  <si>
    <t>Zkouška těsnosti vodovodního potrubí hrdlového nebo přírubového do DN 100</t>
  </si>
  <si>
    <t>-1193198033</t>
  </si>
  <si>
    <t>722290234</t>
  </si>
  <si>
    <t>Proplach a dezinfekce vodovodního potrubí do DN 80</t>
  </si>
  <si>
    <t>776237077</t>
  </si>
  <si>
    <t>998722103</t>
  </si>
  <si>
    <t>Přesun hmot tonážní pro vnitřní vodovod v objektech v do 24 m</t>
  </si>
  <si>
    <t>1369944420</t>
  </si>
  <si>
    <t>723</t>
  </si>
  <si>
    <t>Zdravotechnika - vnitřní plynovod</t>
  </si>
  <si>
    <t>723120804</t>
  </si>
  <si>
    <t>Demontáž potrubí ocelové závitové svařované do DN 25</t>
  </si>
  <si>
    <t>2012369275</t>
  </si>
  <si>
    <t>723150402</t>
  </si>
  <si>
    <t>Potrubí plyn ocelové z ušlechtilé oceli spojované lisováním DN 15</t>
  </si>
  <si>
    <t>-459790851</t>
  </si>
  <si>
    <t>chránička:</t>
  </si>
  <si>
    <t>723181002</t>
  </si>
  <si>
    <t>Potrubí měděné měkké spojované lisováním DN 15 ZTI</t>
  </si>
  <si>
    <t>1341377294</t>
  </si>
  <si>
    <t>723190105</t>
  </si>
  <si>
    <t>462296862</t>
  </si>
  <si>
    <t>723190901</t>
  </si>
  <si>
    <t>Uzavření,otevření plynovodního potrubí při opravě</t>
  </si>
  <si>
    <t>1081915988</t>
  </si>
  <si>
    <t>723190907</t>
  </si>
  <si>
    <t>Odvzdušnění nebo napuštění plynovodního potrubí</t>
  </si>
  <si>
    <t>1804719615</t>
  </si>
  <si>
    <t>723190909</t>
  </si>
  <si>
    <t>Zkouška těsnosti potrubí plynovodního</t>
  </si>
  <si>
    <t>-1762897508</t>
  </si>
  <si>
    <t>998723103</t>
  </si>
  <si>
    <t>Přesun hmot tonážní pro vnitřní plynovod v objektech v do 24 m</t>
  </si>
  <si>
    <t>-614164981</t>
  </si>
  <si>
    <t>725</t>
  </si>
  <si>
    <t>Zdravotechnika - zařizovací předměty</t>
  </si>
  <si>
    <t>725110811</t>
  </si>
  <si>
    <t>Demontáž klozetů splachovací s nádrží</t>
  </si>
  <si>
    <t>84709926</t>
  </si>
  <si>
    <t>725210821</t>
  </si>
  <si>
    <t>Demontáž umyvadel bez výtokových armatur</t>
  </si>
  <si>
    <t>-2115671357</t>
  </si>
  <si>
    <t>725211602</t>
  </si>
  <si>
    <t>Umyvadlo keramické připevněné na stěnu šrouby bílé bez krytu na sifon 550 mm</t>
  </si>
  <si>
    <t>465762730</t>
  </si>
  <si>
    <t>725220841</t>
  </si>
  <si>
    <t>Demontáž van ocelová</t>
  </si>
  <si>
    <t>926674968</t>
  </si>
  <si>
    <t>725222116</t>
  </si>
  <si>
    <t>-1865252808</t>
  </si>
  <si>
    <t>725810811</t>
  </si>
  <si>
    <t>Demontáž ventilů výtokových nástěnných</t>
  </si>
  <si>
    <t>626502085</t>
  </si>
  <si>
    <t>725811115</t>
  </si>
  <si>
    <t>Ventil nástěnný pevný výtok G1/2x80 mm</t>
  </si>
  <si>
    <t>483362177</t>
  </si>
  <si>
    <t>725820801</t>
  </si>
  <si>
    <t>Demontáž baterie nástěnné do G 3 / 4</t>
  </si>
  <si>
    <t>1536103396</t>
  </si>
  <si>
    <t>725822611</t>
  </si>
  <si>
    <t>-61729521</t>
  </si>
  <si>
    <t>725831313</t>
  </si>
  <si>
    <t>Baterie vanová nástěnná páková s příslušenstvím a pohyblivým držákem</t>
  </si>
  <si>
    <t>-875586811</t>
  </si>
  <si>
    <t>725865501</t>
  </si>
  <si>
    <t>Odpadní souprava DN 40/50 se zápachovou uzávěrkou pro vanu, ovládání bovdenem</t>
  </si>
  <si>
    <t>1278297014</t>
  </si>
  <si>
    <t>725869101</t>
  </si>
  <si>
    <t>Montáž zápachových uzávěrek do DN 40</t>
  </si>
  <si>
    <t>-1952638982</t>
  </si>
  <si>
    <t>55161837</t>
  </si>
  <si>
    <t>uzávěrka zápachová pro pračku a myčku nástěnná PP-bílá DN 40</t>
  </si>
  <si>
    <t>1571288594</t>
  </si>
  <si>
    <t>ZUU</t>
  </si>
  <si>
    <t>1817436395</t>
  </si>
  <si>
    <t>725980123</t>
  </si>
  <si>
    <t>1729843059</t>
  </si>
  <si>
    <t>998725103</t>
  </si>
  <si>
    <t>Přesun hmot tonážní pro zařizovací předměty v objektech v do 24 m</t>
  </si>
  <si>
    <t>-2087957749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</si>
  <si>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</si>
  <si>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</si>
  <si>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</si>
  <si>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</si>
  <si>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</si>
  <si>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</si>
  <si>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</si>
  <si>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</si>
  <si>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-1766712077</t>
  </si>
  <si>
    <t>998726113</t>
  </si>
  <si>
    <t>Přesun hmot tonážní pro instalační prefabrikáty v objektech v do 24 m</t>
  </si>
  <si>
    <t>-791956646</t>
  </si>
  <si>
    <t>741</t>
  </si>
  <si>
    <t>Elektroinstalace - silnoproud</t>
  </si>
  <si>
    <t>741112001</t>
  </si>
  <si>
    <t>Montáž krabice zapuštěná plastová kruhová</t>
  </si>
  <si>
    <t>-1877302331</t>
  </si>
  <si>
    <t>34571515</t>
  </si>
  <si>
    <t>krabice přístrojová instalační 400 V, 142x71x45mm do dutých stěn</t>
  </si>
  <si>
    <t>-225325461</t>
  </si>
  <si>
    <t>741120001</t>
  </si>
  <si>
    <t>Montáž vodič Cu izolovaný plný a laněný žíla 0,35-6 mm2 pod omítku (CY)</t>
  </si>
  <si>
    <t>-403825995</t>
  </si>
  <si>
    <t>34111036</t>
  </si>
  <si>
    <t>kabel silový s Cu jádrem 1 kV 3x2,5mm2</t>
  </si>
  <si>
    <t>-723553463</t>
  </si>
  <si>
    <t>34111018</t>
  </si>
  <si>
    <t>kabel silový s Cu jádrem 6mm2</t>
  </si>
  <si>
    <t>-1203619159</t>
  </si>
  <si>
    <t>741210001</t>
  </si>
  <si>
    <t>Montáž rozvodnice oceloplechová nebo plastová běžná do 20 kg</t>
  </si>
  <si>
    <t>-1604001167</t>
  </si>
  <si>
    <t>35713850</t>
  </si>
  <si>
    <t>rozvodnice elektroměrové s jedním 1 fázovým místem bez požární úpravy 18 pozic</t>
  </si>
  <si>
    <t>265317131</t>
  </si>
  <si>
    <t>741310001</t>
  </si>
  <si>
    <t>Montáž vypínač nástěnný 1-jednopólový prostředí normální</t>
  </si>
  <si>
    <t>-59082867</t>
  </si>
  <si>
    <t>34535799</t>
  </si>
  <si>
    <t>156966527</t>
  </si>
  <si>
    <t>741313001</t>
  </si>
  <si>
    <t>Montáž zásuvka (polo)zapuštěná bezšroubové připojení 2P+PE se zapojením vodičů</t>
  </si>
  <si>
    <t>-175351887</t>
  </si>
  <si>
    <t>35811077</t>
  </si>
  <si>
    <t>-215730007</t>
  </si>
  <si>
    <t>741370002</t>
  </si>
  <si>
    <t>Montáž svítidlo žárovkové bytové stropní přisazené 1 zdroj se sklem</t>
  </si>
  <si>
    <t>274139262</t>
  </si>
  <si>
    <t>34821275</t>
  </si>
  <si>
    <t>svítidlo bytové žárovkové IP 42, max. 60 W E27</t>
  </si>
  <si>
    <t>32915973</t>
  </si>
  <si>
    <t>34111030</t>
  </si>
  <si>
    <t>kabel silový s Cu jádrem 1 kV 3x1,5mm2</t>
  </si>
  <si>
    <t>978975709</t>
  </si>
  <si>
    <t>741810001</t>
  </si>
  <si>
    <t>Celková prohlídka elektrického rozvodu a zařízení do 100 000,- Kč</t>
  </si>
  <si>
    <t>664313915</t>
  </si>
  <si>
    <t>998741103</t>
  </si>
  <si>
    <t>Přesun hmot tonážní pro silnoproud v objektech v do 24 m</t>
  </si>
  <si>
    <t>1281879716</t>
  </si>
  <si>
    <t>751</t>
  </si>
  <si>
    <t>Vzduchotechnika</t>
  </si>
  <si>
    <t>751111012</t>
  </si>
  <si>
    <t>Mtž vent ax ntl nástěnného základního D do 200 mm</t>
  </si>
  <si>
    <t>436391691</t>
  </si>
  <si>
    <t>V</t>
  </si>
  <si>
    <t>1713147695</t>
  </si>
  <si>
    <t>751111811</t>
  </si>
  <si>
    <t>Demontáž ventilátoru axiálního nízkotlakého kruhové potrubí D do 200 mm</t>
  </si>
  <si>
    <t>-1296532522</t>
  </si>
  <si>
    <t>998751102</t>
  </si>
  <si>
    <t>Přesun hmot tonážní pro vzduchotechniku v objektech v do 24 m</t>
  </si>
  <si>
    <t>-678310980</t>
  </si>
  <si>
    <t>763</t>
  </si>
  <si>
    <t>Konstrukce suché výstavby</t>
  </si>
  <si>
    <t>763111331</t>
  </si>
  <si>
    <t>1230865627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</si>
  <si>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</si>
  <si>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</si>
  <si>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</si>
  <si>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</si>
  <si>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</si>
  <si>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-72157114</t>
  </si>
  <si>
    <t>(0,85+1,035)*2</t>
  </si>
  <si>
    <t>(2,465+1,77)*2</t>
  </si>
  <si>
    <t>2,6*8</t>
  </si>
  <si>
    <t>763111724</t>
  </si>
  <si>
    <t>SDK příčka páska k vyztužení různých úhlů</t>
  </si>
  <si>
    <t>873590755</t>
  </si>
  <si>
    <t>2,6*5</t>
  </si>
  <si>
    <t>0,5</t>
  </si>
  <si>
    <t>763111751</t>
  </si>
  <si>
    <t>Příplatek k SDK příčce za plochu do 6 m2 jednotlivě</t>
  </si>
  <si>
    <t>-738088930</t>
  </si>
  <si>
    <t>11,531+5,824</t>
  </si>
  <si>
    <t>763111762</t>
  </si>
  <si>
    <t>Příplatek k SDK příčce s jednoduchou nosnou konstrukcí za zahuštění profilů na vzdálenost 41 mm</t>
  </si>
  <si>
    <t>-2125099204</t>
  </si>
  <si>
    <t>763111771</t>
  </si>
  <si>
    <t>Příplatek k SDK příčce za rovinnost kvality Q3</t>
  </si>
  <si>
    <t>-1254605526</t>
  </si>
  <si>
    <t>11,531*2</t>
  </si>
  <si>
    <t>4,173+4,004</t>
  </si>
  <si>
    <t>5,824</t>
  </si>
  <si>
    <t>763121435</t>
  </si>
  <si>
    <t>SDK stěna předsazená tl 65 mm profil CW+UW 50 deska 1xA 15 bez TI</t>
  </si>
  <si>
    <t>-1749337719</t>
  </si>
  <si>
    <t>předstěna:</t>
  </si>
  <si>
    <t>(1,77+0,47)*2,6</t>
  </si>
  <si>
    <t>763164166</t>
  </si>
  <si>
    <t>SDK obklad kcí tvaru L š přes 0,8 m desky 1xH2 15</t>
  </si>
  <si>
    <t>-2134854604</t>
  </si>
  <si>
    <t>obklad stávající stoupací šachty:</t>
  </si>
  <si>
    <t>(0,87+0,065+0,67)*2,6</t>
  </si>
  <si>
    <t>763164266</t>
  </si>
  <si>
    <t>SDK obklad dřevěných kcí tvaru U š přes 1,2 m desky 1xH2 15</t>
  </si>
  <si>
    <t>-1441086468</t>
  </si>
  <si>
    <t>(0,67+0,67+0,2)*2,6</t>
  </si>
  <si>
    <t>998763303</t>
  </si>
  <si>
    <t>Přesun hmot tonážní pro sádrokartonové konstrukce v objektech v do 24 m</t>
  </si>
  <si>
    <t>646482418</t>
  </si>
  <si>
    <t>766</t>
  </si>
  <si>
    <t>Konstrukce truhlářské</t>
  </si>
  <si>
    <t>766421812</t>
  </si>
  <si>
    <t>Demontáž truhlářského obložení podhledů z panelů plochy přes 1,5 m2</t>
  </si>
  <si>
    <t>-349842077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</si>
  <si>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</si>
  <si>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</si>
  <si>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</si>
  <si>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</si>
  <si>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</si>
  <si>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1777043022</t>
  </si>
  <si>
    <t>61162854</t>
  </si>
  <si>
    <t>dveře vnitřní foliované plné 1křídlové 70x197 cm</t>
  </si>
  <si>
    <t>203966318</t>
  </si>
  <si>
    <t>54914610</t>
  </si>
  <si>
    <t>-1967387435</t>
  </si>
  <si>
    <t>766660722</t>
  </si>
  <si>
    <t>Montáž dveřního kování - zámku</t>
  </si>
  <si>
    <t>2134896791</t>
  </si>
  <si>
    <t>54925015</t>
  </si>
  <si>
    <t>-481264465</t>
  </si>
  <si>
    <t>1860609167</t>
  </si>
  <si>
    <t>-606793109</t>
  </si>
  <si>
    <t>998766103</t>
  </si>
  <si>
    <t>Přesun hmot tonážní pro konstrukce truhlářské v objektech v do 24 m</t>
  </si>
  <si>
    <t>-47545655</t>
  </si>
  <si>
    <t>998766181</t>
  </si>
  <si>
    <t>Příplatek k přesunu hmot tonážní 766 prováděný bez použití mechanizace</t>
  </si>
  <si>
    <t>-1801224051</t>
  </si>
  <si>
    <t>DV</t>
  </si>
  <si>
    <t>259629823</t>
  </si>
  <si>
    <t>UP</t>
  </si>
  <si>
    <t>Dodatečná úprava dveřních prahů vzhledem k výškovým rozdílům podlah</t>
  </si>
  <si>
    <t>317196393</t>
  </si>
  <si>
    <t>771</t>
  </si>
  <si>
    <t>Podlahy z dlaždic</t>
  </si>
  <si>
    <t>771571113</t>
  </si>
  <si>
    <t>Montáž podlah z keramických dlaždic režných hladkých do malty do 12 ks/m2</t>
  </si>
  <si>
    <t>2112606908</t>
  </si>
  <si>
    <t>2,46*1,77</t>
  </si>
  <si>
    <t>771591111</t>
  </si>
  <si>
    <t>Podlahy penetrace podkladu</t>
  </si>
  <si>
    <t>1221981044</t>
  </si>
  <si>
    <t>59761408</t>
  </si>
  <si>
    <t>-797357461</t>
  </si>
  <si>
    <t>5,239*1,1 'Přepočtené koeficientem množství</t>
  </si>
  <si>
    <t>998771103</t>
  </si>
  <si>
    <t>Přesun hmot tonážní pro podlahy z dlaždic v objektech v do 24 m</t>
  </si>
  <si>
    <t>-225490409</t>
  </si>
  <si>
    <t>776</t>
  </si>
  <si>
    <t>Podlahy povlakové</t>
  </si>
  <si>
    <t>776201812</t>
  </si>
  <si>
    <t>Demontáž lepených povlakových podlah s podložkou ručně</t>
  </si>
  <si>
    <t>709461970</t>
  </si>
  <si>
    <t>demontáž nášlapné vrstvy z pvc:</t>
  </si>
  <si>
    <t>1,85*0,78</t>
  </si>
  <si>
    <t>776421111</t>
  </si>
  <si>
    <t>Montáž obvodových lišt lepením</t>
  </si>
  <si>
    <t>-1075904618</t>
  </si>
  <si>
    <t>28411003</t>
  </si>
  <si>
    <t>-1274357246</t>
  </si>
  <si>
    <t>4*1,02 'Přepočtené koeficientem množství</t>
  </si>
  <si>
    <t>998776103</t>
  </si>
  <si>
    <t>Přesun hmot tonážní pro podlahy povlakové v objektech v do 24 m</t>
  </si>
  <si>
    <t>-1537146341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</si>
  <si>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</si>
  <si>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</si>
  <si>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</si>
  <si>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</si>
  <si>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-1969979197</t>
  </si>
  <si>
    <t>(0,855+1,02)*2</t>
  </si>
  <si>
    <t>0,67+0,13+0,67</t>
  </si>
  <si>
    <t>L</t>
  </si>
  <si>
    <t>Listela - dekorovaný obklad</t>
  </si>
  <si>
    <t>-704376880</t>
  </si>
  <si>
    <t>13,69/0,4*1,1</t>
  </si>
  <si>
    <t>781471113</t>
  </si>
  <si>
    <t>Montáž obkladů vnitřních keramických hladkých do 19 ks/m2 kladených do malty</t>
  </si>
  <si>
    <t>-979516370</t>
  </si>
  <si>
    <t>(2,46+1,77)*2*2</t>
  </si>
  <si>
    <t>0,6*0,3</t>
  </si>
  <si>
    <t>(0,855+1,035)*2*2</t>
  </si>
  <si>
    <t>(0,67+0,67+0,3)*2</t>
  </si>
  <si>
    <t>59761155</t>
  </si>
  <si>
    <t>37442910</t>
  </si>
  <si>
    <t>27,94*1,1</t>
  </si>
  <si>
    <t>781495111</t>
  </si>
  <si>
    <t>Penetrace podkladu vnitřních obkladů</t>
  </si>
  <si>
    <t>-627950194</t>
  </si>
  <si>
    <t>998781103</t>
  </si>
  <si>
    <t>Přesun hmot tonážní pro obklady keramické v objektech v do 24 m</t>
  </si>
  <si>
    <t>692841318</t>
  </si>
  <si>
    <t>783</t>
  </si>
  <si>
    <t>Dokončovací práce - nátěry</t>
  </si>
  <si>
    <t>783301313</t>
  </si>
  <si>
    <t>Odmaštění zámečnických konstrukcí ředidlovým odmašťovačem</t>
  </si>
  <si>
    <t>-1175777200</t>
  </si>
  <si>
    <t>783314101</t>
  </si>
  <si>
    <t>Základní jednonásobný syntetický nátěr zámečnických konstrukcí</t>
  </si>
  <si>
    <t>1175811602</t>
  </si>
  <si>
    <t>zárubně:</t>
  </si>
  <si>
    <t>(2*2+0,9)*2*0,5</t>
  </si>
  <si>
    <t>783317101</t>
  </si>
  <si>
    <t>Krycí jednonásobný syntetický standardní nátěr zámečnických konstrukcí</t>
  </si>
  <si>
    <t>-572154163</t>
  </si>
  <si>
    <t>784</t>
  </si>
  <si>
    <t>Dokončovací práce - malby a tapety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</si>
  <si>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</si>
  <si>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</si>
  <si>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</si>
  <si>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</si>
  <si>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</si>
  <si>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</si>
  <si>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</si>
  <si>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</si>
  <si>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</si>
  <si>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784121001</t>
  </si>
  <si>
    <t>Oškrabání malby v mísnostech výšky do 3,80 m</t>
  </si>
  <si>
    <t>1222333641</t>
  </si>
  <si>
    <t>strop komory:</t>
  </si>
  <si>
    <t>0,78*1,85</t>
  </si>
  <si>
    <t>784181111</t>
  </si>
  <si>
    <t>Základní silikátová jednonásobná penetrace podkladu v místnostech výšky do 3,80m</t>
  </si>
  <si>
    <t>1878791923</t>
  </si>
  <si>
    <t>784321001</t>
  </si>
  <si>
    <t>Jednonásobné silikátové bílé malby v místnosti výšky do 3,80 m</t>
  </si>
  <si>
    <t>-1350024760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</si>
  <si>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</si>
  <si>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</si>
  <si>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</si>
  <si>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</si>
  <si>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</si>
  <si>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</si>
  <si>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</si>
  <si>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</si>
  <si>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</si>
  <si>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</si>
  <si>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</si>
  <si>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</si>
  <si>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</si>
  <si>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</si>
  <si>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</si>
  <si>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-1654838146</t>
  </si>
  <si>
    <t>Ostatní drobné nepecifikované práce související s rozvody vody a kanalizace bytového jádra:</t>
  </si>
  <si>
    <t>HZS3111</t>
  </si>
  <si>
    <t>Hodinová zúčtovací sazba montér potrubí</t>
  </si>
  <si>
    <t>-356324322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</si>
  <si>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</si>
  <si>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</si>
  <si>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</si>
  <si>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</si>
  <si>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</si>
  <si>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</si>
  <si>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</si>
  <si>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146063711</t>
  </si>
  <si>
    <t>VRN7</t>
  </si>
  <si>
    <t>Provozní vlivy</t>
  </si>
  <si>
    <t>070001000</t>
  </si>
  <si>
    <t>-480754487</t>
  </si>
  <si>
    <t>B. Četyny 2/930</t>
  </si>
  <si>
    <t>342264051RT3</t>
  </si>
  <si>
    <t>Podhled sádrokartónový na závěsnou ocel. konstrukci,  desky standart impreg., tl. 12,5 mm bez izolace</t>
  </si>
  <si>
    <t>713111221RK2</t>
  </si>
  <si>
    <t>Montáž parozábranyzavěšeného podhledu s přelepením spojů, vč. dodávky parozábrany</t>
  </si>
  <si>
    <t>Obalení konstrukcí a prvků fólií přilepenou lepící páskou (4 ks dveří -  vstupních, do KU, OP a DP</t>
  </si>
  <si>
    <t>Provedení izolace  hydroizolační stěrkou vodorovné na betonu, 2 vrstvy</t>
  </si>
  <si>
    <t>Provedení izolace hydroizolační stěrkou svislé na betonu, 2 vrstvy</t>
  </si>
  <si>
    <t>Přípojka plynovodní nerezová hadice G1/2 F x G1/2 F délky 100 cm spojovaná na závit vč. kulového ventilu</t>
  </si>
  <si>
    <t>Zápachová uzávěra - sifon pro umyvadla, provedení chrom s mechanickým uzavíráním zátky tzv. "click-clack"</t>
  </si>
  <si>
    <t>Vana bez armatur výtokových akrylátová se zápachovou uzávěrkou 1700x700 mm s mechanickým ovládáním zátky tzv . "bowden"</t>
  </si>
  <si>
    <t>Baterie umyvadlová stojánková páková bez výpusti s delším ramenem</t>
  </si>
  <si>
    <t>Dvířka na magnet s obkladem 30/30  vč. montáže a začištění k obkladu (jiný rozměr dle zvoleného obkladu se souhlasem technika)</t>
  </si>
  <si>
    <t>ovladač zapínací tlačítkový 10A 3553-80289 velkoplošný např. "Tango"</t>
  </si>
  <si>
    <t>zásuvka nepropustná nástěnná 16A 220 V 3pólová např. "Tango"</t>
  </si>
  <si>
    <t>Axiální ventilátor max. 20x20cm, pr. 125 mm s automatickou žaluzií a časovým doběhem</t>
  </si>
  <si>
    <t>SDK příčka tl 80 mm profil CW+UW 50 desky 1xH2 15 TI 40 mm (dělící příčka mezi WC a koupelnou o tl. 105 mm profil CW+UW 75, desky 1xH2 15 s izolací 80 mm)</t>
  </si>
  <si>
    <t>kování vrchní dveřní klika včetně rozet a montážního materiál nerez PK (masivní kov)</t>
  </si>
  <si>
    <t>zámek stavební zadlabací tzv. "WC zámek"</t>
  </si>
  <si>
    <t>766-001</t>
  </si>
  <si>
    <t>Montáž přechodové lišty</t>
  </si>
  <si>
    <t>766-02</t>
  </si>
  <si>
    <t>přechoová lišta hliníková (dekor odsouhlasit objednatelem)</t>
  </si>
  <si>
    <t>Dodávka a osazení SDK konstrukce dvířek za wc - pro obklad vč. úchytek a začištění (dekor odsouhlasit objednatelem)</t>
  </si>
  <si>
    <t>dlaždice keramická barevná o rozměrech 30x30 cm - dekor odsouhlasit objednatelem</t>
  </si>
  <si>
    <t>lišta soklová - plastová vč. doplňků</t>
  </si>
  <si>
    <t>dlaždice keramické koupelnové (dvoubarevná kombinace) o rozměrech 60x30 cm (jiný rozměr pouze po odsouhlasení technikem)</t>
  </si>
  <si>
    <t>1-1 - Bytová jednotka č. 20 - 2.varianta</t>
  </si>
  <si>
    <t>725112001</t>
  </si>
  <si>
    <t>Klozet keramický standardní samostatně stojící s hlubokým splachováním odpad vodorovný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</si>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</sst>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indexed="64"/>
      </top>
      <bottom style="hair">
        <color rgb="FF969696"/>
      </bottom>
      <diagonal/>
    </border>
    <border>
      <left style="hair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>
      <alignment vertical="center" wrapText="1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9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7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4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8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45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5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5"/>
      <c r="BS8" s="17" t="s">
        <v>6</v>
      </c>
    </row>
    <row r="9" spans="1:74" s="1" customFormat="1" ht="14.45" customHeight="1">
      <c r="B9" s="20"/>
      <c r="AR9" s="20"/>
      <c r="BE9" s="245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5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5"/>
      <c r="BS11" s="17" t="s">
        <v>6</v>
      </c>
    </row>
    <row r="12" spans="1:74" s="1" customFormat="1" ht="6.95" customHeight="1">
      <c r="B12" s="20"/>
      <c r="AR12" s="20"/>
      <c r="BE12" s="245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5"/>
      <c r="BS13" s="17" t="s">
        <v>6</v>
      </c>
    </row>
    <row r="14" spans="1:74" ht="12.75">
      <c r="B14" s="20"/>
      <c r="E14" s="249" t="s">
        <v>28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7" t="s">
        <v>26</v>
      </c>
      <c r="AN14" s="29" t="s">
        <v>28</v>
      </c>
      <c r="AR14" s="20"/>
      <c r="BE14" s="245"/>
      <c r="BS14" s="17" t="s">
        <v>6</v>
      </c>
    </row>
    <row r="15" spans="1:74" s="1" customFormat="1" ht="6.95" customHeight="1">
      <c r="B15" s="20"/>
      <c r="AR15" s="20"/>
      <c r="BE15" s="245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5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5"/>
      <c r="BS17" s="17" t="s">
        <v>33</v>
      </c>
    </row>
    <row r="18" spans="1:71" s="1" customFormat="1" ht="6.95" customHeight="1">
      <c r="B18" s="20"/>
      <c r="AR18" s="20"/>
      <c r="BE18" s="245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5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5"/>
      <c r="BS20" s="17" t="s">
        <v>33</v>
      </c>
    </row>
    <row r="21" spans="1:71" s="1" customFormat="1" ht="6.95" customHeight="1">
      <c r="B21" s="20"/>
      <c r="AR21" s="20"/>
      <c r="BE21" s="245"/>
    </row>
    <row r="22" spans="1:71" s="1" customFormat="1" ht="12" customHeight="1">
      <c r="B22" s="20"/>
      <c r="D22" s="27" t="s">
        <v>35</v>
      </c>
      <c r="AR22" s="20"/>
      <c r="BE22" s="245"/>
    </row>
    <row r="23" spans="1:71" s="1" customFormat="1" ht="16.5" customHeight="1">
      <c r="B23" s="20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20"/>
      <c r="BE23" s="245"/>
    </row>
    <row r="24" spans="1:71" s="1" customFormat="1" ht="6.95" customHeight="1">
      <c r="B24" s="20"/>
      <c r="AR24" s="20"/>
      <c r="BE24" s="24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5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2">
        <f>ROUND(AG94,2)</f>
        <v>0</v>
      </c>
      <c r="AL26" s="253"/>
      <c r="AM26" s="253"/>
      <c r="AN26" s="253"/>
      <c r="AO26" s="253"/>
      <c r="AP26" s="32"/>
      <c r="AQ26" s="32"/>
      <c r="AR26" s="33"/>
      <c r="BE26" s="24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4" t="s">
        <v>37</v>
      </c>
      <c r="M28" s="254"/>
      <c r="N28" s="254"/>
      <c r="O28" s="254"/>
      <c r="P28" s="254"/>
      <c r="Q28" s="32"/>
      <c r="R28" s="32"/>
      <c r="S28" s="32"/>
      <c r="T28" s="32"/>
      <c r="U28" s="32"/>
      <c r="V28" s="32"/>
      <c r="W28" s="254" t="s">
        <v>38</v>
      </c>
      <c r="X28" s="254"/>
      <c r="Y28" s="254"/>
      <c r="Z28" s="254"/>
      <c r="AA28" s="254"/>
      <c r="AB28" s="254"/>
      <c r="AC28" s="254"/>
      <c r="AD28" s="254"/>
      <c r="AE28" s="254"/>
      <c r="AF28" s="32"/>
      <c r="AG28" s="32"/>
      <c r="AH28" s="32"/>
      <c r="AI28" s="32"/>
      <c r="AJ28" s="32"/>
      <c r="AK28" s="254" t="s">
        <v>39</v>
      </c>
      <c r="AL28" s="254"/>
      <c r="AM28" s="254"/>
      <c r="AN28" s="254"/>
      <c r="AO28" s="254"/>
      <c r="AP28" s="32"/>
      <c r="AQ28" s="32"/>
      <c r="AR28" s="33"/>
      <c r="BE28" s="245"/>
    </row>
    <row r="29" spans="1:71" s="3" customFormat="1" ht="14.45" customHeight="1">
      <c r="B29" s="37"/>
      <c r="D29" s="27" t="s">
        <v>40</v>
      </c>
      <c r="F29" s="27" t="s">
        <v>41</v>
      </c>
      <c r="L29" s="237">
        <v>0.21</v>
      </c>
      <c r="M29" s="236"/>
      <c r="N29" s="236"/>
      <c r="O29" s="236"/>
      <c r="P29" s="236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K29" s="235">
        <f>ROUND(AV94, 2)</f>
        <v>0</v>
      </c>
      <c r="AL29" s="236"/>
      <c r="AM29" s="236"/>
      <c r="AN29" s="236"/>
      <c r="AO29" s="236"/>
      <c r="AR29" s="37"/>
      <c r="BE29" s="246"/>
    </row>
    <row r="30" spans="1:71" s="3" customFormat="1" ht="14.45" customHeight="1">
      <c r="B30" s="37"/>
      <c r="F30" s="27" t="s">
        <v>42</v>
      </c>
      <c r="L30" s="237">
        <v>0.15</v>
      </c>
      <c r="M30" s="236"/>
      <c r="N30" s="236"/>
      <c r="O30" s="236"/>
      <c r="P30" s="236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K30" s="235">
        <f>ROUND(AW94, 2)</f>
        <v>0</v>
      </c>
      <c r="AL30" s="236"/>
      <c r="AM30" s="236"/>
      <c r="AN30" s="236"/>
      <c r="AO30" s="236"/>
      <c r="AR30" s="37"/>
      <c r="BE30" s="246"/>
    </row>
    <row r="31" spans="1:71" s="3" customFormat="1" ht="14.45" hidden="1" customHeight="1">
      <c r="B31" s="37"/>
      <c r="F31" s="27" t="s">
        <v>43</v>
      </c>
      <c r="L31" s="237">
        <v>0.21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7"/>
      <c r="BE31" s="246"/>
    </row>
    <row r="32" spans="1:71" s="3" customFormat="1" ht="14.45" hidden="1" customHeight="1">
      <c r="B32" s="37"/>
      <c r="F32" s="27" t="s">
        <v>44</v>
      </c>
      <c r="L32" s="237">
        <v>0.15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7"/>
      <c r="BE32" s="246"/>
    </row>
    <row r="33" spans="1:57" s="3" customFormat="1" ht="14.45" hidden="1" customHeight="1">
      <c r="B33" s="37"/>
      <c r="F33" s="27" t="s">
        <v>45</v>
      </c>
      <c r="L33" s="237">
        <v>0</v>
      </c>
      <c r="M33" s="236"/>
      <c r="N33" s="236"/>
      <c r="O33" s="236"/>
      <c r="P33" s="236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K33" s="235">
        <v>0</v>
      </c>
      <c r="AL33" s="236"/>
      <c r="AM33" s="236"/>
      <c r="AN33" s="236"/>
      <c r="AO33" s="236"/>
      <c r="AR33" s="37"/>
      <c r="BE33" s="24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5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0" t="s">
        <v>48</v>
      </c>
      <c r="Y35" s="241"/>
      <c r="Z35" s="241"/>
      <c r="AA35" s="241"/>
      <c r="AB35" s="241"/>
      <c r="AC35" s="40"/>
      <c r="AD35" s="40"/>
      <c r="AE35" s="40"/>
      <c r="AF35" s="40"/>
      <c r="AG35" s="40"/>
      <c r="AH35" s="40"/>
      <c r="AI35" s="40"/>
      <c r="AJ35" s="40"/>
      <c r="AK35" s="242">
        <f>SUM(AK26:AK33)</f>
        <v>0</v>
      </c>
      <c r="AL35" s="241"/>
      <c r="AM35" s="241"/>
      <c r="AN35" s="241"/>
      <c r="AO35" s="24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6" t="str">
        <f>K6</f>
        <v>Horymírova 2975/4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8" t="str">
        <f>IF(AN8= "","",AN8)</f>
        <v>20. 8. 2019</v>
      </c>
      <c r="AN87" s="22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9" t="str">
        <f>IF(E17="","",E17)</f>
        <v>Ing. Vladimír Slonka</v>
      </c>
      <c r="AN89" s="230"/>
      <c r="AO89" s="230"/>
      <c r="AP89" s="230"/>
      <c r="AQ89" s="32"/>
      <c r="AR89" s="33"/>
      <c r="AS89" s="231" t="s">
        <v>56</v>
      </c>
      <c r="AT89" s="23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9" t="str">
        <f>IF(E20="","",E20)</f>
        <v xml:space="preserve"> </v>
      </c>
      <c r="AN90" s="230"/>
      <c r="AO90" s="230"/>
      <c r="AP90" s="230"/>
      <c r="AQ90" s="32"/>
      <c r="AR90" s="33"/>
      <c r="AS90" s="233"/>
      <c r="AT90" s="23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3"/>
      <c r="AT91" s="23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1" t="s">
        <v>57</v>
      </c>
      <c r="D92" s="222"/>
      <c r="E92" s="222"/>
      <c r="F92" s="222"/>
      <c r="G92" s="222"/>
      <c r="H92" s="60"/>
      <c r="I92" s="223" t="s">
        <v>58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59</v>
      </c>
      <c r="AH92" s="222"/>
      <c r="AI92" s="222"/>
      <c r="AJ92" s="222"/>
      <c r="AK92" s="222"/>
      <c r="AL92" s="222"/>
      <c r="AM92" s="222"/>
      <c r="AN92" s="223" t="s">
        <v>60</v>
      </c>
      <c r="AO92" s="222"/>
      <c r="AP92" s="225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6" t="s">
        <v>81</v>
      </c>
      <c r="E95" s="216"/>
      <c r="F95" s="216"/>
      <c r="G95" s="216"/>
      <c r="H95" s="216"/>
      <c r="I95" s="82"/>
      <c r="J95" s="216" t="s">
        <v>82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38">
        <f>'1-1 - Bytová jednotka č.20...'!J30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83" t="s">
        <v>83</v>
      </c>
      <c r="AR95" s="80"/>
      <c r="AS95" s="84">
        <v>0</v>
      </c>
      <c r="AT95" s="85">
        <f>ROUND(SUM(AV95:AW95),2)</f>
        <v>0</v>
      </c>
      <c r="AU95" s="86">
        <f>'1-1 - Bytová jednotka č.20...'!P142</f>
        <v>0</v>
      </c>
      <c r="AV95" s="85">
        <f>'1-1 - Bytová jednotka č.20...'!J33</f>
        <v>0</v>
      </c>
      <c r="AW95" s="85">
        <f>'1-1 - Bytová jednotka č.20...'!J34</f>
        <v>0</v>
      </c>
      <c r="AX95" s="85">
        <f>'1-1 - Bytová jednotka č.20...'!J35</f>
        <v>0</v>
      </c>
      <c r="AY95" s="85">
        <f>'1-1 - Bytová jednotka č.20...'!J36</f>
        <v>0</v>
      </c>
      <c r="AZ95" s="85">
        <f>'1-1 - Bytová jednotka č.20...'!F33</f>
        <v>0</v>
      </c>
      <c r="BA95" s="85">
        <f>'1-1 - Bytová jednotka č.20...'!F34</f>
        <v>0</v>
      </c>
      <c r="BB95" s="85">
        <f>'1-1 - Bytová jednotka č.20...'!F35</f>
        <v>0</v>
      </c>
      <c r="BC95" s="85">
        <f>'1-1 - Bytová jednotka č.20...'!F36</f>
        <v>0</v>
      </c>
      <c r="BD95" s="87">
        <f>'1-1 - Bytová jednotka č.20...'!F37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1-1 - Bytová jednotka č.1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7"/>
  <sheetViews>
    <sheetView showGridLines="0" tabSelected="1" topLeftCell="A255" workbookViewId="0">
      <selection activeCell="H259" sqref="H259"/>
    </sheetView>
  </sheetViews>
  <sheetFormatPr defaultRowHeight="11.25"/>
  <cols>
    <col min="1" max="1" width="8.33203125" style="1" customWidth="1"/>
    <col min="2" max="2" width="1.6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6" t="s">
        <v>692</v>
      </c>
      <c r="F7" s="257"/>
      <c r="G7" s="257"/>
      <c r="H7" s="257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6" t="s">
        <v>719</v>
      </c>
      <c r="F9" s="255"/>
      <c r="G9" s="255"/>
      <c r="H9" s="255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8" t="str">
        <f>'Rekapitulace stavby'!E14</f>
        <v>Vyplň údaj</v>
      </c>
      <c r="F18" s="247"/>
      <c r="G18" s="247"/>
      <c r="H18" s="247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51" t="s">
        <v>1</v>
      </c>
      <c r="F27" s="251"/>
      <c r="G27" s="251"/>
      <c r="H27" s="251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ROUND((SUM(BE142:BE436)),  2)</f>
        <v>0</v>
      </c>
      <c r="G33" s="32"/>
      <c r="H33" s="32"/>
      <c r="I33" s="103">
        <v>0.21</v>
      </c>
      <c r="J33" s="102">
        <f>ROUND(((SUM(BE142:BE436))*I33),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ROUND((SUM(BF142:BF436)),  2)</f>
        <v>0</v>
      </c>
      <c r="G34" s="32"/>
      <c r="H34" s="32"/>
      <c r="I34" s="103">
        <v>0.15</v>
      </c>
      <c r="J34" s="102">
        <f>ROUND(((SUM(BF142:BF436))*I34),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6" t="str">
        <f>E7</f>
        <v>B. Četyny 2/930</v>
      </c>
      <c r="F85" s="257"/>
      <c r="G85" s="257"/>
      <c r="H85" s="257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6" t="str">
        <f>E9</f>
        <v>1-1 - Bytová jednotka č. 20 - 2.varianta</v>
      </c>
      <c r="F87" s="255"/>
      <c r="G87" s="255"/>
      <c r="H87" s="255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J163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J185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J193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J197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J198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J224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J245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J256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J275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J278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J295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J300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J350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J359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J370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J388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J394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J412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J432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J433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J435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6" t="str">
        <f>E7</f>
        <v>B. Četyny 2/930</v>
      </c>
      <c r="F132" s="257"/>
      <c r="G132" s="257"/>
      <c r="H132" s="257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6" t="str">
        <f>E9</f>
        <v>1-1 - Bytová jednotka č. 20 - 2.varianta</v>
      </c>
      <c r="F134" s="255"/>
      <c r="G134" s="255"/>
      <c r="H134" s="255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P143+P197+P412+P432</f>
        <v>0</v>
      </c>
      <c r="Q142" s="66"/>
      <c r="R142" s="141">
        <f>R143+R197+R412+R432</f>
        <v>3.3451464099999999</v>
      </c>
      <c r="S142" s="66"/>
      <c r="T142" s="142">
        <f>T143+T197+T412+T432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BK143+BK197+BK412+BK432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P144+P147+P163+P185+P193</f>
        <v>0</v>
      </c>
      <c r="Q143" s="150"/>
      <c r="R143" s="151">
        <f>R144+R147+R163+R185+R193</f>
        <v>0.8496312399999999</v>
      </c>
      <c r="S143" s="150"/>
      <c r="T143" s="152">
        <f>T144+T147+T163+T185+T193</f>
        <v>2.8171141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BK144+BK147+BK163+BK185+BK193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8.1984000000000001E-2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1.28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8.1984000000000001E-2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1.28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SUM(P148:P162)</f>
        <v>0</v>
      </c>
      <c r="Q147" s="150"/>
      <c r="R147" s="151">
        <f>SUM(R148:R162)</f>
        <v>0.76496723999999994</v>
      </c>
      <c r="S147" s="150"/>
      <c r="T147" s="152">
        <f>SUM(T148:T162)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SUM(BK148:BK162)</f>
        <v>0</v>
      </c>
    </row>
    <row r="148" spans="1:65" s="2" customFormat="1" ht="27" customHeight="1">
      <c r="A148" s="32"/>
      <c r="B148" s="157"/>
      <c r="C148" s="158" t="s">
        <v>142</v>
      </c>
      <c r="D148" s="158" t="s">
        <v>137</v>
      </c>
      <c r="E148" s="159" t="s">
        <v>693</v>
      </c>
      <c r="F148" s="160" t="s">
        <v>694</v>
      </c>
      <c r="G148" s="161" t="s">
        <v>140</v>
      </c>
      <c r="H148" s="162">
        <v>5.21</v>
      </c>
      <c r="I148" s="163"/>
      <c r="J148" s="164">
        <f t="shared" ref="J148:J152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2" si="1">O148*H148</f>
        <v>0</v>
      </c>
      <c r="Q148" s="168">
        <v>2.5999999999999998E-4</v>
      </c>
      <c r="R148" s="168">
        <f t="shared" ref="R148:R152" si="2">Q148*H148</f>
        <v>1.3545999999999999E-3</v>
      </c>
      <c r="S148" s="168">
        <v>0</v>
      </c>
      <c r="T148" s="169">
        <f t="shared" ref="T148:T152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2" si="4">IF(N148="základní",J148,0)</f>
        <v>0</v>
      </c>
      <c r="BF148" s="171">
        <f t="shared" ref="BF148:BF152" si="5">IF(N148="snížená",J148,0)</f>
        <v>0</v>
      </c>
      <c r="BG148" s="171">
        <f t="shared" ref="BG148:BG152" si="6">IF(N148="zákl. přenesená",J148,0)</f>
        <v>0</v>
      </c>
      <c r="BH148" s="171">
        <f t="shared" ref="BH148:BH152" si="7">IF(N148="sníž. přenesená",J148,0)</f>
        <v>0</v>
      </c>
      <c r="BI148" s="171">
        <f t="shared" ref="BI148:BI152" si="8">IF(N148="nulová",J148,0)</f>
        <v>0</v>
      </c>
      <c r="BJ148" s="17" t="s">
        <v>142</v>
      </c>
      <c r="BK148" s="171">
        <f t="shared" ref="BK148:BK152" si="9">ROUND(I148*H148,2)</f>
        <v>0</v>
      </c>
      <c r="BL148" s="17" t="s">
        <v>141</v>
      </c>
      <c r="BM148" s="170" t="s">
        <v>148</v>
      </c>
    </row>
    <row r="149" spans="1:65" s="2" customFormat="1" ht="26.25" customHeight="1">
      <c r="A149" s="32"/>
      <c r="B149" s="157"/>
      <c r="C149" s="158" t="s">
        <v>135</v>
      </c>
      <c r="D149" s="158" t="s">
        <v>137</v>
      </c>
      <c r="E149" s="159" t="s">
        <v>695</v>
      </c>
      <c r="F149" s="160" t="s">
        <v>696</v>
      </c>
      <c r="G149" s="161" t="s">
        <v>140</v>
      </c>
      <c r="H149" s="162">
        <v>5.21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2.2819800000000001E-2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>
        <v>4</v>
      </c>
      <c r="D150" s="158" t="s">
        <v>137</v>
      </c>
      <c r="E150" s="159" t="s">
        <v>151</v>
      </c>
      <c r="F150" s="160" t="s">
        <v>152</v>
      </c>
      <c r="G150" s="161" t="s">
        <v>140</v>
      </c>
      <c r="H150" s="162">
        <v>14.456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2.5999999999999998E-4</v>
      </c>
      <c r="R150" s="168">
        <f t="shared" si="2"/>
        <v>3.7585599999999993E-3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153</v>
      </c>
    </row>
    <row r="151" spans="1:65" s="2" customFormat="1" ht="21.75" customHeight="1">
      <c r="A151" s="32"/>
      <c r="B151" s="157"/>
      <c r="C151" s="158">
        <v>5</v>
      </c>
      <c r="D151" s="158" t="s">
        <v>137</v>
      </c>
      <c r="E151" s="159" t="s">
        <v>154</v>
      </c>
      <c r="F151" s="160" t="s">
        <v>155</v>
      </c>
      <c r="G151" s="161" t="s">
        <v>140</v>
      </c>
      <c r="H151" s="162">
        <v>14.456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4.3800000000000002E-3</v>
      </c>
      <c r="R151" s="168">
        <f t="shared" si="2"/>
        <v>6.3317280000000004E-2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142</v>
      </c>
      <c r="BK151" s="171">
        <f t="shared" si="9"/>
        <v>0</v>
      </c>
      <c r="BL151" s="17" t="s">
        <v>141</v>
      </c>
      <c r="BM151" s="170" t="s">
        <v>156</v>
      </c>
    </row>
    <row r="152" spans="1:65" s="2" customFormat="1" ht="21.75" customHeight="1">
      <c r="A152" s="32"/>
      <c r="B152" s="157"/>
      <c r="C152" s="158">
        <v>6</v>
      </c>
      <c r="D152" s="158" t="s">
        <v>137</v>
      </c>
      <c r="E152" s="159" t="s">
        <v>158</v>
      </c>
      <c r="F152" s="160" t="s">
        <v>159</v>
      </c>
      <c r="G152" s="161" t="s">
        <v>140</v>
      </c>
      <c r="H152" s="162">
        <v>3.3359999999999999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3.0000000000000001E-3</v>
      </c>
      <c r="R152" s="168">
        <f t="shared" si="2"/>
        <v>1.0008E-2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142</v>
      </c>
      <c r="BK152" s="171">
        <f t="shared" si="9"/>
        <v>0</v>
      </c>
      <c r="BL152" s="17" t="s">
        <v>141</v>
      </c>
      <c r="BM152" s="170" t="s">
        <v>160</v>
      </c>
    </row>
    <row r="153" spans="1:65" s="13" customFormat="1">
      <c r="B153" s="172"/>
      <c r="D153" s="173" t="s">
        <v>144</v>
      </c>
      <c r="E153" s="174" t="s">
        <v>1</v>
      </c>
      <c r="F153" s="175" t="s">
        <v>161</v>
      </c>
      <c r="H153" s="176">
        <v>3.3359999999999999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144</v>
      </c>
      <c r="AU153" s="174" t="s">
        <v>142</v>
      </c>
      <c r="AV153" s="13" t="s">
        <v>142</v>
      </c>
      <c r="AW153" s="13" t="s">
        <v>33</v>
      </c>
      <c r="AX153" s="13" t="s">
        <v>84</v>
      </c>
      <c r="AY153" s="174" t="s">
        <v>134</v>
      </c>
    </row>
    <row r="154" spans="1:65" s="2" customFormat="1" ht="21.75" customHeight="1">
      <c r="A154" s="32"/>
      <c r="B154" s="157"/>
      <c r="C154" s="158">
        <v>7</v>
      </c>
      <c r="D154" s="158" t="s">
        <v>137</v>
      </c>
      <c r="E154" s="159" t="s">
        <v>163</v>
      </c>
      <c r="F154" s="160" t="s">
        <v>164</v>
      </c>
      <c r="G154" s="161" t="s">
        <v>140</v>
      </c>
      <c r="H154" s="162">
        <v>14.456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1.575E-2</v>
      </c>
      <c r="R154" s="168">
        <f>Q154*H154</f>
        <v>0.227682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141</v>
      </c>
      <c r="BM154" s="170" t="s">
        <v>165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166</v>
      </c>
      <c r="H155" s="176">
        <v>14.456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>
        <v>8</v>
      </c>
      <c r="D156" s="158" t="s">
        <v>137</v>
      </c>
      <c r="E156" s="159" t="s">
        <v>167</v>
      </c>
      <c r="F156" s="160" t="s">
        <v>697</v>
      </c>
      <c r="G156" s="161" t="s">
        <v>140</v>
      </c>
      <c r="H156" s="162">
        <v>7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168</v>
      </c>
    </row>
    <row r="157" spans="1:65" s="14" customFormat="1">
      <c r="B157" s="181"/>
      <c r="D157" s="173" t="s">
        <v>144</v>
      </c>
      <c r="E157" s="182" t="s">
        <v>1</v>
      </c>
      <c r="F157" s="183" t="s">
        <v>169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144</v>
      </c>
      <c r="AU157" s="182" t="s">
        <v>142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>
      <c r="B158" s="172"/>
      <c r="D158" s="173" t="s">
        <v>144</v>
      </c>
      <c r="E158" s="174" t="s">
        <v>1</v>
      </c>
      <c r="F158" s="175">
        <v>7</v>
      </c>
      <c r="H158" s="176">
        <v>7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>
        <v>9</v>
      </c>
      <c r="D159" s="158" t="s">
        <v>137</v>
      </c>
      <c r="E159" s="159" t="s">
        <v>171</v>
      </c>
      <c r="F159" s="160" t="s">
        <v>172</v>
      </c>
      <c r="G159" s="161" t="s">
        <v>140</v>
      </c>
      <c r="H159" s="162">
        <v>5.21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0.29540699999999998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141</v>
      </c>
      <c r="AT159" s="170" t="s">
        <v>137</v>
      </c>
      <c r="AU159" s="170" t="s">
        <v>142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142</v>
      </c>
      <c r="BK159" s="171">
        <f>ROUND(I159*H159,2)</f>
        <v>0</v>
      </c>
      <c r="BL159" s="17" t="s">
        <v>141</v>
      </c>
      <c r="BM159" s="170" t="s">
        <v>173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174</v>
      </c>
      <c r="H160" s="176">
        <v>5.21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84</v>
      </c>
      <c r="AY160" s="174" t="s">
        <v>134</v>
      </c>
    </row>
    <row r="161" spans="1:65" s="2" customFormat="1" ht="16.5" customHeight="1">
      <c r="A161" s="32"/>
      <c r="B161" s="157"/>
      <c r="C161" s="158">
        <v>10</v>
      </c>
      <c r="D161" s="158" t="s">
        <v>137</v>
      </c>
      <c r="E161" s="159" t="s">
        <v>175</v>
      </c>
      <c r="F161" s="160" t="s">
        <v>176</v>
      </c>
      <c r="G161" s="161" t="s">
        <v>177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142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141</v>
      </c>
      <c r="BM161" s="170" t="s">
        <v>178</v>
      </c>
    </row>
    <row r="162" spans="1:65" s="2" customFormat="1" ht="16.5" customHeight="1">
      <c r="A162" s="32"/>
      <c r="B162" s="157"/>
      <c r="C162" s="188">
        <v>11</v>
      </c>
      <c r="D162" s="188" t="s">
        <v>179</v>
      </c>
      <c r="E162" s="189" t="s">
        <v>180</v>
      </c>
      <c r="F162" s="190" t="s">
        <v>181</v>
      </c>
      <c r="G162" s="191" t="s">
        <v>177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157</v>
      </c>
      <c r="AT162" s="170" t="s">
        <v>179</v>
      </c>
      <c r="AU162" s="170" t="s">
        <v>142</v>
      </c>
      <c r="AY162" s="17" t="s">
        <v>134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142</v>
      </c>
      <c r="BK162" s="171">
        <f>ROUND(I162*H162,2)</f>
        <v>0</v>
      </c>
      <c r="BL162" s="17" t="s">
        <v>141</v>
      </c>
      <c r="BM162" s="170" t="s">
        <v>182</v>
      </c>
    </row>
    <row r="163" spans="1:65" s="12" customFormat="1" ht="22.9" customHeight="1">
      <c r="B163" s="144"/>
      <c r="D163" s="145" t="s">
        <v>75</v>
      </c>
      <c r="E163" s="155" t="s">
        <v>162</v>
      </c>
      <c r="F163" s="155" t="s">
        <v>183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2.6800000000000001E-3</v>
      </c>
      <c r="S163" s="150"/>
      <c r="T163" s="152">
        <f>SUM(T164:T184)</f>
        <v>2.8171141</v>
      </c>
      <c r="AR163" s="145" t="s">
        <v>84</v>
      </c>
      <c r="AT163" s="153" t="s">
        <v>75</v>
      </c>
      <c r="AU163" s="153" t="s">
        <v>84</v>
      </c>
      <c r="AY163" s="145" t="s">
        <v>134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12</v>
      </c>
      <c r="D164" s="158" t="s">
        <v>137</v>
      </c>
      <c r="E164" s="159" t="s">
        <v>184</v>
      </c>
      <c r="F164" s="160" t="s">
        <v>185</v>
      </c>
      <c r="G164" s="161" t="s">
        <v>140</v>
      </c>
      <c r="H164" s="162">
        <v>20.094000000000001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186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186</v>
      </c>
      <c r="BM164" s="170" t="s">
        <v>187</v>
      </c>
    </row>
    <row r="165" spans="1:65" s="14" customFormat="1">
      <c r="B165" s="181"/>
      <c r="D165" s="173" t="s">
        <v>144</v>
      </c>
      <c r="E165" s="182" t="s">
        <v>1</v>
      </c>
      <c r="F165" s="183" t="s">
        <v>188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144</v>
      </c>
      <c r="AU165" s="182" t="s">
        <v>142</v>
      </c>
      <c r="AV165" s="14" t="s">
        <v>84</v>
      </c>
      <c r="AW165" s="14" t="s">
        <v>33</v>
      </c>
      <c r="AX165" s="14" t="s">
        <v>76</v>
      </c>
      <c r="AY165" s="182" t="s">
        <v>134</v>
      </c>
    </row>
    <row r="166" spans="1:65" s="13" customFormat="1">
      <c r="B166" s="172"/>
      <c r="D166" s="173" t="s">
        <v>144</v>
      </c>
      <c r="E166" s="174" t="s">
        <v>1</v>
      </c>
      <c r="F166" s="175" t="s">
        <v>189</v>
      </c>
      <c r="H166" s="176">
        <v>14.404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144</v>
      </c>
      <c r="AU166" s="174" t="s">
        <v>142</v>
      </c>
      <c r="AV166" s="13" t="s">
        <v>142</v>
      </c>
      <c r="AW166" s="13" t="s">
        <v>33</v>
      </c>
      <c r="AX166" s="13" t="s">
        <v>76</v>
      </c>
      <c r="AY166" s="174" t="s">
        <v>134</v>
      </c>
    </row>
    <row r="167" spans="1:65" s="14" customFormat="1">
      <c r="B167" s="181"/>
      <c r="D167" s="173" t="s">
        <v>144</v>
      </c>
      <c r="E167" s="182" t="s">
        <v>1</v>
      </c>
      <c r="F167" s="183" t="s">
        <v>190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144</v>
      </c>
      <c r="AU167" s="182" t="s">
        <v>142</v>
      </c>
      <c r="AV167" s="14" t="s">
        <v>84</v>
      </c>
      <c r="AW167" s="14" t="s">
        <v>33</v>
      </c>
      <c r="AX167" s="14" t="s">
        <v>76</v>
      </c>
      <c r="AY167" s="182" t="s">
        <v>134</v>
      </c>
    </row>
    <row r="168" spans="1:65" s="13" customFormat="1">
      <c r="B168" s="172"/>
      <c r="D168" s="173" t="s">
        <v>144</v>
      </c>
      <c r="E168" s="174" t="s">
        <v>1</v>
      </c>
      <c r="F168" s="175" t="s">
        <v>191</v>
      </c>
      <c r="H168" s="176">
        <v>1.0089999999999999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134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192</v>
      </c>
      <c r="H169" s="176">
        <v>4.681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5" customFormat="1">
      <c r="B170" s="199"/>
      <c r="D170" s="173" t="s">
        <v>144</v>
      </c>
      <c r="E170" s="200" t="s">
        <v>1</v>
      </c>
      <c r="F170" s="201" t="s">
        <v>193</v>
      </c>
      <c r="H170" s="202">
        <v>20.094000000000001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144</v>
      </c>
      <c r="AU170" s="200" t="s">
        <v>142</v>
      </c>
      <c r="AV170" s="15" t="s">
        <v>141</v>
      </c>
      <c r="AW170" s="15" t="s">
        <v>33</v>
      </c>
      <c r="AX170" s="15" t="s">
        <v>84</v>
      </c>
      <c r="AY170" s="200" t="s">
        <v>134</v>
      </c>
    </row>
    <row r="171" spans="1:65" s="2" customFormat="1" ht="21.75" customHeight="1">
      <c r="A171" s="32"/>
      <c r="B171" s="157"/>
      <c r="C171" s="158">
        <v>13</v>
      </c>
      <c r="D171" s="158" t="s">
        <v>137</v>
      </c>
      <c r="E171" s="159" t="s">
        <v>194</v>
      </c>
      <c r="F171" s="160" t="s">
        <v>195</v>
      </c>
      <c r="G171" s="161" t="s">
        <v>140</v>
      </c>
      <c r="H171" s="162">
        <v>26.094000000000001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3.9141000000000002E-3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186</v>
      </c>
      <c r="AT171" s="170" t="s">
        <v>137</v>
      </c>
      <c r="AU171" s="170" t="s">
        <v>142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142</v>
      </c>
      <c r="BK171" s="171">
        <f>ROUND(I171*H171,2)</f>
        <v>0</v>
      </c>
      <c r="BL171" s="17" t="s">
        <v>186</v>
      </c>
      <c r="BM171" s="170" t="s">
        <v>196</v>
      </c>
    </row>
    <row r="172" spans="1:65" s="14" customFormat="1" ht="22.5">
      <c r="B172" s="181"/>
      <c r="D172" s="173" t="s">
        <v>144</v>
      </c>
      <c r="E172" s="182" t="s">
        <v>1</v>
      </c>
      <c r="F172" s="183" t="s">
        <v>197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144</v>
      </c>
      <c r="AU172" s="182" t="s">
        <v>142</v>
      </c>
      <c r="AV172" s="14" t="s">
        <v>84</v>
      </c>
      <c r="AW172" s="14" t="s">
        <v>33</v>
      </c>
      <c r="AX172" s="14" t="s">
        <v>76</v>
      </c>
      <c r="AY172" s="182" t="s">
        <v>134</v>
      </c>
    </row>
    <row r="173" spans="1:65" s="13" customFormat="1">
      <c r="B173" s="172"/>
      <c r="D173" s="173" t="s">
        <v>144</v>
      </c>
      <c r="E173" s="174" t="s">
        <v>1</v>
      </c>
      <c r="F173" s="175" t="s">
        <v>198</v>
      </c>
      <c r="H173" s="176">
        <v>26.094000000000001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144</v>
      </c>
      <c r="AU173" s="174" t="s">
        <v>142</v>
      </c>
      <c r="AV173" s="13" t="s">
        <v>142</v>
      </c>
      <c r="AW173" s="13" t="s">
        <v>33</v>
      </c>
      <c r="AX173" s="13" t="s">
        <v>84</v>
      </c>
      <c r="AY173" s="174" t="s">
        <v>134</v>
      </c>
    </row>
    <row r="174" spans="1:65" s="2" customFormat="1" ht="21.75" customHeight="1">
      <c r="A174" s="32"/>
      <c r="B174" s="157"/>
      <c r="C174" s="158">
        <v>14</v>
      </c>
      <c r="D174" s="158" t="s">
        <v>137</v>
      </c>
      <c r="E174" s="159" t="s">
        <v>199</v>
      </c>
      <c r="F174" s="160" t="s">
        <v>200</v>
      </c>
      <c r="G174" s="161" t="s">
        <v>140</v>
      </c>
      <c r="H174" s="162">
        <v>67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2.6800000000000001E-3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141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141</v>
      </c>
      <c r="BM174" s="170" t="s">
        <v>201</v>
      </c>
    </row>
    <row r="175" spans="1:65" s="13" customFormat="1">
      <c r="B175" s="172"/>
      <c r="D175" s="173" t="s">
        <v>144</v>
      </c>
      <c r="E175" s="174" t="s">
        <v>1</v>
      </c>
      <c r="F175" s="175" t="s">
        <v>202</v>
      </c>
      <c r="H175" s="176">
        <v>17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76</v>
      </c>
      <c r="AY175" s="174" t="s">
        <v>134</v>
      </c>
    </row>
    <row r="176" spans="1:65" s="14" customFormat="1">
      <c r="B176" s="181"/>
      <c r="D176" s="173" t="s">
        <v>144</v>
      </c>
      <c r="E176" s="182" t="s">
        <v>1</v>
      </c>
      <c r="F176" s="183" t="s">
        <v>203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144</v>
      </c>
      <c r="AU176" s="182" t="s">
        <v>142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>
      <c r="B177" s="172"/>
      <c r="D177" s="173" t="s">
        <v>144</v>
      </c>
      <c r="E177" s="174" t="s">
        <v>1</v>
      </c>
      <c r="F177" s="175" t="s">
        <v>170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>
      <c r="B178" s="199"/>
      <c r="D178" s="173" t="s">
        <v>144</v>
      </c>
      <c r="E178" s="200" t="s">
        <v>1</v>
      </c>
      <c r="F178" s="201" t="s">
        <v>193</v>
      </c>
      <c r="H178" s="202">
        <v>67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144</v>
      </c>
      <c r="AU178" s="200" t="s">
        <v>142</v>
      </c>
      <c r="AV178" s="15" t="s">
        <v>141</v>
      </c>
      <c r="AW178" s="15" t="s">
        <v>33</v>
      </c>
      <c r="AX178" s="15" t="s">
        <v>84</v>
      </c>
      <c r="AY178" s="200" t="s">
        <v>134</v>
      </c>
    </row>
    <row r="179" spans="1:65" s="2" customFormat="1" ht="16.5" customHeight="1">
      <c r="A179" s="32"/>
      <c r="B179" s="157"/>
      <c r="C179" s="158">
        <v>15</v>
      </c>
      <c r="D179" s="158" t="s">
        <v>137</v>
      </c>
      <c r="E179" s="159" t="s">
        <v>204</v>
      </c>
      <c r="F179" s="160" t="s">
        <v>205</v>
      </c>
      <c r="G179" s="161" t="s">
        <v>140</v>
      </c>
      <c r="H179" s="162">
        <v>28.132000000000001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2.8132000000000001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141</v>
      </c>
      <c r="AT179" s="170" t="s">
        <v>137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141</v>
      </c>
      <c r="BM179" s="170" t="s">
        <v>206</v>
      </c>
    </row>
    <row r="180" spans="1:65" s="13" customFormat="1">
      <c r="B180" s="172"/>
      <c r="D180" s="173" t="s">
        <v>144</v>
      </c>
      <c r="E180" s="174" t="s">
        <v>1</v>
      </c>
      <c r="F180" s="175" t="s">
        <v>207</v>
      </c>
      <c r="H180" s="176">
        <v>28.132000000000001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84</v>
      </c>
      <c r="AY180" s="174" t="s">
        <v>134</v>
      </c>
    </row>
    <row r="181" spans="1:65" s="2" customFormat="1" ht="16.5" customHeight="1">
      <c r="A181" s="32"/>
      <c r="B181" s="157"/>
      <c r="C181" s="158">
        <v>16</v>
      </c>
      <c r="D181" s="158" t="s">
        <v>137</v>
      </c>
      <c r="E181" s="159" t="s">
        <v>208</v>
      </c>
      <c r="F181" s="160" t="s">
        <v>209</v>
      </c>
      <c r="G181" s="161" t="s">
        <v>140</v>
      </c>
      <c r="H181" s="162">
        <v>5.7839999999999998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141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141</v>
      </c>
      <c r="BM181" s="170" t="s">
        <v>210</v>
      </c>
    </row>
    <row r="182" spans="1:65" s="13" customFormat="1">
      <c r="B182" s="172"/>
      <c r="D182" s="173" t="s">
        <v>144</v>
      </c>
      <c r="E182" s="174" t="s">
        <v>1</v>
      </c>
      <c r="F182" s="175" t="s">
        <v>211</v>
      </c>
      <c r="H182" s="176">
        <v>4.681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144</v>
      </c>
      <c r="AU182" s="174" t="s">
        <v>142</v>
      </c>
      <c r="AV182" s="13" t="s">
        <v>142</v>
      </c>
      <c r="AW182" s="13" t="s">
        <v>33</v>
      </c>
      <c r="AX182" s="13" t="s">
        <v>76</v>
      </c>
      <c r="AY182" s="174" t="s">
        <v>134</v>
      </c>
    </row>
    <row r="183" spans="1:65" s="13" customFormat="1">
      <c r="B183" s="172"/>
      <c r="D183" s="173" t="s">
        <v>144</v>
      </c>
      <c r="E183" s="174" t="s">
        <v>1</v>
      </c>
      <c r="F183" s="175" t="s">
        <v>212</v>
      </c>
      <c r="H183" s="176">
        <v>1.103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5" customFormat="1">
      <c r="B184" s="199"/>
      <c r="D184" s="173" t="s">
        <v>144</v>
      </c>
      <c r="E184" s="200" t="s">
        <v>1</v>
      </c>
      <c r="F184" s="201" t="s">
        <v>193</v>
      </c>
      <c r="H184" s="202">
        <v>5.7839999999999998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144</v>
      </c>
      <c r="AU184" s="200" t="s">
        <v>142</v>
      </c>
      <c r="AV184" s="15" t="s">
        <v>141</v>
      </c>
      <c r="AW184" s="15" t="s">
        <v>33</v>
      </c>
      <c r="AX184" s="15" t="s">
        <v>84</v>
      </c>
      <c r="AY184" s="200" t="s">
        <v>134</v>
      </c>
    </row>
    <row r="185" spans="1:65" s="12" customFormat="1" ht="22.9" customHeight="1">
      <c r="B185" s="144"/>
      <c r="D185" s="145" t="s">
        <v>75</v>
      </c>
      <c r="E185" s="155" t="s">
        <v>213</v>
      </c>
      <c r="F185" s="155" t="s">
        <v>214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134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17</v>
      </c>
      <c r="D186" s="158" t="s">
        <v>137</v>
      </c>
      <c r="E186" s="159" t="s">
        <v>215</v>
      </c>
      <c r="F186" s="160" t="s">
        <v>216</v>
      </c>
      <c r="G186" s="161" t="s">
        <v>217</v>
      </c>
      <c r="H186" s="162">
        <v>3.0489999999999999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141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141</v>
      </c>
      <c r="BM186" s="170" t="s">
        <v>218</v>
      </c>
    </row>
    <row r="187" spans="1:65" s="2" customFormat="1" ht="21.75" customHeight="1">
      <c r="A187" s="32"/>
      <c r="B187" s="157"/>
      <c r="C187" s="158">
        <v>18</v>
      </c>
      <c r="D187" s="158" t="s">
        <v>137</v>
      </c>
      <c r="E187" s="159" t="s">
        <v>219</v>
      </c>
      <c r="F187" s="160" t="s">
        <v>220</v>
      </c>
      <c r="G187" s="161" t="s">
        <v>217</v>
      </c>
      <c r="H187" s="162">
        <v>152.44999999999999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142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142</v>
      </c>
      <c r="BK187" s="171">
        <f>ROUND(I187*H187,2)</f>
        <v>0</v>
      </c>
      <c r="BL187" s="17" t="s">
        <v>141</v>
      </c>
      <c r="BM187" s="170" t="s">
        <v>221</v>
      </c>
    </row>
    <row r="188" spans="1:65" s="13" customFormat="1">
      <c r="B188" s="172"/>
      <c r="D188" s="173" t="s">
        <v>144</v>
      </c>
      <c r="F188" s="175" t="s">
        <v>222</v>
      </c>
      <c r="H188" s="176">
        <v>152.44999999999999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</v>
      </c>
      <c r="AX188" s="13" t="s">
        <v>84</v>
      </c>
      <c r="AY188" s="174" t="s">
        <v>134</v>
      </c>
    </row>
    <row r="189" spans="1:65" s="2" customFormat="1" ht="21.75" customHeight="1">
      <c r="A189" s="32"/>
      <c r="B189" s="157"/>
      <c r="C189" s="158">
        <v>19</v>
      </c>
      <c r="D189" s="158" t="s">
        <v>137</v>
      </c>
      <c r="E189" s="159" t="s">
        <v>223</v>
      </c>
      <c r="F189" s="160" t="s">
        <v>224</v>
      </c>
      <c r="G189" s="161" t="s">
        <v>217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225</v>
      </c>
    </row>
    <row r="190" spans="1:65" s="2" customFormat="1" ht="21.75" customHeight="1">
      <c r="A190" s="32"/>
      <c r="B190" s="157"/>
      <c r="C190" s="158">
        <v>20</v>
      </c>
      <c r="D190" s="158" t="s">
        <v>137</v>
      </c>
      <c r="E190" s="159" t="s">
        <v>226</v>
      </c>
      <c r="F190" s="160" t="s">
        <v>227</v>
      </c>
      <c r="G190" s="161" t="s">
        <v>217</v>
      </c>
      <c r="H190" s="162">
        <v>27.440999999999999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228</v>
      </c>
    </row>
    <row r="191" spans="1:65" s="13" customFormat="1">
      <c r="B191" s="172"/>
      <c r="D191" s="173" t="s">
        <v>144</v>
      </c>
      <c r="F191" s="175" t="s">
        <v>229</v>
      </c>
      <c r="H191" s="176">
        <v>27.440999999999999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84</v>
      </c>
      <c r="AY191" s="174" t="s">
        <v>134</v>
      </c>
    </row>
    <row r="192" spans="1:65" s="2" customFormat="1" ht="21.75" customHeight="1">
      <c r="A192" s="32"/>
      <c r="B192" s="157"/>
      <c r="C192" s="158">
        <v>21</v>
      </c>
      <c r="D192" s="158" t="s">
        <v>137</v>
      </c>
      <c r="E192" s="159" t="s">
        <v>230</v>
      </c>
      <c r="F192" s="160" t="s">
        <v>231</v>
      </c>
      <c r="G192" s="161" t="s">
        <v>217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232</v>
      </c>
    </row>
    <row r="193" spans="1:65" s="12" customFormat="1" ht="22.9" customHeight="1">
      <c r="B193" s="144"/>
      <c r="D193" s="145" t="s">
        <v>75</v>
      </c>
      <c r="E193" s="155" t="s">
        <v>233</v>
      </c>
      <c r="F193" s="155" t="s">
        <v>234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134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22</v>
      </c>
      <c r="D194" s="158" t="s">
        <v>137</v>
      </c>
      <c r="E194" s="159" t="s">
        <v>235</v>
      </c>
      <c r="F194" s="160" t="s">
        <v>236</v>
      </c>
      <c r="G194" s="161" t="s">
        <v>217</v>
      </c>
      <c r="H194" s="162">
        <v>0.94699999999999995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237</v>
      </c>
    </row>
    <row r="195" spans="1:65" s="2" customFormat="1" ht="21.75" customHeight="1">
      <c r="A195" s="32"/>
      <c r="B195" s="157"/>
      <c r="C195" s="158">
        <v>23</v>
      </c>
      <c r="D195" s="158" t="s">
        <v>137</v>
      </c>
      <c r="E195" s="159" t="s">
        <v>238</v>
      </c>
      <c r="F195" s="160" t="s">
        <v>239</v>
      </c>
      <c r="G195" s="161" t="s">
        <v>217</v>
      </c>
      <c r="H195" s="162">
        <v>0.94699999999999995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240</v>
      </c>
    </row>
    <row r="196" spans="1:65" s="2" customFormat="1" ht="21.75" customHeight="1">
      <c r="A196" s="32"/>
      <c r="B196" s="157"/>
      <c r="C196" s="158">
        <v>24</v>
      </c>
      <c r="D196" s="158" t="s">
        <v>137</v>
      </c>
      <c r="E196" s="159" t="s">
        <v>241</v>
      </c>
      <c r="F196" s="160" t="s">
        <v>242</v>
      </c>
      <c r="G196" s="161" t="s">
        <v>217</v>
      </c>
      <c r="H196" s="162">
        <v>0.94699999999999995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243</v>
      </c>
    </row>
    <row r="197" spans="1:65" s="12" customFormat="1" ht="25.9" customHeight="1">
      <c r="B197" s="144"/>
      <c r="D197" s="145" t="s">
        <v>75</v>
      </c>
      <c r="E197" s="146" t="s">
        <v>244</v>
      </c>
      <c r="F197" s="146" t="s">
        <v>245</v>
      </c>
      <c r="I197" s="147"/>
      <c r="J197" s="148">
        <f>BK197</f>
        <v>0</v>
      </c>
      <c r="L197" s="144"/>
      <c r="M197" s="149"/>
      <c r="N197" s="150"/>
      <c r="O197" s="150"/>
      <c r="P197" s="151">
        <f>P198+P224+P234+P245+P256+P275+P278+P295+P300+P333+P350+P359+P370+P388+P394</f>
        <v>0</v>
      </c>
      <c r="Q197" s="150"/>
      <c r="R197" s="151">
        <f>R198+R224+R234+R245+R256+R275+R278+R295+R300+R333+R350+R359+R370+R388+R394</f>
        <v>2.49551517</v>
      </c>
      <c r="S197" s="150"/>
      <c r="T197" s="152">
        <f>T198+T224+T234+T245+T256+T275+T278+T295+T300+T333+T350+T359+T370+T388+T394</f>
        <v>0.23186973</v>
      </c>
      <c r="AR197" s="145" t="s">
        <v>142</v>
      </c>
      <c r="AT197" s="153" t="s">
        <v>75</v>
      </c>
      <c r="AU197" s="153" t="s">
        <v>76</v>
      </c>
      <c r="AY197" s="145" t="s">
        <v>134</v>
      </c>
      <c r="BK197" s="154">
        <f>BK198+BK224+BK234+BK245+BK256+BK275+BK278+BK295+BK300+BK333+BK350+BK359+BK370+BK388+BK394</f>
        <v>0</v>
      </c>
    </row>
    <row r="198" spans="1:65" s="12" customFormat="1" ht="22.9" customHeight="1">
      <c r="B198" s="144"/>
      <c r="D198" s="145" t="s">
        <v>75</v>
      </c>
      <c r="E198" s="155" t="s">
        <v>246</v>
      </c>
      <c r="F198" s="155" t="s">
        <v>247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SUM(P199:P223)</f>
        <v>0</v>
      </c>
      <c r="Q198" s="150"/>
      <c r="R198" s="151">
        <f>SUM(R199:R223)</f>
        <v>4.3753680000000003E-2</v>
      </c>
      <c r="S198" s="150"/>
      <c r="T198" s="152">
        <f>SUM(T199:T223)</f>
        <v>0</v>
      </c>
      <c r="AR198" s="145" t="s">
        <v>142</v>
      </c>
      <c r="AT198" s="153" t="s">
        <v>75</v>
      </c>
      <c r="AU198" s="153" t="s">
        <v>84</v>
      </c>
      <c r="AY198" s="145" t="s">
        <v>134</v>
      </c>
      <c r="BK198" s="154">
        <f>SUM(BK199:BK223)</f>
        <v>0</v>
      </c>
    </row>
    <row r="199" spans="1:65" s="2" customFormat="1" ht="21.75" customHeight="1">
      <c r="A199" s="32"/>
      <c r="B199" s="157"/>
      <c r="C199" s="158">
        <v>25</v>
      </c>
      <c r="D199" s="158" t="s">
        <v>137</v>
      </c>
      <c r="E199" s="159" t="s">
        <v>248</v>
      </c>
      <c r="F199" s="160" t="s">
        <v>698</v>
      </c>
      <c r="G199" s="161" t="s">
        <v>140</v>
      </c>
      <c r="H199" s="162">
        <v>5.2480000000000002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186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186</v>
      </c>
      <c r="BM199" s="170" t="s">
        <v>249</v>
      </c>
    </row>
    <row r="200" spans="1:65" s="13" customFormat="1">
      <c r="B200" s="172"/>
      <c r="D200" s="173" t="s">
        <v>144</v>
      </c>
      <c r="E200" s="174" t="s">
        <v>1</v>
      </c>
      <c r="F200" s="175" t="s">
        <v>250</v>
      </c>
      <c r="H200" s="176">
        <v>0.88500000000000001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76</v>
      </c>
      <c r="AY200" s="174" t="s">
        <v>134</v>
      </c>
    </row>
    <row r="201" spans="1:65" s="13" customFormat="1">
      <c r="B201" s="172"/>
      <c r="D201" s="173" t="s">
        <v>144</v>
      </c>
      <c r="E201" s="174" t="s">
        <v>1</v>
      </c>
      <c r="F201" s="175" t="s">
        <v>251</v>
      </c>
      <c r="H201" s="176">
        <v>4.3630000000000004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142</v>
      </c>
      <c r="AV201" s="13" t="s">
        <v>142</v>
      </c>
      <c r="AW201" s="13" t="s">
        <v>33</v>
      </c>
      <c r="AX201" s="13" t="s">
        <v>76</v>
      </c>
      <c r="AY201" s="174" t="s">
        <v>134</v>
      </c>
    </row>
    <row r="202" spans="1:65" s="15" customFormat="1">
      <c r="B202" s="199"/>
      <c r="D202" s="173" t="s">
        <v>144</v>
      </c>
      <c r="E202" s="200" t="s">
        <v>1</v>
      </c>
      <c r="F202" s="201" t="s">
        <v>193</v>
      </c>
      <c r="H202" s="202">
        <v>5.2480000000000002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144</v>
      </c>
      <c r="AU202" s="200" t="s">
        <v>142</v>
      </c>
      <c r="AV202" s="15" t="s">
        <v>141</v>
      </c>
      <c r="AW202" s="15" t="s">
        <v>33</v>
      </c>
      <c r="AX202" s="15" t="s">
        <v>84</v>
      </c>
      <c r="AY202" s="200" t="s">
        <v>134</v>
      </c>
    </row>
    <row r="203" spans="1:65" s="2" customFormat="1" ht="21.75" customHeight="1">
      <c r="A203" s="32"/>
      <c r="B203" s="157"/>
      <c r="C203" s="158">
        <v>26</v>
      </c>
      <c r="D203" s="158" t="s">
        <v>137</v>
      </c>
      <c r="E203" s="159" t="s">
        <v>252</v>
      </c>
      <c r="F203" s="160" t="s">
        <v>699</v>
      </c>
      <c r="G203" s="161" t="s">
        <v>140</v>
      </c>
      <c r="H203" s="162">
        <v>9.0060000000000002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186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186</v>
      </c>
      <c r="BM203" s="170" t="s">
        <v>253</v>
      </c>
    </row>
    <row r="204" spans="1:65" s="13" customFormat="1">
      <c r="B204" s="172"/>
      <c r="D204" s="173" t="s">
        <v>144</v>
      </c>
      <c r="E204" s="174" t="s">
        <v>1</v>
      </c>
      <c r="F204" s="175" t="s">
        <v>254</v>
      </c>
      <c r="H204" s="176">
        <v>0.58499999999999996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 t="s">
        <v>144</v>
      </c>
      <c r="E205" s="174" t="s">
        <v>1</v>
      </c>
      <c r="F205" s="175" t="s">
        <v>255</v>
      </c>
      <c r="H205" s="176">
        <v>5.94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3" customFormat="1">
      <c r="B206" s="172"/>
      <c r="D206" s="173" t="s">
        <v>144</v>
      </c>
      <c r="E206" s="174" t="s">
        <v>1</v>
      </c>
      <c r="F206" s="175" t="s">
        <v>256</v>
      </c>
      <c r="H206" s="176">
        <v>1.2010000000000001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4" customFormat="1">
      <c r="B207" s="181"/>
      <c r="D207" s="173" t="s">
        <v>144</v>
      </c>
      <c r="E207" s="182" t="s">
        <v>1</v>
      </c>
      <c r="F207" s="183" t="s">
        <v>257</v>
      </c>
      <c r="H207" s="182" t="s">
        <v>1</v>
      </c>
      <c r="I207" s="184"/>
      <c r="L207" s="181"/>
      <c r="M207" s="185"/>
      <c r="N207" s="186"/>
      <c r="O207" s="186"/>
      <c r="P207" s="186"/>
      <c r="Q207" s="186"/>
      <c r="R207" s="186"/>
      <c r="S207" s="186"/>
      <c r="T207" s="187"/>
      <c r="AT207" s="182" t="s">
        <v>144</v>
      </c>
      <c r="AU207" s="182" t="s">
        <v>142</v>
      </c>
      <c r="AV207" s="14" t="s">
        <v>84</v>
      </c>
      <c r="AW207" s="14" t="s">
        <v>33</v>
      </c>
      <c r="AX207" s="14" t="s">
        <v>76</v>
      </c>
      <c r="AY207" s="182" t="s">
        <v>134</v>
      </c>
    </row>
    <row r="208" spans="1:65" s="13" customFormat="1">
      <c r="B208" s="172"/>
      <c r="D208" s="173" t="s">
        <v>144</v>
      </c>
      <c r="E208" s="174" t="s">
        <v>1</v>
      </c>
      <c r="F208" s="175" t="s">
        <v>145</v>
      </c>
      <c r="H208" s="176">
        <v>1.28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5" customFormat="1">
      <c r="B209" s="199"/>
      <c r="D209" s="173" t="s">
        <v>144</v>
      </c>
      <c r="E209" s="200" t="s">
        <v>1</v>
      </c>
      <c r="F209" s="201" t="s">
        <v>193</v>
      </c>
      <c r="H209" s="202">
        <v>9.0060000000000002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144</v>
      </c>
      <c r="AU209" s="200" t="s">
        <v>142</v>
      </c>
      <c r="AV209" s="15" t="s">
        <v>141</v>
      </c>
      <c r="AW209" s="15" t="s">
        <v>33</v>
      </c>
      <c r="AX209" s="15" t="s">
        <v>84</v>
      </c>
      <c r="AY209" s="200" t="s">
        <v>134</v>
      </c>
    </row>
    <row r="210" spans="1:65" s="2" customFormat="1" ht="21.75" customHeight="1">
      <c r="A210" s="32"/>
      <c r="B210" s="157"/>
      <c r="C210" s="188">
        <v>27</v>
      </c>
      <c r="D210" s="188" t="s">
        <v>179</v>
      </c>
      <c r="E210" s="189" t="s">
        <v>258</v>
      </c>
      <c r="F210" s="190" t="s">
        <v>259</v>
      </c>
      <c r="G210" s="191" t="s">
        <v>260</v>
      </c>
      <c r="H210" s="192">
        <v>42.762</v>
      </c>
      <c r="I210" s="193"/>
      <c r="J210" s="194">
        <f>ROUND(I210*H210,2)</f>
        <v>0</v>
      </c>
      <c r="K210" s="195"/>
      <c r="L210" s="196"/>
      <c r="M210" s="197" t="s">
        <v>1</v>
      </c>
      <c r="N210" s="198" t="s">
        <v>42</v>
      </c>
      <c r="O210" s="58"/>
      <c r="P210" s="168">
        <f>O210*H210</f>
        <v>0</v>
      </c>
      <c r="Q210" s="168">
        <v>1E-3</v>
      </c>
      <c r="R210" s="168">
        <f>Q210*H210</f>
        <v>4.2762000000000001E-2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261</v>
      </c>
      <c r="AT210" s="170" t="s">
        <v>179</v>
      </c>
      <c r="AU210" s="170" t="s">
        <v>142</v>
      </c>
      <c r="AY210" s="17" t="s">
        <v>134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142</v>
      </c>
      <c r="BK210" s="171">
        <f>ROUND(I210*H210,2)</f>
        <v>0</v>
      </c>
      <c r="BL210" s="17" t="s">
        <v>186</v>
      </c>
      <c r="BM210" s="170" t="s">
        <v>262</v>
      </c>
    </row>
    <row r="211" spans="1:65" s="14" customFormat="1">
      <c r="B211" s="181"/>
      <c r="D211" s="173" t="s">
        <v>144</v>
      </c>
      <c r="E211" s="182" t="s">
        <v>1</v>
      </c>
      <c r="F211" s="183" t="s">
        <v>263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144</v>
      </c>
      <c r="AU211" s="182" t="s">
        <v>142</v>
      </c>
      <c r="AV211" s="14" t="s">
        <v>84</v>
      </c>
      <c r="AW211" s="14" t="s">
        <v>33</v>
      </c>
      <c r="AX211" s="14" t="s">
        <v>76</v>
      </c>
      <c r="AY211" s="182" t="s">
        <v>134</v>
      </c>
    </row>
    <row r="212" spans="1:65" s="13" customFormat="1">
      <c r="B212" s="172"/>
      <c r="D212" s="173" t="s">
        <v>144</v>
      </c>
      <c r="E212" s="174" t="s">
        <v>1</v>
      </c>
      <c r="F212" s="175" t="s">
        <v>264</v>
      </c>
      <c r="H212" s="176">
        <v>42.762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84</v>
      </c>
      <c r="AY212" s="174" t="s">
        <v>134</v>
      </c>
    </row>
    <row r="213" spans="1:65" s="2" customFormat="1" ht="21.75" customHeight="1">
      <c r="A213" s="32"/>
      <c r="B213" s="157"/>
      <c r="C213" s="158">
        <v>28</v>
      </c>
      <c r="D213" s="158" t="s">
        <v>137</v>
      </c>
      <c r="E213" s="159" t="s">
        <v>265</v>
      </c>
      <c r="F213" s="160" t="s">
        <v>266</v>
      </c>
      <c r="G213" s="161" t="s">
        <v>267</v>
      </c>
      <c r="H213" s="162">
        <v>15.025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186</v>
      </c>
      <c r="AT213" s="170" t="s">
        <v>137</v>
      </c>
      <c r="AU213" s="170" t="s">
        <v>142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142</v>
      </c>
      <c r="BK213" s="171">
        <f>ROUND(I213*H213,2)</f>
        <v>0</v>
      </c>
      <c r="BL213" s="17" t="s">
        <v>186</v>
      </c>
      <c r="BM213" s="170" t="s">
        <v>268</v>
      </c>
    </row>
    <row r="214" spans="1:65" s="13" customFormat="1">
      <c r="B214" s="172"/>
      <c r="D214" s="173" t="s">
        <v>144</v>
      </c>
      <c r="E214" s="174" t="s">
        <v>1</v>
      </c>
      <c r="F214" s="175" t="s">
        <v>269</v>
      </c>
      <c r="H214" s="176">
        <v>3.5550000000000002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76</v>
      </c>
      <c r="AY214" s="174" t="s">
        <v>134</v>
      </c>
    </row>
    <row r="215" spans="1:65" s="13" customFormat="1">
      <c r="B215" s="172"/>
      <c r="D215" s="173" t="s">
        <v>144</v>
      </c>
      <c r="E215" s="174" t="s">
        <v>1</v>
      </c>
      <c r="F215" s="175" t="s">
        <v>270</v>
      </c>
      <c r="H215" s="176">
        <v>7.77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33</v>
      </c>
      <c r="AX215" s="13" t="s">
        <v>76</v>
      </c>
      <c r="AY215" s="174" t="s">
        <v>134</v>
      </c>
    </row>
    <row r="216" spans="1:65" s="13" customFormat="1">
      <c r="B216" s="172"/>
      <c r="D216" s="173" t="s">
        <v>144</v>
      </c>
      <c r="E216" s="174" t="s">
        <v>1</v>
      </c>
      <c r="F216" s="175" t="s">
        <v>271</v>
      </c>
      <c r="H216" s="176">
        <v>2.1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76</v>
      </c>
      <c r="AY216" s="174" t="s">
        <v>134</v>
      </c>
    </row>
    <row r="217" spans="1:65" s="13" customFormat="1">
      <c r="B217" s="172"/>
      <c r="D217" s="173" t="s">
        <v>144</v>
      </c>
      <c r="E217" s="174" t="s">
        <v>1</v>
      </c>
      <c r="F217" s="175" t="s">
        <v>272</v>
      </c>
      <c r="H217" s="176">
        <v>0.8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76</v>
      </c>
      <c r="AY217" s="174" t="s">
        <v>134</v>
      </c>
    </row>
    <row r="218" spans="1:65" s="13" customFormat="1">
      <c r="B218" s="172"/>
      <c r="D218" s="173" t="s">
        <v>144</v>
      </c>
      <c r="E218" s="174" t="s">
        <v>1</v>
      </c>
      <c r="F218" s="175" t="s">
        <v>272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5" customFormat="1">
      <c r="B219" s="199"/>
      <c r="D219" s="173" t="s">
        <v>144</v>
      </c>
      <c r="E219" s="200" t="s">
        <v>1</v>
      </c>
      <c r="F219" s="201" t="s">
        <v>193</v>
      </c>
      <c r="H219" s="202">
        <v>15.025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144</v>
      </c>
      <c r="AU219" s="200" t="s">
        <v>142</v>
      </c>
      <c r="AV219" s="15" t="s">
        <v>141</v>
      </c>
      <c r="AW219" s="15" t="s">
        <v>33</v>
      </c>
      <c r="AX219" s="15" t="s">
        <v>84</v>
      </c>
      <c r="AY219" s="200" t="s">
        <v>134</v>
      </c>
    </row>
    <row r="220" spans="1:65" s="2" customFormat="1" ht="21.75" customHeight="1">
      <c r="A220" s="32"/>
      <c r="B220" s="157"/>
      <c r="C220" s="158">
        <v>29</v>
      </c>
      <c r="D220" s="158" t="s">
        <v>137</v>
      </c>
      <c r="E220" s="159" t="s">
        <v>273</v>
      </c>
      <c r="F220" s="160" t="s">
        <v>274</v>
      </c>
      <c r="G220" s="161" t="s">
        <v>177</v>
      </c>
      <c r="H220" s="162">
        <v>7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186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186</v>
      </c>
      <c r="BM220" s="170" t="s">
        <v>275</v>
      </c>
    </row>
    <row r="221" spans="1:65" s="2" customFormat="1" ht="16.5" customHeight="1">
      <c r="A221" s="32"/>
      <c r="B221" s="157"/>
      <c r="C221" s="188">
        <v>30</v>
      </c>
      <c r="D221" s="188" t="s">
        <v>179</v>
      </c>
      <c r="E221" s="189" t="s">
        <v>276</v>
      </c>
      <c r="F221" s="190" t="s">
        <v>277</v>
      </c>
      <c r="G221" s="191" t="s">
        <v>267</v>
      </c>
      <c r="H221" s="192">
        <v>16.527999999999999</v>
      </c>
      <c r="I221" s="193"/>
      <c r="J221" s="194">
        <f>ROUND(I221*H221,2)</f>
        <v>0</v>
      </c>
      <c r="K221" s="195"/>
      <c r="L221" s="196"/>
      <c r="M221" s="197" t="s">
        <v>1</v>
      </c>
      <c r="N221" s="198" t="s">
        <v>42</v>
      </c>
      <c r="O221" s="58"/>
      <c r="P221" s="168">
        <f>O221*H221</f>
        <v>0</v>
      </c>
      <c r="Q221" s="168">
        <v>6.0000000000000002E-5</v>
      </c>
      <c r="R221" s="168">
        <f>Q221*H221</f>
        <v>9.9167999999999999E-4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261</v>
      </c>
      <c r="AT221" s="170" t="s">
        <v>179</v>
      </c>
      <c r="AU221" s="170" t="s">
        <v>142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142</v>
      </c>
      <c r="BK221" s="171">
        <f>ROUND(I221*H221,2)</f>
        <v>0</v>
      </c>
      <c r="BL221" s="17" t="s">
        <v>186</v>
      </c>
      <c r="BM221" s="170" t="s">
        <v>278</v>
      </c>
    </row>
    <row r="222" spans="1:65" s="13" customFormat="1">
      <c r="B222" s="172"/>
      <c r="D222" s="173" t="s">
        <v>144</v>
      </c>
      <c r="E222" s="174" t="s">
        <v>1</v>
      </c>
      <c r="F222" s="175" t="s">
        <v>279</v>
      </c>
      <c r="H222" s="176">
        <v>16.527999999999999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84</v>
      </c>
      <c r="AY222" s="174" t="s">
        <v>134</v>
      </c>
    </row>
    <row r="223" spans="1:65" s="2" customFormat="1" ht="21.75" customHeight="1">
      <c r="A223" s="32"/>
      <c r="B223" s="157"/>
      <c r="C223" s="158">
        <v>31</v>
      </c>
      <c r="D223" s="158" t="s">
        <v>137</v>
      </c>
      <c r="E223" s="159" t="s">
        <v>280</v>
      </c>
      <c r="F223" s="160" t="s">
        <v>281</v>
      </c>
      <c r="G223" s="161" t="s">
        <v>217</v>
      </c>
      <c r="H223" s="162">
        <v>4.3999999999999997E-2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186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186</v>
      </c>
      <c r="BM223" s="170" t="s">
        <v>282</v>
      </c>
    </row>
    <row r="224" spans="1:65" s="12" customFormat="1" ht="22.9" customHeight="1">
      <c r="B224" s="144"/>
      <c r="D224" s="145" t="s">
        <v>75</v>
      </c>
      <c r="E224" s="155" t="s">
        <v>283</v>
      </c>
      <c r="F224" s="155" t="s">
        <v>284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SUM(P225:P233)</f>
        <v>0</v>
      </c>
      <c r="Q224" s="150"/>
      <c r="R224" s="151">
        <f>SUM(R225:R233)</f>
        <v>8.3000000000000001E-3</v>
      </c>
      <c r="S224" s="150"/>
      <c r="T224" s="152">
        <f>SUM(T225:T233)</f>
        <v>2.1179999999999997E-2</v>
      </c>
      <c r="AR224" s="145" t="s">
        <v>142</v>
      </c>
      <c r="AT224" s="153" t="s">
        <v>75</v>
      </c>
      <c r="AU224" s="153" t="s">
        <v>84</v>
      </c>
      <c r="AY224" s="145" t="s">
        <v>134</v>
      </c>
      <c r="BK224" s="154">
        <f>SUM(BK225:BK233)</f>
        <v>0</v>
      </c>
    </row>
    <row r="225" spans="1:65" s="2" customFormat="1" ht="16.5" customHeight="1">
      <c r="A225" s="32"/>
      <c r="B225" s="157"/>
      <c r="C225" s="158">
        <v>32</v>
      </c>
      <c r="D225" s="158" t="s">
        <v>137</v>
      </c>
      <c r="E225" s="159" t="s">
        <v>285</v>
      </c>
      <c r="F225" s="160" t="s">
        <v>286</v>
      </c>
      <c r="G225" s="161" t="s">
        <v>267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186</v>
      </c>
      <c r="AT225" s="170" t="s">
        <v>137</v>
      </c>
      <c r="AU225" s="170" t="s">
        <v>142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142</v>
      </c>
      <c r="BK225" s="171">
        <f>ROUND(I225*H225,2)</f>
        <v>0</v>
      </c>
      <c r="BL225" s="17" t="s">
        <v>186</v>
      </c>
      <c r="BM225" s="170" t="s">
        <v>287</v>
      </c>
    </row>
    <row r="226" spans="1:65" s="2" customFormat="1" ht="16.5" customHeight="1">
      <c r="A226" s="32"/>
      <c r="B226" s="157"/>
      <c r="C226" s="158">
        <v>33</v>
      </c>
      <c r="D226" s="158" t="s">
        <v>137</v>
      </c>
      <c r="E226" s="159" t="s">
        <v>288</v>
      </c>
      <c r="F226" s="160" t="s">
        <v>289</v>
      </c>
      <c r="G226" s="161" t="s">
        <v>267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186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186</v>
      </c>
      <c r="BM226" s="170" t="s">
        <v>290</v>
      </c>
    </row>
    <row r="227" spans="1:65" s="2" customFormat="1" ht="16.5" customHeight="1">
      <c r="A227" s="32"/>
      <c r="B227" s="157"/>
      <c r="C227" s="158">
        <v>34</v>
      </c>
      <c r="D227" s="158" t="s">
        <v>137</v>
      </c>
      <c r="E227" s="159" t="s">
        <v>291</v>
      </c>
      <c r="F227" s="160" t="s">
        <v>292</v>
      </c>
      <c r="G227" s="161" t="s">
        <v>267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186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186</v>
      </c>
      <c r="BM227" s="170" t="s">
        <v>293</v>
      </c>
    </row>
    <row r="228" spans="1:65" s="2" customFormat="1" ht="16.5" customHeight="1">
      <c r="A228" s="32"/>
      <c r="B228" s="157"/>
      <c r="C228" s="158">
        <v>35</v>
      </c>
      <c r="D228" s="158" t="s">
        <v>137</v>
      </c>
      <c r="E228" s="159" t="s">
        <v>294</v>
      </c>
      <c r="F228" s="160" t="s">
        <v>295</v>
      </c>
      <c r="G228" s="161" t="s">
        <v>267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186</v>
      </c>
      <c r="AT228" s="170" t="s">
        <v>137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186</v>
      </c>
      <c r="BM228" s="170" t="s">
        <v>296</v>
      </c>
    </row>
    <row r="229" spans="1:65" s="2" customFormat="1" ht="16.5" customHeight="1">
      <c r="A229" s="32"/>
      <c r="B229" s="157"/>
      <c r="C229" s="158">
        <v>36</v>
      </c>
      <c r="D229" s="158" t="s">
        <v>137</v>
      </c>
      <c r="E229" s="159" t="s">
        <v>297</v>
      </c>
      <c r="F229" s="160" t="s">
        <v>298</v>
      </c>
      <c r="G229" s="161" t="s">
        <v>177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186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186</v>
      </c>
      <c r="BM229" s="170" t="s">
        <v>299</v>
      </c>
    </row>
    <row r="230" spans="1:65" s="14" customFormat="1">
      <c r="B230" s="181"/>
      <c r="D230" s="173" t="s">
        <v>144</v>
      </c>
      <c r="E230" s="182" t="s">
        <v>1</v>
      </c>
      <c r="F230" s="183" t="s">
        <v>300</v>
      </c>
      <c r="H230" s="182" t="s">
        <v>1</v>
      </c>
      <c r="I230" s="184"/>
      <c r="L230" s="181"/>
      <c r="M230" s="185"/>
      <c r="N230" s="186"/>
      <c r="O230" s="186"/>
      <c r="P230" s="186"/>
      <c r="Q230" s="186"/>
      <c r="R230" s="186"/>
      <c r="S230" s="186"/>
      <c r="T230" s="187"/>
      <c r="AT230" s="182" t="s">
        <v>144</v>
      </c>
      <c r="AU230" s="182" t="s">
        <v>142</v>
      </c>
      <c r="AV230" s="14" t="s">
        <v>84</v>
      </c>
      <c r="AW230" s="14" t="s">
        <v>33</v>
      </c>
      <c r="AX230" s="14" t="s">
        <v>76</v>
      </c>
      <c r="AY230" s="182" t="s">
        <v>134</v>
      </c>
    </row>
    <row r="231" spans="1:65" s="13" customFormat="1">
      <c r="B231" s="172"/>
      <c r="D231" s="173" t="s">
        <v>144</v>
      </c>
      <c r="E231" s="174" t="s">
        <v>1</v>
      </c>
      <c r="F231" s="175" t="s">
        <v>135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144</v>
      </c>
      <c r="AU231" s="174" t="s">
        <v>142</v>
      </c>
      <c r="AV231" s="13" t="s">
        <v>142</v>
      </c>
      <c r="AW231" s="13" t="s">
        <v>33</v>
      </c>
      <c r="AX231" s="13" t="s">
        <v>84</v>
      </c>
      <c r="AY231" s="174" t="s">
        <v>134</v>
      </c>
    </row>
    <row r="232" spans="1:65" s="2" customFormat="1" ht="16.5" customHeight="1">
      <c r="A232" s="32"/>
      <c r="B232" s="157"/>
      <c r="C232" s="158">
        <v>37</v>
      </c>
      <c r="D232" s="158" t="s">
        <v>137</v>
      </c>
      <c r="E232" s="159" t="s">
        <v>301</v>
      </c>
      <c r="F232" s="160" t="s">
        <v>302</v>
      </c>
      <c r="G232" s="161" t="s">
        <v>267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186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186</v>
      </c>
      <c r="BM232" s="170" t="s">
        <v>303</v>
      </c>
    </row>
    <row r="233" spans="1:65" s="2" customFormat="1" ht="21.75" customHeight="1">
      <c r="A233" s="32"/>
      <c r="B233" s="157"/>
      <c r="C233" s="158">
        <v>38</v>
      </c>
      <c r="D233" s="158" t="s">
        <v>137</v>
      </c>
      <c r="E233" s="159" t="s">
        <v>304</v>
      </c>
      <c r="F233" s="160" t="s">
        <v>305</v>
      </c>
      <c r="G233" s="161" t="s">
        <v>217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186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186</v>
      </c>
      <c r="BM233" s="170" t="s">
        <v>306</v>
      </c>
    </row>
    <row r="234" spans="1:65" s="12" customFormat="1" ht="22.9" customHeight="1">
      <c r="B234" s="144"/>
      <c r="D234" s="145" t="s">
        <v>75</v>
      </c>
      <c r="E234" s="155" t="s">
        <v>307</v>
      </c>
      <c r="F234" s="155" t="s">
        <v>308</v>
      </c>
      <c r="I234" s="147"/>
      <c r="J234" s="156">
        <f>BK234</f>
        <v>0</v>
      </c>
      <c r="L234" s="144"/>
      <c r="M234" s="149"/>
      <c r="N234" s="150"/>
      <c r="O234" s="150"/>
      <c r="P234" s="151">
        <f>SUM(P235:P244)</f>
        <v>0</v>
      </c>
      <c r="Q234" s="150"/>
      <c r="R234" s="151">
        <f>SUM(R235:R244)</f>
        <v>2.018E-2</v>
      </c>
      <c r="S234" s="150"/>
      <c r="T234" s="152">
        <f>SUM(T235:T244)</f>
        <v>2.7999999999999995E-3</v>
      </c>
      <c r="AR234" s="145" t="s">
        <v>142</v>
      </c>
      <c r="AT234" s="153" t="s">
        <v>75</v>
      </c>
      <c r="AU234" s="153" t="s">
        <v>84</v>
      </c>
      <c r="AY234" s="145" t="s">
        <v>134</v>
      </c>
      <c r="BK234" s="154">
        <f>SUM(BK235:BK244)</f>
        <v>0</v>
      </c>
    </row>
    <row r="235" spans="1:65" s="2" customFormat="1" ht="16.5" customHeight="1">
      <c r="A235" s="32"/>
      <c r="B235" s="157"/>
      <c r="C235" s="158">
        <v>39</v>
      </c>
      <c r="D235" s="158" t="s">
        <v>137</v>
      </c>
      <c r="E235" s="159" t="s">
        <v>309</v>
      </c>
      <c r="F235" s="160" t="s">
        <v>310</v>
      </c>
      <c r="G235" s="161" t="s">
        <v>267</v>
      </c>
      <c r="H235" s="162">
        <v>10</v>
      </c>
      <c r="I235" s="163"/>
      <c r="J235" s="164">
        <f t="shared" ref="J235:J244" si="10"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ref="P235:P244" si="11">O235*H235</f>
        <v>0</v>
      </c>
      <c r="Q235" s="168">
        <v>0</v>
      </c>
      <c r="R235" s="168">
        <f t="shared" ref="R235:R244" si="12">Q235*H235</f>
        <v>0</v>
      </c>
      <c r="S235" s="168">
        <v>2.7999999999999998E-4</v>
      </c>
      <c r="T235" s="169">
        <f t="shared" ref="T235:T244" si="13">S235*H235</f>
        <v>2.7999999999999995E-3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186</v>
      </c>
      <c r="AT235" s="170" t="s">
        <v>137</v>
      </c>
      <c r="AU235" s="170" t="s">
        <v>142</v>
      </c>
      <c r="AY235" s="17" t="s">
        <v>134</v>
      </c>
      <c r="BE235" s="171">
        <f t="shared" ref="BE235:BE244" si="14">IF(N235="základní",J235,0)</f>
        <v>0</v>
      </c>
      <c r="BF235" s="171">
        <f t="shared" ref="BF235:BF244" si="15">IF(N235="snížená",J235,0)</f>
        <v>0</v>
      </c>
      <c r="BG235" s="171">
        <f t="shared" ref="BG235:BG244" si="16">IF(N235="zákl. přenesená",J235,0)</f>
        <v>0</v>
      </c>
      <c r="BH235" s="171">
        <f t="shared" ref="BH235:BH244" si="17">IF(N235="sníž. přenesená",J235,0)</f>
        <v>0</v>
      </c>
      <c r="BI235" s="171">
        <f t="shared" ref="BI235:BI244" si="18">IF(N235="nulová",J235,0)</f>
        <v>0</v>
      </c>
      <c r="BJ235" s="17" t="s">
        <v>142</v>
      </c>
      <c r="BK235" s="171">
        <f t="shared" ref="BK235:BK244" si="19">ROUND(I235*H235,2)</f>
        <v>0</v>
      </c>
      <c r="BL235" s="17" t="s">
        <v>186</v>
      </c>
      <c r="BM235" s="170" t="s">
        <v>311</v>
      </c>
    </row>
    <row r="236" spans="1:65" s="2" customFormat="1" ht="21.75" customHeight="1">
      <c r="A236" s="32"/>
      <c r="B236" s="157"/>
      <c r="C236" s="158">
        <v>40</v>
      </c>
      <c r="D236" s="158" t="s">
        <v>137</v>
      </c>
      <c r="E236" s="159" t="s">
        <v>312</v>
      </c>
      <c r="F236" s="160" t="s">
        <v>313</v>
      </c>
      <c r="G236" s="161" t="s">
        <v>267</v>
      </c>
      <c r="H236" s="162">
        <v>20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4.2000000000000002E-4</v>
      </c>
      <c r="R236" s="168">
        <f t="shared" si="12"/>
        <v>8.4000000000000012E-3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186</v>
      </c>
      <c r="AT236" s="170" t="s">
        <v>137</v>
      </c>
      <c r="AU236" s="170" t="s">
        <v>142</v>
      </c>
      <c r="AY236" s="17" t="s">
        <v>134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142</v>
      </c>
      <c r="BK236" s="171">
        <f t="shared" si="19"/>
        <v>0</v>
      </c>
      <c r="BL236" s="17" t="s">
        <v>186</v>
      </c>
      <c r="BM236" s="170" t="s">
        <v>314</v>
      </c>
    </row>
    <row r="237" spans="1:65" s="2" customFormat="1" ht="21.75" customHeight="1">
      <c r="A237" s="32"/>
      <c r="B237" s="157"/>
      <c r="C237" s="188">
        <v>41</v>
      </c>
      <c r="D237" s="188" t="s">
        <v>179</v>
      </c>
      <c r="E237" s="189" t="s">
        <v>315</v>
      </c>
      <c r="F237" s="190" t="s">
        <v>316</v>
      </c>
      <c r="G237" s="191" t="s">
        <v>267</v>
      </c>
      <c r="H237" s="192">
        <v>7</v>
      </c>
      <c r="I237" s="193"/>
      <c r="J237" s="194">
        <f t="shared" si="10"/>
        <v>0</v>
      </c>
      <c r="K237" s="195"/>
      <c r="L237" s="196"/>
      <c r="M237" s="197" t="s">
        <v>1</v>
      </c>
      <c r="N237" s="198" t="s">
        <v>42</v>
      </c>
      <c r="O237" s="58"/>
      <c r="P237" s="168">
        <f t="shared" si="11"/>
        <v>0</v>
      </c>
      <c r="Q237" s="168">
        <v>1.1E-4</v>
      </c>
      <c r="R237" s="168">
        <f t="shared" si="12"/>
        <v>7.7000000000000007E-4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261</v>
      </c>
      <c r="AT237" s="170" t="s">
        <v>179</v>
      </c>
      <c r="AU237" s="170" t="s">
        <v>142</v>
      </c>
      <c r="AY237" s="17" t="s">
        <v>134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142</v>
      </c>
      <c r="BK237" s="171">
        <f t="shared" si="19"/>
        <v>0</v>
      </c>
      <c r="BL237" s="17" t="s">
        <v>186</v>
      </c>
      <c r="BM237" s="170" t="s">
        <v>317</v>
      </c>
    </row>
    <row r="238" spans="1:65" s="2" customFormat="1" ht="21.75" customHeight="1">
      <c r="A238" s="32"/>
      <c r="B238" s="157"/>
      <c r="C238" s="188">
        <v>42</v>
      </c>
      <c r="D238" s="188" t="s">
        <v>179</v>
      </c>
      <c r="E238" s="189" t="s">
        <v>318</v>
      </c>
      <c r="F238" s="190" t="s">
        <v>319</v>
      </c>
      <c r="G238" s="191" t="s">
        <v>267</v>
      </c>
      <c r="H238" s="192">
        <v>7</v>
      </c>
      <c r="I238" s="193"/>
      <c r="J238" s="194">
        <f t="shared" si="10"/>
        <v>0</v>
      </c>
      <c r="K238" s="195"/>
      <c r="L238" s="196"/>
      <c r="M238" s="197" t="s">
        <v>1</v>
      </c>
      <c r="N238" s="198" t="s">
        <v>42</v>
      </c>
      <c r="O238" s="58"/>
      <c r="P238" s="168">
        <f t="shared" si="11"/>
        <v>0</v>
      </c>
      <c r="Q238" s="168">
        <v>1.7000000000000001E-4</v>
      </c>
      <c r="R238" s="168">
        <f t="shared" si="12"/>
        <v>1.1900000000000001E-3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261</v>
      </c>
      <c r="AT238" s="170" t="s">
        <v>179</v>
      </c>
      <c r="AU238" s="170" t="s">
        <v>142</v>
      </c>
      <c r="AY238" s="17" t="s">
        <v>134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142</v>
      </c>
      <c r="BK238" s="171">
        <f t="shared" si="19"/>
        <v>0</v>
      </c>
      <c r="BL238" s="17" t="s">
        <v>186</v>
      </c>
      <c r="BM238" s="170" t="s">
        <v>320</v>
      </c>
    </row>
    <row r="239" spans="1:65" s="2" customFormat="1" ht="21.75" customHeight="1">
      <c r="A239" s="32"/>
      <c r="B239" s="157"/>
      <c r="C239" s="188">
        <v>43</v>
      </c>
      <c r="D239" s="188" t="s">
        <v>179</v>
      </c>
      <c r="E239" s="189" t="s">
        <v>321</v>
      </c>
      <c r="F239" s="190" t="s">
        <v>322</v>
      </c>
      <c r="G239" s="191" t="s">
        <v>267</v>
      </c>
      <c r="H239" s="192">
        <v>6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2.7E-4</v>
      </c>
      <c r="R239" s="168">
        <f t="shared" si="12"/>
        <v>1.6199999999999999E-3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261</v>
      </c>
      <c r="AT239" s="170" t="s">
        <v>179</v>
      </c>
      <c r="AU239" s="170" t="s">
        <v>142</v>
      </c>
      <c r="AY239" s="17" t="s">
        <v>134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142</v>
      </c>
      <c r="BK239" s="171">
        <f t="shared" si="19"/>
        <v>0</v>
      </c>
      <c r="BL239" s="17" t="s">
        <v>186</v>
      </c>
      <c r="BM239" s="170" t="s">
        <v>323</v>
      </c>
    </row>
    <row r="240" spans="1:65" s="2" customFormat="1" ht="21.75" customHeight="1">
      <c r="A240" s="32"/>
      <c r="B240" s="157"/>
      <c r="C240" s="158">
        <v>44</v>
      </c>
      <c r="D240" s="158" t="s">
        <v>137</v>
      </c>
      <c r="E240" s="159" t="s">
        <v>324</v>
      </c>
      <c r="F240" s="160" t="s">
        <v>325</v>
      </c>
      <c r="G240" s="161" t="s">
        <v>326</v>
      </c>
      <c r="H240" s="162">
        <v>1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186</v>
      </c>
      <c r="AT240" s="170" t="s">
        <v>137</v>
      </c>
      <c r="AU240" s="170" t="s">
        <v>142</v>
      </c>
      <c r="AY240" s="17" t="s">
        <v>134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142</v>
      </c>
      <c r="BK240" s="171">
        <f t="shared" si="19"/>
        <v>0</v>
      </c>
      <c r="BL240" s="17" t="s">
        <v>186</v>
      </c>
      <c r="BM240" s="170" t="s">
        <v>327</v>
      </c>
    </row>
    <row r="241" spans="1:65" s="2" customFormat="1" ht="21.75" customHeight="1">
      <c r="A241" s="32"/>
      <c r="B241" s="157"/>
      <c r="C241" s="158">
        <v>45</v>
      </c>
      <c r="D241" s="158" t="s">
        <v>137</v>
      </c>
      <c r="E241" s="159" t="s">
        <v>328</v>
      </c>
      <c r="F241" s="160" t="s">
        <v>329</v>
      </c>
      <c r="G241" s="161" t="s">
        <v>326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186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186</v>
      </c>
      <c r="BM241" s="170" t="s">
        <v>330</v>
      </c>
    </row>
    <row r="242" spans="1:65" s="2" customFormat="1" ht="21.75" customHeight="1">
      <c r="A242" s="32"/>
      <c r="B242" s="157"/>
      <c r="C242" s="158">
        <v>46</v>
      </c>
      <c r="D242" s="158" t="s">
        <v>137</v>
      </c>
      <c r="E242" s="159" t="s">
        <v>331</v>
      </c>
      <c r="F242" s="160" t="s">
        <v>332</v>
      </c>
      <c r="G242" s="161" t="s">
        <v>267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4.0000000000000002E-4</v>
      </c>
      <c r="R242" s="168">
        <f t="shared" si="12"/>
        <v>8.0000000000000002E-3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186</v>
      </c>
      <c r="AT242" s="170" t="s">
        <v>137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186</v>
      </c>
      <c r="BM242" s="170" t="s">
        <v>333</v>
      </c>
    </row>
    <row r="243" spans="1:65" s="2" customFormat="1" ht="16.5" customHeight="1">
      <c r="A243" s="32"/>
      <c r="B243" s="157"/>
      <c r="C243" s="158">
        <v>47</v>
      </c>
      <c r="D243" s="158" t="s">
        <v>137</v>
      </c>
      <c r="E243" s="159" t="s">
        <v>334</v>
      </c>
      <c r="F243" s="160" t="s">
        <v>335</v>
      </c>
      <c r="G243" s="161" t="s">
        <v>267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1.0000000000000001E-5</v>
      </c>
      <c r="R243" s="168">
        <f t="shared" si="12"/>
        <v>2.0000000000000001E-4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186</v>
      </c>
      <c r="AT243" s="170" t="s">
        <v>137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186</v>
      </c>
      <c r="BM243" s="170" t="s">
        <v>336</v>
      </c>
    </row>
    <row r="244" spans="1:65" s="2" customFormat="1" ht="21.75" customHeight="1">
      <c r="A244" s="32"/>
      <c r="B244" s="157"/>
      <c r="C244" s="158">
        <v>48</v>
      </c>
      <c r="D244" s="158" t="s">
        <v>137</v>
      </c>
      <c r="E244" s="159" t="s">
        <v>337</v>
      </c>
      <c r="F244" s="160" t="s">
        <v>338</v>
      </c>
      <c r="G244" s="161" t="s">
        <v>217</v>
      </c>
      <c r="H244" s="162">
        <v>0.02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0</v>
      </c>
      <c r="R244" s="168">
        <f t="shared" si="12"/>
        <v>0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186</v>
      </c>
      <c r="AT244" s="170" t="s">
        <v>137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186</v>
      </c>
      <c r="BM244" s="170" t="s">
        <v>339</v>
      </c>
    </row>
    <row r="245" spans="1:65" s="12" customFormat="1" ht="22.9" customHeight="1">
      <c r="B245" s="144"/>
      <c r="D245" s="145" t="s">
        <v>75</v>
      </c>
      <c r="E245" s="155" t="s">
        <v>340</v>
      </c>
      <c r="F245" s="155" t="s">
        <v>341</v>
      </c>
      <c r="I245" s="147"/>
      <c r="J245" s="156">
        <f>BK245</f>
        <v>0</v>
      </c>
      <c r="L245" s="144"/>
      <c r="M245" s="149"/>
      <c r="N245" s="150"/>
      <c r="O245" s="150"/>
      <c r="P245" s="151">
        <f>SUM(P246:P255)</f>
        <v>0</v>
      </c>
      <c r="Q245" s="150"/>
      <c r="R245" s="151">
        <f>SUM(R246:R255)</f>
        <v>3.1499999999999996E-3</v>
      </c>
      <c r="S245" s="150"/>
      <c r="T245" s="152">
        <f>SUM(T246:T255)</f>
        <v>6.45E-3</v>
      </c>
      <c r="AR245" s="145" t="s">
        <v>142</v>
      </c>
      <c r="AT245" s="153" t="s">
        <v>75</v>
      </c>
      <c r="AU245" s="153" t="s">
        <v>84</v>
      </c>
      <c r="AY245" s="145" t="s">
        <v>134</v>
      </c>
      <c r="BK245" s="154">
        <f>SUM(BK246:BK255)</f>
        <v>0</v>
      </c>
    </row>
    <row r="246" spans="1:65" s="2" customFormat="1" ht="21.75" customHeight="1">
      <c r="A246" s="32"/>
      <c r="B246" s="157"/>
      <c r="C246" s="158">
        <v>49</v>
      </c>
      <c r="D246" s="158" t="s">
        <v>137</v>
      </c>
      <c r="E246" s="159" t="s">
        <v>342</v>
      </c>
      <c r="F246" s="160" t="s">
        <v>343</v>
      </c>
      <c r="G246" s="161" t="s">
        <v>267</v>
      </c>
      <c r="H246" s="162">
        <v>3</v>
      </c>
      <c r="I246" s="163"/>
      <c r="J246" s="164">
        <f>ROUND(I246*H246,2)</f>
        <v>0</v>
      </c>
      <c r="K246" s="165"/>
      <c r="L246" s="33"/>
      <c r="M246" s="166" t="s">
        <v>1</v>
      </c>
      <c r="N246" s="167" t="s">
        <v>42</v>
      </c>
      <c r="O246" s="58"/>
      <c r="P246" s="168">
        <f>O246*H246</f>
        <v>0</v>
      </c>
      <c r="Q246" s="168">
        <v>1.1E-4</v>
      </c>
      <c r="R246" s="168">
        <f>Q246*H246</f>
        <v>3.3E-4</v>
      </c>
      <c r="S246" s="168">
        <v>2.15E-3</v>
      </c>
      <c r="T246" s="169">
        <f>S246*H246</f>
        <v>6.45E-3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186</v>
      </c>
      <c r="AT246" s="170" t="s">
        <v>137</v>
      </c>
      <c r="AU246" s="170" t="s">
        <v>142</v>
      </c>
      <c r="AY246" s="17" t="s">
        <v>134</v>
      </c>
      <c r="BE246" s="171">
        <f>IF(N246="základní",J246,0)</f>
        <v>0</v>
      </c>
      <c r="BF246" s="171">
        <f>IF(N246="snížená",J246,0)</f>
        <v>0</v>
      </c>
      <c r="BG246" s="171">
        <f>IF(N246="zákl. přenesená",J246,0)</f>
        <v>0</v>
      </c>
      <c r="BH246" s="171">
        <f>IF(N246="sníž. přenesená",J246,0)</f>
        <v>0</v>
      </c>
      <c r="BI246" s="171">
        <f>IF(N246="nulová",J246,0)</f>
        <v>0</v>
      </c>
      <c r="BJ246" s="17" t="s">
        <v>142</v>
      </c>
      <c r="BK246" s="171">
        <f>ROUND(I246*H246,2)</f>
        <v>0</v>
      </c>
      <c r="BL246" s="17" t="s">
        <v>186</v>
      </c>
      <c r="BM246" s="170" t="s">
        <v>344</v>
      </c>
    </row>
    <row r="247" spans="1:65" s="2" customFormat="1" ht="21.75" customHeight="1">
      <c r="A247" s="32"/>
      <c r="B247" s="157"/>
      <c r="C247" s="158">
        <v>50</v>
      </c>
      <c r="D247" s="158" t="s">
        <v>137</v>
      </c>
      <c r="E247" s="159" t="s">
        <v>345</v>
      </c>
      <c r="F247" s="160" t="s">
        <v>346</v>
      </c>
      <c r="G247" s="161" t="s">
        <v>267</v>
      </c>
      <c r="H247" s="162">
        <v>1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5.9999999999999995E-4</v>
      </c>
      <c r="R247" s="168">
        <f>Q247*H247</f>
        <v>5.9999999999999995E-4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186</v>
      </c>
      <c r="AT247" s="170" t="s">
        <v>137</v>
      </c>
      <c r="AU247" s="170" t="s">
        <v>142</v>
      </c>
      <c r="AY247" s="17" t="s">
        <v>134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142</v>
      </c>
      <c r="BK247" s="171">
        <f>ROUND(I247*H247,2)</f>
        <v>0</v>
      </c>
      <c r="BL247" s="17" t="s">
        <v>186</v>
      </c>
      <c r="BM247" s="170" t="s">
        <v>347</v>
      </c>
    </row>
    <row r="248" spans="1:65" s="14" customFormat="1">
      <c r="B248" s="181"/>
      <c r="D248" s="173" t="s">
        <v>144</v>
      </c>
      <c r="E248" s="182" t="s">
        <v>1</v>
      </c>
      <c r="F248" s="183" t="s">
        <v>348</v>
      </c>
      <c r="H248" s="182" t="s">
        <v>1</v>
      </c>
      <c r="I248" s="184"/>
      <c r="L248" s="181"/>
      <c r="M248" s="185"/>
      <c r="N248" s="186"/>
      <c r="O248" s="186"/>
      <c r="P248" s="186"/>
      <c r="Q248" s="186"/>
      <c r="R248" s="186"/>
      <c r="S248" s="186"/>
      <c r="T248" s="187"/>
      <c r="AT248" s="182" t="s">
        <v>144</v>
      </c>
      <c r="AU248" s="182" t="s">
        <v>142</v>
      </c>
      <c r="AV248" s="14" t="s">
        <v>84</v>
      </c>
      <c r="AW248" s="14" t="s">
        <v>33</v>
      </c>
      <c r="AX248" s="14" t="s">
        <v>76</v>
      </c>
      <c r="AY248" s="182" t="s">
        <v>134</v>
      </c>
    </row>
    <row r="249" spans="1:65" s="13" customFormat="1">
      <c r="B249" s="172"/>
      <c r="D249" s="173" t="s">
        <v>144</v>
      </c>
      <c r="E249" s="174" t="s">
        <v>1</v>
      </c>
      <c r="F249" s="175" t="s">
        <v>84</v>
      </c>
      <c r="H249" s="176">
        <v>1</v>
      </c>
      <c r="I249" s="177"/>
      <c r="L249" s="172"/>
      <c r="M249" s="178"/>
      <c r="N249" s="179"/>
      <c r="O249" s="179"/>
      <c r="P249" s="179"/>
      <c r="Q249" s="179"/>
      <c r="R249" s="179"/>
      <c r="S249" s="179"/>
      <c r="T249" s="180"/>
      <c r="AT249" s="174" t="s">
        <v>144</v>
      </c>
      <c r="AU249" s="174" t="s">
        <v>142</v>
      </c>
      <c r="AV249" s="13" t="s">
        <v>142</v>
      </c>
      <c r="AW249" s="13" t="s">
        <v>33</v>
      </c>
      <c r="AX249" s="13" t="s">
        <v>84</v>
      </c>
      <c r="AY249" s="174" t="s">
        <v>134</v>
      </c>
    </row>
    <row r="250" spans="1:65" s="2" customFormat="1" ht="21.75" customHeight="1">
      <c r="A250" s="32"/>
      <c r="B250" s="157"/>
      <c r="C250" s="158">
        <v>51</v>
      </c>
      <c r="D250" s="158" t="s">
        <v>137</v>
      </c>
      <c r="E250" s="159" t="s">
        <v>349</v>
      </c>
      <c r="F250" s="160" t="s">
        <v>350</v>
      </c>
      <c r="G250" s="161" t="s">
        <v>267</v>
      </c>
      <c r="H250" s="162">
        <v>3</v>
      </c>
      <c r="I250" s="163"/>
      <c r="J250" s="164">
        <f t="shared" ref="J250:J255" si="20"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ref="P250:P255" si="21">O250*H250</f>
        <v>0</v>
      </c>
      <c r="Q250" s="168">
        <v>5.4000000000000001E-4</v>
      </c>
      <c r="R250" s="168">
        <f t="shared" ref="R250:R255" si="22">Q250*H250</f>
        <v>1.6199999999999999E-3</v>
      </c>
      <c r="S250" s="168">
        <v>0</v>
      </c>
      <c r="T250" s="169">
        <f t="shared" ref="T250:T255" si="23"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186</v>
      </c>
      <c r="AT250" s="170" t="s">
        <v>137</v>
      </c>
      <c r="AU250" s="170" t="s">
        <v>142</v>
      </c>
      <c r="AY250" s="17" t="s">
        <v>134</v>
      </c>
      <c r="BE250" s="171">
        <f t="shared" ref="BE250:BE255" si="24">IF(N250="základní",J250,0)</f>
        <v>0</v>
      </c>
      <c r="BF250" s="171">
        <f t="shared" ref="BF250:BF255" si="25">IF(N250="snížená",J250,0)</f>
        <v>0</v>
      </c>
      <c r="BG250" s="171">
        <f t="shared" ref="BG250:BG255" si="26">IF(N250="zákl. přenesená",J250,0)</f>
        <v>0</v>
      </c>
      <c r="BH250" s="171">
        <f t="shared" ref="BH250:BH255" si="27">IF(N250="sníž. přenesená",J250,0)</f>
        <v>0</v>
      </c>
      <c r="BI250" s="171">
        <f t="shared" ref="BI250:BI255" si="28">IF(N250="nulová",J250,0)</f>
        <v>0</v>
      </c>
      <c r="BJ250" s="17" t="s">
        <v>142</v>
      </c>
      <c r="BK250" s="171">
        <f t="shared" ref="BK250:BK255" si="29">ROUND(I250*H250,2)</f>
        <v>0</v>
      </c>
      <c r="BL250" s="17" t="s">
        <v>186</v>
      </c>
      <c r="BM250" s="170" t="s">
        <v>351</v>
      </c>
    </row>
    <row r="251" spans="1:65" s="2" customFormat="1" ht="21.75" customHeight="1">
      <c r="A251" s="32"/>
      <c r="B251" s="157"/>
      <c r="C251" s="158">
        <v>52</v>
      </c>
      <c r="D251" s="158" t="s">
        <v>137</v>
      </c>
      <c r="E251" s="159" t="s">
        <v>352</v>
      </c>
      <c r="F251" s="160" t="s">
        <v>700</v>
      </c>
      <c r="G251" s="161" t="s">
        <v>326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5.9999999999999995E-4</v>
      </c>
      <c r="R251" s="168">
        <f t="shared" si="22"/>
        <v>5.9999999999999995E-4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186</v>
      </c>
      <c r="AT251" s="170" t="s">
        <v>137</v>
      </c>
      <c r="AU251" s="170" t="s">
        <v>142</v>
      </c>
      <c r="AY251" s="17" t="s">
        <v>134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142</v>
      </c>
      <c r="BK251" s="171">
        <f t="shared" si="29"/>
        <v>0</v>
      </c>
      <c r="BL251" s="17" t="s">
        <v>186</v>
      </c>
      <c r="BM251" s="170" t="s">
        <v>353</v>
      </c>
    </row>
    <row r="252" spans="1:65" s="2" customFormat="1" ht="16.5" customHeight="1">
      <c r="A252" s="32"/>
      <c r="B252" s="157"/>
      <c r="C252" s="158">
        <v>53</v>
      </c>
      <c r="D252" s="158" t="s">
        <v>137</v>
      </c>
      <c r="E252" s="159" t="s">
        <v>354</v>
      </c>
      <c r="F252" s="160" t="s">
        <v>355</v>
      </c>
      <c r="G252" s="161" t="s">
        <v>177</v>
      </c>
      <c r="H252" s="162">
        <v>2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186</v>
      </c>
      <c r="AT252" s="170" t="s">
        <v>137</v>
      </c>
      <c r="AU252" s="170" t="s">
        <v>142</v>
      </c>
      <c r="AY252" s="17" t="s">
        <v>134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142</v>
      </c>
      <c r="BK252" s="171">
        <f t="shared" si="29"/>
        <v>0</v>
      </c>
      <c r="BL252" s="17" t="s">
        <v>186</v>
      </c>
      <c r="BM252" s="170" t="s">
        <v>356</v>
      </c>
    </row>
    <row r="253" spans="1:65" s="2" customFormat="1" ht="16.5" customHeight="1">
      <c r="A253" s="32"/>
      <c r="B253" s="157"/>
      <c r="C253" s="158">
        <v>54</v>
      </c>
      <c r="D253" s="158" t="s">
        <v>137</v>
      </c>
      <c r="E253" s="159" t="s">
        <v>357</v>
      </c>
      <c r="F253" s="160" t="s">
        <v>358</v>
      </c>
      <c r="G253" s="161" t="s">
        <v>267</v>
      </c>
      <c r="H253" s="162">
        <v>3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186</v>
      </c>
      <c r="AT253" s="170" t="s">
        <v>137</v>
      </c>
      <c r="AU253" s="170" t="s">
        <v>142</v>
      </c>
      <c r="AY253" s="17" t="s">
        <v>134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142</v>
      </c>
      <c r="BK253" s="171">
        <f t="shared" si="29"/>
        <v>0</v>
      </c>
      <c r="BL253" s="17" t="s">
        <v>186</v>
      </c>
      <c r="BM253" s="170" t="s">
        <v>359</v>
      </c>
    </row>
    <row r="254" spans="1:65" s="2" customFormat="1" ht="16.5" customHeight="1">
      <c r="A254" s="32"/>
      <c r="B254" s="157"/>
      <c r="C254" s="158">
        <v>55</v>
      </c>
      <c r="D254" s="158" t="s">
        <v>137</v>
      </c>
      <c r="E254" s="159" t="s">
        <v>360</v>
      </c>
      <c r="F254" s="160" t="s">
        <v>361</v>
      </c>
      <c r="G254" s="161" t="s">
        <v>177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186</v>
      </c>
      <c r="AT254" s="170" t="s">
        <v>137</v>
      </c>
      <c r="AU254" s="170" t="s">
        <v>142</v>
      </c>
      <c r="AY254" s="17" t="s">
        <v>134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142</v>
      </c>
      <c r="BK254" s="171">
        <f t="shared" si="29"/>
        <v>0</v>
      </c>
      <c r="BL254" s="17" t="s">
        <v>186</v>
      </c>
      <c r="BM254" s="170" t="s">
        <v>362</v>
      </c>
    </row>
    <row r="255" spans="1:65" s="2" customFormat="1" ht="21.75" customHeight="1">
      <c r="A255" s="32"/>
      <c r="B255" s="157"/>
      <c r="C255" s="158">
        <v>56</v>
      </c>
      <c r="D255" s="158" t="s">
        <v>137</v>
      </c>
      <c r="E255" s="159" t="s">
        <v>363</v>
      </c>
      <c r="F255" s="160" t="s">
        <v>364</v>
      </c>
      <c r="G255" s="161" t="s">
        <v>217</v>
      </c>
      <c r="H255" s="162">
        <v>3.0000000000000001E-3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186</v>
      </c>
      <c r="AT255" s="170" t="s">
        <v>137</v>
      </c>
      <c r="AU255" s="170" t="s">
        <v>142</v>
      </c>
      <c r="AY255" s="17" t="s">
        <v>134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142</v>
      </c>
      <c r="BK255" s="171">
        <f t="shared" si="29"/>
        <v>0</v>
      </c>
      <c r="BL255" s="17" t="s">
        <v>186</v>
      </c>
      <c r="BM255" s="170" t="s">
        <v>365</v>
      </c>
    </row>
    <row r="256" spans="1:65" s="12" customFormat="1" ht="22.9" customHeight="1">
      <c r="B256" s="144"/>
      <c r="D256" s="145" t="s">
        <v>75</v>
      </c>
      <c r="E256" s="155" t="s">
        <v>366</v>
      </c>
      <c r="F256" s="155" t="s">
        <v>367</v>
      </c>
      <c r="I256" s="147"/>
      <c r="J256" s="156">
        <f>BK256</f>
        <v>0</v>
      </c>
      <c r="L256" s="144"/>
      <c r="M256" s="149"/>
      <c r="N256" s="150"/>
      <c r="O256" s="150"/>
      <c r="P256" s="151">
        <f>SUM(P257:P274)</f>
        <v>0</v>
      </c>
      <c r="Q256" s="150"/>
      <c r="R256" s="151">
        <f>SUM(R257:R274)</f>
        <v>5.1289999999999995E-2</v>
      </c>
      <c r="S256" s="150"/>
      <c r="T256" s="152">
        <f>SUM(T257:T274)</f>
        <v>7.775E-2</v>
      </c>
      <c r="AR256" s="145" t="s">
        <v>142</v>
      </c>
      <c r="AT256" s="153" t="s">
        <v>75</v>
      </c>
      <c r="AU256" s="153" t="s">
        <v>84</v>
      </c>
      <c r="AY256" s="145" t="s">
        <v>134</v>
      </c>
      <c r="BK256" s="154">
        <f>SUM(BK257:BK274)</f>
        <v>0</v>
      </c>
    </row>
    <row r="257" spans="1:65" s="2" customFormat="1" ht="16.5" customHeight="1">
      <c r="A257" s="32"/>
      <c r="B257" s="157"/>
      <c r="C257" s="158">
        <v>57</v>
      </c>
      <c r="D257" s="158" t="s">
        <v>137</v>
      </c>
      <c r="E257" s="159" t="s">
        <v>368</v>
      </c>
      <c r="F257" s="160" t="s">
        <v>369</v>
      </c>
      <c r="G257" s="161" t="s">
        <v>326</v>
      </c>
      <c r="H257" s="162">
        <v>1</v>
      </c>
      <c r="I257" s="163"/>
      <c r="J257" s="164">
        <f t="shared" ref="J257:J274" si="3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74" si="31">O257*H257</f>
        <v>0</v>
      </c>
      <c r="Q257" s="168">
        <v>0</v>
      </c>
      <c r="R257" s="168">
        <f t="shared" ref="R257:R274" si="32">Q257*H257</f>
        <v>0</v>
      </c>
      <c r="S257" s="168">
        <v>1.933E-2</v>
      </c>
      <c r="T257" s="169">
        <f t="shared" ref="T257:T274" si="33">S257*H257</f>
        <v>1.933E-2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186</v>
      </c>
      <c r="AT257" s="170" t="s">
        <v>137</v>
      </c>
      <c r="AU257" s="170" t="s">
        <v>142</v>
      </c>
      <c r="AY257" s="17" t="s">
        <v>134</v>
      </c>
      <c r="BE257" s="171">
        <f t="shared" ref="BE257:BE274" si="34">IF(N257="základní",J257,0)</f>
        <v>0</v>
      </c>
      <c r="BF257" s="171">
        <f t="shared" ref="BF257:BF274" si="35">IF(N257="snížená",J257,0)</f>
        <v>0</v>
      </c>
      <c r="BG257" s="171">
        <f t="shared" ref="BG257:BG274" si="36">IF(N257="zákl. přenesená",J257,0)</f>
        <v>0</v>
      </c>
      <c r="BH257" s="171">
        <f t="shared" ref="BH257:BH274" si="37">IF(N257="sníž. přenesená",J257,0)</f>
        <v>0</v>
      </c>
      <c r="BI257" s="171">
        <f t="shared" ref="BI257:BI274" si="38">IF(N257="nulová",J257,0)</f>
        <v>0</v>
      </c>
      <c r="BJ257" s="17" t="s">
        <v>142</v>
      </c>
      <c r="BK257" s="171">
        <f t="shared" ref="BK257:BK274" si="39">ROUND(I257*H257,2)</f>
        <v>0</v>
      </c>
      <c r="BL257" s="17" t="s">
        <v>186</v>
      </c>
      <c r="BM257" s="170" t="s">
        <v>370</v>
      </c>
    </row>
    <row r="258" spans="1:65" s="2" customFormat="1" ht="23.25" customHeight="1">
      <c r="A258" s="212"/>
      <c r="B258" s="157"/>
      <c r="C258" s="158">
        <v>58</v>
      </c>
      <c r="D258" s="158" t="s">
        <v>137</v>
      </c>
      <c r="E258" s="159" t="s">
        <v>720</v>
      </c>
      <c r="F258" s="214" t="s">
        <v>721</v>
      </c>
      <c r="G258" s="215" t="s">
        <v>722</v>
      </c>
      <c r="H258" s="162">
        <v>1</v>
      </c>
      <c r="I258" s="163"/>
      <c r="J258" s="164">
        <f t="shared" si="30"/>
        <v>0</v>
      </c>
      <c r="K258" s="165"/>
      <c r="L258" s="33"/>
      <c r="M258" s="166"/>
      <c r="N258" s="167"/>
      <c r="O258" s="58"/>
      <c r="P258" s="168">
        <f t="shared" si="31"/>
        <v>0</v>
      </c>
      <c r="Q258" s="168"/>
      <c r="R258" s="168"/>
      <c r="S258" s="168"/>
      <c r="T258" s="169"/>
      <c r="U258" s="212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/>
      <c r="AR258" s="170"/>
      <c r="AT258" s="170"/>
      <c r="AU258" s="170"/>
      <c r="AY258" s="17"/>
      <c r="BE258" s="171"/>
      <c r="BF258" s="171"/>
      <c r="BG258" s="171"/>
      <c r="BH258" s="171"/>
      <c r="BI258" s="171"/>
      <c r="BJ258" s="17"/>
      <c r="BK258" s="171">
        <f t="shared" si="39"/>
        <v>0</v>
      </c>
      <c r="BL258" s="17"/>
      <c r="BM258" s="170"/>
    </row>
    <row r="259" spans="1:65" s="2" customFormat="1" ht="16.5" customHeight="1">
      <c r="A259" s="32"/>
      <c r="B259" s="157"/>
      <c r="C259" s="158">
        <v>59</v>
      </c>
      <c r="D259" s="158" t="s">
        <v>137</v>
      </c>
      <c r="E259" s="159" t="s">
        <v>371</v>
      </c>
      <c r="F259" s="213" t="s">
        <v>372</v>
      </c>
      <c r="G259" s="161" t="s">
        <v>326</v>
      </c>
      <c r="H259" s="162">
        <v>1</v>
      </c>
      <c r="I259" s="163"/>
      <c r="J259" s="164">
        <f t="shared" si="3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31"/>
        <v>0</v>
      </c>
      <c r="Q259" s="168">
        <v>0</v>
      </c>
      <c r="R259" s="168">
        <f t="shared" si="32"/>
        <v>0</v>
      </c>
      <c r="S259" s="168">
        <v>1.9460000000000002E-2</v>
      </c>
      <c r="T259" s="169">
        <f t="shared" si="33"/>
        <v>1.9460000000000002E-2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186</v>
      </c>
      <c r="AT259" s="170" t="s">
        <v>137</v>
      </c>
      <c r="AU259" s="170" t="s">
        <v>142</v>
      </c>
      <c r="AY259" s="17" t="s">
        <v>134</v>
      </c>
      <c r="BE259" s="171">
        <f t="shared" si="34"/>
        <v>0</v>
      </c>
      <c r="BF259" s="171">
        <f t="shared" si="35"/>
        <v>0</v>
      </c>
      <c r="BG259" s="171">
        <f t="shared" si="36"/>
        <v>0</v>
      </c>
      <c r="BH259" s="171">
        <f t="shared" si="37"/>
        <v>0</v>
      </c>
      <c r="BI259" s="171">
        <f t="shared" si="38"/>
        <v>0</v>
      </c>
      <c r="BJ259" s="17" t="s">
        <v>142</v>
      </c>
      <c r="BK259" s="171">
        <f t="shared" si="39"/>
        <v>0</v>
      </c>
      <c r="BL259" s="17" t="s">
        <v>186</v>
      </c>
      <c r="BM259" s="170" t="s">
        <v>373</v>
      </c>
    </row>
    <row r="260" spans="1:65" s="2" customFormat="1" ht="21.75" customHeight="1">
      <c r="A260" s="32"/>
      <c r="B260" s="157"/>
      <c r="C260" s="158">
        <v>60</v>
      </c>
      <c r="D260" s="158" t="s">
        <v>137</v>
      </c>
      <c r="E260" s="159" t="s">
        <v>374</v>
      </c>
      <c r="F260" s="160" t="s">
        <v>375</v>
      </c>
      <c r="G260" s="161" t="s">
        <v>326</v>
      </c>
      <c r="H260" s="162">
        <v>1</v>
      </c>
      <c r="I260" s="163"/>
      <c r="J260" s="164">
        <f t="shared" si="3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31"/>
        <v>0</v>
      </c>
      <c r="Q260" s="168">
        <v>1.375E-2</v>
      </c>
      <c r="R260" s="168">
        <f t="shared" si="32"/>
        <v>1.375E-2</v>
      </c>
      <c r="S260" s="168">
        <v>0</v>
      </c>
      <c r="T260" s="169">
        <f t="shared" si="3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186</v>
      </c>
      <c r="AT260" s="170" t="s">
        <v>137</v>
      </c>
      <c r="AU260" s="170" t="s">
        <v>142</v>
      </c>
      <c r="AY260" s="17" t="s">
        <v>134</v>
      </c>
      <c r="BE260" s="171">
        <f t="shared" si="34"/>
        <v>0</v>
      </c>
      <c r="BF260" s="171">
        <f t="shared" si="35"/>
        <v>0</v>
      </c>
      <c r="BG260" s="171">
        <f t="shared" si="36"/>
        <v>0</v>
      </c>
      <c r="BH260" s="171">
        <f t="shared" si="37"/>
        <v>0</v>
      </c>
      <c r="BI260" s="171">
        <f t="shared" si="38"/>
        <v>0</v>
      </c>
      <c r="BJ260" s="17" t="s">
        <v>142</v>
      </c>
      <c r="BK260" s="171">
        <f t="shared" si="39"/>
        <v>0</v>
      </c>
      <c r="BL260" s="17" t="s">
        <v>186</v>
      </c>
      <c r="BM260" s="170" t="s">
        <v>376</v>
      </c>
    </row>
    <row r="261" spans="1:65" s="2" customFormat="1" ht="16.5" customHeight="1">
      <c r="A261" s="32"/>
      <c r="B261" s="157"/>
      <c r="C261" s="158">
        <v>61</v>
      </c>
      <c r="D261" s="158" t="s">
        <v>137</v>
      </c>
      <c r="E261" s="159" t="s">
        <v>377</v>
      </c>
      <c r="F261" s="160" t="s">
        <v>378</v>
      </c>
      <c r="G261" s="161" t="s">
        <v>326</v>
      </c>
      <c r="H261" s="162">
        <v>1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0</v>
      </c>
      <c r="R261" s="168">
        <f t="shared" si="32"/>
        <v>0</v>
      </c>
      <c r="S261" s="168">
        <v>3.2899999999999999E-2</v>
      </c>
      <c r="T261" s="169">
        <f t="shared" si="33"/>
        <v>3.2899999999999999E-2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186</v>
      </c>
      <c r="AT261" s="170" t="s">
        <v>137</v>
      </c>
      <c r="AU261" s="170" t="s">
        <v>142</v>
      </c>
      <c r="AY261" s="17" t="s">
        <v>134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142</v>
      </c>
      <c r="BK261" s="171">
        <f t="shared" si="39"/>
        <v>0</v>
      </c>
      <c r="BL261" s="17" t="s">
        <v>186</v>
      </c>
      <c r="BM261" s="170" t="s">
        <v>379</v>
      </c>
    </row>
    <row r="262" spans="1:65" s="2" customFormat="1" ht="37.5" customHeight="1">
      <c r="A262" s="32"/>
      <c r="B262" s="157"/>
      <c r="C262" s="158">
        <v>62</v>
      </c>
      <c r="D262" s="158" t="s">
        <v>137</v>
      </c>
      <c r="E262" s="159" t="s">
        <v>380</v>
      </c>
      <c r="F262" s="160" t="s">
        <v>702</v>
      </c>
      <c r="G262" s="161" t="s">
        <v>326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1.9990000000000001E-2</v>
      </c>
      <c r="R262" s="168">
        <f t="shared" si="32"/>
        <v>1.9990000000000001E-2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186</v>
      </c>
      <c r="AT262" s="170" t="s">
        <v>137</v>
      </c>
      <c r="AU262" s="170" t="s">
        <v>142</v>
      </c>
      <c r="AY262" s="17" t="s">
        <v>134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142</v>
      </c>
      <c r="BK262" s="171">
        <f t="shared" si="39"/>
        <v>0</v>
      </c>
      <c r="BL262" s="17" t="s">
        <v>186</v>
      </c>
      <c r="BM262" s="170" t="s">
        <v>381</v>
      </c>
    </row>
    <row r="263" spans="1:65" s="2" customFormat="1" ht="16.5" customHeight="1">
      <c r="A263" s="32"/>
      <c r="B263" s="157"/>
      <c r="C263" s="158">
        <v>63</v>
      </c>
      <c r="D263" s="158" t="s">
        <v>137</v>
      </c>
      <c r="E263" s="159" t="s">
        <v>382</v>
      </c>
      <c r="F263" s="160" t="s">
        <v>383</v>
      </c>
      <c r="G263" s="161" t="s">
        <v>177</v>
      </c>
      <c r="H263" s="162">
        <v>6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4.8999999999999998E-4</v>
      </c>
      <c r="T263" s="169">
        <f t="shared" si="33"/>
        <v>2.9399999999999999E-3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186</v>
      </c>
      <c r="AT263" s="170" t="s">
        <v>137</v>
      </c>
      <c r="AU263" s="170" t="s">
        <v>142</v>
      </c>
      <c r="AY263" s="17" t="s">
        <v>134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142</v>
      </c>
      <c r="BK263" s="171">
        <f t="shared" si="39"/>
        <v>0</v>
      </c>
      <c r="BL263" s="17" t="s">
        <v>186</v>
      </c>
      <c r="BM263" s="170" t="s">
        <v>384</v>
      </c>
    </row>
    <row r="264" spans="1:65" s="2" customFormat="1" ht="16.5" customHeight="1">
      <c r="A264" s="32"/>
      <c r="B264" s="157"/>
      <c r="C264" s="158">
        <v>64</v>
      </c>
      <c r="D264" s="158" t="s">
        <v>137</v>
      </c>
      <c r="E264" s="159" t="s">
        <v>385</v>
      </c>
      <c r="F264" s="160" t="s">
        <v>386</v>
      </c>
      <c r="G264" s="161" t="s">
        <v>326</v>
      </c>
      <c r="H264" s="162">
        <v>6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1.89E-3</v>
      </c>
      <c r="R264" s="168">
        <f t="shared" si="32"/>
        <v>1.1339999999999999E-2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186</v>
      </c>
      <c r="AT264" s="170" t="s">
        <v>137</v>
      </c>
      <c r="AU264" s="170" t="s">
        <v>142</v>
      </c>
      <c r="AY264" s="17" t="s">
        <v>134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142</v>
      </c>
      <c r="BK264" s="171">
        <f t="shared" si="39"/>
        <v>0</v>
      </c>
      <c r="BL264" s="17" t="s">
        <v>186</v>
      </c>
      <c r="BM264" s="170" t="s">
        <v>387</v>
      </c>
    </row>
    <row r="265" spans="1:65" s="2" customFormat="1" ht="16.5" customHeight="1">
      <c r="A265" s="32"/>
      <c r="B265" s="157"/>
      <c r="C265" s="158">
        <v>65</v>
      </c>
      <c r="D265" s="158" t="s">
        <v>137</v>
      </c>
      <c r="E265" s="159" t="s">
        <v>388</v>
      </c>
      <c r="F265" s="160" t="s">
        <v>389</v>
      </c>
      <c r="G265" s="161" t="s">
        <v>326</v>
      </c>
      <c r="H265" s="162">
        <v>2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1.56E-3</v>
      </c>
      <c r="T265" s="169">
        <f t="shared" si="33"/>
        <v>3.1199999999999999E-3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186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186</v>
      </c>
      <c r="BM265" s="170" t="s">
        <v>390</v>
      </c>
    </row>
    <row r="266" spans="1:65" s="2" customFormat="1" ht="24.75" customHeight="1">
      <c r="A266" s="32"/>
      <c r="B266" s="157"/>
      <c r="C266" s="158">
        <v>66</v>
      </c>
      <c r="D266" s="158" t="s">
        <v>137</v>
      </c>
      <c r="E266" s="159" t="s">
        <v>391</v>
      </c>
      <c r="F266" s="160" t="s">
        <v>703</v>
      </c>
      <c r="G266" s="161" t="s">
        <v>326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1.8E-3</v>
      </c>
      <c r="R266" s="168">
        <f t="shared" si="32"/>
        <v>1.8E-3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186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186</v>
      </c>
      <c r="BM266" s="170" t="s">
        <v>392</v>
      </c>
    </row>
    <row r="267" spans="1:65" s="2" customFormat="1" ht="21.75" customHeight="1">
      <c r="A267" s="32"/>
      <c r="B267" s="157"/>
      <c r="C267" s="158">
        <v>67</v>
      </c>
      <c r="D267" s="158" t="s">
        <v>137</v>
      </c>
      <c r="E267" s="159" t="s">
        <v>393</v>
      </c>
      <c r="F267" s="160" t="s">
        <v>394</v>
      </c>
      <c r="G267" s="161" t="s">
        <v>326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1.9599999999999999E-3</v>
      </c>
      <c r="R267" s="168">
        <f t="shared" si="32"/>
        <v>1.9599999999999999E-3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186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186</v>
      </c>
      <c r="BM267" s="170" t="s">
        <v>395</v>
      </c>
    </row>
    <row r="268" spans="1:65" s="2" customFormat="1" ht="21.75" customHeight="1">
      <c r="A268" s="32"/>
      <c r="B268" s="157"/>
      <c r="C268" s="158">
        <v>68</v>
      </c>
      <c r="D268" s="158" t="s">
        <v>137</v>
      </c>
      <c r="E268" s="159" t="s">
        <v>396</v>
      </c>
      <c r="F268" s="160" t="s">
        <v>397</v>
      </c>
      <c r="G268" s="161" t="s">
        <v>177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1.2800000000000001E-3</v>
      </c>
      <c r="R268" s="168">
        <f t="shared" si="32"/>
        <v>1.2800000000000001E-3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186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186</v>
      </c>
      <c r="BM268" s="170" t="s">
        <v>398</v>
      </c>
    </row>
    <row r="269" spans="1:65" s="2" customFormat="1" ht="16.5" customHeight="1">
      <c r="A269" s="32"/>
      <c r="B269" s="157"/>
      <c r="C269" s="158">
        <v>69</v>
      </c>
      <c r="D269" s="158" t="s">
        <v>137</v>
      </c>
      <c r="E269" s="159" t="s">
        <v>399</v>
      </c>
      <c r="F269" s="160" t="s">
        <v>400</v>
      </c>
      <c r="G269" s="161" t="s">
        <v>177</v>
      </c>
      <c r="H269" s="162">
        <v>3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1.3999999999999999E-4</v>
      </c>
      <c r="R269" s="168">
        <f t="shared" si="32"/>
        <v>4.1999999999999996E-4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186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186</v>
      </c>
      <c r="BM269" s="170" t="s">
        <v>401</v>
      </c>
    </row>
    <row r="270" spans="1:65" s="2" customFormat="1" ht="21.75" customHeight="1">
      <c r="A270" s="32"/>
      <c r="B270" s="157"/>
      <c r="C270" s="158">
        <v>70</v>
      </c>
      <c r="D270" s="188" t="s">
        <v>179</v>
      </c>
      <c r="E270" s="189" t="s">
        <v>402</v>
      </c>
      <c r="F270" s="190" t="s">
        <v>403</v>
      </c>
      <c r="G270" s="191" t="s">
        <v>177</v>
      </c>
      <c r="H270" s="192">
        <v>1</v>
      </c>
      <c r="I270" s="193"/>
      <c r="J270" s="194">
        <f t="shared" si="30"/>
        <v>0</v>
      </c>
      <c r="K270" s="195"/>
      <c r="L270" s="196"/>
      <c r="M270" s="197" t="s">
        <v>1</v>
      </c>
      <c r="N270" s="198" t="s">
        <v>42</v>
      </c>
      <c r="O270" s="58"/>
      <c r="P270" s="168">
        <f t="shared" si="31"/>
        <v>0</v>
      </c>
      <c r="Q270" s="168">
        <v>4.4000000000000002E-4</v>
      </c>
      <c r="R270" s="168">
        <f t="shared" si="32"/>
        <v>4.4000000000000002E-4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261</v>
      </c>
      <c r="AT270" s="170" t="s">
        <v>179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186</v>
      </c>
      <c r="BM270" s="170" t="s">
        <v>404</v>
      </c>
    </row>
    <row r="271" spans="1:65" s="2" customFormat="1" ht="33" customHeight="1">
      <c r="A271" s="32"/>
      <c r="B271" s="157"/>
      <c r="C271" s="158">
        <v>71</v>
      </c>
      <c r="D271" s="188" t="s">
        <v>179</v>
      </c>
      <c r="E271" s="189" t="s">
        <v>405</v>
      </c>
      <c r="F271" s="190" t="s">
        <v>701</v>
      </c>
      <c r="G271" s="191" t="s">
        <v>177</v>
      </c>
      <c r="H271" s="192">
        <v>1</v>
      </c>
      <c r="I271" s="193"/>
      <c r="J271" s="194">
        <f t="shared" si="30"/>
        <v>0</v>
      </c>
      <c r="K271" s="195"/>
      <c r="L271" s="196"/>
      <c r="M271" s="197" t="s">
        <v>1</v>
      </c>
      <c r="N271" s="198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261</v>
      </c>
      <c r="AT271" s="170" t="s">
        <v>179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186</v>
      </c>
      <c r="BM271" s="170" t="s">
        <v>406</v>
      </c>
    </row>
    <row r="272" spans="1:65" s="2" customFormat="1" ht="39.75" customHeight="1">
      <c r="A272" s="32"/>
      <c r="B272" s="157"/>
      <c r="C272" s="158">
        <v>72</v>
      </c>
      <c r="D272" s="158" t="s">
        <v>137</v>
      </c>
      <c r="E272" s="159" t="s">
        <v>407</v>
      </c>
      <c r="F272" s="160" t="s">
        <v>704</v>
      </c>
      <c r="G272" s="161" t="s">
        <v>177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3.1E-4</v>
      </c>
      <c r="R272" s="168">
        <f t="shared" si="32"/>
        <v>3.1E-4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186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186</v>
      </c>
      <c r="BM272" s="170" t="s">
        <v>408</v>
      </c>
    </row>
    <row r="273" spans="1:65" s="2" customFormat="1" ht="21.75" customHeight="1">
      <c r="A273" s="32"/>
      <c r="B273" s="157"/>
      <c r="C273" s="158">
        <v>73</v>
      </c>
      <c r="D273" s="158" t="s">
        <v>137</v>
      </c>
      <c r="E273" s="159" t="s">
        <v>409</v>
      </c>
      <c r="F273" s="160" t="s">
        <v>410</v>
      </c>
      <c r="G273" s="161" t="s">
        <v>217</v>
      </c>
      <c r="H273" s="162">
        <v>6.5000000000000002E-2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186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186</v>
      </c>
      <c r="BM273" s="170" t="s">
        <v>411</v>
      </c>
    </row>
    <row r="274" spans="1:65" s="2" customFormat="1" ht="33" customHeight="1">
      <c r="A274" s="32"/>
      <c r="B274" s="157"/>
      <c r="C274" s="158">
        <v>74</v>
      </c>
      <c r="D274" s="158" t="s">
        <v>137</v>
      </c>
      <c r="E274" s="159" t="s">
        <v>412</v>
      </c>
      <c r="F274" s="160" t="s">
        <v>413</v>
      </c>
      <c r="G274" s="161" t="s">
        <v>414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186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186</v>
      </c>
      <c r="BM274" s="170" t="s">
        <v>415</v>
      </c>
    </row>
    <row r="275" spans="1:65" s="12" customFormat="1" ht="22.9" customHeight="1">
      <c r="B275" s="144"/>
      <c r="D275" s="145" t="s">
        <v>75</v>
      </c>
      <c r="E275" s="155" t="s">
        <v>416</v>
      </c>
      <c r="F275" s="155" t="s">
        <v>417</v>
      </c>
      <c r="I275" s="147"/>
      <c r="J275" s="156">
        <f>BK275</f>
        <v>0</v>
      </c>
      <c r="L275" s="144"/>
      <c r="M275" s="149"/>
      <c r="N275" s="150"/>
      <c r="O275" s="150"/>
      <c r="P275" s="151">
        <f>SUM(P276:P277)</f>
        <v>0</v>
      </c>
      <c r="Q275" s="150"/>
      <c r="R275" s="151">
        <f>SUM(R276:R277)</f>
        <v>1.2E-2</v>
      </c>
      <c r="S275" s="150"/>
      <c r="T275" s="152">
        <f>SUM(T276:T277)</f>
        <v>0</v>
      </c>
      <c r="AR275" s="145" t="s">
        <v>142</v>
      </c>
      <c r="AT275" s="153" t="s">
        <v>75</v>
      </c>
      <c r="AU275" s="153" t="s">
        <v>84</v>
      </c>
      <c r="AY275" s="145" t="s">
        <v>134</v>
      </c>
      <c r="BK275" s="154">
        <f>SUM(BK276:BK277)</f>
        <v>0</v>
      </c>
    </row>
    <row r="276" spans="1:65" s="2" customFormat="1" ht="21.75" customHeight="1">
      <c r="A276" s="32"/>
      <c r="B276" s="157"/>
      <c r="C276" s="158">
        <v>75</v>
      </c>
      <c r="D276" s="158" t="s">
        <v>137</v>
      </c>
      <c r="E276" s="159" t="s">
        <v>418</v>
      </c>
      <c r="F276" s="160" t="s">
        <v>419</v>
      </c>
      <c r="G276" s="161" t="s">
        <v>326</v>
      </c>
      <c r="H276" s="162">
        <v>1</v>
      </c>
      <c r="I276" s="163"/>
      <c r="J276" s="164">
        <f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>O276*H276</f>
        <v>0</v>
      </c>
      <c r="Q276" s="168">
        <v>1.2E-2</v>
      </c>
      <c r="R276" s="168">
        <f>Q276*H276</f>
        <v>1.2E-2</v>
      </c>
      <c r="S276" s="168">
        <v>0</v>
      </c>
      <c r="T276" s="169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186</v>
      </c>
      <c r="AT276" s="170" t="s">
        <v>137</v>
      </c>
      <c r="AU276" s="170" t="s">
        <v>142</v>
      </c>
      <c r="AY276" s="17" t="s">
        <v>134</v>
      </c>
      <c r="BE276" s="171">
        <f>IF(N276="základní",J276,0)</f>
        <v>0</v>
      </c>
      <c r="BF276" s="171">
        <f>IF(N276="snížená",J276,0)</f>
        <v>0</v>
      </c>
      <c r="BG276" s="171">
        <f>IF(N276="zákl. přenesená",J276,0)</f>
        <v>0</v>
      </c>
      <c r="BH276" s="171">
        <f>IF(N276="sníž. přenesená",J276,0)</f>
        <v>0</v>
      </c>
      <c r="BI276" s="171">
        <f>IF(N276="nulová",J276,0)</f>
        <v>0</v>
      </c>
      <c r="BJ276" s="17" t="s">
        <v>142</v>
      </c>
      <c r="BK276" s="171">
        <f>ROUND(I276*H276,2)</f>
        <v>0</v>
      </c>
      <c r="BL276" s="17" t="s">
        <v>186</v>
      </c>
      <c r="BM276" s="170" t="s">
        <v>420</v>
      </c>
    </row>
    <row r="277" spans="1:65" s="2" customFormat="1" ht="21.75" customHeight="1">
      <c r="A277" s="32"/>
      <c r="B277" s="157"/>
      <c r="C277" s="158">
        <v>76</v>
      </c>
      <c r="D277" s="158" t="s">
        <v>137</v>
      </c>
      <c r="E277" s="159" t="s">
        <v>421</v>
      </c>
      <c r="F277" s="160" t="s">
        <v>422</v>
      </c>
      <c r="G277" s="161" t="s">
        <v>217</v>
      </c>
      <c r="H277" s="162">
        <v>1.2E-2</v>
      </c>
      <c r="I277" s="163"/>
      <c r="J277" s="164">
        <f>ROUND(I277*H277,2)</f>
        <v>0</v>
      </c>
      <c r="K277" s="165"/>
      <c r="L277" s="33"/>
      <c r="M277" s="166" t="s">
        <v>1</v>
      </c>
      <c r="N277" s="167" t="s">
        <v>42</v>
      </c>
      <c r="O277" s="58"/>
      <c r="P277" s="168">
        <f>O277*H277</f>
        <v>0</v>
      </c>
      <c r="Q277" s="168">
        <v>0</v>
      </c>
      <c r="R277" s="168">
        <f>Q277*H277</f>
        <v>0</v>
      </c>
      <c r="S277" s="168">
        <v>0</v>
      </c>
      <c r="T277" s="16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186</v>
      </c>
      <c r="AT277" s="170" t="s">
        <v>137</v>
      </c>
      <c r="AU277" s="170" t="s">
        <v>142</v>
      </c>
      <c r="AY277" s="17" t="s">
        <v>134</v>
      </c>
      <c r="BE277" s="171">
        <f>IF(N277="základní",J277,0)</f>
        <v>0</v>
      </c>
      <c r="BF277" s="171">
        <f>IF(N277="snížená",J277,0)</f>
        <v>0</v>
      </c>
      <c r="BG277" s="171">
        <f>IF(N277="zákl. přenesená",J277,0)</f>
        <v>0</v>
      </c>
      <c r="BH277" s="171">
        <f>IF(N277="sníž. přenesená",J277,0)</f>
        <v>0</v>
      </c>
      <c r="BI277" s="171">
        <f>IF(N277="nulová",J277,0)</f>
        <v>0</v>
      </c>
      <c r="BJ277" s="17" t="s">
        <v>142</v>
      </c>
      <c r="BK277" s="171">
        <f>ROUND(I277*H277,2)</f>
        <v>0</v>
      </c>
      <c r="BL277" s="17" t="s">
        <v>186</v>
      </c>
      <c r="BM277" s="170" t="s">
        <v>423</v>
      </c>
    </row>
    <row r="278" spans="1:65" s="12" customFormat="1" ht="22.9" customHeight="1">
      <c r="B278" s="144"/>
      <c r="D278" s="145" t="s">
        <v>75</v>
      </c>
      <c r="E278" s="155" t="s">
        <v>424</v>
      </c>
      <c r="F278" s="155" t="s">
        <v>425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SUM(P279:P294)</f>
        <v>0</v>
      </c>
      <c r="Q278" s="150"/>
      <c r="R278" s="151">
        <f>SUM(R279:R294)</f>
        <v>2.4510000000000001E-2</v>
      </c>
      <c r="S278" s="150"/>
      <c r="T278" s="152">
        <f>SUM(T279:T294)</f>
        <v>0</v>
      </c>
      <c r="AR278" s="145" t="s">
        <v>142</v>
      </c>
      <c r="AT278" s="153" t="s">
        <v>75</v>
      </c>
      <c r="AU278" s="153" t="s">
        <v>84</v>
      </c>
      <c r="AY278" s="145" t="s">
        <v>134</v>
      </c>
      <c r="BK278" s="154">
        <f>SUM(BK279:BK294)</f>
        <v>0</v>
      </c>
    </row>
    <row r="279" spans="1:65" s="2" customFormat="1" ht="16.5" customHeight="1">
      <c r="A279" s="32"/>
      <c r="B279" s="157"/>
      <c r="C279" s="158">
        <v>77</v>
      </c>
      <c r="D279" s="158" t="s">
        <v>137</v>
      </c>
      <c r="E279" s="159" t="s">
        <v>426</v>
      </c>
      <c r="F279" s="160" t="s">
        <v>427</v>
      </c>
      <c r="G279" s="161" t="s">
        <v>177</v>
      </c>
      <c r="H279" s="162">
        <v>1</v>
      </c>
      <c r="I279" s="163"/>
      <c r="J279" s="164">
        <f t="shared" ref="J279:J294" si="40"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ref="P279:P294" si="41">O279*H279</f>
        <v>0</v>
      </c>
      <c r="Q279" s="168">
        <v>0</v>
      </c>
      <c r="R279" s="168">
        <f t="shared" ref="R279:R294" si="42">Q279*H279</f>
        <v>0</v>
      </c>
      <c r="S279" s="168">
        <v>0</v>
      </c>
      <c r="T279" s="169">
        <f t="shared" ref="T279:T294" si="43"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186</v>
      </c>
      <c r="AT279" s="170" t="s">
        <v>137</v>
      </c>
      <c r="AU279" s="170" t="s">
        <v>142</v>
      </c>
      <c r="AY279" s="17" t="s">
        <v>134</v>
      </c>
      <c r="BE279" s="171">
        <f t="shared" ref="BE279:BE294" si="44">IF(N279="základní",J279,0)</f>
        <v>0</v>
      </c>
      <c r="BF279" s="171">
        <f t="shared" ref="BF279:BF294" si="45">IF(N279="snížená",J279,0)</f>
        <v>0</v>
      </c>
      <c r="BG279" s="171">
        <f t="shared" ref="BG279:BG294" si="46">IF(N279="zákl. přenesená",J279,0)</f>
        <v>0</v>
      </c>
      <c r="BH279" s="171">
        <f t="shared" ref="BH279:BH294" si="47">IF(N279="sníž. přenesená",J279,0)</f>
        <v>0</v>
      </c>
      <c r="BI279" s="171">
        <f t="shared" ref="BI279:BI294" si="48">IF(N279="nulová",J279,0)</f>
        <v>0</v>
      </c>
      <c r="BJ279" s="17" t="s">
        <v>142</v>
      </c>
      <c r="BK279" s="171">
        <f t="shared" ref="BK279:BK294" si="49">ROUND(I279*H279,2)</f>
        <v>0</v>
      </c>
      <c r="BL279" s="17" t="s">
        <v>186</v>
      </c>
      <c r="BM279" s="170" t="s">
        <v>428</v>
      </c>
    </row>
    <row r="280" spans="1:65" s="2" customFormat="1" ht="21.75" customHeight="1">
      <c r="A280" s="32"/>
      <c r="B280" s="157"/>
      <c r="C280" s="188">
        <v>78</v>
      </c>
      <c r="D280" s="188" t="s">
        <v>179</v>
      </c>
      <c r="E280" s="189" t="s">
        <v>429</v>
      </c>
      <c r="F280" s="190" t="s">
        <v>430</v>
      </c>
      <c r="G280" s="191" t="s">
        <v>177</v>
      </c>
      <c r="H280" s="192">
        <v>1</v>
      </c>
      <c r="I280" s="193"/>
      <c r="J280" s="194">
        <f t="shared" si="4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41"/>
        <v>0</v>
      </c>
      <c r="Q280" s="168">
        <v>2.0000000000000002E-5</v>
      </c>
      <c r="R280" s="168">
        <f t="shared" si="42"/>
        <v>2.0000000000000002E-5</v>
      </c>
      <c r="S280" s="168">
        <v>0</v>
      </c>
      <c r="T280" s="169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261</v>
      </c>
      <c r="AT280" s="170" t="s">
        <v>179</v>
      </c>
      <c r="AU280" s="170" t="s">
        <v>142</v>
      </c>
      <c r="AY280" s="17" t="s">
        <v>134</v>
      </c>
      <c r="BE280" s="171">
        <f t="shared" si="44"/>
        <v>0</v>
      </c>
      <c r="BF280" s="171">
        <f t="shared" si="45"/>
        <v>0</v>
      </c>
      <c r="BG280" s="171">
        <f t="shared" si="46"/>
        <v>0</v>
      </c>
      <c r="BH280" s="171">
        <f t="shared" si="47"/>
        <v>0</v>
      </c>
      <c r="BI280" s="171">
        <f t="shared" si="48"/>
        <v>0</v>
      </c>
      <c r="BJ280" s="17" t="s">
        <v>142</v>
      </c>
      <c r="BK280" s="171">
        <f t="shared" si="49"/>
        <v>0</v>
      </c>
      <c r="BL280" s="17" t="s">
        <v>186</v>
      </c>
      <c r="BM280" s="170" t="s">
        <v>431</v>
      </c>
    </row>
    <row r="281" spans="1:65" s="2" customFormat="1" ht="21.75" customHeight="1">
      <c r="A281" s="32"/>
      <c r="B281" s="157"/>
      <c r="C281" s="158">
        <v>79</v>
      </c>
      <c r="D281" s="158" t="s">
        <v>137</v>
      </c>
      <c r="E281" s="159" t="s">
        <v>432</v>
      </c>
      <c r="F281" s="160" t="s">
        <v>433</v>
      </c>
      <c r="G281" s="161" t="s">
        <v>267</v>
      </c>
      <c r="H281" s="162">
        <v>30</v>
      </c>
      <c r="I281" s="163"/>
      <c r="J281" s="164">
        <f t="shared" si="4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41"/>
        <v>0</v>
      </c>
      <c r="Q281" s="168">
        <v>0</v>
      </c>
      <c r="R281" s="168">
        <f t="shared" si="42"/>
        <v>0</v>
      </c>
      <c r="S281" s="168">
        <v>0</v>
      </c>
      <c r="T281" s="169">
        <f t="shared" si="4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186</v>
      </c>
      <c r="AT281" s="170" t="s">
        <v>137</v>
      </c>
      <c r="AU281" s="170" t="s">
        <v>142</v>
      </c>
      <c r="AY281" s="17" t="s">
        <v>134</v>
      </c>
      <c r="BE281" s="171">
        <f t="shared" si="44"/>
        <v>0</v>
      </c>
      <c r="BF281" s="171">
        <f t="shared" si="45"/>
        <v>0</v>
      </c>
      <c r="BG281" s="171">
        <f t="shared" si="46"/>
        <v>0</v>
      </c>
      <c r="BH281" s="171">
        <f t="shared" si="47"/>
        <v>0</v>
      </c>
      <c r="BI281" s="171">
        <f t="shared" si="48"/>
        <v>0</v>
      </c>
      <c r="BJ281" s="17" t="s">
        <v>142</v>
      </c>
      <c r="BK281" s="171">
        <f t="shared" si="49"/>
        <v>0</v>
      </c>
      <c r="BL281" s="17" t="s">
        <v>186</v>
      </c>
      <c r="BM281" s="170" t="s">
        <v>434</v>
      </c>
    </row>
    <row r="282" spans="1:65" s="2" customFormat="1" ht="16.5" customHeight="1">
      <c r="A282" s="32"/>
      <c r="B282" s="157"/>
      <c r="C282" s="188">
        <v>80</v>
      </c>
      <c r="D282" s="188" t="s">
        <v>179</v>
      </c>
      <c r="E282" s="189" t="s">
        <v>435</v>
      </c>
      <c r="F282" s="190" t="s">
        <v>436</v>
      </c>
      <c r="G282" s="191" t="s">
        <v>267</v>
      </c>
      <c r="H282" s="192">
        <v>15</v>
      </c>
      <c r="I282" s="193"/>
      <c r="J282" s="194">
        <f t="shared" si="4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41"/>
        <v>0</v>
      </c>
      <c r="Q282" s="168">
        <v>1.7000000000000001E-4</v>
      </c>
      <c r="R282" s="168">
        <f t="shared" si="42"/>
        <v>2.5500000000000002E-3</v>
      </c>
      <c r="S282" s="168">
        <v>0</v>
      </c>
      <c r="T282" s="169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261</v>
      </c>
      <c r="AT282" s="170" t="s">
        <v>179</v>
      </c>
      <c r="AU282" s="170" t="s">
        <v>142</v>
      </c>
      <c r="AY282" s="17" t="s">
        <v>134</v>
      </c>
      <c r="BE282" s="171">
        <f t="shared" si="44"/>
        <v>0</v>
      </c>
      <c r="BF282" s="171">
        <f t="shared" si="45"/>
        <v>0</v>
      </c>
      <c r="BG282" s="171">
        <f t="shared" si="46"/>
        <v>0</v>
      </c>
      <c r="BH282" s="171">
        <f t="shared" si="47"/>
        <v>0</v>
      </c>
      <c r="BI282" s="171">
        <f t="shared" si="48"/>
        <v>0</v>
      </c>
      <c r="BJ282" s="17" t="s">
        <v>142</v>
      </c>
      <c r="BK282" s="171">
        <f t="shared" si="49"/>
        <v>0</v>
      </c>
      <c r="BL282" s="17" t="s">
        <v>186</v>
      </c>
      <c r="BM282" s="170" t="s">
        <v>437</v>
      </c>
    </row>
    <row r="283" spans="1:65" s="2" customFormat="1" ht="16.5" customHeight="1">
      <c r="A283" s="32"/>
      <c r="B283" s="157"/>
      <c r="C283" s="158">
        <v>81</v>
      </c>
      <c r="D283" s="188" t="s">
        <v>179</v>
      </c>
      <c r="E283" s="189" t="s">
        <v>438</v>
      </c>
      <c r="F283" s="190" t="s">
        <v>439</v>
      </c>
      <c r="G283" s="191" t="s">
        <v>267</v>
      </c>
      <c r="H283" s="192">
        <v>5</v>
      </c>
      <c r="I283" s="193"/>
      <c r="J283" s="194">
        <f t="shared" si="40"/>
        <v>0</v>
      </c>
      <c r="K283" s="195"/>
      <c r="L283" s="196"/>
      <c r="M283" s="197" t="s">
        <v>1</v>
      </c>
      <c r="N283" s="198" t="s">
        <v>42</v>
      </c>
      <c r="O283" s="58"/>
      <c r="P283" s="168">
        <f t="shared" si="41"/>
        <v>0</v>
      </c>
      <c r="Q283" s="168">
        <v>2.7999999999999998E-4</v>
      </c>
      <c r="R283" s="168">
        <f t="shared" si="42"/>
        <v>1.3999999999999998E-3</v>
      </c>
      <c r="S283" s="168">
        <v>0</v>
      </c>
      <c r="T283" s="169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261</v>
      </c>
      <c r="AT283" s="170" t="s">
        <v>179</v>
      </c>
      <c r="AU283" s="170" t="s">
        <v>142</v>
      </c>
      <c r="AY283" s="17" t="s">
        <v>134</v>
      </c>
      <c r="BE283" s="171">
        <f t="shared" si="44"/>
        <v>0</v>
      </c>
      <c r="BF283" s="171">
        <f t="shared" si="45"/>
        <v>0</v>
      </c>
      <c r="BG283" s="171">
        <f t="shared" si="46"/>
        <v>0</v>
      </c>
      <c r="BH283" s="171">
        <f t="shared" si="47"/>
        <v>0</v>
      </c>
      <c r="BI283" s="171">
        <f t="shared" si="48"/>
        <v>0</v>
      </c>
      <c r="BJ283" s="17" t="s">
        <v>142</v>
      </c>
      <c r="BK283" s="171">
        <f t="shared" si="49"/>
        <v>0</v>
      </c>
      <c r="BL283" s="17" t="s">
        <v>186</v>
      </c>
      <c r="BM283" s="170" t="s">
        <v>440</v>
      </c>
    </row>
    <row r="284" spans="1:65" s="2" customFormat="1" ht="21.75" customHeight="1">
      <c r="A284" s="32"/>
      <c r="B284" s="157"/>
      <c r="C284" s="188">
        <v>82</v>
      </c>
      <c r="D284" s="158" t="s">
        <v>137</v>
      </c>
      <c r="E284" s="159" t="s">
        <v>441</v>
      </c>
      <c r="F284" s="160" t="s">
        <v>442</v>
      </c>
      <c r="G284" s="161" t="s">
        <v>177</v>
      </c>
      <c r="H284" s="162">
        <v>1</v>
      </c>
      <c r="I284" s="163"/>
      <c r="J284" s="164">
        <f t="shared" si="4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41"/>
        <v>0</v>
      </c>
      <c r="Q284" s="168">
        <v>0</v>
      </c>
      <c r="R284" s="168">
        <f t="shared" si="42"/>
        <v>0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186</v>
      </c>
      <c r="AT284" s="170" t="s">
        <v>137</v>
      </c>
      <c r="AU284" s="170" t="s">
        <v>142</v>
      </c>
      <c r="AY284" s="17" t="s">
        <v>134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142</v>
      </c>
      <c r="BK284" s="171">
        <f t="shared" si="49"/>
        <v>0</v>
      </c>
      <c r="BL284" s="17" t="s">
        <v>186</v>
      </c>
      <c r="BM284" s="170" t="s">
        <v>443</v>
      </c>
    </row>
    <row r="285" spans="1:65" s="2" customFormat="1" ht="21.75" customHeight="1">
      <c r="A285" s="32"/>
      <c r="B285" s="157"/>
      <c r="C285" s="158">
        <v>83</v>
      </c>
      <c r="D285" s="188" t="s">
        <v>179</v>
      </c>
      <c r="E285" s="189" t="s">
        <v>444</v>
      </c>
      <c r="F285" s="190" t="s">
        <v>445</v>
      </c>
      <c r="G285" s="191" t="s">
        <v>177</v>
      </c>
      <c r="H285" s="192">
        <v>1</v>
      </c>
      <c r="I285" s="193"/>
      <c r="J285" s="194">
        <f t="shared" si="40"/>
        <v>0</v>
      </c>
      <c r="K285" s="195"/>
      <c r="L285" s="196"/>
      <c r="M285" s="197" t="s">
        <v>1</v>
      </c>
      <c r="N285" s="198" t="s">
        <v>42</v>
      </c>
      <c r="O285" s="58"/>
      <c r="P285" s="168">
        <f t="shared" si="41"/>
        <v>0</v>
      </c>
      <c r="Q285" s="168">
        <v>1.6899999999999998E-2</v>
      </c>
      <c r="R285" s="168">
        <f t="shared" si="42"/>
        <v>1.6899999999999998E-2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261</v>
      </c>
      <c r="AT285" s="170" t="s">
        <v>179</v>
      </c>
      <c r="AU285" s="170" t="s">
        <v>142</v>
      </c>
      <c r="AY285" s="17" t="s">
        <v>134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142</v>
      </c>
      <c r="BK285" s="171">
        <f t="shared" si="49"/>
        <v>0</v>
      </c>
      <c r="BL285" s="17" t="s">
        <v>186</v>
      </c>
      <c r="BM285" s="170" t="s">
        <v>446</v>
      </c>
    </row>
    <row r="286" spans="1:65" s="2" customFormat="1" ht="21.75" customHeight="1">
      <c r="A286" s="32"/>
      <c r="B286" s="157"/>
      <c r="C286" s="188">
        <v>84</v>
      </c>
      <c r="D286" s="158" t="s">
        <v>137</v>
      </c>
      <c r="E286" s="159" t="s">
        <v>447</v>
      </c>
      <c r="F286" s="160" t="s">
        <v>448</v>
      </c>
      <c r="G286" s="161" t="s">
        <v>177</v>
      </c>
      <c r="H286" s="162">
        <v>3</v>
      </c>
      <c r="I286" s="163"/>
      <c r="J286" s="164">
        <f t="shared" si="4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41"/>
        <v>0</v>
      </c>
      <c r="Q286" s="168">
        <v>0</v>
      </c>
      <c r="R286" s="168">
        <f t="shared" si="42"/>
        <v>0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186</v>
      </c>
      <c r="AT286" s="170" t="s">
        <v>137</v>
      </c>
      <c r="AU286" s="170" t="s">
        <v>142</v>
      </c>
      <c r="AY286" s="17" t="s">
        <v>134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142</v>
      </c>
      <c r="BK286" s="171">
        <f t="shared" si="49"/>
        <v>0</v>
      </c>
      <c r="BL286" s="17" t="s">
        <v>186</v>
      </c>
      <c r="BM286" s="170" t="s">
        <v>449</v>
      </c>
    </row>
    <row r="287" spans="1:65" s="2" customFormat="1" ht="30.75" customHeight="1">
      <c r="A287" s="32"/>
      <c r="B287" s="157"/>
      <c r="C287" s="158">
        <v>85</v>
      </c>
      <c r="D287" s="188" t="s">
        <v>179</v>
      </c>
      <c r="E287" s="189" t="s">
        <v>450</v>
      </c>
      <c r="F287" s="190" t="s">
        <v>705</v>
      </c>
      <c r="G287" s="191" t="s">
        <v>177</v>
      </c>
      <c r="H287" s="192">
        <v>3</v>
      </c>
      <c r="I287" s="193"/>
      <c r="J287" s="194">
        <f t="shared" si="40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41"/>
        <v>0</v>
      </c>
      <c r="Q287" s="168">
        <v>1E-4</v>
      </c>
      <c r="R287" s="168">
        <f t="shared" si="42"/>
        <v>3.0000000000000003E-4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261</v>
      </c>
      <c r="AT287" s="170" t="s">
        <v>179</v>
      </c>
      <c r="AU287" s="170" t="s">
        <v>142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142</v>
      </c>
      <c r="BK287" s="171">
        <f t="shared" si="49"/>
        <v>0</v>
      </c>
      <c r="BL287" s="17" t="s">
        <v>186</v>
      </c>
      <c r="BM287" s="170" t="s">
        <v>451</v>
      </c>
    </row>
    <row r="288" spans="1:65" s="2" customFormat="1" ht="21.75" customHeight="1">
      <c r="A288" s="32"/>
      <c r="B288" s="157"/>
      <c r="C288" s="188">
        <v>86</v>
      </c>
      <c r="D288" s="158" t="s">
        <v>137</v>
      </c>
      <c r="E288" s="159" t="s">
        <v>452</v>
      </c>
      <c r="F288" s="160" t="s">
        <v>453</v>
      </c>
      <c r="G288" s="161" t="s">
        <v>177</v>
      </c>
      <c r="H288" s="162">
        <v>2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186</v>
      </c>
      <c r="AT288" s="170" t="s">
        <v>137</v>
      </c>
      <c r="AU288" s="170" t="s">
        <v>142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142</v>
      </c>
      <c r="BK288" s="171">
        <f t="shared" si="49"/>
        <v>0</v>
      </c>
      <c r="BL288" s="17" t="s">
        <v>186</v>
      </c>
      <c r="BM288" s="170" t="s">
        <v>454</v>
      </c>
    </row>
    <row r="289" spans="1:65" s="2" customFormat="1" ht="30" customHeight="1">
      <c r="A289" s="32"/>
      <c r="B289" s="157"/>
      <c r="C289" s="158">
        <v>87</v>
      </c>
      <c r="D289" s="188" t="s">
        <v>179</v>
      </c>
      <c r="E289" s="189" t="s">
        <v>455</v>
      </c>
      <c r="F289" s="190" t="s">
        <v>706</v>
      </c>
      <c r="G289" s="191" t="s">
        <v>177</v>
      </c>
      <c r="H289" s="192">
        <v>2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2.7E-4</v>
      </c>
      <c r="R289" s="168">
        <f t="shared" si="42"/>
        <v>5.4000000000000001E-4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261</v>
      </c>
      <c r="AT289" s="170" t="s">
        <v>179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186</v>
      </c>
      <c r="BM289" s="170" t="s">
        <v>456</v>
      </c>
    </row>
    <row r="290" spans="1:65" s="2" customFormat="1" ht="21.75" customHeight="1">
      <c r="A290" s="32"/>
      <c r="B290" s="157"/>
      <c r="C290" s="188">
        <v>88</v>
      </c>
      <c r="D290" s="158" t="s">
        <v>137</v>
      </c>
      <c r="E290" s="159" t="s">
        <v>457</v>
      </c>
      <c r="F290" s="160" t="s">
        <v>458</v>
      </c>
      <c r="G290" s="161" t="s">
        <v>177</v>
      </c>
      <c r="H290" s="162">
        <v>2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186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186</v>
      </c>
      <c r="BM290" s="170" t="s">
        <v>459</v>
      </c>
    </row>
    <row r="291" spans="1:65" s="2" customFormat="1" ht="16.5" customHeight="1">
      <c r="A291" s="32"/>
      <c r="B291" s="157"/>
      <c r="C291" s="158">
        <v>89</v>
      </c>
      <c r="D291" s="188" t="s">
        <v>179</v>
      </c>
      <c r="E291" s="189" t="s">
        <v>460</v>
      </c>
      <c r="F291" s="190" t="s">
        <v>461</v>
      </c>
      <c r="G291" s="191" t="s">
        <v>177</v>
      </c>
      <c r="H291" s="192">
        <v>2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8.0000000000000004E-4</v>
      </c>
      <c r="R291" s="168">
        <f t="shared" si="42"/>
        <v>1.6000000000000001E-3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261</v>
      </c>
      <c r="AT291" s="170" t="s">
        <v>179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186</v>
      </c>
      <c r="BM291" s="170" t="s">
        <v>462</v>
      </c>
    </row>
    <row r="292" spans="1:65" s="2" customFormat="1" ht="16.5" customHeight="1">
      <c r="A292" s="32"/>
      <c r="B292" s="157"/>
      <c r="C292" s="188">
        <v>90</v>
      </c>
      <c r="D292" s="188" t="s">
        <v>179</v>
      </c>
      <c r="E292" s="189" t="s">
        <v>463</v>
      </c>
      <c r="F292" s="190" t="s">
        <v>464</v>
      </c>
      <c r="G292" s="191" t="s">
        <v>267</v>
      </c>
      <c r="H292" s="192">
        <v>10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1.2E-4</v>
      </c>
      <c r="R292" s="168">
        <f t="shared" si="42"/>
        <v>1.2000000000000001E-3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261</v>
      </c>
      <c r="AT292" s="170" t="s">
        <v>179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186</v>
      </c>
      <c r="BM292" s="170" t="s">
        <v>465</v>
      </c>
    </row>
    <row r="293" spans="1:65" s="2" customFormat="1" ht="21.75" customHeight="1">
      <c r="A293" s="32"/>
      <c r="B293" s="157"/>
      <c r="C293" s="158">
        <v>91</v>
      </c>
      <c r="D293" s="158" t="s">
        <v>137</v>
      </c>
      <c r="E293" s="159" t="s">
        <v>466</v>
      </c>
      <c r="F293" s="160" t="s">
        <v>467</v>
      </c>
      <c r="G293" s="161" t="s">
        <v>177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186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186</v>
      </c>
      <c r="BM293" s="170" t="s">
        <v>468</v>
      </c>
    </row>
    <row r="294" spans="1:65" s="2" customFormat="1" ht="21.75" customHeight="1">
      <c r="A294" s="32"/>
      <c r="B294" s="157"/>
      <c r="C294" s="188">
        <v>92</v>
      </c>
      <c r="D294" s="158" t="s">
        <v>137</v>
      </c>
      <c r="E294" s="159" t="s">
        <v>469</v>
      </c>
      <c r="F294" s="160" t="s">
        <v>470</v>
      </c>
      <c r="G294" s="161" t="s">
        <v>217</v>
      </c>
      <c r="H294" s="162">
        <v>2.5000000000000001E-2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186</v>
      </c>
      <c r="AT294" s="170" t="s">
        <v>137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186</v>
      </c>
      <c r="BM294" s="170" t="s">
        <v>471</v>
      </c>
    </row>
    <row r="295" spans="1:65" s="12" customFormat="1" ht="22.9" customHeight="1">
      <c r="B295" s="144"/>
      <c r="D295" s="145" t="s">
        <v>75</v>
      </c>
      <c r="E295" s="155" t="s">
        <v>472</v>
      </c>
      <c r="F295" s="155" t="s">
        <v>473</v>
      </c>
      <c r="I295" s="147"/>
      <c r="J295" s="156">
        <f>BK295</f>
        <v>0</v>
      </c>
      <c r="L295" s="144"/>
      <c r="M295" s="149"/>
      <c r="N295" s="150"/>
      <c r="O295" s="150"/>
      <c r="P295" s="151">
        <f>SUM(P296:P299)</f>
        <v>0</v>
      </c>
      <c r="Q295" s="150"/>
      <c r="R295" s="151">
        <f>SUM(R296:R299)</f>
        <v>0.01</v>
      </c>
      <c r="S295" s="150"/>
      <c r="T295" s="152">
        <f>SUM(T296:T299)</f>
        <v>4.0000000000000001E-3</v>
      </c>
      <c r="AR295" s="145" t="s">
        <v>142</v>
      </c>
      <c r="AT295" s="153" t="s">
        <v>75</v>
      </c>
      <c r="AU295" s="153" t="s">
        <v>84</v>
      </c>
      <c r="AY295" s="145" t="s">
        <v>134</v>
      </c>
      <c r="BK295" s="154">
        <f>SUM(BK296:BK299)</f>
        <v>0</v>
      </c>
    </row>
    <row r="296" spans="1:65" s="2" customFormat="1" ht="16.5" customHeight="1">
      <c r="A296" s="32"/>
      <c r="B296" s="157"/>
      <c r="C296" s="158">
        <v>93</v>
      </c>
      <c r="D296" s="158" t="s">
        <v>137</v>
      </c>
      <c r="E296" s="159" t="s">
        <v>474</v>
      </c>
      <c r="F296" s="160" t="s">
        <v>475</v>
      </c>
      <c r="G296" s="161" t="s">
        <v>177</v>
      </c>
      <c r="H296" s="162">
        <v>2</v>
      </c>
      <c r="I296" s="163"/>
      <c r="J296" s="164">
        <f>ROUND(I296*H296,2)</f>
        <v>0</v>
      </c>
      <c r="K296" s="165"/>
      <c r="L296" s="33"/>
      <c r="M296" s="166" t="s">
        <v>1</v>
      </c>
      <c r="N296" s="167" t="s">
        <v>42</v>
      </c>
      <c r="O296" s="58"/>
      <c r="P296" s="168">
        <f>O296*H296</f>
        <v>0</v>
      </c>
      <c r="Q296" s="168">
        <v>0</v>
      </c>
      <c r="R296" s="168">
        <f>Q296*H296</f>
        <v>0</v>
      </c>
      <c r="S296" s="168">
        <v>0</v>
      </c>
      <c r="T296" s="16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186</v>
      </c>
      <c r="AT296" s="170" t="s">
        <v>137</v>
      </c>
      <c r="AU296" s="170" t="s">
        <v>142</v>
      </c>
      <c r="AY296" s="17" t="s">
        <v>134</v>
      </c>
      <c r="BE296" s="171">
        <f>IF(N296="základní",J296,0)</f>
        <v>0</v>
      </c>
      <c r="BF296" s="171">
        <f>IF(N296="snížená",J296,0)</f>
        <v>0</v>
      </c>
      <c r="BG296" s="171">
        <f>IF(N296="zákl. přenesená",J296,0)</f>
        <v>0</v>
      </c>
      <c r="BH296" s="171">
        <f>IF(N296="sníž. přenesená",J296,0)</f>
        <v>0</v>
      </c>
      <c r="BI296" s="171">
        <f>IF(N296="nulová",J296,0)</f>
        <v>0</v>
      </c>
      <c r="BJ296" s="17" t="s">
        <v>142</v>
      </c>
      <c r="BK296" s="171">
        <f>ROUND(I296*H296,2)</f>
        <v>0</v>
      </c>
      <c r="BL296" s="17" t="s">
        <v>186</v>
      </c>
      <c r="BM296" s="170" t="s">
        <v>476</v>
      </c>
    </row>
    <row r="297" spans="1:65" s="2" customFormat="1" ht="27.75" customHeight="1">
      <c r="A297" s="32"/>
      <c r="B297" s="157"/>
      <c r="C297" s="188">
        <v>94</v>
      </c>
      <c r="D297" s="188" t="s">
        <v>179</v>
      </c>
      <c r="E297" s="189" t="s">
        <v>477</v>
      </c>
      <c r="F297" s="190" t="s">
        <v>707</v>
      </c>
      <c r="G297" s="191" t="s">
        <v>177</v>
      </c>
      <c r="H297" s="192">
        <v>2</v>
      </c>
      <c r="I297" s="193"/>
      <c r="J297" s="194">
        <f>ROUND(I297*H297,2)</f>
        <v>0</v>
      </c>
      <c r="K297" s="195"/>
      <c r="L297" s="196"/>
      <c r="M297" s="197" t="s">
        <v>1</v>
      </c>
      <c r="N297" s="198" t="s">
        <v>42</v>
      </c>
      <c r="O297" s="58"/>
      <c r="P297" s="168">
        <f>O297*H297</f>
        <v>0</v>
      </c>
      <c r="Q297" s="168">
        <v>5.0000000000000001E-3</v>
      </c>
      <c r="R297" s="168">
        <f>Q297*H297</f>
        <v>0.01</v>
      </c>
      <c r="S297" s="168">
        <v>0</v>
      </c>
      <c r="T297" s="169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261</v>
      </c>
      <c r="AT297" s="170" t="s">
        <v>179</v>
      </c>
      <c r="AU297" s="170" t="s">
        <v>142</v>
      </c>
      <c r="AY297" s="17" t="s">
        <v>134</v>
      </c>
      <c r="BE297" s="171">
        <f>IF(N297="základní",J297,0)</f>
        <v>0</v>
      </c>
      <c r="BF297" s="171">
        <f>IF(N297="snížená",J297,0)</f>
        <v>0</v>
      </c>
      <c r="BG297" s="171">
        <f>IF(N297="zákl. přenesená",J297,0)</f>
        <v>0</v>
      </c>
      <c r="BH297" s="171">
        <f>IF(N297="sníž. přenesená",J297,0)</f>
        <v>0</v>
      </c>
      <c r="BI297" s="171">
        <f>IF(N297="nulová",J297,0)</f>
        <v>0</v>
      </c>
      <c r="BJ297" s="17" t="s">
        <v>142</v>
      </c>
      <c r="BK297" s="171">
        <f>ROUND(I297*H297,2)</f>
        <v>0</v>
      </c>
      <c r="BL297" s="17" t="s">
        <v>186</v>
      </c>
      <c r="BM297" s="170" t="s">
        <v>478</v>
      </c>
    </row>
    <row r="298" spans="1:65" s="2" customFormat="1" ht="21.75" customHeight="1">
      <c r="A298" s="32"/>
      <c r="B298" s="157"/>
      <c r="C298" s="158">
        <v>95</v>
      </c>
      <c r="D298" s="158" t="s">
        <v>137</v>
      </c>
      <c r="E298" s="159" t="s">
        <v>479</v>
      </c>
      <c r="F298" s="160" t="s">
        <v>480</v>
      </c>
      <c r="G298" s="161" t="s">
        <v>177</v>
      </c>
      <c r="H298" s="162">
        <v>2</v>
      </c>
      <c r="I298" s="163"/>
      <c r="J298" s="164">
        <f>ROUND(I298*H298,2)</f>
        <v>0</v>
      </c>
      <c r="K298" s="165"/>
      <c r="L298" s="33"/>
      <c r="M298" s="166" t="s">
        <v>1</v>
      </c>
      <c r="N298" s="167" t="s">
        <v>42</v>
      </c>
      <c r="O298" s="58"/>
      <c r="P298" s="168">
        <f>O298*H298</f>
        <v>0</v>
      </c>
      <c r="Q298" s="168">
        <v>0</v>
      </c>
      <c r="R298" s="168">
        <f>Q298*H298</f>
        <v>0</v>
      </c>
      <c r="S298" s="168">
        <v>2E-3</v>
      </c>
      <c r="T298" s="169">
        <f>S298*H298</f>
        <v>4.0000000000000001E-3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186</v>
      </c>
      <c r="AT298" s="170" t="s">
        <v>137</v>
      </c>
      <c r="AU298" s="170" t="s">
        <v>142</v>
      </c>
      <c r="AY298" s="17" t="s">
        <v>134</v>
      </c>
      <c r="BE298" s="171">
        <f>IF(N298="základní",J298,0)</f>
        <v>0</v>
      </c>
      <c r="BF298" s="171">
        <f>IF(N298="snížená",J298,0)</f>
        <v>0</v>
      </c>
      <c r="BG298" s="171">
        <f>IF(N298="zákl. přenesená",J298,0)</f>
        <v>0</v>
      </c>
      <c r="BH298" s="171">
        <f>IF(N298="sníž. přenesená",J298,0)</f>
        <v>0</v>
      </c>
      <c r="BI298" s="171">
        <f>IF(N298="nulová",J298,0)</f>
        <v>0</v>
      </c>
      <c r="BJ298" s="17" t="s">
        <v>142</v>
      </c>
      <c r="BK298" s="171">
        <f>ROUND(I298*H298,2)</f>
        <v>0</v>
      </c>
      <c r="BL298" s="17" t="s">
        <v>186</v>
      </c>
      <c r="BM298" s="170" t="s">
        <v>481</v>
      </c>
    </row>
    <row r="299" spans="1:65" s="2" customFormat="1" ht="21.75" customHeight="1">
      <c r="A299" s="32"/>
      <c r="B299" s="157"/>
      <c r="C299" s="158">
        <v>96</v>
      </c>
      <c r="D299" s="158" t="s">
        <v>137</v>
      </c>
      <c r="E299" s="159" t="s">
        <v>482</v>
      </c>
      <c r="F299" s="160" t="s">
        <v>483</v>
      </c>
      <c r="G299" s="161" t="s">
        <v>217</v>
      </c>
      <c r="H299" s="162">
        <v>0.01</v>
      </c>
      <c r="I299" s="163"/>
      <c r="J299" s="164">
        <f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>O299*H299</f>
        <v>0</v>
      </c>
      <c r="Q299" s="168">
        <v>0</v>
      </c>
      <c r="R299" s="168">
        <f>Q299*H299</f>
        <v>0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186</v>
      </c>
      <c r="AT299" s="170" t="s">
        <v>137</v>
      </c>
      <c r="AU299" s="170" t="s">
        <v>142</v>
      </c>
      <c r="AY299" s="17" t="s">
        <v>134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142</v>
      </c>
      <c r="BK299" s="171">
        <f>ROUND(I299*H299,2)</f>
        <v>0</v>
      </c>
      <c r="BL299" s="17" t="s">
        <v>186</v>
      </c>
      <c r="BM299" s="170" t="s">
        <v>484</v>
      </c>
    </row>
    <row r="300" spans="1:65" s="12" customFormat="1" ht="22.9" customHeight="1">
      <c r="B300" s="144"/>
      <c r="D300" s="145" t="s">
        <v>75</v>
      </c>
      <c r="E300" s="155" t="s">
        <v>485</v>
      </c>
      <c r="F300" s="155" t="s">
        <v>486</v>
      </c>
      <c r="I300" s="147"/>
      <c r="J300" s="156">
        <f>BK300</f>
        <v>0</v>
      </c>
      <c r="L300" s="144"/>
      <c r="M300" s="149"/>
      <c r="N300" s="150"/>
      <c r="O300" s="150"/>
      <c r="P300" s="151">
        <f>SUM(P301:P332)</f>
        <v>0</v>
      </c>
      <c r="Q300" s="150"/>
      <c r="R300" s="151">
        <f>SUM(R301:R332)</f>
        <v>0.53134861999999994</v>
      </c>
      <c r="S300" s="150"/>
      <c r="T300" s="152">
        <f>SUM(T301:T332)</f>
        <v>0</v>
      </c>
      <c r="AR300" s="145" t="s">
        <v>142</v>
      </c>
      <c r="AT300" s="153" t="s">
        <v>75</v>
      </c>
      <c r="AU300" s="153" t="s">
        <v>84</v>
      </c>
      <c r="AY300" s="145" t="s">
        <v>134</v>
      </c>
      <c r="BK300" s="154">
        <f>SUM(BK301:BK332)</f>
        <v>0</v>
      </c>
    </row>
    <row r="301" spans="1:65" s="2" customFormat="1" ht="39.75" customHeight="1">
      <c r="A301" s="32"/>
      <c r="B301" s="157"/>
      <c r="C301" s="158">
        <v>97</v>
      </c>
      <c r="D301" s="158" t="s">
        <v>137</v>
      </c>
      <c r="E301" s="159" t="s">
        <v>487</v>
      </c>
      <c r="F301" s="160" t="s">
        <v>708</v>
      </c>
      <c r="G301" s="161" t="s">
        <v>140</v>
      </c>
      <c r="H301" s="162">
        <v>11.531000000000001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2.5409999999999999E-2</v>
      </c>
      <c r="R301" s="168">
        <f>Q301*H301</f>
        <v>0.29300271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186</v>
      </c>
      <c r="AT301" s="170" t="s">
        <v>137</v>
      </c>
      <c r="AU301" s="170" t="s">
        <v>142</v>
      </c>
      <c r="AY301" s="17" t="s">
        <v>134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142</v>
      </c>
      <c r="BK301" s="171">
        <f>ROUND(I301*H301,2)</f>
        <v>0</v>
      </c>
      <c r="BL301" s="17" t="s">
        <v>186</v>
      </c>
      <c r="BM301" s="170" t="s">
        <v>488</v>
      </c>
    </row>
    <row r="302" spans="1:65" s="13" customFormat="1">
      <c r="B302" s="172"/>
      <c r="D302" s="173" t="s">
        <v>144</v>
      </c>
      <c r="E302" s="174" t="s">
        <v>1</v>
      </c>
      <c r="F302" s="175" t="s">
        <v>489</v>
      </c>
      <c r="H302" s="176">
        <v>2.6909999999999998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144</v>
      </c>
      <c r="AU302" s="174" t="s">
        <v>142</v>
      </c>
      <c r="AV302" s="13" t="s">
        <v>142</v>
      </c>
      <c r="AW302" s="13" t="s">
        <v>33</v>
      </c>
      <c r="AX302" s="13" t="s">
        <v>76</v>
      </c>
      <c r="AY302" s="174" t="s">
        <v>134</v>
      </c>
    </row>
    <row r="303" spans="1:65" s="13" customFormat="1">
      <c r="B303" s="172"/>
      <c r="D303" s="173" t="s">
        <v>144</v>
      </c>
      <c r="E303" s="174" t="s">
        <v>1</v>
      </c>
      <c r="F303" s="175" t="s">
        <v>490</v>
      </c>
      <c r="H303" s="176">
        <v>2.431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144</v>
      </c>
      <c r="AU303" s="174" t="s">
        <v>142</v>
      </c>
      <c r="AV303" s="13" t="s">
        <v>142</v>
      </c>
      <c r="AW303" s="13" t="s">
        <v>33</v>
      </c>
      <c r="AX303" s="13" t="s">
        <v>76</v>
      </c>
      <c r="AY303" s="174" t="s">
        <v>134</v>
      </c>
    </row>
    <row r="304" spans="1:65" s="13" customFormat="1">
      <c r="B304" s="172"/>
      <c r="D304" s="173" t="s">
        <v>144</v>
      </c>
      <c r="E304" s="174" t="s">
        <v>1</v>
      </c>
      <c r="F304" s="175" t="s">
        <v>491</v>
      </c>
      <c r="H304" s="176">
        <v>6.4089999999999998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144</v>
      </c>
      <c r="AU304" s="174" t="s">
        <v>142</v>
      </c>
      <c r="AV304" s="13" t="s">
        <v>142</v>
      </c>
      <c r="AW304" s="13" t="s">
        <v>33</v>
      </c>
      <c r="AX304" s="13" t="s">
        <v>76</v>
      </c>
      <c r="AY304" s="174" t="s">
        <v>134</v>
      </c>
    </row>
    <row r="305" spans="1:65" s="15" customFormat="1">
      <c r="B305" s="199"/>
      <c r="D305" s="173" t="s">
        <v>144</v>
      </c>
      <c r="E305" s="200" t="s">
        <v>1</v>
      </c>
      <c r="F305" s="201" t="s">
        <v>193</v>
      </c>
      <c r="H305" s="202">
        <v>11.530999999999999</v>
      </c>
      <c r="I305" s="203"/>
      <c r="L305" s="199"/>
      <c r="M305" s="204"/>
      <c r="N305" s="205"/>
      <c r="O305" s="205"/>
      <c r="P305" s="205"/>
      <c r="Q305" s="205"/>
      <c r="R305" s="205"/>
      <c r="S305" s="205"/>
      <c r="T305" s="206"/>
      <c r="AT305" s="200" t="s">
        <v>144</v>
      </c>
      <c r="AU305" s="200" t="s">
        <v>142</v>
      </c>
      <c r="AV305" s="15" t="s">
        <v>141</v>
      </c>
      <c r="AW305" s="15" t="s">
        <v>33</v>
      </c>
      <c r="AX305" s="15" t="s">
        <v>84</v>
      </c>
      <c r="AY305" s="200" t="s">
        <v>134</v>
      </c>
    </row>
    <row r="306" spans="1:65" s="2" customFormat="1" ht="21.75" customHeight="1">
      <c r="A306" s="32"/>
      <c r="B306" s="157"/>
      <c r="C306" s="158">
        <v>98</v>
      </c>
      <c r="D306" s="158" t="s">
        <v>137</v>
      </c>
      <c r="E306" s="159" t="s">
        <v>492</v>
      </c>
      <c r="F306" s="160" t="s">
        <v>493</v>
      </c>
      <c r="G306" s="161" t="s">
        <v>267</v>
      </c>
      <c r="H306" s="162">
        <v>33.04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4.0000000000000003E-5</v>
      </c>
      <c r="R306" s="168">
        <f>Q306*H306</f>
        <v>1.3216E-3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186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186</v>
      </c>
      <c r="BM306" s="170" t="s">
        <v>494</v>
      </c>
    </row>
    <row r="307" spans="1:65" s="13" customFormat="1">
      <c r="B307" s="172"/>
      <c r="D307" s="173" t="s">
        <v>144</v>
      </c>
      <c r="E307" s="174" t="s">
        <v>1</v>
      </c>
      <c r="F307" s="175" t="s">
        <v>495</v>
      </c>
      <c r="H307" s="176">
        <v>3.77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144</v>
      </c>
      <c r="AU307" s="174" t="s">
        <v>142</v>
      </c>
      <c r="AV307" s="13" t="s">
        <v>142</v>
      </c>
      <c r="AW307" s="13" t="s">
        <v>33</v>
      </c>
      <c r="AX307" s="13" t="s">
        <v>76</v>
      </c>
      <c r="AY307" s="174" t="s">
        <v>134</v>
      </c>
    </row>
    <row r="308" spans="1:65" s="13" customFormat="1">
      <c r="B308" s="172"/>
      <c r="D308" s="173" t="s">
        <v>144</v>
      </c>
      <c r="E308" s="174" t="s">
        <v>1</v>
      </c>
      <c r="F308" s="175" t="s">
        <v>496</v>
      </c>
      <c r="H308" s="176">
        <v>8.4700000000000006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144</v>
      </c>
      <c r="AU308" s="174" t="s">
        <v>142</v>
      </c>
      <c r="AV308" s="13" t="s">
        <v>142</v>
      </c>
      <c r="AW308" s="13" t="s">
        <v>33</v>
      </c>
      <c r="AX308" s="13" t="s">
        <v>76</v>
      </c>
      <c r="AY308" s="174" t="s">
        <v>134</v>
      </c>
    </row>
    <row r="309" spans="1:65" s="13" customFormat="1">
      <c r="B309" s="172"/>
      <c r="D309" s="173" t="s">
        <v>144</v>
      </c>
      <c r="E309" s="174" t="s">
        <v>1</v>
      </c>
      <c r="F309" s="175" t="s">
        <v>497</v>
      </c>
      <c r="H309" s="176">
        <v>20.8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144</v>
      </c>
      <c r="AU309" s="174" t="s">
        <v>142</v>
      </c>
      <c r="AV309" s="13" t="s">
        <v>142</v>
      </c>
      <c r="AW309" s="13" t="s">
        <v>33</v>
      </c>
      <c r="AX309" s="13" t="s">
        <v>76</v>
      </c>
      <c r="AY309" s="174" t="s">
        <v>134</v>
      </c>
    </row>
    <row r="310" spans="1:65" s="15" customFormat="1">
      <c r="B310" s="199"/>
      <c r="D310" s="173" t="s">
        <v>144</v>
      </c>
      <c r="E310" s="200" t="s">
        <v>1</v>
      </c>
      <c r="F310" s="201" t="s">
        <v>193</v>
      </c>
      <c r="H310" s="202">
        <v>33.04</v>
      </c>
      <c r="I310" s="203"/>
      <c r="L310" s="199"/>
      <c r="M310" s="204"/>
      <c r="N310" s="205"/>
      <c r="O310" s="205"/>
      <c r="P310" s="205"/>
      <c r="Q310" s="205"/>
      <c r="R310" s="205"/>
      <c r="S310" s="205"/>
      <c r="T310" s="206"/>
      <c r="AT310" s="200" t="s">
        <v>144</v>
      </c>
      <c r="AU310" s="200" t="s">
        <v>142</v>
      </c>
      <c r="AV310" s="15" t="s">
        <v>141</v>
      </c>
      <c r="AW310" s="15" t="s">
        <v>33</v>
      </c>
      <c r="AX310" s="15" t="s">
        <v>84</v>
      </c>
      <c r="AY310" s="200" t="s">
        <v>134</v>
      </c>
    </row>
    <row r="311" spans="1:65" s="2" customFormat="1" ht="16.5" customHeight="1">
      <c r="A311" s="32"/>
      <c r="B311" s="157"/>
      <c r="C311" s="158">
        <v>99</v>
      </c>
      <c r="D311" s="158" t="s">
        <v>137</v>
      </c>
      <c r="E311" s="159" t="s">
        <v>498</v>
      </c>
      <c r="F311" s="160" t="s">
        <v>499</v>
      </c>
      <c r="G311" s="161" t="s">
        <v>267</v>
      </c>
      <c r="H311" s="162">
        <v>13.5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1.4999999999999999E-4</v>
      </c>
      <c r="R311" s="168">
        <f>Q311*H311</f>
        <v>2.0249999999999999E-3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186</v>
      </c>
      <c r="AT311" s="170" t="s">
        <v>137</v>
      </c>
      <c r="AU311" s="170" t="s">
        <v>142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142</v>
      </c>
      <c r="BK311" s="171">
        <f>ROUND(I311*H311,2)</f>
        <v>0</v>
      </c>
      <c r="BL311" s="17" t="s">
        <v>186</v>
      </c>
      <c r="BM311" s="170" t="s">
        <v>500</v>
      </c>
    </row>
    <row r="312" spans="1:65" s="13" customFormat="1">
      <c r="B312" s="172"/>
      <c r="D312" s="173" t="s">
        <v>144</v>
      </c>
      <c r="E312" s="174" t="s">
        <v>1</v>
      </c>
      <c r="F312" s="175" t="s">
        <v>501</v>
      </c>
      <c r="H312" s="176">
        <v>13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144</v>
      </c>
      <c r="AU312" s="174" t="s">
        <v>142</v>
      </c>
      <c r="AV312" s="13" t="s">
        <v>142</v>
      </c>
      <c r="AW312" s="13" t="s">
        <v>33</v>
      </c>
      <c r="AX312" s="13" t="s">
        <v>76</v>
      </c>
      <c r="AY312" s="174" t="s">
        <v>134</v>
      </c>
    </row>
    <row r="313" spans="1:65" s="13" customFormat="1">
      <c r="B313" s="172"/>
      <c r="D313" s="173" t="s">
        <v>144</v>
      </c>
      <c r="E313" s="174" t="s">
        <v>1</v>
      </c>
      <c r="F313" s="175" t="s">
        <v>502</v>
      </c>
      <c r="H313" s="176">
        <v>0.5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5" customFormat="1">
      <c r="B314" s="199"/>
      <c r="D314" s="173" t="s">
        <v>144</v>
      </c>
      <c r="E314" s="200" t="s">
        <v>1</v>
      </c>
      <c r="F314" s="201" t="s">
        <v>193</v>
      </c>
      <c r="H314" s="202">
        <v>13.5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144</v>
      </c>
      <c r="AU314" s="200" t="s">
        <v>142</v>
      </c>
      <c r="AV314" s="15" t="s">
        <v>141</v>
      </c>
      <c r="AW314" s="15" t="s">
        <v>33</v>
      </c>
      <c r="AX314" s="15" t="s">
        <v>84</v>
      </c>
      <c r="AY314" s="200" t="s">
        <v>134</v>
      </c>
    </row>
    <row r="315" spans="1:65" s="2" customFormat="1" ht="16.5" customHeight="1">
      <c r="A315" s="32"/>
      <c r="B315" s="157"/>
      <c r="C315" s="158">
        <v>100</v>
      </c>
      <c r="D315" s="158" t="s">
        <v>137</v>
      </c>
      <c r="E315" s="159" t="s">
        <v>503</v>
      </c>
      <c r="F315" s="160" t="s">
        <v>504</v>
      </c>
      <c r="G315" s="161" t="s">
        <v>140</v>
      </c>
      <c r="H315" s="162">
        <v>17.355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186</v>
      </c>
      <c r="AT315" s="170" t="s">
        <v>137</v>
      </c>
      <c r="AU315" s="170" t="s">
        <v>142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142</v>
      </c>
      <c r="BK315" s="171">
        <f>ROUND(I315*H315,2)</f>
        <v>0</v>
      </c>
      <c r="BL315" s="17" t="s">
        <v>186</v>
      </c>
      <c r="BM315" s="170" t="s">
        <v>505</v>
      </c>
    </row>
    <row r="316" spans="1:65" s="13" customFormat="1">
      <c r="B316" s="172"/>
      <c r="D316" s="173" t="s">
        <v>144</v>
      </c>
      <c r="E316" s="174" t="s">
        <v>1</v>
      </c>
      <c r="F316" s="175" t="s">
        <v>506</v>
      </c>
      <c r="H316" s="176">
        <v>17.355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144</v>
      </c>
      <c r="AU316" s="174" t="s">
        <v>142</v>
      </c>
      <c r="AV316" s="13" t="s">
        <v>142</v>
      </c>
      <c r="AW316" s="13" t="s">
        <v>33</v>
      </c>
      <c r="AX316" s="13" t="s">
        <v>84</v>
      </c>
      <c r="AY316" s="174" t="s">
        <v>134</v>
      </c>
    </row>
    <row r="317" spans="1:65" s="2" customFormat="1" ht="21.75" customHeight="1">
      <c r="A317" s="32"/>
      <c r="B317" s="157"/>
      <c r="C317" s="158">
        <v>101</v>
      </c>
      <c r="D317" s="158" t="s">
        <v>137</v>
      </c>
      <c r="E317" s="159" t="s">
        <v>507</v>
      </c>
      <c r="F317" s="160" t="s">
        <v>508</v>
      </c>
      <c r="G317" s="161" t="s">
        <v>140</v>
      </c>
      <c r="H317" s="162">
        <v>17.355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6.9999999999999999E-4</v>
      </c>
      <c r="R317" s="168">
        <f>Q317*H317</f>
        <v>1.21485E-2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186</v>
      </c>
      <c r="AT317" s="170" t="s">
        <v>137</v>
      </c>
      <c r="AU317" s="170" t="s">
        <v>142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142</v>
      </c>
      <c r="BK317" s="171">
        <f>ROUND(I317*H317,2)</f>
        <v>0</v>
      </c>
      <c r="BL317" s="17" t="s">
        <v>186</v>
      </c>
      <c r="BM317" s="170" t="s">
        <v>509</v>
      </c>
    </row>
    <row r="318" spans="1:65" s="2" customFormat="1" ht="16.5" customHeight="1">
      <c r="A318" s="32"/>
      <c r="B318" s="157"/>
      <c r="C318" s="158">
        <v>102</v>
      </c>
      <c r="D318" s="158" t="s">
        <v>137</v>
      </c>
      <c r="E318" s="159" t="s">
        <v>510</v>
      </c>
      <c r="F318" s="160" t="s">
        <v>511</v>
      </c>
      <c r="G318" s="161" t="s">
        <v>140</v>
      </c>
      <c r="H318" s="162">
        <v>37.063000000000002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2.0000000000000001E-4</v>
      </c>
      <c r="R318" s="168">
        <f>Q318*H318</f>
        <v>7.412600000000001E-3</v>
      </c>
      <c r="S318" s="168">
        <v>0</v>
      </c>
      <c r="T318" s="16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186</v>
      </c>
      <c r="AT318" s="170" t="s">
        <v>137</v>
      </c>
      <c r="AU318" s="170" t="s">
        <v>142</v>
      </c>
      <c r="AY318" s="17" t="s">
        <v>134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142</v>
      </c>
      <c r="BK318" s="171">
        <f>ROUND(I318*H318,2)</f>
        <v>0</v>
      </c>
      <c r="BL318" s="17" t="s">
        <v>186</v>
      </c>
      <c r="BM318" s="170" t="s">
        <v>512</v>
      </c>
    </row>
    <row r="319" spans="1:65" s="13" customFormat="1">
      <c r="B319" s="172"/>
      <c r="D319" s="173" t="s">
        <v>144</v>
      </c>
      <c r="E319" s="174" t="s">
        <v>1</v>
      </c>
      <c r="F319" s="175" t="s">
        <v>513</v>
      </c>
      <c r="H319" s="176">
        <v>23.062000000000001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3" customFormat="1">
      <c r="B320" s="172"/>
      <c r="D320" s="173" t="s">
        <v>144</v>
      </c>
      <c r="E320" s="174" t="s">
        <v>1</v>
      </c>
      <c r="F320" s="175" t="s">
        <v>514</v>
      </c>
      <c r="H320" s="176">
        <v>8.1769999999999996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144</v>
      </c>
      <c r="AU320" s="174" t="s">
        <v>142</v>
      </c>
      <c r="AV320" s="13" t="s">
        <v>142</v>
      </c>
      <c r="AW320" s="13" t="s">
        <v>33</v>
      </c>
      <c r="AX320" s="13" t="s">
        <v>76</v>
      </c>
      <c r="AY320" s="174" t="s">
        <v>134</v>
      </c>
    </row>
    <row r="321" spans="1:65" s="13" customFormat="1">
      <c r="B321" s="172"/>
      <c r="D321" s="173" t="s">
        <v>144</v>
      </c>
      <c r="E321" s="174" t="s">
        <v>1</v>
      </c>
      <c r="F321" s="175" t="s">
        <v>515</v>
      </c>
      <c r="H321" s="176">
        <v>5.8239999999999998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144</v>
      </c>
      <c r="AU321" s="174" t="s">
        <v>142</v>
      </c>
      <c r="AV321" s="13" t="s">
        <v>142</v>
      </c>
      <c r="AW321" s="13" t="s">
        <v>33</v>
      </c>
      <c r="AX321" s="13" t="s">
        <v>76</v>
      </c>
      <c r="AY321" s="174" t="s">
        <v>134</v>
      </c>
    </row>
    <row r="322" spans="1:65" s="15" customFormat="1">
      <c r="B322" s="199"/>
      <c r="D322" s="173" t="s">
        <v>144</v>
      </c>
      <c r="E322" s="200" t="s">
        <v>1</v>
      </c>
      <c r="F322" s="201" t="s">
        <v>193</v>
      </c>
      <c r="H322" s="202">
        <v>37.063000000000002</v>
      </c>
      <c r="I322" s="203"/>
      <c r="L322" s="199"/>
      <c r="M322" s="204"/>
      <c r="N322" s="205"/>
      <c r="O322" s="205"/>
      <c r="P322" s="205"/>
      <c r="Q322" s="205"/>
      <c r="R322" s="205"/>
      <c r="S322" s="205"/>
      <c r="T322" s="206"/>
      <c r="AT322" s="200" t="s">
        <v>144</v>
      </c>
      <c r="AU322" s="200" t="s">
        <v>142</v>
      </c>
      <c r="AV322" s="15" t="s">
        <v>141</v>
      </c>
      <c r="AW322" s="15" t="s">
        <v>33</v>
      </c>
      <c r="AX322" s="15" t="s">
        <v>84</v>
      </c>
      <c r="AY322" s="200" t="s">
        <v>134</v>
      </c>
    </row>
    <row r="323" spans="1:65" s="2" customFormat="1" ht="21.75" customHeight="1">
      <c r="A323" s="32"/>
      <c r="B323" s="157"/>
      <c r="C323" s="158">
        <v>103</v>
      </c>
      <c r="D323" s="158" t="s">
        <v>137</v>
      </c>
      <c r="E323" s="159" t="s">
        <v>516</v>
      </c>
      <c r="F323" s="160" t="s">
        <v>517</v>
      </c>
      <c r="G323" s="161" t="s">
        <v>140</v>
      </c>
      <c r="H323" s="162">
        <v>5.8239999999999998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1.4120000000000001E-2</v>
      </c>
      <c r="R323" s="168">
        <f>Q323*H323</f>
        <v>8.2234879999999996E-2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186</v>
      </c>
      <c r="AT323" s="170" t="s">
        <v>137</v>
      </c>
      <c r="AU323" s="170" t="s">
        <v>142</v>
      </c>
      <c r="AY323" s="17" t="s">
        <v>134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142</v>
      </c>
      <c r="BK323" s="171">
        <f>ROUND(I323*H323,2)</f>
        <v>0</v>
      </c>
      <c r="BL323" s="17" t="s">
        <v>186</v>
      </c>
      <c r="BM323" s="170" t="s">
        <v>518</v>
      </c>
    </row>
    <row r="324" spans="1:65" s="14" customFormat="1">
      <c r="B324" s="181"/>
      <c r="D324" s="173" t="s">
        <v>144</v>
      </c>
      <c r="E324" s="182" t="s">
        <v>1</v>
      </c>
      <c r="F324" s="183" t="s">
        <v>519</v>
      </c>
      <c r="H324" s="182" t="s">
        <v>1</v>
      </c>
      <c r="I324" s="184"/>
      <c r="L324" s="181"/>
      <c r="M324" s="185"/>
      <c r="N324" s="186"/>
      <c r="O324" s="186"/>
      <c r="P324" s="186"/>
      <c r="Q324" s="186"/>
      <c r="R324" s="186"/>
      <c r="S324" s="186"/>
      <c r="T324" s="187"/>
      <c r="AT324" s="182" t="s">
        <v>144</v>
      </c>
      <c r="AU324" s="182" t="s">
        <v>142</v>
      </c>
      <c r="AV324" s="14" t="s">
        <v>84</v>
      </c>
      <c r="AW324" s="14" t="s">
        <v>33</v>
      </c>
      <c r="AX324" s="14" t="s">
        <v>76</v>
      </c>
      <c r="AY324" s="182" t="s">
        <v>134</v>
      </c>
    </row>
    <row r="325" spans="1:65" s="13" customFormat="1">
      <c r="B325" s="172"/>
      <c r="D325" s="173" t="s">
        <v>144</v>
      </c>
      <c r="E325" s="174" t="s">
        <v>1</v>
      </c>
      <c r="F325" s="175" t="s">
        <v>520</v>
      </c>
      <c r="H325" s="176">
        <v>5.8239999999999998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144</v>
      </c>
      <c r="AU325" s="174" t="s">
        <v>142</v>
      </c>
      <c r="AV325" s="13" t="s">
        <v>142</v>
      </c>
      <c r="AW325" s="13" t="s">
        <v>33</v>
      </c>
      <c r="AX325" s="13" t="s">
        <v>84</v>
      </c>
      <c r="AY325" s="174" t="s">
        <v>134</v>
      </c>
    </row>
    <row r="326" spans="1:65" s="2" customFormat="1" ht="16.5" customHeight="1">
      <c r="A326" s="32"/>
      <c r="B326" s="157"/>
      <c r="C326" s="158">
        <v>104</v>
      </c>
      <c r="D326" s="158" t="s">
        <v>137</v>
      </c>
      <c r="E326" s="159" t="s">
        <v>521</v>
      </c>
      <c r="F326" s="160" t="s">
        <v>522</v>
      </c>
      <c r="G326" s="161" t="s">
        <v>140</v>
      </c>
      <c r="H326" s="162">
        <v>4.173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1.6289999999999999E-2</v>
      </c>
      <c r="R326" s="168">
        <f>Q326*H326</f>
        <v>6.7978169999999991E-2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186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186</v>
      </c>
      <c r="BM326" s="170" t="s">
        <v>523</v>
      </c>
    </row>
    <row r="327" spans="1:65" s="14" customFormat="1">
      <c r="B327" s="181"/>
      <c r="D327" s="173" t="s">
        <v>144</v>
      </c>
      <c r="E327" s="182" t="s">
        <v>1</v>
      </c>
      <c r="F327" s="183" t="s">
        <v>524</v>
      </c>
      <c r="H327" s="182" t="s">
        <v>1</v>
      </c>
      <c r="I327" s="184"/>
      <c r="L327" s="181"/>
      <c r="M327" s="185"/>
      <c r="N327" s="186"/>
      <c r="O327" s="186"/>
      <c r="P327" s="186"/>
      <c r="Q327" s="186"/>
      <c r="R327" s="186"/>
      <c r="S327" s="186"/>
      <c r="T327" s="187"/>
      <c r="AT327" s="182" t="s">
        <v>144</v>
      </c>
      <c r="AU327" s="182" t="s">
        <v>142</v>
      </c>
      <c r="AV327" s="14" t="s">
        <v>84</v>
      </c>
      <c r="AW327" s="14" t="s">
        <v>33</v>
      </c>
      <c r="AX327" s="14" t="s">
        <v>76</v>
      </c>
      <c r="AY327" s="182" t="s">
        <v>134</v>
      </c>
    </row>
    <row r="328" spans="1:65" s="13" customFormat="1">
      <c r="B328" s="172"/>
      <c r="D328" s="173" t="s">
        <v>144</v>
      </c>
      <c r="E328" s="174" t="s">
        <v>1</v>
      </c>
      <c r="F328" s="175" t="s">
        <v>525</v>
      </c>
      <c r="H328" s="176">
        <v>4.173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5" customFormat="1">
      <c r="B329" s="199"/>
      <c r="D329" s="173" t="s">
        <v>144</v>
      </c>
      <c r="E329" s="200" t="s">
        <v>1</v>
      </c>
      <c r="F329" s="201" t="s">
        <v>193</v>
      </c>
      <c r="H329" s="202">
        <v>4.173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142</v>
      </c>
      <c r="AV329" s="15" t="s">
        <v>141</v>
      </c>
      <c r="AW329" s="15" t="s">
        <v>33</v>
      </c>
      <c r="AX329" s="15" t="s">
        <v>84</v>
      </c>
      <c r="AY329" s="200" t="s">
        <v>134</v>
      </c>
    </row>
    <row r="330" spans="1:65" s="2" customFormat="1" ht="21.75" customHeight="1">
      <c r="A330" s="32"/>
      <c r="B330" s="157"/>
      <c r="C330" s="158">
        <v>105</v>
      </c>
      <c r="D330" s="158" t="s">
        <v>137</v>
      </c>
      <c r="E330" s="159" t="s">
        <v>526</v>
      </c>
      <c r="F330" s="160" t="s">
        <v>527</v>
      </c>
      <c r="G330" s="161" t="s">
        <v>140</v>
      </c>
      <c r="H330" s="162">
        <v>4.0039999999999996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1.6289999999999999E-2</v>
      </c>
      <c r="R330" s="168">
        <f>Q330*H330</f>
        <v>6.522515999999999E-2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186</v>
      </c>
      <c r="AT330" s="170" t="s">
        <v>137</v>
      </c>
      <c r="AU330" s="170" t="s">
        <v>142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186</v>
      </c>
      <c r="BM330" s="170" t="s">
        <v>528</v>
      </c>
    </row>
    <row r="331" spans="1:65" s="13" customFormat="1">
      <c r="B331" s="172"/>
      <c r="D331" s="173" t="s">
        <v>144</v>
      </c>
      <c r="E331" s="174" t="s">
        <v>1</v>
      </c>
      <c r="F331" s="175" t="s">
        <v>529</v>
      </c>
      <c r="H331" s="176">
        <v>4.0039999999999996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144</v>
      </c>
      <c r="AU331" s="174" t="s">
        <v>142</v>
      </c>
      <c r="AV331" s="13" t="s">
        <v>142</v>
      </c>
      <c r="AW331" s="13" t="s">
        <v>33</v>
      </c>
      <c r="AX331" s="13" t="s">
        <v>84</v>
      </c>
      <c r="AY331" s="174" t="s">
        <v>134</v>
      </c>
    </row>
    <row r="332" spans="1:65" s="2" customFormat="1" ht="21.75" customHeight="1">
      <c r="A332" s="32"/>
      <c r="B332" s="157"/>
      <c r="C332" s="158">
        <v>106</v>
      </c>
      <c r="D332" s="158" t="s">
        <v>137</v>
      </c>
      <c r="E332" s="159" t="s">
        <v>530</v>
      </c>
      <c r="F332" s="160" t="s">
        <v>531</v>
      </c>
      <c r="G332" s="161" t="s">
        <v>217</v>
      </c>
      <c r="H332" s="162">
        <v>0.53100000000000003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186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186</v>
      </c>
      <c r="BM332" s="170" t="s">
        <v>532</v>
      </c>
    </row>
    <row r="333" spans="1:65" s="12" customFormat="1" ht="22.9" customHeight="1">
      <c r="B333" s="144"/>
      <c r="D333" s="145" t="s">
        <v>75</v>
      </c>
      <c r="E333" s="155" t="s">
        <v>533</v>
      </c>
      <c r="F333" s="155" t="s">
        <v>534</v>
      </c>
      <c r="I333" s="147"/>
      <c r="J333" s="156">
        <f>BK333</f>
        <v>0</v>
      </c>
      <c r="L333" s="144"/>
      <c r="M333" s="149"/>
      <c r="N333" s="150"/>
      <c r="O333" s="150"/>
      <c r="P333" s="151">
        <f>SUM(P334:P349)</f>
        <v>0</v>
      </c>
      <c r="Q333" s="150"/>
      <c r="R333" s="151">
        <f>SUM(R334:R349)</f>
        <v>3.6999999999999998E-2</v>
      </c>
      <c r="S333" s="150"/>
      <c r="T333" s="152">
        <f>SUM(T334:T349)</f>
        <v>0.10244539999999999</v>
      </c>
      <c r="AR333" s="145" t="s">
        <v>142</v>
      </c>
      <c r="AT333" s="153" t="s">
        <v>75</v>
      </c>
      <c r="AU333" s="153" t="s">
        <v>84</v>
      </c>
      <c r="AY333" s="145" t="s">
        <v>134</v>
      </c>
      <c r="BK333" s="154">
        <f>SUM(BK334:BK349)</f>
        <v>0</v>
      </c>
    </row>
    <row r="334" spans="1:65" s="2" customFormat="1" ht="21.75" customHeight="1">
      <c r="A334" s="32"/>
      <c r="B334" s="157"/>
      <c r="C334" s="158">
        <v>107</v>
      </c>
      <c r="D334" s="158" t="s">
        <v>137</v>
      </c>
      <c r="E334" s="159" t="s">
        <v>535</v>
      </c>
      <c r="F334" s="160" t="s">
        <v>536</v>
      </c>
      <c r="G334" s="161" t="s">
        <v>140</v>
      </c>
      <c r="H334" s="162">
        <v>4.1559999999999997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0</v>
      </c>
      <c r="R334" s="168">
        <f>Q334*H334</f>
        <v>0</v>
      </c>
      <c r="S334" s="168">
        <v>2.4649999999999998E-2</v>
      </c>
      <c r="T334" s="169">
        <f>S334*H334</f>
        <v>0.10244539999999999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186</v>
      </c>
      <c r="AT334" s="170" t="s">
        <v>137</v>
      </c>
      <c r="AU334" s="170" t="s">
        <v>142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142</v>
      </c>
      <c r="BK334" s="171">
        <f>ROUND(I334*H334,2)</f>
        <v>0</v>
      </c>
      <c r="BL334" s="17" t="s">
        <v>186</v>
      </c>
      <c r="BM334" s="170" t="s">
        <v>537</v>
      </c>
    </row>
    <row r="335" spans="1:65" s="14" customFormat="1">
      <c r="B335" s="181"/>
      <c r="D335" s="173" t="s">
        <v>144</v>
      </c>
      <c r="E335" s="182" t="s">
        <v>1</v>
      </c>
      <c r="F335" s="183" t="s">
        <v>538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84</v>
      </c>
      <c r="AW335" s="14" t="s">
        <v>33</v>
      </c>
      <c r="AX335" s="14" t="s">
        <v>76</v>
      </c>
      <c r="AY335" s="182" t="s">
        <v>134</v>
      </c>
    </row>
    <row r="336" spans="1:65" s="13" customFormat="1">
      <c r="B336" s="172"/>
      <c r="D336" s="173" t="s">
        <v>144</v>
      </c>
      <c r="E336" s="174" t="s">
        <v>1</v>
      </c>
      <c r="F336" s="175" t="s">
        <v>539</v>
      </c>
      <c r="H336" s="176">
        <v>0.99199999999999999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76</v>
      </c>
      <c r="AY336" s="174" t="s">
        <v>134</v>
      </c>
    </row>
    <row r="337" spans="1:65" s="13" customFormat="1">
      <c r="B337" s="172"/>
      <c r="D337" s="173" t="s">
        <v>144</v>
      </c>
      <c r="E337" s="174" t="s">
        <v>1</v>
      </c>
      <c r="F337" s="175" t="s">
        <v>540</v>
      </c>
      <c r="H337" s="176">
        <v>3.1640000000000001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144</v>
      </c>
      <c r="AU337" s="174" t="s">
        <v>142</v>
      </c>
      <c r="AV337" s="13" t="s">
        <v>142</v>
      </c>
      <c r="AW337" s="13" t="s">
        <v>33</v>
      </c>
      <c r="AX337" s="13" t="s">
        <v>76</v>
      </c>
      <c r="AY337" s="174" t="s">
        <v>134</v>
      </c>
    </row>
    <row r="338" spans="1:65" s="15" customFormat="1">
      <c r="B338" s="199"/>
      <c r="D338" s="173" t="s">
        <v>144</v>
      </c>
      <c r="E338" s="200" t="s">
        <v>1</v>
      </c>
      <c r="F338" s="201" t="s">
        <v>193</v>
      </c>
      <c r="H338" s="202">
        <v>4.1559999999999997</v>
      </c>
      <c r="I338" s="203"/>
      <c r="L338" s="199"/>
      <c r="M338" s="204"/>
      <c r="N338" s="205"/>
      <c r="O338" s="205"/>
      <c r="P338" s="205"/>
      <c r="Q338" s="205"/>
      <c r="R338" s="205"/>
      <c r="S338" s="205"/>
      <c r="T338" s="206"/>
      <c r="AT338" s="200" t="s">
        <v>144</v>
      </c>
      <c r="AU338" s="200" t="s">
        <v>142</v>
      </c>
      <c r="AV338" s="15" t="s">
        <v>141</v>
      </c>
      <c r="AW338" s="15" t="s">
        <v>33</v>
      </c>
      <c r="AX338" s="15" t="s">
        <v>84</v>
      </c>
      <c r="AY338" s="200" t="s">
        <v>134</v>
      </c>
    </row>
    <row r="339" spans="1:65" s="2" customFormat="1" ht="21.75" customHeight="1">
      <c r="A339" s="32"/>
      <c r="B339" s="157"/>
      <c r="C339" s="158">
        <v>108</v>
      </c>
      <c r="D339" s="158" t="s">
        <v>137</v>
      </c>
      <c r="E339" s="159" t="s">
        <v>541</v>
      </c>
      <c r="F339" s="160" t="s">
        <v>542</v>
      </c>
      <c r="G339" s="161" t="s">
        <v>177</v>
      </c>
      <c r="H339" s="162">
        <v>2</v>
      </c>
      <c r="I339" s="163"/>
      <c r="J339" s="164">
        <f t="shared" ref="J339:J349" si="50"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ref="P339:P349" si="51">O339*H339</f>
        <v>0</v>
      </c>
      <c r="Q339" s="168">
        <v>0</v>
      </c>
      <c r="R339" s="168">
        <f t="shared" ref="R339:R349" si="52">Q339*H339</f>
        <v>0</v>
      </c>
      <c r="S339" s="168">
        <v>0</v>
      </c>
      <c r="T339" s="169">
        <f t="shared" ref="T339:T349" si="53"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186</v>
      </c>
      <c r="AT339" s="170" t="s">
        <v>137</v>
      </c>
      <c r="AU339" s="170" t="s">
        <v>142</v>
      </c>
      <c r="AY339" s="17" t="s">
        <v>134</v>
      </c>
      <c r="BE339" s="171">
        <f t="shared" ref="BE339:BE349" si="54">IF(N339="základní",J339,0)</f>
        <v>0</v>
      </c>
      <c r="BF339" s="171">
        <f t="shared" ref="BF339:BF349" si="55">IF(N339="snížená",J339,0)</f>
        <v>0</v>
      </c>
      <c r="BG339" s="171">
        <f t="shared" ref="BG339:BG349" si="56">IF(N339="zákl. přenesená",J339,0)</f>
        <v>0</v>
      </c>
      <c r="BH339" s="171">
        <f t="shared" ref="BH339:BH349" si="57">IF(N339="sníž. přenesená",J339,0)</f>
        <v>0</v>
      </c>
      <c r="BI339" s="171">
        <f t="shared" ref="BI339:BI349" si="58">IF(N339="nulová",J339,0)</f>
        <v>0</v>
      </c>
      <c r="BJ339" s="17" t="s">
        <v>142</v>
      </c>
      <c r="BK339" s="171">
        <f t="shared" ref="BK339:BK349" si="59">ROUND(I339*H339,2)</f>
        <v>0</v>
      </c>
      <c r="BL339" s="17" t="s">
        <v>186</v>
      </c>
      <c r="BM339" s="170" t="s">
        <v>543</v>
      </c>
    </row>
    <row r="340" spans="1:65" s="2" customFormat="1" ht="16.5" customHeight="1">
      <c r="A340" s="32"/>
      <c r="B340" s="157"/>
      <c r="C340" s="188">
        <v>109</v>
      </c>
      <c r="D340" s="188" t="s">
        <v>179</v>
      </c>
      <c r="E340" s="189" t="s">
        <v>544</v>
      </c>
      <c r="F340" s="190" t="s">
        <v>545</v>
      </c>
      <c r="G340" s="191" t="s">
        <v>177</v>
      </c>
      <c r="H340" s="192">
        <v>2</v>
      </c>
      <c r="I340" s="193"/>
      <c r="J340" s="194">
        <f t="shared" si="50"/>
        <v>0</v>
      </c>
      <c r="K340" s="195"/>
      <c r="L340" s="196"/>
      <c r="M340" s="197" t="s">
        <v>1</v>
      </c>
      <c r="N340" s="198" t="s">
        <v>42</v>
      </c>
      <c r="O340" s="58"/>
      <c r="P340" s="168">
        <f t="shared" si="51"/>
        <v>0</v>
      </c>
      <c r="Q340" s="168">
        <v>1.55E-2</v>
      </c>
      <c r="R340" s="168">
        <f t="shared" si="52"/>
        <v>3.1E-2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261</v>
      </c>
      <c r="AT340" s="170" t="s">
        <v>179</v>
      </c>
      <c r="AU340" s="170" t="s">
        <v>142</v>
      </c>
      <c r="AY340" s="17" t="s">
        <v>134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142</v>
      </c>
      <c r="BK340" s="171">
        <f t="shared" si="59"/>
        <v>0</v>
      </c>
      <c r="BL340" s="17" t="s">
        <v>186</v>
      </c>
      <c r="BM340" s="170" t="s">
        <v>546</v>
      </c>
    </row>
    <row r="341" spans="1:65" s="2" customFormat="1" ht="21.75" customHeight="1">
      <c r="A341" s="32"/>
      <c r="B341" s="157"/>
      <c r="C341" s="158">
        <v>110</v>
      </c>
      <c r="D341" s="188" t="s">
        <v>179</v>
      </c>
      <c r="E341" s="189" t="s">
        <v>547</v>
      </c>
      <c r="F341" s="190" t="s">
        <v>709</v>
      </c>
      <c r="G341" s="191" t="s">
        <v>177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261</v>
      </c>
      <c r="AT341" s="170" t="s">
        <v>179</v>
      </c>
      <c r="AU341" s="170" t="s">
        <v>142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142</v>
      </c>
      <c r="BK341" s="171">
        <f t="shared" si="59"/>
        <v>0</v>
      </c>
      <c r="BL341" s="17" t="s">
        <v>186</v>
      </c>
      <c r="BM341" s="170" t="s">
        <v>548</v>
      </c>
    </row>
    <row r="342" spans="1:65" s="2" customFormat="1" ht="16.5" customHeight="1">
      <c r="A342" s="32"/>
      <c r="B342" s="157"/>
      <c r="C342" s="188">
        <v>111</v>
      </c>
      <c r="D342" s="158" t="s">
        <v>137</v>
      </c>
      <c r="E342" s="159" t="s">
        <v>549</v>
      </c>
      <c r="F342" s="160" t="s">
        <v>550</v>
      </c>
      <c r="G342" s="161" t="s">
        <v>177</v>
      </c>
      <c r="H342" s="162">
        <v>2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186</v>
      </c>
      <c r="AT342" s="170" t="s">
        <v>137</v>
      </c>
      <c r="AU342" s="170" t="s">
        <v>142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142</v>
      </c>
      <c r="BK342" s="171">
        <f t="shared" si="59"/>
        <v>0</v>
      </c>
      <c r="BL342" s="17" t="s">
        <v>186</v>
      </c>
      <c r="BM342" s="170" t="s">
        <v>551</v>
      </c>
    </row>
    <row r="343" spans="1:65" s="2" customFormat="1" ht="16.5" customHeight="1">
      <c r="A343" s="32"/>
      <c r="B343" s="157"/>
      <c r="C343" s="158">
        <v>112</v>
      </c>
      <c r="D343" s="188" t="s">
        <v>179</v>
      </c>
      <c r="E343" s="189" t="s">
        <v>552</v>
      </c>
      <c r="F343" s="190" t="s">
        <v>710</v>
      </c>
      <c r="G343" s="191" t="s">
        <v>177</v>
      </c>
      <c r="H343" s="192">
        <v>2</v>
      </c>
      <c r="I343" s="193"/>
      <c r="J343" s="194">
        <f t="shared" si="50"/>
        <v>0</v>
      </c>
      <c r="K343" s="195"/>
      <c r="L343" s="196"/>
      <c r="M343" s="197" t="s">
        <v>1</v>
      </c>
      <c r="N343" s="198" t="s">
        <v>42</v>
      </c>
      <c r="O343" s="58"/>
      <c r="P343" s="168">
        <f t="shared" si="51"/>
        <v>0</v>
      </c>
      <c r="Q343" s="168">
        <v>4.4999999999999999E-4</v>
      </c>
      <c r="R343" s="168">
        <f t="shared" si="52"/>
        <v>8.9999999999999998E-4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261</v>
      </c>
      <c r="AT343" s="170" t="s">
        <v>179</v>
      </c>
      <c r="AU343" s="170" t="s">
        <v>142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142</v>
      </c>
      <c r="BK343" s="171">
        <f t="shared" si="59"/>
        <v>0</v>
      </c>
      <c r="BL343" s="17" t="s">
        <v>186</v>
      </c>
      <c r="BM343" s="170" t="s">
        <v>553</v>
      </c>
    </row>
    <row r="344" spans="1:65" s="2" customFormat="1" ht="21.75" customHeight="1">
      <c r="A344" s="32"/>
      <c r="B344" s="157"/>
      <c r="C344" s="188">
        <v>113</v>
      </c>
      <c r="D344" s="158" t="s">
        <v>137</v>
      </c>
      <c r="E344" s="159" t="s">
        <v>711</v>
      </c>
      <c r="F344" s="160" t="s">
        <v>712</v>
      </c>
      <c r="G344" s="161" t="s">
        <v>177</v>
      </c>
      <c r="H344" s="162">
        <v>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186</v>
      </c>
      <c r="AT344" s="170" t="s">
        <v>137</v>
      </c>
      <c r="AU344" s="170" t="s">
        <v>142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142</v>
      </c>
      <c r="BK344" s="171">
        <f t="shared" si="59"/>
        <v>0</v>
      </c>
      <c r="BL344" s="17" t="s">
        <v>186</v>
      </c>
      <c r="BM344" s="170" t="s">
        <v>554</v>
      </c>
    </row>
    <row r="345" spans="1:65" s="2" customFormat="1" ht="29.25" customHeight="1">
      <c r="A345" s="32"/>
      <c r="B345" s="157"/>
      <c r="C345" s="158">
        <v>114</v>
      </c>
      <c r="D345" s="188" t="s">
        <v>179</v>
      </c>
      <c r="E345" s="189" t="s">
        <v>713</v>
      </c>
      <c r="F345" s="190" t="s">
        <v>714</v>
      </c>
      <c r="G345" s="191" t="s">
        <v>177</v>
      </c>
      <c r="H345" s="192">
        <v>2</v>
      </c>
      <c r="I345" s="193"/>
      <c r="J345" s="194">
        <f t="shared" si="50"/>
        <v>0</v>
      </c>
      <c r="K345" s="195"/>
      <c r="L345" s="196"/>
      <c r="M345" s="197" t="s">
        <v>1</v>
      </c>
      <c r="N345" s="198" t="s">
        <v>42</v>
      </c>
      <c r="O345" s="58"/>
      <c r="P345" s="168">
        <f t="shared" si="51"/>
        <v>0</v>
      </c>
      <c r="Q345" s="168">
        <v>1.3500000000000001E-3</v>
      </c>
      <c r="R345" s="168">
        <f t="shared" si="52"/>
        <v>2.7000000000000001E-3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261</v>
      </c>
      <c r="AT345" s="170" t="s">
        <v>179</v>
      </c>
      <c r="AU345" s="170" t="s">
        <v>142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142</v>
      </c>
      <c r="BK345" s="171">
        <f t="shared" si="59"/>
        <v>0</v>
      </c>
      <c r="BL345" s="17" t="s">
        <v>186</v>
      </c>
      <c r="BM345" s="170" t="s">
        <v>555</v>
      </c>
    </row>
    <row r="346" spans="1:65" s="2" customFormat="1" ht="21.75" customHeight="1">
      <c r="A346" s="32"/>
      <c r="B346" s="157"/>
      <c r="C346" s="188">
        <v>115</v>
      </c>
      <c r="D346" s="158" t="s">
        <v>137</v>
      </c>
      <c r="E346" s="159" t="s">
        <v>556</v>
      </c>
      <c r="F346" s="160" t="s">
        <v>557</v>
      </c>
      <c r="G346" s="161" t="s">
        <v>217</v>
      </c>
      <c r="H346" s="162">
        <v>3.6999999999999998E-2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186</v>
      </c>
      <c r="AT346" s="170" t="s">
        <v>137</v>
      </c>
      <c r="AU346" s="170" t="s">
        <v>142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186</v>
      </c>
      <c r="BM346" s="170" t="s">
        <v>558</v>
      </c>
    </row>
    <row r="347" spans="1:65" s="2" customFormat="1" ht="21.75" customHeight="1">
      <c r="A347" s="32"/>
      <c r="B347" s="157"/>
      <c r="C347" s="158">
        <v>116</v>
      </c>
      <c r="D347" s="158" t="s">
        <v>137</v>
      </c>
      <c r="E347" s="159" t="s">
        <v>559</v>
      </c>
      <c r="F347" s="160" t="s">
        <v>560</v>
      </c>
      <c r="G347" s="161" t="s">
        <v>217</v>
      </c>
      <c r="H347" s="162">
        <v>3.6999999999999998E-2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186</v>
      </c>
      <c r="AT347" s="170" t="s">
        <v>137</v>
      </c>
      <c r="AU347" s="170" t="s">
        <v>142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186</v>
      </c>
      <c r="BM347" s="170" t="s">
        <v>561</v>
      </c>
    </row>
    <row r="348" spans="1:65" s="2" customFormat="1" ht="39.75" customHeight="1">
      <c r="A348" s="32"/>
      <c r="B348" s="157"/>
      <c r="C348" s="188">
        <v>117</v>
      </c>
      <c r="D348" s="158" t="s">
        <v>137</v>
      </c>
      <c r="E348" s="159" t="s">
        <v>562</v>
      </c>
      <c r="F348" s="160" t="s">
        <v>715</v>
      </c>
      <c r="G348" s="161" t="s">
        <v>414</v>
      </c>
      <c r="H348" s="162">
        <v>1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186</v>
      </c>
      <c r="AT348" s="170" t="s">
        <v>137</v>
      </c>
      <c r="AU348" s="170" t="s">
        <v>142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186</v>
      </c>
      <c r="BM348" s="170" t="s">
        <v>563</v>
      </c>
    </row>
    <row r="349" spans="1:65" s="2" customFormat="1" ht="21.75" customHeight="1">
      <c r="A349" s="32"/>
      <c r="B349" s="157"/>
      <c r="C349" s="158">
        <v>118</v>
      </c>
      <c r="D349" s="158" t="s">
        <v>137</v>
      </c>
      <c r="E349" s="159" t="s">
        <v>564</v>
      </c>
      <c r="F349" s="160" t="s">
        <v>565</v>
      </c>
      <c r="G349" s="161" t="s">
        <v>414</v>
      </c>
      <c r="H349" s="162">
        <v>2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186</v>
      </c>
      <c r="AT349" s="170" t="s">
        <v>137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186</v>
      </c>
      <c r="BM349" s="170" t="s">
        <v>566</v>
      </c>
    </row>
    <row r="350" spans="1:65" s="12" customFormat="1" ht="22.9" customHeight="1">
      <c r="B350" s="144"/>
      <c r="D350" s="145" t="s">
        <v>75</v>
      </c>
      <c r="E350" s="155" t="s">
        <v>567</v>
      </c>
      <c r="F350" s="155" t="s">
        <v>568</v>
      </c>
      <c r="I350" s="147"/>
      <c r="J350" s="156">
        <f>BK350</f>
        <v>0</v>
      </c>
      <c r="L350" s="144"/>
      <c r="M350" s="149"/>
      <c r="N350" s="150"/>
      <c r="O350" s="150"/>
      <c r="P350" s="151">
        <f>SUM(P351:P358)</f>
        <v>0</v>
      </c>
      <c r="Q350" s="150"/>
      <c r="R350" s="151">
        <f>SUM(R351:R358)</f>
        <v>0.30957443000000001</v>
      </c>
      <c r="S350" s="150"/>
      <c r="T350" s="152">
        <f>SUM(T351:T358)</f>
        <v>0</v>
      </c>
      <c r="AR350" s="145" t="s">
        <v>142</v>
      </c>
      <c r="AT350" s="153" t="s">
        <v>75</v>
      </c>
      <c r="AU350" s="153" t="s">
        <v>84</v>
      </c>
      <c r="AY350" s="145" t="s">
        <v>134</v>
      </c>
      <c r="BK350" s="154">
        <f>SUM(BK351:BK358)</f>
        <v>0</v>
      </c>
    </row>
    <row r="351" spans="1:65" s="2" customFormat="1" ht="21.75" customHeight="1">
      <c r="A351" s="32"/>
      <c r="B351" s="157"/>
      <c r="C351" s="158">
        <v>119</v>
      </c>
      <c r="D351" s="158" t="s">
        <v>137</v>
      </c>
      <c r="E351" s="159" t="s">
        <v>569</v>
      </c>
      <c r="F351" s="160" t="s">
        <v>570</v>
      </c>
      <c r="G351" s="161" t="s">
        <v>140</v>
      </c>
      <c r="H351" s="162">
        <v>5.2389999999999999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3.7670000000000002E-2</v>
      </c>
      <c r="R351" s="168">
        <f>Q351*H351</f>
        <v>0.19735313000000002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186</v>
      </c>
      <c r="AT351" s="170" t="s">
        <v>137</v>
      </c>
      <c r="AU351" s="170" t="s">
        <v>142</v>
      </c>
      <c r="AY351" s="17" t="s">
        <v>134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142</v>
      </c>
      <c r="BK351" s="171">
        <f>ROUND(I351*H351,2)</f>
        <v>0</v>
      </c>
      <c r="BL351" s="17" t="s">
        <v>186</v>
      </c>
      <c r="BM351" s="170" t="s">
        <v>571</v>
      </c>
    </row>
    <row r="352" spans="1:65" s="13" customFormat="1">
      <c r="B352" s="172"/>
      <c r="D352" s="173" t="s">
        <v>144</v>
      </c>
      <c r="E352" s="174" t="s">
        <v>1</v>
      </c>
      <c r="F352" s="175" t="s">
        <v>572</v>
      </c>
      <c r="H352" s="176">
        <v>4.3540000000000001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144</v>
      </c>
      <c r="AU352" s="174" t="s">
        <v>142</v>
      </c>
      <c r="AV352" s="13" t="s">
        <v>142</v>
      </c>
      <c r="AW352" s="13" t="s">
        <v>33</v>
      </c>
      <c r="AX352" s="13" t="s">
        <v>76</v>
      </c>
      <c r="AY352" s="174" t="s">
        <v>134</v>
      </c>
    </row>
    <row r="353" spans="1:65" s="13" customFormat="1">
      <c r="B353" s="172"/>
      <c r="D353" s="173" t="s">
        <v>144</v>
      </c>
      <c r="E353" s="174" t="s">
        <v>1</v>
      </c>
      <c r="F353" s="175" t="s">
        <v>250</v>
      </c>
      <c r="H353" s="176">
        <v>0.88500000000000001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144</v>
      </c>
      <c r="AU353" s="174" t="s">
        <v>142</v>
      </c>
      <c r="AV353" s="13" t="s">
        <v>142</v>
      </c>
      <c r="AW353" s="13" t="s">
        <v>33</v>
      </c>
      <c r="AX353" s="13" t="s">
        <v>76</v>
      </c>
      <c r="AY353" s="174" t="s">
        <v>134</v>
      </c>
    </row>
    <row r="354" spans="1:65" s="15" customFormat="1">
      <c r="B354" s="199"/>
      <c r="D354" s="173" t="s">
        <v>144</v>
      </c>
      <c r="E354" s="200" t="s">
        <v>1</v>
      </c>
      <c r="F354" s="201" t="s">
        <v>193</v>
      </c>
      <c r="H354" s="202">
        <v>5.2389999999999999</v>
      </c>
      <c r="I354" s="203"/>
      <c r="L354" s="199"/>
      <c r="M354" s="204"/>
      <c r="N354" s="205"/>
      <c r="O354" s="205"/>
      <c r="P354" s="205"/>
      <c r="Q354" s="205"/>
      <c r="R354" s="205"/>
      <c r="S354" s="205"/>
      <c r="T354" s="206"/>
      <c r="AT354" s="200" t="s">
        <v>144</v>
      </c>
      <c r="AU354" s="200" t="s">
        <v>142</v>
      </c>
      <c r="AV354" s="15" t="s">
        <v>141</v>
      </c>
      <c r="AW354" s="15" t="s">
        <v>33</v>
      </c>
      <c r="AX354" s="15" t="s">
        <v>84</v>
      </c>
      <c r="AY354" s="200" t="s">
        <v>134</v>
      </c>
    </row>
    <row r="355" spans="1:65" s="2" customFormat="1" ht="16.5" customHeight="1">
      <c r="A355" s="32"/>
      <c r="B355" s="157"/>
      <c r="C355" s="158">
        <v>120</v>
      </c>
      <c r="D355" s="158" t="s">
        <v>137</v>
      </c>
      <c r="E355" s="159" t="s">
        <v>573</v>
      </c>
      <c r="F355" s="160" t="s">
        <v>574</v>
      </c>
      <c r="G355" s="161" t="s">
        <v>140</v>
      </c>
      <c r="H355" s="162">
        <v>5.2389999999999999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2.9999999999999997E-4</v>
      </c>
      <c r="R355" s="168">
        <f>Q355*H355</f>
        <v>1.5716999999999999E-3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186</v>
      </c>
      <c r="AT355" s="170" t="s">
        <v>137</v>
      </c>
      <c r="AU355" s="170" t="s">
        <v>142</v>
      </c>
      <c r="AY355" s="17" t="s">
        <v>134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142</v>
      </c>
      <c r="BK355" s="171">
        <f>ROUND(I355*H355,2)</f>
        <v>0</v>
      </c>
      <c r="BL355" s="17" t="s">
        <v>186</v>
      </c>
      <c r="BM355" s="170" t="s">
        <v>575</v>
      </c>
    </row>
    <row r="356" spans="1:65" s="2" customFormat="1" ht="24.75" customHeight="1">
      <c r="A356" s="32"/>
      <c r="B356" s="157"/>
      <c r="C356" s="188">
        <v>121</v>
      </c>
      <c r="D356" s="188" t="s">
        <v>179</v>
      </c>
      <c r="E356" s="189" t="s">
        <v>576</v>
      </c>
      <c r="F356" s="190" t="s">
        <v>716</v>
      </c>
      <c r="G356" s="191" t="s">
        <v>140</v>
      </c>
      <c r="H356" s="192">
        <v>5.7629999999999999</v>
      </c>
      <c r="I356" s="193"/>
      <c r="J356" s="194">
        <f>ROUND(I356*H356,2)</f>
        <v>0</v>
      </c>
      <c r="K356" s="195"/>
      <c r="L356" s="196"/>
      <c r="M356" s="197" t="s">
        <v>1</v>
      </c>
      <c r="N356" s="198" t="s">
        <v>42</v>
      </c>
      <c r="O356" s="58"/>
      <c r="P356" s="168">
        <f>O356*H356</f>
        <v>0</v>
      </c>
      <c r="Q356" s="168">
        <v>1.9199999999999998E-2</v>
      </c>
      <c r="R356" s="168">
        <f>Q356*H356</f>
        <v>0.11064959999999999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261</v>
      </c>
      <c r="AT356" s="170" t="s">
        <v>179</v>
      </c>
      <c r="AU356" s="170" t="s">
        <v>142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142</v>
      </c>
      <c r="BK356" s="171">
        <f>ROUND(I356*H356,2)</f>
        <v>0</v>
      </c>
      <c r="BL356" s="17" t="s">
        <v>186</v>
      </c>
      <c r="BM356" s="170" t="s">
        <v>577</v>
      </c>
    </row>
    <row r="357" spans="1:65" s="13" customFormat="1">
      <c r="B357" s="172"/>
      <c r="D357" s="173" t="s">
        <v>144</v>
      </c>
      <c r="F357" s="175" t="s">
        <v>578</v>
      </c>
      <c r="H357" s="176">
        <v>5.7629999999999999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142</v>
      </c>
      <c r="AV357" s="13" t="s">
        <v>142</v>
      </c>
      <c r="AW357" s="13" t="s">
        <v>3</v>
      </c>
      <c r="AX357" s="13" t="s">
        <v>84</v>
      </c>
      <c r="AY357" s="174" t="s">
        <v>134</v>
      </c>
    </row>
    <row r="358" spans="1:65" s="2" customFormat="1" ht="21.75" customHeight="1">
      <c r="A358" s="32"/>
      <c r="B358" s="157"/>
      <c r="C358" s="158">
        <v>122</v>
      </c>
      <c r="D358" s="158" t="s">
        <v>137</v>
      </c>
      <c r="E358" s="159" t="s">
        <v>579</v>
      </c>
      <c r="F358" s="160" t="s">
        <v>580</v>
      </c>
      <c r="G358" s="161" t="s">
        <v>217</v>
      </c>
      <c r="H358" s="162">
        <v>0.31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186</v>
      </c>
      <c r="AT358" s="170" t="s">
        <v>137</v>
      </c>
      <c r="AU358" s="170" t="s">
        <v>142</v>
      </c>
      <c r="AY358" s="17" t="s">
        <v>134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142</v>
      </c>
      <c r="BK358" s="171">
        <f>ROUND(I358*H358,2)</f>
        <v>0</v>
      </c>
      <c r="BL358" s="17" t="s">
        <v>186</v>
      </c>
      <c r="BM358" s="170" t="s">
        <v>581</v>
      </c>
    </row>
    <row r="359" spans="1:65" s="12" customFormat="1" ht="22.9" customHeight="1">
      <c r="B359" s="144"/>
      <c r="D359" s="145" t="s">
        <v>75</v>
      </c>
      <c r="E359" s="155" t="s">
        <v>582</v>
      </c>
      <c r="F359" s="155" t="s">
        <v>583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SUM(P360:P369)</f>
        <v>0</v>
      </c>
      <c r="Q359" s="150"/>
      <c r="R359" s="151">
        <f>SUM(R360:R369)</f>
        <v>9.3260000000000001E-4</v>
      </c>
      <c r="S359" s="150"/>
      <c r="T359" s="152">
        <f>SUM(T360:T369)</f>
        <v>1.6796999999999999E-2</v>
      </c>
      <c r="AR359" s="145" t="s">
        <v>142</v>
      </c>
      <c r="AT359" s="153" t="s">
        <v>75</v>
      </c>
      <c r="AU359" s="153" t="s">
        <v>84</v>
      </c>
      <c r="AY359" s="145" t="s">
        <v>134</v>
      </c>
      <c r="BK359" s="154">
        <f>SUM(BK360:BK369)</f>
        <v>0</v>
      </c>
    </row>
    <row r="360" spans="1:65" s="2" customFormat="1" ht="21.75" customHeight="1">
      <c r="A360" s="32"/>
      <c r="B360" s="157"/>
      <c r="C360" s="158">
        <v>123</v>
      </c>
      <c r="D360" s="158" t="s">
        <v>137</v>
      </c>
      <c r="E360" s="159" t="s">
        <v>584</v>
      </c>
      <c r="F360" s="160" t="s">
        <v>585</v>
      </c>
      <c r="G360" s="161" t="s">
        <v>140</v>
      </c>
      <c r="H360" s="162">
        <v>5.5990000000000002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3.0000000000000001E-3</v>
      </c>
      <c r="T360" s="169">
        <f>S360*H360</f>
        <v>1.6796999999999999E-2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186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186</v>
      </c>
      <c r="BM360" s="170" t="s">
        <v>586</v>
      </c>
    </row>
    <row r="361" spans="1:65" s="14" customFormat="1">
      <c r="B361" s="181"/>
      <c r="D361" s="173" t="s">
        <v>144</v>
      </c>
      <c r="E361" s="182" t="s">
        <v>1</v>
      </c>
      <c r="F361" s="183" t="s">
        <v>587</v>
      </c>
      <c r="H361" s="182" t="s">
        <v>1</v>
      </c>
      <c r="I361" s="184"/>
      <c r="L361" s="181"/>
      <c r="M361" s="185"/>
      <c r="N361" s="186"/>
      <c r="O361" s="186"/>
      <c r="P361" s="186"/>
      <c r="Q361" s="186"/>
      <c r="R361" s="186"/>
      <c r="S361" s="186"/>
      <c r="T361" s="187"/>
      <c r="AT361" s="182" t="s">
        <v>144</v>
      </c>
      <c r="AU361" s="182" t="s">
        <v>142</v>
      </c>
      <c r="AV361" s="14" t="s">
        <v>84</v>
      </c>
      <c r="AW361" s="14" t="s">
        <v>33</v>
      </c>
      <c r="AX361" s="14" t="s">
        <v>76</v>
      </c>
      <c r="AY361" s="182" t="s">
        <v>134</v>
      </c>
    </row>
    <row r="362" spans="1:65" s="13" customFormat="1">
      <c r="B362" s="172"/>
      <c r="D362" s="173" t="s">
        <v>144</v>
      </c>
      <c r="E362" s="174" t="s">
        <v>1</v>
      </c>
      <c r="F362" s="175" t="s">
        <v>539</v>
      </c>
      <c r="H362" s="176">
        <v>0.99199999999999999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3" customFormat="1">
      <c r="B363" s="172"/>
      <c r="D363" s="173" t="s">
        <v>144</v>
      </c>
      <c r="E363" s="174" t="s">
        <v>1</v>
      </c>
      <c r="F363" s="175" t="s">
        <v>540</v>
      </c>
      <c r="H363" s="176">
        <v>3.1640000000000001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144</v>
      </c>
      <c r="AU363" s="174" t="s">
        <v>142</v>
      </c>
      <c r="AV363" s="13" t="s">
        <v>142</v>
      </c>
      <c r="AW363" s="13" t="s">
        <v>33</v>
      </c>
      <c r="AX363" s="13" t="s">
        <v>76</v>
      </c>
      <c r="AY363" s="174" t="s">
        <v>134</v>
      </c>
    </row>
    <row r="364" spans="1:65" s="13" customFormat="1">
      <c r="B364" s="172"/>
      <c r="D364" s="173" t="s">
        <v>144</v>
      </c>
      <c r="E364" s="174" t="s">
        <v>1</v>
      </c>
      <c r="F364" s="175" t="s">
        <v>588</v>
      </c>
      <c r="H364" s="176">
        <v>1.4430000000000001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142</v>
      </c>
      <c r="AV364" s="13" t="s">
        <v>142</v>
      </c>
      <c r="AW364" s="13" t="s">
        <v>33</v>
      </c>
      <c r="AX364" s="13" t="s">
        <v>76</v>
      </c>
      <c r="AY364" s="174" t="s">
        <v>134</v>
      </c>
    </row>
    <row r="365" spans="1:65" s="15" customFormat="1">
      <c r="B365" s="199"/>
      <c r="D365" s="173" t="s">
        <v>144</v>
      </c>
      <c r="E365" s="200" t="s">
        <v>1</v>
      </c>
      <c r="F365" s="201" t="s">
        <v>193</v>
      </c>
      <c r="H365" s="202">
        <v>5.5990000000000002</v>
      </c>
      <c r="I365" s="203"/>
      <c r="L365" s="199"/>
      <c r="M365" s="204"/>
      <c r="N365" s="205"/>
      <c r="O365" s="205"/>
      <c r="P365" s="205"/>
      <c r="Q365" s="205"/>
      <c r="R365" s="205"/>
      <c r="S365" s="205"/>
      <c r="T365" s="206"/>
      <c r="AT365" s="200" t="s">
        <v>144</v>
      </c>
      <c r="AU365" s="200" t="s">
        <v>142</v>
      </c>
      <c r="AV365" s="15" t="s">
        <v>141</v>
      </c>
      <c r="AW365" s="15" t="s">
        <v>33</v>
      </c>
      <c r="AX365" s="15" t="s">
        <v>84</v>
      </c>
      <c r="AY365" s="200" t="s">
        <v>134</v>
      </c>
    </row>
    <row r="366" spans="1:65" s="2" customFormat="1" ht="16.5" customHeight="1">
      <c r="A366" s="32"/>
      <c r="B366" s="157"/>
      <c r="C366" s="158">
        <v>124</v>
      </c>
      <c r="D366" s="158" t="s">
        <v>137</v>
      </c>
      <c r="E366" s="159" t="s">
        <v>589</v>
      </c>
      <c r="F366" s="160" t="s">
        <v>590</v>
      </c>
      <c r="G366" s="161" t="s">
        <v>267</v>
      </c>
      <c r="H366" s="162">
        <v>3.5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1.0000000000000001E-5</v>
      </c>
      <c r="R366" s="168">
        <f>Q366*H366</f>
        <v>3.5000000000000004E-5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186</v>
      </c>
      <c r="AT366" s="170" t="s">
        <v>137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186</v>
      </c>
      <c r="BM366" s="170" t="s">
        <v>591</v>
      </c>
    </row>
    <row r="367" spans="1:65" s="2" customFormat="1" ht="16.5" customHeight="1">
      <c r="A367" s="32"/>
      <c r="B367" s="157"/>
      <c r="C367" s="188">
        <v>125</v>
      </c>
      <c r="D367" s="188" t="s">
        <v>179</v>
      </c>
      <c r="E367" s="189" t="s">
        <v>592</v>
      </c>
      <c r="F367" s="190" t="s">
        <v>717</v>
      </c>
      <c r="G367" s="191" t="s">
        <v>267</v>
      </c>
      <c r="H367" s="192">
        <v>4.08</v>
      </c>
      <c r="I367" s="193"/>
      <c r="J367" s="194">
        <f>ROUND(I367*H367,2)</f>
        <v>0</v>
      </c>
      <c r="K367" s="195"/>
      <c r="L367" s="196"/>
      <c r="M367" s="197" t="s">
        <v>1</v>
      </c>
      <c r="N367" s="198" t="s">
        <v>42</v>
      </c>
      <c r="O367" s="58"/>
      <c r="P367" s="168">
        <f>O367*H367</f>
        <v>0</v>
      </c>
      <c r="Q367" s="168">
        <v>2.2000000000000001E-4</v>
      </c>
      <c r="R367" s="168">
        <f>Q367*H367</f>
        <v>8.9760000000000003E-4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261</v>
      </c>
      <c r="AT367" s="170" t="s">
        <v>179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186</v>
      </c>
      <c r="BM367" s="170" t="s">
        <v>593</v>
      </c>
    </row>
    <row r="368" spans="1:65" s="13" customFormat="1">
      <c r="B368" s="172"/>
      <c r="D368" s="173" t="s">
        <v>144</v>
      </c>
      <c r="F368" s="175" t="s">
        <v>594</v>
      </c>
      <c r="H368" s="176">
        <v>4.08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</v>
      </c>
      <c r="AX368" s="13" t="s">
        <v>84</v>
      </c>
      <c r="AY368" s="174" t="s">
        <v>134</v>
      </c>
    </row>
    <row r="369" spans="1:65" s="2" customFormat="1" ht="21.75" customHeight="1">
      <c r="A369" s="32"/>
      <c r="B369" s="157"/>
      <c r="C369" s="158">
        <v>126</v>
      </c>
      <c r="D369" s="158" t="s">
        <v>137</v>
      </c>
      <c r="E369" s="159" t="s">
        <v>595</v>
      </c>
      <c r="F369" s="160" t="s">
        <v>596</v>
      </c>
      <c r="G369" s="161" t="s">
        <v>217</v>
      </c>
      <c r="H369" s="162">
        <v>1E-3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0</v>
      </c>
      <c r="R369" s="168">
        <f>Q369*H369</f>
        <v>0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186</v>
      </c>
      <c r="AT369" s="170" t="s">
        <v>137</v>
      </c>
      <c r="AU369" s="170" t="s">
        <v>142</v>
      </c>
      <c r="AY369" s="17" t="s">
        <v>134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142</v>
      </c>
      <c r="BK369" s="171">
        <f>ROUND(I369*H369,2)</f>
        <v>0</v>
      </c>
      <c r="BL369" s="17" t="s">
        <v>186</v>
      </c>
      <c r="BM369" s="170" t="s">
        <v>597</v>
      </c>
    </row>
    <row r="370" spans="1:65" s="12" customFormat="1" ht="22.9" customHeight="1">
      <c r="B370" s="144"/>
      <c r="D370" s="145" t="s">
        <v>75</v>
      </c>
      <c r="E370" s="155" t="s">
        <v>598</v>
      </c>
      <c r="F370" s="155" t="s">
        <v>599</v>
      </c>
      <c r="I370" s="147"/>
      <c r="J370" s="156">
        <f>BK370</f>
        <v>0</v>
      </c>
      <c r="L370" s="144"/>
      <c r="M370" s="149"/>
      <c r="N370" s="150"/>
      <c r="O370" s="150"/>
      <c r="P370" s="151">
        <f>SUM(P371:P387)</f>
        <v>0</v>
      </c>
      <c r="Q370" s="150"/>
      <c r="R370" s="151">
        <f>SUM(R371:R387)</f>
        <v>1.4288932999999997</v>
      </c>
      <c r="S370" s="150"/>
      <c r="T370" s="152">
        <f>SUM(T371:T387)</f>
        <v>0</v>
      </c>
      <c r="AR370" s="145" t="s">
        <v>142</v>
      </c>
      <c r="AT370" s="153" t="s">
        <v>75</v>
      </c>
      <c r="AU370" s="153" t="s">
        <v>84</v>
      </c>
      <c r="AY370" s="145" t="s">
        <v>134</v>
      </c>
      <c r="BK370" s="154">
        <f>SUM(BK371:BK387)</f>
        <v>0</v>
      </c>
    </row>
    <row r="371" spans="1:65" s="2" customFormat="1" ht="21.75" customHeight="1">
      <c r="A371" s="32"/>
      <c r="B371" s="157"/>
      <c r="C371" s="158">
        <v>127</v>
      </c>
      <c r="D371" s="158" t="s">
        <v>137</v>
      </c>
      <c r="E371" s="159" t="s">
        <v>600</v>
      </c>
      <c r="F371" s="160" t="s">
        <v>601</v>
      </c>
      <c r="G371" s="161" t="s">
        <v>267</v>
      </c>
      <c r="H371" s="162">
        <v>13.69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3.5E-4</v>
      </c>
      <c r="R371" s="168">
        <f>Q371*H371</f>
        <v>4.7914999999999998E-3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186</v>
      </c>
      <c r="AT371" s="170" t="s">
        <v>137</v>
      </c>
      <c r="AU371" s="170" t="s">
        <v>142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186</v>
      </c>
      <c r="BM371" s="170" t="s">
        <v>602</v>
      </c>
    </row>
    <row r="372" spans="1:65" s="13" customFormat="1">
      <c r="B372" s="172"/>
      <c r="D372" s="173" t="s">
        <v>144</v>
      </c>
      <c r="E372" s="174" t="s">
        <v>1</v>
      </c>
      <c r="F372" s="175" t="s">
        <v>603</v>
      </c>
      <c r="H372" s="176">
        <v>3.75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134</v>
      </c>
    </row>
    <row r="373" spans="1:65" s="13" customFormat="1">
      <c r="B373" s="172"/>
      <c r="D373" s="173" t="s">
        <v>144</v>
      </c>
      <c r="E373" s="174" t="s">
        <v>1</v>
      </c>
      <c r="F373" s="175" t="s">
        <v>496</v>
      </c>
      <c r="H373" s="176">
        <v>8.4700000000000006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3" customFormat="1">
      <c r="B374" s="172"/>
      <c r="D374" s="173" t="s">
        <v>144</v>
      </c>
      <c r="E374" s="174" t="s">
        <v>1</v>
      </c>
      <c r="F374" s="175" t="s">
        <v>604</v>
      </c>
      <c r="H374" s="176">
        <v>1.47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5" customFormat="1">
      <c r="B375" s="199"/>
      <c r="D375" s="173" t="s">
        <v>144</v>
      </c>
      <c r="E375" s="200" t="s">
        <v>1</v>
      </c>
      <c r="F375" s="201" t="s">
        <v>193</v>
      </c>
      <c r="H375" s="202">
        <v>13.690000000000001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144</v>
      </c>
      <c r="AU375" s="200" t="s">
        <v>142</v>
      </c>
      <c r="AV375" s="15" t="s">
        <v>141</v>
      </c>
      <c r="AW375" s="15" t="s">
        <v>33</v>
      </c>
      <c r="AX375" s="15" t="s">
        <v>84</v>
      </c>
      <c r="AY375" s="200" t="s">
        <v>134</v>
      </c>
    </row>
    <row r="376" spans="1:65" s="2" customFormat="1" ht="16.5" customHeight="1">
      <c r="A376" s="32"/>
      <c r="B376" s="157"/>
      <c r="C376" s="188">
        <v>128</v>
      </c>
      <c r="D376" s="188" t="s">
        <v>179</v>
      </c>
      <c r="E376" s="189" t="s">
        <v>605</v>
      </c>
      <c r="F376" s="190" t="s">
        <v>606</v>
      </c>
      <c r="G376" s="191" t="s">
        <v>177</v>
      </c>
      <c r="H376" s="192">
        <v>37.648000000000003</v>
      </c>
      <c r="I376" s="193"/>
      <c r="J376" s="194">
        <f>ROUND(I376*H376,2)</f>
        <v>0</v>
      </c>
      <c r="K376" s="195"/>
      <c r="L376" s="196"/>
      <c r="M376" s="197" t="s">
        <v>1</v>
      </c>
      <c r="N376" s="198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261</v>
      </c>
      <c r="AT376" s="170" t="s">
        <v>179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186</v>
      </c>
      <c r="BM376" s="170" t="s">
        <v>607</v>
      </c>
    </row>
    <row r="377" spans="1:65" s="13" customFormat="1">
      <c r="B377" s="172"/>
      <c r="D377" s="173" t="s">
        <v>144</v>
      </c>
      <c r="E377" s="174" t="s">
        <v>1</v>
      </c>
      <c r="F377" s="175" t="s">
        <v>608</v>
      </c>
      <c r="H377" s="176">
        <v>37.648000000000003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84</v>
      </c>
      <c r="AY377" s="174" t="s">
        <v>134</v>
      </c>
    </row>
    <row r="378" spans="1:65" s="2" customFormat="1" ht="21.75" customHeight="1">
      <c r="A378" s="32"/>
      <c r="B378" s="157"/>
      <c r="C378" s="158">
        <v>129</v>
      </c>
      <c r="D378" s="158" t="s">
        <v>137</v>
      </c>
      <c r="E378" s="159" t="s">
        <v>609</v>
      </c>
      <c r="F378" s="160" t="s">
        <v>610</v>
      </c>
      <c r="G378" s="161" t="s">
        <v>140</v>
      </c>
      <c r="H378" s="162">
        <v>27.94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3.3619999999999997E-2</v>
      </c>
      <c r="R378" s="168">
        <f>Q378*H378</f>
        <v>0.93934279999999992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186</v>
      </c>
      <c r="AT378" s="170" t="s">
        <v>137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186</v>
      </c>
      <c r="BM378" s="170" t="s">
        <v>611</v>
      </c>
    </row>
    <row r="379" spans="1:65" s="13" customFormat="1">
      <c r="B379" s="172"/>
      <c r="D379" s="173" t="s">
        <v>144</v>
      </c>
      <c r="E379" s="174" t="s">
        <v>1</v>
      </c>
      <c r="F379" s="175" t="s">
        <v>612</v>
      </c>
      <c r="H379" s="176">
        <v>16.920000000000002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134</v>
      </c>
    </row>
    <row r="380" spans="1:65" s="13" customFormat="1">
      <c r="B380" s="172"/>
      <c r="D380" s="173" t="s">
        <v>144</v>
      </c>
      <c r="E380" s="174" t="s">
        <v>1</v>
      </c>
      <c r="F380" s="175" t="s">
        <v>613</v>
      </c>
      <c r="H380" s="176">
        <v>0.18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144</v>
      </c>
      <c r="E381" s="174" t="s">
        <v>1</v>
      </c>
      <c r="F381" s="175" t="s">
        <v>614</v>
      </c>
      <c r="H381" s="176">
        <v>7.56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142</v>
      </c>
      <c r="AV381" s="13" t="s">
        <v>142</v>
      </c>
      <c r="AW381" s="13" t="s">
        <v>33</v>
      </c>
      <c r="AX381" s="13" t="s">
        <v>76</v>
      </c>
      <c r="AY381" s="174" t="s">
        <v>134</v>
      </c>
    </row>
    <row r="382" spans="1:65" s="13" customFormat="1">
      <c r="B382" s="172"/>
      <c r="D382" s="173" t="s">
        <v>144</v>
      </c>
      <c r="E382" s="174" t="s">
        <v>1</v>
      </c>
      <c r="F382" s="175" t="s">
        <v>615</v>
      </c>
      <c r="H382" s="176">
        <v>3.28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144</v>
      </c>
      <c r="AU382" s="174" t="s">
        <v>142</v>
      </c>
      <c r="AV382" s="13" t="s">
        <v>142</v>
      </c>
      <c r="AW382" s="13" t="s">
        <v>33</v>
      </c>
      <c r="AX382" s="13" t="s">
        <v>76</v>
      </c>
      <c r="AY382" s="174" t="s">
        <v>134</v>
      </c>
    </row>
    <row r="383" spans="1:65" s="15" customFormat="1">
      <c r="B383" s="199"/>
      <c r="D383" s="173" t="s">
        <v>144</v>
      </c>
      <c r="E383" s="200" t="s">
        <v>1</v>
      </c>
      <c r="F383" s="201" t="s">
        <v>193</v>
      </c>
      <c r="H383" s="202">
        <v>27.94</v>
      </c>
      <c r="I383" s="203"/>
      <c r="L383" s="199"/>
      <c r="M383" s="204"/>
      <c r="N383" s="205"/>
      <c r="O383" s="205"/>
      <c r="P383" s="205"/>
      <c r="Q383" s="205"/>
      <c r="R383" s="205"/>
      <c r="S383" s="205"/>
      <c r="T383" s="206"/>
      <c r="AT383" s="200" t="s">
        <v>144</v>
      </c>
      <c r="AU383" s="200" t="s">
        <v>142</v>
      </c>
      <c r="AV383" s="15" t="s">
        <v>141</v>
      </c>
      <c r="AW383" s="15" t="s">
        <v>33</v>
      </c>
      <c r="AX383" s="15" t="s">
        <v>84</v>
      </c>
      <c r="AY383" s="200" t="s">
        <v>134</v>
      </c>
    </row>
    <row r="384" spans="1:65" s="2" customFormat="1" ht="36" customHeight="1">
      <c r="A384" s="32"/>
      <c r="B384" s="157"/>
      <c r="C384" s="188">
        <v>130</v>
      </c>
      <c r="D384" s="188" t="s">
        <v>179</v>
      </c>
      <c r="E384" s="189" t="s">
        <v>616</v>
      </c>
      <c r="F384" s="190" t="s">
        <v>718</v>
      </c>
      <c r="G384" s="191" t="s">
        <v>140</v>
      </c>
      <c r="H384" s="192">
        <v>30.734000000000002</v>
      </c>
      <c r="I384" s="193"/>
      <c r="J384" s="194">
        <f>ROUND(I384*H384,2)</f>
        <v>0</v>
      </c>
      <c r="K384" s="195"/>
      <c r="L384" s="196"/>
      <c r="M384" s="197" t="s">
        <v>1</v>
      </c>
      <c r="N384" s="198" t="s">
        <v>42</v>
      </c>
      <c r="O384" s="58"/>
      <c r="P384" s="168">
        <f>O384*H384</f>
        <v>0</v>
      </c>
      <c r="Q384" s="168">
        <v>1.55E-2</v>
      </c>
      <c r="R384" s="168">
        <f>Q384*H384</f>
        <v>0.47637700000000005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261</v>
      </c>
      <c r="AT384" s="170" t="s">
        <v>179</v>
      </c>
      <c r="AU384" s="170" t="s">
        <v>142</v>
      </c>
      <c r="AY384" s="17" t="s">
        <v>134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142</v>
      </c>
      <c r="BK384" s="171">
        <f>ROUND(I384*H384,2)</f>
        <v>0</v>
      </c>
      <c r="BL384" s="17" t="s">
        <v>186</v>
      </c>
      <c r="BM384" s="170" t="s">
        <v>617</v>
      </c>
    </row>
    <row r="385" spans="1:65" s="13" customFormat="1">
      <c r="B385" s="172"/>
      <c r="D385" s="173" t="s">
        <v>144</v>
      </c>
      <c r="E385" s="174" t="s">
        <v>1</v>
      </c>
      <c r="F385" s="175" t="s">
        <v>618</v>
      </c>
      <c r="H385" s="176">
        <v>30.734000000000002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84</v>
      </c>
      <c r="AY385" s="174" t="s">
        <v>134</v>
      </c>
    </row>
    <row r="386" spans="1:65" s="2" customFormat="1" ht="16.5" customHeight="1">
      <c r="A386" s="32"/>
      <c r="B386" s="157"/>
      <c r="C386" s="158">
        <v>131</v>
      </c>
      <c r="D386" s="158" t="s">
        <v>137</v>
      </c>
      <c r="E386" s="159" t="s">
        <v>619</v>
      </c>
      <c r="F386" s="160" t="s">
        <v>620</v>
      </c>
      <c r="G386" s="161" t="s">
        <v>140</v>
      </c>
      <c r="H386" s="162">
        <v>27.94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2.9999999999999997E-4</v>
      </c>
      <c r="R386" s="168">
        <f>Q386*H386</f>
        <v>8.3819999999999988E-3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186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186</v>
      </c>
      <c r="BM386" s="170" t="s">
        <v>621</v>
      </c>
    </row>
    <row r="387" spans="1:65" s="2" customFormat="1" ht="21.75" customHeight="1">
      <c r="A387" s="32"/>
      <c r="B387" s="157"/>
      <c r="C387" s="158">
        <v>132</v>
      </c>
      <c r="D387" s="158" t="s">
        <v>137</v>
      </c>
      <c r="E387" s="159" t="s">
        <v>622</v>
      </c>
      <c r="F387" s="160" t="s">
        <v>623</v>
      </c>
      <c r="G387" s="161" t="s">
        <v>217</v>
      </c>
      <c r="H387" s="162">
        <v>1.429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186</v>
      </c>
      <c r="AT387" s="170" t="s">
        <v>137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186</v>
      </c>
      <c r="BM387" s="170" t="s">
        <v>624</v>
      </c>
    </row>
    <row r="388" spans="1:65" s="12" customFormat="1" ht="22.9" customHeight="1">
      <c r="B388" s="144"/>
      <c r="D388" s="145" t="s">
        <v>75</v>
      </c>
      <c r="E388" s="155" t="s">
        <v>625</v>
      </c>
      <c r="F388" s="155" t="s">
        <v>626</v>
      </c>
      <c r="I388" s="147"/>
      <c r="J388" s="156">
        <f>BK388</f>
        <v>0</v>
      </c>
      <c r="L388" s="144"/>
      <c r="M388" s="149"/>
      <c r="N388" s="150"/>
      <c r="O388" s="150"/>
      <c r="P388" s="151">
        <f>SUM(P389:P393)</f>
        <v>0</v>
      </c>
      <c r="Q388" s="150"/>
      <c r="R388" s="151">
        <f>SUM(R389:R393)</f>
        <v>1.6169999999999999E-3</v>
      </c>
      <c r="S388" s="150"/>
      <c r="T388" s="152">
        <f>SUM(T389:T393)</f>
        <v>0</v>
      </c>
      <c r="AR388" s="145" t="s">
        <v>142</v>
      </c>
      <c r="AT388" s="153" t="s">
        <v>75</v>
      </c>
      <c r="AU388" s="153" t="s">
        <v>84</v>
      </c>
      <c r="AY388" s="145" t="s">
        <v>134</v>
      </c>
      <c r="BK388" s="154">
        <f>SUM(BK389:BK393)</f>
        <v>0</v>
      </c>
    </row>
    <row r="389" spans="1:65" s="2" customFormat="1" ht="21.75" customHeight="1">
      <c r="A389" s="32"/>
      <c r="B389" s="157"/>
      <c r="C389" s="158">
        <v>133</v>
      </c>
      <c r="D389" s="158" t="s">
        <v>137</v>
      </c>
      <c r="E389" s="159" t="s">
        <v>627</v>
      </c>
      <c r="F389" s="160" t="s">
        <v>628</v>
      </c>
      <c r="G389" s="161" t="s">
        <v>140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6.9999999999999994E-5</v>
      </c>
      <c r="R389" s="168">
        <f>Q389*H389</f>
        <v>3.4299999999999999E-4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186</v>
      </c>
      <c r="AT389" s="170" t="s">
        <v>137</v>
      </c>
      <c r="AU389" s="170" t="s">
        <v>142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186</v>
      </c>
      <c r="BM389" s="170" t="s">
        <v>629</v>
      </c>
    </row>
    <row r="390" spans="1:65" s="2" customFormat="1" ht="21.75" customHeight="1">
      <c r="A390" s="32"/>
      <c r="B390" s="157"/>
      <c r="C390" s="158">
        <v>134</v>
      </c>
      <c r="D390" s="158" t="s">
        <v>137</v>
      </c>
      <c r="E390" s="159" t="s">
        <v>630</v>
      </c>
      <c r="F390" s="160" t="s">
        <v>631</v>
      </c>
      <c r="G390" s="161" t="s">
        <v>140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1.3999999999999999E-4</v>
      </c>
      <c r="R390" s="168">
        <f>Q390*H390</f>
        <v>6.8599999999999998E-4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186</v>
      </c>
      <c r="AT390" s="170" t="s">
        <v>137</v>
      </c>
      <c r="AU390" s="170" t="s">
        <v>142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142</v>
      </c>
      <c r="BK390" s="171">
        <f>ROUND(I390*H390,2)</f>
        <v>0</v>
      </c>
      <c r="BL390" s="17" t="s">
        <v>186</v>
      </c>
      <c r="BM390" s="170" t="s">
        <v>632</v>
      </c>
    </row>
    <row r="391" spans="1:65" s="14" customFormat="1">
      <c r="B391" s="181"/>
      <c r="D391" s="173" t="s">
        <v>144</v>
      </c>
      <c r="E391" s="182" t="s">
        <v>1</v>
      </c>
      <c r="F391" s="183" t="s">
        <v>633</v>
      </c>
      <c r="H391" s="182" t="s">
        <v>1</v>
      </c>
      <c r="I391" s="184"/>
      <c r="L391" s="181"/>
      <c r="M391" s="185"/>
      <c r="N391" s="186"/>
      <c r="O391" s="186"/>
      <c r="P391" s="186"/>
      <c r="Q391" s="186"/>
      <c r="R391" s="186"/>
      <c r="S391" s="186"/>
      <c r="T391" s="187"/>
      <c r="AT391" s="182" t="s">
        <v>144</v>
      </c>
      <c r="AU391" s="182" t="s">
        <v>142</v>
      </c>
      <c r="AV391" s="14" t="s">
        <v>84</v>
      </c>
      <c r="AW391" s="14" t="s">
        <v>33</v>
      </c>
      <c r="AX391" s="14" t="s">
        <v>76</v>
      </c>
      <c r="AY391" s="182" t="s">
        <v>134</v>
      </c>
    </row>
    <row r="392" spans="1:65" s="13" customFormat="1">
      <c r="B392" s="172"/>
      <c r="D392" s="173" t="s">
        <v>144</v>
      </c>
      <c r="E392" s="174" t="s">
        <v>1</v>
      </c>
      <c r="F392" s="175" t="s">
        <v>634</v>
      </c>
      <c r="H392" s="176">
        <v>4.9000000000000004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84</v>
      </c>
      <c r="AY392" s="174" t="s">
        <v>134</v>
      </c>
    </row>
    <row r="393" spans="1:65" s="2" customFormat="1" ht="21.75" customHeight="1">
      <c r="A393" s="32"/>
      <c r="B393" s="157"/>
      <c r="C393" s="158">
        <v>135</v>
      </c>
      <c r="D393" s="158" t="s">
        <v>137</v>
      </c>
      <c r="E393" s="159" t="s">
        <v>635</v>
      </c>
      <c r="F393" s="160" t="s">
        <v>636</v>
      </c>
      <c r="G393" s="161" t="s">
        <v>140</v>
      </c>
      <c r="H393" s="162">
        <v>4.9000000000000004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1.2E-4</v>
      </c>
      <c r="R393" s="168">
        <f>Q393*H393</f>
        <v>5.8800000000000009E-4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186</v>
      </c>
      <c r="AT393" s="170" t="s">
        <v>137</v>
      </c>
      <c r="AU393" s="170" t="s">
        <v>142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186</v>
      </c>
      <c r="BM393" s="170" t="s">
        <v>637</v>
      </c>
    </row>
    <row r="394" spans="1:65" s="12" customFormat="1" ht="22.9" customHeight="1">
      <c r="B394" s="144"/>
      <c r="D394" s="145" t="s">
        <v>75</v>
      </c>
      <c r="E394" s="155" t="s">
        <v>638</v>
      </c>
      <c r="F394" s="155" t="s">
        <v>639</v>
      </c>
      <c r="I394" s="147"/>
      <c r="J394" s="156">
        <f>BK394</f>
        <v>0</v>
      </c>
      <c r="L394" s="144"/>
      <c r="M394" s="149"/>
      <c r="N394" s="150"/>
      <c r="O394" s="150"/>
      <c r="P394" s="151">
        <f>SUM(P395:P411)</f>
        <v>0</v>
      </c>
      <c r="Q394" s="150"/>
      <c r="R394" s="151">
        <f>SUM(R395:R411)</f>
        <v>1.2965540000000001E-2</v>
      </c>
      <c r="S394" s="150"/>
      <c r="T394" s="152">
        <f>SUM(T395:T411)</f>
        <v>4.4733000000000001E-4</v>
      </c>
      <c r="AR394" s="145" t="s">
        <v>142</v>
      </c>
      <c r="AT394" s="153" t="s">
        <v>75</v>
      </c>
      <c r="AU394" s="153" t="s">
        <v>84</v>
      </c>
      <c r="AY394" s="145" t="s">
        <v>134</v>
      </c>
      <c r="BK394" s="154">
        <f>SUM(BK395:BK411)</f>
        <v>0</v>
      </c>
    </row>
    <row r="395" spans="1:65" s="2" customFormat="1" ht="21.75" customHeight="1">
      <c r="A395" s="32"/>
      <c r="B395" s="157"/>
      <c r="C395" s="158">
        <v>136</v>
      </c>
      <c r="D395" s="158" t="s">
        <v>137</v>
      </c>
      <c r="E395" s="159" t="s">
        <v>184</v>
      </c>
      <c r="F395" s="160" t="s">
        <v>185</v>
      </c>
      <c r="G395" s="161" t="s">
        <v>140</v>
      </c>
      <c r="H395" s="162">
        <v>31.141999999999999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186</v>
      </c>
      <c r="AT395" s="170" t="s">
        <v>137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186</v>
      </c>
      <c r="BM395" s="170" t="s">
        <v>640</v>
      </c>
    </row>
    <row r="396" spans="1:65" s="14" customFormat="1">
      <c r="B396" s="181"/>
      <c r="D396" s="173" t="s">
        <v>144</v>
      </c>
      <c r="E396" s="182" t="s">
        <v>1</v>
      </c>
      <c r="F396" s="183" t="s">
        <v>190</v>
      </c>
      <c r="H396" s="182" t="s">
        <v>1</v>
      </c>
      <c r="I396" s="184"/>
      <c r="L396" s="181"/>
      <c r="M396" s="185"/>
      <c r="N396" s="186"/>
      <c r="O396" s="186"/>
      <c r="P396" s="186"/>
      <c r="Q396" s="186"/>
      <c r="R396" s="186"/>
      <c r="S396" s="186"/>
      <c r="T396" s="187"/>
      <c r="AT396" s="182" t="s">
        <v>144</v>
      </c>
      <c r="AU396" s="182" t="s">
        <v>142</v>
      </c>
      <c r="AV396" s="14" t="s">
        <v>84</v>
      </c>
      <c r="AW396" s="14" t="s">
        <v>33</v>
      </c>
      <c r="AX396" s="14" t="s">
        <v>76</v>
      </c>
      <c r="AY396" s="182" t="s">
        <v>134</v>
      </c>
    </row>
    <row r="397" spans="1:65" s="13" customFormat="1">
      <c r="B397" s="172"/>
      <c r="D397" s="173" t="s">
        <v>144</v>
      </c>
      <c r="E397" s="174" t="s">
        <v>1</v>
      </c>
      <c r="F397" s="175" t="s">
        <v>641</v>
      </c>
      <c r="H397" s="176">
        <v>0.88500000000000001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3" customFormat="1">
      <c r="B398" s="172"/>
      <c r="D398" s="173" t="s">
        <v>144</v>
      </c>
      <c r="E398" s="174" t="s">
        <v>1</v>
      </c>
      <c r="F398" s="175" t="s">
        <v>251</v>
      </c>
      <c r="H398" s="176">
        <v>4.3630000000000004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142</v>
      </c>
      <c r="AV398" s="13" t="s">
        <v>142</v>
      </c>
      <c r="AW398" s="13" t="s">
        <v>33</v>
      </c>
      <c r="AX398" s="13" t="s">
        <v>76</v>
      </c>
      <c r="AY398" s="174" t="s">
        <v>134</v>
      </c>
    </row>
    <row r="399" spans="1:65" s="14" customFormat="1">
      <c r="B399" s="181"/>
      <c r="D399" s="173" t="s">
        <v>144</v>
      </c>
      <c r="E399" s="182" t="s">
        <v>1</v>
      </c>
      <c r="F399" s="183" t="s">
        <v>642</v>
      </c>
      <c r="H399" s="182" t="s">
        <v>1</v>
      </c>
      <c r="I399" s="184"/>
      <c r="L399" s="181"/>
      <c r="M399" s="185"/>
      <c r="N399" s="186"/>
      <c r="O399" s="186"/>
      <c r="P399" s="186"/>
      <c r="Q399" s="186"/>
      <c r="R399" s="186"/>
      <c r="S399" s="186"/>
      <c r="T399" s="187"/>
      <c r="AT399" s="182" t="s">
        <v>144</v>
      </c>
      <c r="AU399" s="182" t="s">
        <v>142</v>
      </c>
      <c r="AV399" s="14" t="s">
        <v>84</v>
      </c>
      <c r="AW399" s="14" t="s">
        <v>33</v>
      </c>
      <c r="AX399" s="14" t="s">
        <v>76</v>
      </c>
      <c r="AY399" s="182" t="s">
        <v>134</v>
      </c>
    </row>
    <row r="400" spans="1:65" s="13" customFormat="1">
      <c r="B400" s="172"/>
      <c r="D400" s="173" t="s">
        <v>144</v>
      </c>
      <c r="E400" s="174" t="s">
        <v>1</v>
      </c>
      <c r="F400" s="175" t="s">
        <v>643</v>
      </c>
      <c r="H400" s="176">
        <v>5.0819999999999999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144</v>
      </c>
      <c r="AU400" s="174" t="s">
        <v>142</v>
      </c>
      <c r="AV400" s="13" t="s">
        <v>142</v>
      </c>
      <c r="AW400" s="13" t="s">
        <v>33</v>
      </c>
      <c r="AX400" s="13" t="s">
        <v>76</v>
      </c>
      <c r="AY400" s="174" t="s">
        <v>134</v>
      </c>
    </row>
    <row r="401" spans="1:65" s="13" customFormat="1">
      <c r="B401" s="172"/>
      <c r="D401" s="173" t="s">
        <v>144</v>
      </c>
      <c r="E401" s="174" t="s">
        <v>1</v>
      </c>
      <c r="F401" s="175" t="s">
        <v>644</v>
      </c>
      <c r="H401" s="176">
        <v>2.2679999999999998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76</v>
      </c>
      <c r="AY401" s="174" t="s">
        <v>134</v>
      </c>
    </row>
    <row r="402" spans="1:65" s="13" customFormat="1">
      <c r="B402" s="172"/>
      <c r="D402" s="173" t="s">
        <v>144</v>
      </c>
      <c r="E402" s="174" t="s">
        <v>1</v>
      </c>
      <c r="F402" s="175" t="s">
        <v>645</v>
      </c>
      <c r="H402" s="176">
        <v>1.1040000000000001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142</v>
      </c>
      <c r="AV402" s="13" t="s">
        <v>142</v>
      </c>
      <c r="AW402" s="13" t="s">
        <v>33</v>
      </c>
      <c r="AX402" s="13" t="s">
        <v>76</v>
      </c>
      <c r="AY402" s="174" t="s">
        <v>134</v>
      </c>
    </row>
    <row r="403" spans="1:65" s="14" customFormat="1">
      <c r="B403" s="181"/>
      <c r="D403" s="173" t="s">
        <v>144</v>
      </c>
      <c r="E403" s="182" t="s">
        <v>1</v>
      </c>
      <c r="F403" s="183" t="s">
        <v>646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144</v>
      </c>
      <c r="AU403" s="182" t="s">
        <v>142</v>
      </c>
      <c r="AV403" s="14" t="s">
        <v>84</v>
      </c>
      <c r="AW403" s="14" t="s">
        <v>33</v>
      </c>
      <c r="AX403" s="14" t="s">
        <v>76</v>
      </c>
      <c r="AY403" s="182" t="s">
        <v>134</v>
      </c>
    </row>
    <row r="404" spans="1:65" s="13" customFormat="1">
      <c r="B404" s="172"/>
      <c r="D404" s="173" t="s">
        <v>144</v>
      </c>
      <c r="E404" s="174" t="s">
        <v>1</v>
      </c>
      <c r="F404" s="175" t="s">
        <v>647</v>
      </c>
      <c r="H404" s="176">
        <v>8.84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144</v>
      </c>
      <c r="AU404" s="174" t="s">
        <v>142</v>
      </c>
      <c r="AV404" s="13" t="s">
        <v>142</v>
      </c>
      <c r="AW404" s="13" t="s">
        <v>33</v>
      </c>
      <c r="AX404" s="13" t="s">
        <v>76</v>
      </c>
      <c r="AY404" s="174" t="s">
        <v>134</v>
      </c>
    </row>
    <row r="405" spans="1:65" s="13" customFormat="1">
      <c r="B405" s="172"/>
      <c r="D405" s="173" t="s">
        <v>144</v>
      </c>
      <c r="E405" s="174" t="s">
        <v>1</v>
      </c>
      <c r="F405" s="175" t="s">
        <v>648</v>
      </c>
      <c r="H405" s="176">
        <v>8.6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76</v>
      </c>
      <c r="AY405" s="174" t="s">
        <v>134</v>
      </c>
    </row>
    <row r="406" spans="1:65" s="15" customFormat="1">
      <c r="B406" s="199"/>
      <c r="D406" s="173" t="s">
        <v>144</v>
      </c>
      <c r="E406" s="200" t="s">
        <v>1</v>
      </c>
      <c r="F406" s="201" t="s">
        <v>193</v>
      </c>
      <c r="H406" s="202">
        <v>31.141999999999996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144</v>
      </c>
      <c r="AU406" s="200" t="s">
        <v>142</v>
      </c>
      <c r="AV406" s="15" t="s">
        <v>141</v>
      </c>
      <c r="AW406" s="15" t="s">
        <v>33</v>
      </c>
      <c r="AX406" s="15" t="s">
        <v>84</v>
      </c>
      <c r="AY406" s="200" t="s">
        <v>134</v>
      </c>
    </row>
    <row r="407" spans="1:65" s="2" customFormat="1" ht="16.5" customHeight="1">
      <c r="A407" s="32"/>
      <c r="B407" s="157"/>
      <c r="C407" s="158">
        <v>137</v>
      </c>
      <c r="D407" s="158" t="s">
        <v>137</v>
      </c>
      <c r="E407" s="159" t="s">
        <v>649</v>
      </c>
      <c r="F407" s="160" t="s">
        <v>650</v>
      </c>
      <c r="G407" s="161" t="s">
        <v>140</v>
      </c>
      <c r="H407" s="162">
        <v>1.4430000000000001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1E-3</v>
      </c>
      <c r="R407" s="168">
        <f>Q407*H407</f>
        <v>1.4430000000000001E-3</v>
      </c>
      <c r="S407" s="168">
        <v>3.1E-4</v>
      </c>
      <c r="T407" s="169">
        <f>S407*H407</f>
        <v>4.4733000000000001E-4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186</v>
      </c>
      <c r="AT407" s="170" t="s">
        <v>137</v>
      </c>
      <c r="AU407" s="170" t="s">
        <v>142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186</v>
      </c>
      <c r="BM407" s="170" t="s">
        <v>651</v>
      </c>
    </row>
    <row r="408" spans="1:65" s="14" customFormat="1">
      <c r="B408" s="181"/>
      <c r="D408" s="173" t="s">
        <v>144</v>
      </c>
      <c r="E408" s="182" t="s">
        <v>1</v>
      </c>
      <c r="F408" s="183" t="s">
        <v>652</v>
      </c>
      <c r="H408" s="182" t="s">
        <v>1</v>
      </c>
      <c r="I408" s="184"/>
      <c r="L408" s="181"/>
      <c r="M408" s="185"/>
      <c r="N408" s="186"/>
      <c r="O408" s="186"/>
      <c r="P408" s="186"/>
      <c r="Q408" s="186"/>
      <c r="R408" s="186"/>
      <c r="S408" s="186"/>
      <c r="T408" s="187"/>
      <c r="AT408" s="182" t="s">
        <v>144</v>
      </c>
      <c r="AU408" s="182" t="s">
        <v>142</v>
      </c>
      <c r="AV408" s="14" t="s">
        <v>84</v>
      </c>
      <c r="AW408" s="14" t="s">
        <v>33</v>
      </c>
      <c r="AX408" s="14" t="s">
        <v>76</v>
      </c>
      <c r="AY408" s="182" t="s">
        <v>134</v>
      </c>
    </row>
    <row r="409" spans="1:65" s="13" customFormat="1">
      <c r="B409" s="172"/>
      <c r="D409" s="173" t="s">
        <v>144</v>
      </c>
      <c r="E409" s="174" t="s">
        <v>1</v>
      </c>
      <c r="F409" s="175" t="s">
        <v>653</v>
      </c>
      <c r="H409" s="176">
        <v>1.4430000000000001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142</v>
      </c>
      <c r="AV409" s="13" t="s">
        <v>142</v>
      </c>
      <c r="AW409" s="13" t="s">
        <v>33</v>
      </c>
      <c r="AX409" s="13" t="s">
        <v>84</v>
      </c>
      <c r="AY409" s="174" t="s">
        <v>134</v>
      </c>
    </row>
    <row r="410" spans="1:65" s="2" customFormat="1" ht="21.75" customHeight="1">
      <c r="A410" s="32"/>
      <c r="B410" s="157"/>
      <c r="C410" s="158">
        <v>138</v>
      </c>
      <c r="D410" s="158" t="s">
        <v>137</v>
      </c>
      <c r="E410" s="159" t="s">
        <v>654</v>
      </c>
      <c r="F410" s="160" t="s">
        <v>655</v>
      </c>
      <c r="G410" s="161" t="s">
        <v>140</v>
      </c>
      <c r="H410" s="162">
        <v>31.141999999999999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2.1000000000000001E-4</v>
      </c>
      <c r="R410" s="168">
        <f>Q410*H410</f>
        <v>6.53982E-3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186</v>
      </c>
      <c r="AT410" s="170" t="s">
        <v>137</v>
      </c>
      <c r="AU410" s="170" t="s">
        <v>142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142</v>
      </c>
      <c r="BK410" s="171">
        <f>ROUND(I410*H410,2)</f>
        <v>0</v>
      </c>
      <c r="BL410" s="17" t="s">
        <v>186</v>
      </c>
      <c r="BM410" s="170" t="s">
        <v>656</v>
      </c>
    </row>
    <row r="411" spans="1:65" s="2" customFormat="1" ht="21.75" customHeight="1">
      <c r="A411" s="32"/>
      <c r="B411" s="157"/>
      <c r="C411" s="158">
        <v>139</v>
      </c>
      <c r="D411" s="158" t="s">
        <v>137</v>
      </c>
      <c r="E411" s="159" t="s">
        <v>657</v>
      </c>
      <c r="F411" s="160" t="s">
        <v>658</v>
      </c>
      <c r="G411" s="161" t="s">
        <v>140</v>
      </c>
      <c r="H411" s="162">
        <v>31.141999999999999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1.6000000000000001E-4</v>
      </c>
      <c r="R411" s="168">
        <f>Q411*H411</f>
        <v>4.9827200000000004E-3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186</v>
      </c>
      <c r="AT411" s="170" t="s">
        <v>137</v>
      </c>
      <c r="AU411" s="170" t="s">
        <v>142</v>
      </c>
      <c r="AY411" s="17" t="s">
        <v>134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142</v>
      </c>
      <c r="BK411" s="171">
        <f>ROUND(I411*H411,2)</f>
        <v>0</v>
      </c>
      <c r="BL411" s="17" t="s">
        <v>186</v>
      </c>
      <c r="BM411" s="170" t="s">
        <v>659</v>
      </c>
    </row>
    <row r="412" spans="1:65" s="12" customFormat="1" ht="25.9" customHeight="1">
      <c r="B412" s="144"/>
      <c r="D412" s="145" t="s">
        <v>75</v>
      </c>
      <c r="E412" s="146" t="s">
        <v>660</v>
      </c>
      <c r="F412" s="146" t="s">
        <v>661</v>
      </c>
      <c r="I412" s="147"/>
      <c r="J412" s="148">
        <f>BK412</f>
        <v>0</v>
      </c>
      <c r="L412" s="144"/>
      <c r="M412" s="149"/>
      <c r="N412" s="150"/>
      <c r="O412" s="150"/>
      <c r="P412" s="151">
        <f>SUM(P413:P431)</f>
        <v>0</v>
      </c>
      <c r="Q412" s="150"/>
      <c r="R412" s="151">
        <f>SUM(R413:R431)</f>
        <v>0</v>
      </c>
      <c r="S412" s="150"/>
      <c r="T412" s="152">
        <f>SUM(T413:T431)</f>
        <v>0</v>
      </c>
      <c r="AR412" s="145" t="s">
        <v>141</v>
      </c>
      <c r="AT412" s="153" t="s">
        <v>75</v>
      </c>
      <c r="AU412" s="153" t="s">
        <v>76</v>
      </c>
      <c r="AY412" s="145" t="s">
        <v>134</v>
      </c>
      <c r="BK412" s="154">
        <f>SUM(BK413:BK431)</f>
        <v>0</v>
      </c>
    </row>
    <row r="413" spans="1:65" s="2" customFormat="1" ht="16.5" customHeight="1">
      <c r="A413" s="32"/>
      <c r="B413" s="157"/>
      <c r="C413" s="158">
        <v>140</v>
      </c>
      <c r="D413" s="158" t="s">
        <v>137</v>
      </c>
      <c r="E413" s="159" t="s">
        <v>662</v>
      </c>
      <c r="F413" s="160" t="s">
        <v>663</v>
      </c>
      <c r="G413" s="161" t="s">
        <v>664</v>
      </c>
      <c r="H413" s="162">
        <v>30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665</v>
      </c>
      <c r="AT413" s="170" t="s">
        <v>137</v>
      </c>
      <c r="AU413" s="170" t="s">
        <v>84</v>
      </c>
      <c r="AY413" s="17" t="s">
        <v>134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142</v>
      </c>
      <c r="BK413" s="171">
        <f>ROUND(I413*H413,2)</f>
        <v>0</v>
      </c>
      <c r="BL413" s="17" t="s">
        <v>665</v>
      </c>
      <c r="BM413" s="170" t="s">
        <v>666</v>
      </c>
    </row>
    <row r="414" spans="1:65" s="14" customFormat="1" ht="22.5">
      <c r="B414" s="181"/>
      <c r="D414" s="173" t="s">
        <v>144</v>
      </c>
      <c r="E414" s="182" t="s">
        <v>1</v>
      </c>
      <c r="F414" s="183" t="s">
        <v>667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4" customFormat="1">
      <c r="B415" s="181"/>
      <c r="D415" s="173" t="s">
        <v>144</v>
      </c>
      <c r="E415" s="182" t="s">
        <v>1</v>
      </c>
      <c r="F415" s="183" t="s">
        <v>668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134</v>
      </c>
    </row>
    <row r="416" spans="1:65" s="13" customFormat="1">
      <c r="B416" s="172"/>
      <c r="D416" s="173" t="s">
        <v>144</v>
      </c>
      <c r="E416" s="174" t="s">
        <v>1</v>
      </c>
      <c r="F416" s="175">
        <v>8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84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4" customFormat="1">
      <c r="B417" s="181"/>
      <c r="D417" s="173" t="s">
        <v>144</v>
      </c>
      <c r="E417" s="182" t="s">
        <v>1</v>
      </c>
      <c r="F417" s="183" t="s">
        <v>669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84</v>
      </c>
      <c r="AV417" s="14" t="s">
        <v>84</v>
      </c>
      <c r="AW417" s="14" t="s">
        <v>33</v>
      </c>
      <c r="AX417" s="14" t="s">
        <v>76</v>
      </c>
      <c r="AY417" s="182" t="s">
        <v>134</v>
      </c>
    </row>
    <row r="418" spans="1:65" s="13" customFormat="1">
      <c r="B418" s="172"/>
      <c r="D418" s="173" t="s">
        <v>144</v>
      </c>
      <c r="E418" s="174" t="s">
        <v>1</v>
      </c>
      <c r="F418" s="175">
        <v>8</v>
      </c>
      <c r="H418" s="176">
        <v>8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84</v>
      </c>
      <c r="AV418" s="13" t="s">
        <v>142</v>
      </c>
      <c r="AW418" s="13" t="s">
        <v>33</v>
      </c>
      <c r="AX418" s="13" t="s">
        <v>76</v>
      </c>
      <c r="AY418" s="174" t="s">
        <v>134</v>
      </c>
    </row>
    <row r="419" spans="1:65" s="14" customFormat="1" ht="22.5">
      <c r="B419" s="181"/>
      <c r="D419" s="173" t="s">
        <v>144</v>
      </c>
      <c r="E419" s="182" t="s">
        <v>1</v>
      </c>
      <c r="F419" s="183" t="s">
        <v>670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134</v>
      </c>
    </row>
    <row r="420" spans="1:65" s="13" customFormat="1">
      <c r="B420" s="172"/>
      <c r="D420" s="173" t="s">
        <v>144</v>
      </c>
      <c r="E420" s="174" t="s">
        <v>1</v>
      </c>
      <c r="F420" s="175" t="s">
        <v>142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84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>
      <c r="B421" s="181"/>
      <c r="D421" s="173" t="s">
        <v>144</v>
      </c>
      <c r="E421" s="182" t="s">
        <v>1</v>
      </c>
      <c r="F421" s="183" t="s">
        <v>671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84</v>
      </c>
      <c r="AV421" s="14" t="s">
        <v>84</v>
      </c>
      <c r="AW421" s="14" t="s">
        <v>33</v>
      </c>
      <c r="AX421" s="14" t="s">
        <v>76</v>
      </c>
      <c r="AY421" s="182" t="s">
        <v>134</v>
      </c>
    </row>
    <row r="422" spans="1:65" s="13" customFormat="1">
      <c r="B422" s="172"/>
      <c r="D422" s="173" t="s">
        <v>144</v>
      </c>
      <c r="E422" s="174" t="s">
        <v>1</v>
      </c>
      <c r="F422" s="175">
        <v>8</v>
      </c>
      <c r="H422" s="176">
        <v>8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84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4" customFormat="1">
      <c r="B423" s="181"/>
      <c r="D423" s="173" t="s">
        <v>144</v>
      </c>
      <c r="E423" s="182" t="s">
        <v>1</v>
      </c>
      <c r="F423" s="183" t="s">
        <v>672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134</v>
      </c>
    </row>
    <row r="424" spans="1:65" s="13" customFormat="1">
      <c r="B424" s="172"/>
      <c r="D424" s="173" t="s">
        <v>144</v>
      </c>
      <c r="E424" s="174" t="s">
        <v>1</v>
      </c>
      <c r="F424" s="175">
        <v>4</v>
      </c>
      <c r="H424" s="176">
        <v>4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144</v>
      </c>
      <c r="AU424" s="174" t="s">
        <v>84</v>
      </c>
      <c r="AV424" s="13" t="s">
        <v>142</v>
      </c>
      <c r="AW424" s="13" t="s">
        <v>33</v>
      </c>
      <c r="AX424" s="13" t="s">
        <v>76</v>
      </c>
      <c r="AY424" s="174" t="s">
        <v>134</v>
      </c>
    </row>
    <row r="425" spans="1:65" s="15" customFormat="1">
      <c r="B425" s="199"/>
      <c r="D425" s="173" t="s">
        <v>144</v>
      </c>
      <c r="E425" s="200" t="s">
        <v>1</v>
      </c>
      <c r="F425" s="201" t="s">
        <v>193</v>
      </c>
      <c r="H425" s="202">
        <v>30</v>
      </c>
      <c r="I425" s="203"/>
      <c r="L425" s="199"/>
      <c r="M425" s="204"/>
      <c r="N425" s="205"/>
      <c r="O425" s="205"/>
      <c r="P425" s="205"/>
      <c r="Q425" s="205"/>
      <c r="R425" s="205"/>
      <c r="S425" s="205"/>
      <c r="T425" s="206"/>
      <c r="AT425" s="200" t="s">
        <v>144</v>
      </c>
      <c r="AU425" s="200" t="s">
        <v>84</v>
      </c>
      <c r="AV425" s="15" t="s">
        <v>141</v>
      </c>
      <c r="AW425" s="15" t="s">
        <v>33</v>
      </c>
      <c r="AX425" s="15" t="s">
        <v>84</v>
      </c>
      <c r="AY425" s="200" t="s">
        <v>134</v>
      </c>
    </row>
    <row r="426" spans="1:65" s="2" customFormat="1" ht="16.5" customHeight="1">
      <c r="A426" s="32"/>
      <c r="B426" s="157"/>
      <c r="C426" s="158">
        <v>141</v>
      </c>
      <c r="D426" s="158" t="s">
        <v>137</v>
      </c>
      <c r="E426" s="159" t="s">
        <v>673</v>
      </c>
      <c r="F426" s="160" t="s">
        <v>674</v>
      </c>
      <c r="G426" s="161" t="s">
        <v>664</v>
      </c>
      <c r="H426" s="162">
        <v>8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665</v>
      </c>
      <c r="AT426" s="170" t="s">
        <v>137</v>
      </c>
      <c r="AU426" s="170" t="s">
        <v>84</v>
      </c>
      <c r="AY426" s="17" t="s">
        <v>134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142</v>
      </c>
      <c r="BK426" s="171">
        <f>ROUND(I426*H426,2)</f>
        <v>0</v>
      </c>
      <c r="BL426" s="17" t="s">
        <v>665</v>
      </c>
      <c r="BM426" s="170" t="s">
        <v>675</v>
      </c>
    </row>
    <row r="427" spans="1:65" s="14" customFormat="1" ht="22.5">
      <c r="B427" s="181"/>
      <c r="D427" s="173" t="s">
        <v>144</v>
      </c>
      <c r="E427" s="182" t="s">
        <v>1</v>
      </c>
      <c r="F427" s="183" t="s">
        <v>676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144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134</v>
      </c>
    </row>
    <row r="428" spans="1:65" s="13" customFormat="1">
      <c r="B428" s="172"/>
      <c r="D428" s="173" t="s">
        <v>144</v>
      </c>
      <c r="E428" s="174" t="s">
        <v>1</v>
      </c>
      <c r="F428" s="175" t="s">
        <v>157</v>
      </c>
      <c r="H428" s="176">
        <v>8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144</v>
      </c>
      <c r="AU428" s="174" t="s">
        <v>84</v>
      </c>
      <c r="AV428" s="13" t="s">
        <v>142</v>
      </c>
      <c r="AW428" s="13" t="s">
        <v>33</v>
      </c>
      <c r="AX428" s="13" t="s">
        <v>84</v>
      </c>
      <c r="AY428" s="174" t="s">
        <v>134</v>
      </c>
    </row>
    <row r="429" spans="1:65" s="2" customFormat="1" ht="16.5" customHeight="1">
      <c r="A429" s="32"/>
      <c r="B429" s="157"/>
      <c r="C429" s="158">
        <v>142</v>
      </c>
      <c r="D429" s="158" t="s">
        <v>137</v>
      </c>
      <c r="E429" s="159" t="s">
        <v>677</v>
      </c>
      <c r="F429" s="160" t="s">
        <v>678</v>
      </c>
      <c r="G429" s="161" t="s">
        <v>664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665</v>
      </c>
      <c r="AT429" s="170" t="s">
        <v>137</v>
      </c>
      <c r="AU429" s="170" t="s">
        <v>84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142</v>
      </c>
      <c r="BK429" s="171">
        <f>ROUND(I429*H429,2)</f>
        <v>0</v>
      </c>
      <c r="BL429" s="17" t="s">
        <v>665</v>
      </c>
      <c r="BM429" s="170" t="s">
        <v>679</v>
      </c>
    </row>
    <row r="430" spans="1:65" s="14" customFormat="1">
      <c r="B430" s="181"/>
      <c r="D430" s="173" t="s">
        <v>144</v>
      </c>
      <c r="E430" s="182" t="s">
        <v>1</v>
      </c>
      <c r="F430" s="183" t="s">
        <v>680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144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>
      <c r="B431" s="172"/>
      <c r="D431" s="173" t="s">
        <v>144</v>
      </c>
      <c r="E431" s="174" t="s">
        <v>1</v>
      </c>
      <c r="F431" s="175" t="s">
        <v>141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84</v>
      </c>
      <c r="AV431" s="13" t="s">
        <v>142</v>
      </c>
      <c r="AW431" s="13" t="s">
        <v>33</v>
      </c>
      <c r="AX431" s="13" t="s">
        <v>84</v>
      </c>
      <c r="AY431" s="174" t="s">
        <v>134</v>
      </c>
    </row>
    <row r="432" spans="1:65" s="12" customFormat="1" ht="25.9" customHeight="1">
      <c r="B432" s="144"/>
      <c r="D432" s="145" t="s">
        <v>75</v>
      </c>
      <c r="E432" s="146" t="s">
        <v>681</v>
      </c>
      <c r="F432" s="146" t="s">
        <v>682</v>
      </c>
      <c r="I432" s="147"/>
      <c r="J432" s="148">
        <f>BK432</f>
        <v>0</v>
      </c>
      <c r="L432" s="144"/>
      <c r="M432" s="149"/>
      <c r="N432" s="150"/>
      <c r="O432" s="150"/>
      <c r="P432" s="151">
        <f>P433+P435</f>
        <v>0</v>
      </c>
      <c r="Q432" s="150"/>
      <c r="R432" s="151">
        <f>R433+R435</f>
        <v>0</v>
      </c>
      <c r="S432" s="150"/>
      <c r="T432" s="152">
        <f>T433+T435</f>
        <v>0</v>
      </c>
      <c r="AR432" s="145" t="s">
        <v>150</v>
      </c>
      <c r="AT432" s="153" t="s">
        <v>75</v>
      </c>
      <c r="AU432" s="153" t="s">
        <v>76</v>
      </c>
      <c r="AY432" s="145" t="s">
        <v>134</v>
      </c>
      <c r="BK432" s="154">
        <f>BK433+BK435</f>
        <v>0</v>
      </c>
    </row>
    <row r="433" spans="1:65" s="12" customFormat="1" ht="22.9" customHeight="1">
      <c r="B433" s="144"/>
      <c r="D433" s="145" t="s">
        <v>75</v>
      </c>
      <c r="E433" s="155" t="s">
        <v>683</v>
      </c>
      <c r="F433" s="155" t="s">
        <v>684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150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>
        <v>143</v>
      </c>
      <c r="D434" s="158" t="s">
        <v>137</v>
      </c>
      <c r="E434" s="159" t="s">
        <v>685</v>
      </c>
      <c r="F434" s="160" t="s">
        <v>684</v>
      </c>
      <c r="G434" s="161" t="s">
        <v>326</v>
      </c>
      <c r="H434" s="162">
        <v>1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686</v>
      </c>
      <c r="AT434" s="170" t="s">
        <v>137</v>
      </c>
      <c r="AU434" s="170" t="s">
        <v>142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142</v>
      </c>
      <c r="BK434" s="171">
        <f>ROUND(I434*H434,2)</f>
        <v>0</v>
      </c>
      <c r="BL434" s="17" t="s">
        <v>686</v>
      </c>
      <c r="BM434" s="170" t="s">
        <v>687</v>
      </c>
    </row>
    <row r="435" spans="1:65" s="12" customFormat="1" ht="22.9" customHeight="1">
      <c r="B435" s="144"/>
      <c r="D435" s="145" t="s">
        <v>75</v>
      </c>
      <c r="E435" s="155" t="s">
        <v>688</v>
      </c>
      <c r="F435" s="155" t="s">
        <v>689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150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>
        <v>144</v>
      </c>
      <c r="D436" s="158" t="s">
        <v>137</v>
      </c>
      <c r="E436" s="159" t="s">
        <v>690</v>
      </c>
      <c r="F436" s="160" t="s">
        <v>689</v>
      </c>
      <c r="G436" s="161" t="s">
        <v>326</v>
      </c>
      <c r="H436" s="162">
        <v>1</v>
      </c>
      <c r="I436" s="163"/>
      <c r="J436" s="164">
        <f>ROUND(I436*H436,2)</f>
        <v>0</v>
      </c>
      <c r="K436" s="165"/>
      <c r="L436" s="33"/>
      <c r="M436" s="207" t="s">
        <v>1</v>
      </c>
      <c r="N436" s="208" t="s">
        <v>42</v>
      </c>
      <c r="O436" s="209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686</v>
      </c>
      <c r="AT436" s="170" t="s">
        <v>137</v>
      </c>
      <c r="AU436" s="170" t="s">
        <v>142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142</v>
      </c>
      <c r="BK436" s="171">
        <f>ROUND(I436*H436,2)</f>
        <v>0</v>
      </c>
      <c r="BL436" s="17" t="s">
        <v>686</v>
      </c>
      <c r="BM436" s="170" t="s">
        <v>691</v>
      </c>
    </row>
    <row r="437" spans="1:65" s="2" customFormat="1" ht="6.95" customHeight="1">
      <c r="A437" s="32"/>
      <c r="B437" s="47"/>
      <c r="C437" s="48"/>
      <c r="D437" s="48"/>
      <c r="E437" s="48"/>
      <c r="F437" s="48"/>
      <c r="G437" s="48"/>
      <c r="H437" s="48"/>
      <c r="I437" s="116"/>
      <c r="J437" s="48"/>
      <c r="K437" s="48"/>
      <c r="L437" s="33"/>
      <c r="M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</sheetData>
  <autoFilter ref="C141:K436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horizontalDpi="4294967294" verticalDpi="4294967294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1-1 - Bytová jednotka č.20...</vt:lpstr>
      <vt:lpstr>'1-1 - Bytová jednotka č.20...'!Názvy_tisku</vt:lpstr>
      <vt:lpstr>'Rekapitulace stavby'!Názvy_tisku</vt:lpstr>
      <vt:lpstr>'1-1 - Bytová jednotka č.20...'!Oblast_tisku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cp:lastPrinted>2024-02-28T14:03:01Z</cp:lastPrinted>
  <dcterms:created xsi:type="dcterms:W3CDTF">2020-06-02T05:00:07Z</dcterms:created>
  <dcterms:modified xsi:type="dcterms:W3CDTF">2024-03-04T06:09:20Z</dcterms:modified>
</cp:coreProperties>
</file>