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1.    Veřejné zakázky 2016\1. EVIDENCE_VZ 2024\VZ 23.24 ZPŘ_prace_OŠK_Hli\PDF\Rozpočet sl\"/>
    </mc:Choice>
  </mc:AlternateContent>
  <bookViews>
    <workbookView xWindow="0" yWindow="0" windowWidth="28800" windowHeight="11100"/>
  </bookViews>
  <sheets>
    <sheet name="Rekapitulace stavby" sheetId="1" r:id="rId1"/>
    <sheet name="P04 - Pavlon P4, střecha" sheetId="2" r:id="rId2"/>
  </sheets>
  <definedNames>
    <definedName name="_xlnm._FilterDatabase" localSheetId="1" hidden="1">'P04 - Pavlon P4, střecha'!$C$127:$K$324</definedName>
    <definedName name="_xlnm.Print_Titles" localSheetId="1">'P04 - Pavlon P4, střecha'!$127:$127</definedName>
    <definedName name="_xlnm.Print_Titles" localSheetId="0">'Rekapitulace stavby'!$92:$92</definedName>
    <definedName name="_xlnm.Print_Area" localSheetId="1">'P04 - Pavlon P4, střecha'!$C$4:$J$76,'P04 - Pavlon P4, střecha'!$C$115:$J$324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324" i="2"/>
  <c r="BH324" i="2"/>
  <c r="BG324" i="2"/>
  <c r="BF324" i="2"/>
  <c r="T324" i="2"/>
  <c r="T323" i="2"/>
  <c r="T322" i="2" s="1"/>
  <c r="R324" i="2"/>
  <c r="R323" i="2" s="1"/>
  <c r="R322" i="2" s="1"/>
  <c r="P324" i="2"/>
  <c r="P323" i="2"/>
  <c r="P322" i="2" s="1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2" i="2"/>
  <c r="BH302" i="2"/>
  <c r="BG302" i="2"/>
  <c r="BF302" i="2"/>
  <c r="T302" i="2"/>
  <c r="R302" i="2"/>
  <c r="P302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4" i="2"/>
  <c r="BH224" i="2"/>
  <c r="BG224" i="2"/>
  <c r="BF224" i="2"/>
  <c r="T224" i="2"/>
  <c r="R224" i="2"/>
  <c r="P224" i="2"/>
  <c r="BI216" i="2"/>
  <c r="BH216" i="2"/>
  <c r="BG216" i="2"/>
  <c r="BF216" i="2"/>
  <c r="T216" i="2"/>
  <c r="R216" i="2"/>
  <c r="P216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199" i="2"/>
  <c r="BH199" i="2"/>
  <c r="BG199" i="2"/>
  <c r="BF199" i="2"/>
  <c r="T199" i="2"/>
  <c r="R199" i="2"/>
  <c r="P199" i="2"/>
  <c r="BI193" i="2"/>
  <c r="BH193" i="2"/>
  <c r="BG193" i="2"/>
  <c r="BF193" i="2"/>
  <c r="T193" i="2"/>
  <c r="R193" i="2"/>
  <c r="P193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6" i="2"/>
  <c r="BH176" i="2"/>
  <c r="BG176" i="2"/>
  <c r="BF176" i="2"/>
  <c r="T176" i="2"/>
  <c r="R176" i="2"/>
  <c r="P176" i="2"/>
  <c r="BI166" i="2"/>
  <c r="BH166" i="2"/>
  <c r="BG166" i="2"/>
  <c r="BF166" i="2"/>
  <c r="T166" i="2"/>
  <c r="R166" i="2"/>
  <c r="P166" i="2"/>
  <c r="BI159" i="2"/>
  <c r="BH159" i="2"/>
  <c r="BG159" i="2"/>
  <c r="BF159" i="2"/>
  <c r="T159" i="2"/>
  <c r="R159" i="2"/>
  <c r="P159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T130" i="2"/>
  <c r="R131" i="2"/>
  <c r="R130" i="2" s="1"/>
  <c r="P131" i="2"/>
  <c r="P130" i="2"/>
  <c r="F124" i="2"/>
  <c r="F122" i="2"/>
  <c r="E120" i="2"/>
  <c r="F91" i="2"/>
  <c r="F89" i="2"/>
  <c r="E87" i="2"/>
  <c r="J24" i="2"/>
  <c r="E24" i="2"/>
  <c r="J92" i="2" s="1"/>
  <c r="J23" i="2"/>
  <c r="J21" i="2"/>
  <c r="E21" i="2"/>
  <c r="J91" i="2" s="1"/>
  <c r="J20" i="2"/>
  <c r="J18" i="2"/>
  <c r="E18" i="2"/>
  <c r="F125" i="2" s="1"/>
  <c r="J17" i="2"/>
  <c r="J12" i="2"/>
  <c r="J122" i="2"/>
  <c r="E7" i="2"/>
  <c r="E118" i="2" s="1"/>
  <c r="L90" i="1"/>
  <c r="AM90" i="1"/>
  <c r="AM89" i="1"/>
  <c r="L89" i="1"/>
  <c r="AM87" i="1"/>
  <c r="L87" i="1"/>
  <c r="L85" i="1"/>
  <c r="L84" i="1"/>
  <c r="BK319" i="2"/>
  <c r="J318" i="2"/>
  <c r="J316" i="2"/>
  <c r="BK314" i="2"/>
  <c r="J310" i="2"/>
  <c r="BK299" i="2"/>
  <c r="BK240" i="2"/>
  <c r="BK224" i="2"/>
  <c r="J150" i="2"/>
  <c r="J131" i="2"/>
  <c r="J283" i="2"/>
  <c r="BK250" i="2"/>
  <c r="J242" i="2"/>
  <c r="J216" i="2"/>
  <c r="J188" i="2"/>
  <c r="J159" i="2"/>
  <c r="AS94" i="1"/>
  <c r="BK302" i="2"/>
  <c r="J288" i="2"/>
  <c r="BK277" i="2"/>
  <c r="J253" i="2"/>
  <c r="BK230" i="2"/>
  <c r="J199" i="2"/>
  <c r="BK150" i="2"/>
  <c r="J139" i="2"/>
  <c r="BK288" i="2"/>
  <c r="J245" i="2"/>
  <c r="BK208" i="2"/>
  <c r="BK176" i="2"/>
  <c r="J319" i="2"/>
  <c r="J317" i="2"/>
  <c r="J315" i="2"/>
  <c r="J313" i="2"/>
  <c r="J305" i="2"/>
  <c r="J297" i="2"/>
  <c r="BK237" i="2"/>
  <c r="BK216" i="2"/>
  <c r="BK166" i="2"/>
  <c r="J143" i="2"/>
  <c r="J292" i="2"/>
  <c r="BK253" i="2"/>
  <c r="J243" i="2"/>
  <c r="J224" i="2"/>
  <c r="J193" i="2"/>
  <c r="J176" i="2"/>
  <c r="BK143" i="2"/>
  <c r="BK310" i="2"/>
  <c r="J299" i="2"/>
  <c r="BK283" i="2"/>
  <c r="J268" i="2"/>
  <c r="J250" i="2"/>
  <c r="J237" i="2"/>
  <c r="BK206" i="2"/>
  <c r="BK193" i="2"/>
  <c r="BK145" i="2"/>
  <c r="BK292" i="2"/>
  <c r="BK268" i="2"/>
  <c r="BK235" i="2"/>
  <c r="J206" i="2"/>
  <c r="BK185" i="2"/>
  <c r="BK324" i="2"/>
  <c r="BK318" i="2"/>
  <c r="BK316" i="2"/>
  <c r="BK313" i="2"/>
  <c r="BK308" i="2"/>
  <c r="BK242" i="2"/>
  <c r="J232" i="2"/>
  <c r="J181" i="2"/>
  <c r="J145" i="2"/>
  <c r="BK305" i="2"/>
  <c r="BK265" i="2"/>
  <c r="BK245" i="2"/>
  <c r="J240" i="2"/>
  <c r="BK199" i="2"/>
  <c r="J166" i="2"/>
  <c r="BK144" i="2"/>
  <c r="BK131" i="2"/>
  <c r="BK297" i="2"/>
  <c r="J286" i="2"/>
  <c r="BK262" i="2"/>
  <c r="BK243" i="2"/>
  <c r="BK207" i="2"/>
  <c r="BK159" i="2"/>
  <c r="J144" i="2"/>
  <c r="BK294" i="2"/>
  <c r="J241" i="2"/>
  <c r="J204" i="2"/>
  <c r="J138" i="2"/>
  <c r="J324" i="2"/>
  <c r="BK317" i="2"/>
  <c r="BK315" i="2"/>
  <c r="J314" i="2"/>
  <c r="J302" i="2"/>
  <c r="BK280" i="2"/>
  <c r="J235" i="2"/>
  <c r="J208" i="2"/>
  <c r="BK147" i="2"/>
  <c r="BK139" i="2"/>
  <c r="J277" i="2"/>
  <c r="BK248" i="2"/>
  <c r="BK241" i="2"/>
  <c r="J207" i="2"/>
  <c r="J185" i="2"/>
  <c r="J147" i="2"/>
  <c r="J135" i="2"/>
  <c r="J308" i="2"/>
  <c r="J294" i="2"/>
  <c r="J280" i="2"/>
  <c r="J265" i="2"/>
  <c r="J248" i="2"/>
  <c r="BK232" i="2"/>
  <c r="BK204" i="2"/>
  <c r="BK181" i="2"/>
  <c r="BK138" i="2"/>
  <c r="BK286" i="2"/>
  <c r="J262" i="2"/>
  <c r="J230" i="2"/>
  <c r="BK188" i="2"/>
  <c r="BK135" i="2"/>
  <c r="BK134" i="2" l="1"/>
  <c r="J134" i="2" s="1"/>
  <c r="J99" i="2" s="1"/>
  <c r="R134" i="2"/>
  <c r="BK142" i="2"/>
  <c r="J142" i="2" s="1"/>
  <c r="J100" i="2" s="1"/>
  <c r="R142" i="2"/>
  <c r="R129" i="2" s="1"/>
  <c r="P149" i="2"/>
  <c r="BK244" i="2"/>
  <c r="J244" i="2" s="1"/>
  <c r="J103" i="2" s="1"/>
  <c r="T244" i="2"/>
  <c r="T287" i="2"/>
  <c r="T298" i="2"/>
  <c r="P134" i="2"/>
  <c r="P129" i="2" s="1"/>
  <c r="T134" i="2"/>
  <c r="T129" i="2" s="1"/>
  <c r="P142" i="2"/>
  <c r="T142" i="2"/>
  <c r="R149" i="2"/>
  <c r="R244" i="2"/>
  <c r="P287" i="2"/>
  <c r="BK298" i="2"/>
  <c r="J298" i="2" s="1"/>
  <c r="J105" i="2" s="1"/>
  <c r="R298" i="2"/>
  <c r="BK149" i="2"/>
  <c r="J149" i="2" s="1"/>
  <c r="J102" i="2" s="1"/>
  <c r="T149" i="2"/>
  <c r="P244" i="2"/>
  <c r="BK287" i="2"/>
  <c r="J287" i="2"/>
  <c r="J104" i="2" s="1"/>
  <c r="R287" i="2"/>
  <c r="P298" i="2"/>
  <c r="BK309" i="2"/>
  <c r="J309" i="2"/>
  <c r="J106" i="2" s="1"/>
  <c r="P309" i="2"/>
  <c r="R309" i="2"/>
  <c r="T309" i="2"/>
  <c r="BK130" i="2"/>
  <c r="BK129" i="2"/>
  <c r="BK323" i="2"/>
  <c r="J323" i="2" s="1"/>
  <c r="J108" i="2" s="1"/>
  <c r="F92" i="2"/>
  <c r="J124" i="2"/>
  <c r="J125" i="2"/>
  <c r="BE138" i="2"/>
  <c r="BE143" i="2"/>
  <c r="BE144" i="2"/>
  <c r="BE145" i="2"/>
  <c r="BE150" i="2"/>
  <c r="BE159" i="2"/>
  <c r="BE216" i="2"/>
  <c r="BE235" i="2"/>
  <c r="BE240" i="2"/>
  <c r="BE242" i="2"/>
  <c r="BE248" i="2"/>
  <c r="BE277" i="2"/>
  <c r="BE280" i="2"/>
  <c r="BE297" i="2"/>
  <c r="BE131" i="2"/>
  <c r="BE147" i="2"/>
  <c r="BE166" i="2"/>
  <c r="BE185" i="2"/>
  <c r="BE208" i="2"/>
  <c r="BE224" i="2"/>
  <c r="BE241" i="2"/>
  <c r="BE299" i="2"/>
  <c r="BE302" i="2"/>
  <c r="BE305" i="2"/>
  <c r="BE310" i="2"/>
  <c r="BE139" i="2"/>
  <c r="BE176" i="2"/>
  <c r="BE199" i="2"/>
  <c r="BE204" i="2"/>
  <c r="BE207" i="2"/>
  <c r="BE232" i="2"/>
  <c r="BE237" i="2"/>
  <c r="E85" i="2"/>
  <c r="J89" i="2"/>
  <c r="BE135" i="2"/>
  <c r="BE181" i="2"/>
  <c r="BE188" i="2"/>
  <c r="BE193" i="2"/>
  <c r="BE206" i="2"/>
  <c r="BE230" i="2"/>
  <c r="BE243" i="2"/>
  <c r="BE245" i="2"/>
  <c r="BE250" i="2"/>
  <c r="BE253" i="2"/>
  <c r="BE262" i="2"/>
  <c r="BE265" i="2"/>
  <c r="BE268" i="2"/>
  <c r="BE283" i="2"/>
  <c r="BE286" i="2"/>
  <c r="BE288" i="2"/>
  <c r="BE292" i="2"/>
  <c r="BE294" i="2"/>
  <c r="BE308" i="2"/>
  <c r="BE313" i="2"/>
  <c r="BE314" i="2"/>
  <c r="BE315" i="2"/>
  <c r="BE316" i="2"/>
  <c r="BE317" i="2"/>
  <c r="BE318" i="2"/>
  <c r="BE319" i="2"/>
  <c r="BE324" i="2"/>
  <c r="F35" i="2"/>
  <c r="BB95" i="1" s="1"/>
  <c r="BB94" i="1" s="1"/>
  <c r="AX94" i="1" s="1"/>
  <c r="F36" i="2"/>
  <c r="BC95" i="1" s="1"/>
  <c r="BC94" i="1" s="1"/>
  <c r="W32" i="1" s="1"/>
  <c r="J34" i="2"/>
  <c r="AW95" i="1" s="1"/>
  <c r="F34" i="2"/>
  <c r="BA95" i="1" s="1"/>
  <c r="BA94" i="1" s="1"/>
  <c r="W30" i="1" s="1"/>
  <c r="F37" i="2"/>
  <c r="BD95" i="1" s="1"/>
  <c r="BD94" i="1" s="1"/>
  <c r="W33" i="1" s="1"/>
  <c r="R148" i="2" l="1"/>
  <c r="R128" i="2" s="1"/>
  <c r="T148" i="2"/>
  <c r="T128" i="2"/>
  <c r="P148" i="2"/>
  <c r="P128" i="2"/>
  <c r="AU95" i="1" s="1"/>
  <c r="AU94" i="1" s="1"/>
  <c r="J129" i="2"/>
  <c r="J97" i="2" s="1"/>
  <c r="J130" i="2"/>
  <c r="J98" i="2"/>
  <c r="BK148" i="2"/>
  <c r="J148" i="2" s="1"/>
  <c r="J101" i="2" s="1"/>
  <c r="BK322" i="2"/>
  <c r="J322" i="2"/>
  <c r="J107" i="2" s="1"/>
  <c r="F33" i="2"/>
  <c r="AZ95" i="1" s="1"/>
  <c r="AZ94" i="1" s="1"/>
  <c r="W29" i="1" s="1"/>
  <c r="W31" i="1"/>
  <c r="AW94" i="1"/>
  <c r="AK30" i="1" s="1"/>
  <c r="AY94" i="1"/>
  <c r="J33" i="2"/>
  <c r="AV95" i="1" s="1"/>
  <c r="AT95" i="1" s="1"/>
  <c r="BK128" i="2" l="1"/>
  <c r="J128" i="2" s="1"/>
  <c r="J96" i="2" s="1"/>
  <c r="AV94" i="1"/>
  <c r="AK29" i="1" s="1"/>
  <c r="J30" i="2" l="1"/>
  <c r="AG95" i="1" s="1"/>
  <c r="AG94" i="1" s="1"/>
  <c r="AK26" i="1" s="1"/>
  <c r="AT94" i="1"/>
  <c r="J39" i="2" l="1"/>
  <c r="AN94" i="1"/>
  <c r="AN95" i="1"/>
  <c r="AK35" i="1"/>
</calcChain>
</file>

<file path=xl/sharedStrings.xml><?xml version="1.0" encoding="utf-8"?>
<sst xmlns="http://schemas.openxmlformats.org/spreadsheetml/2006/main" count="2332" uniqueCount="459">
  <si>
    <t>Export Komplet</t>
  </si>
  <si>
    <t/>
  </si>
  <si>
    <t>2.0</t>
  </si>
  <si>
    <t>ZAMOK</t>
  </si>
  <si>
    <t>False</t>
  </si>
  <si>
    <t>{bb9c2986-e4f5-41d9-99f6-938d21ab25fa}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</si>
  <si>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</si>
  <si>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</si>
  <si>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</si>
  <si>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</si>
  <si>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</si>
  <si>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</si>
  <si>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</si>
  <si>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</si>
  <si>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006/2021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</si>
  <si>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</si>
  <si>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</si>
  <si>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Zatelení budov MŠ Předškolní 624/1, Ostrava-Výškovice</t>
  </si>
  <si>
    <t>KSO:</t>
  </si>
  <si>
    <t>CC-CZ:</t>
  </si>
  <si>
    <t>Místo:</t>
  </si>
  <si>
    <t xml:space="preserve"> </t>
  </si>
  <si>
    <t>Datum:</t>
  </si>
  <si>
    <t>28. 6. 2021</t>
  </si>
  <si>
    <t>Zadavatel:</t>
  </si>
  <si>
    <t>IČ:</t>
  </si>
  <si>
    <t>SMO MOb Jih, Horní 3, Ostrava-Hrabůvka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</si>
  <si>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</si>
  <si>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</si>
  <si>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</si>
  <si>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</si>
  <si>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</si>
  <si>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</si>
  <si>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</si>
  <si>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</si>
  <si>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</si>
  <si>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</si>
  <si>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</si>
  <si>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</si>
  <si>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</si>
  <si>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</si>
  <si>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</si>
  <si>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</si>
  <si>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</si>
  <si>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</si>
  <si>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</si>
  <si>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</si>
  <si>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</si>
  <si>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</si>
  <si>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</si>
  <si>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</si>
  <si>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</si>
  <si>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</si>
  <si>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</si>
  <si>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</si>
  <si>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</si>
  <si>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</si>
  <si>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</si>
  <si>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</si>
  <si>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</si>
  <si>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</si>
  <si>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</si>
  <si>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</si>
  <si>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</si>
  <si>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</si>
  <si>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</si>
  <si>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</si>
  <si>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</si>
  <si>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</si>
  <si>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</si>
  <si>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</si>
  <si>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</si>
  <si>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</si>
  <si>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</si>
  <si>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</si>
  <si>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</si>
  <si>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</si>
  <si>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</si>
  <si>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</si>
  <si>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P04</t>
  </si>
  <si>
    <t>Pavlon P4, střecha</t>
  </si>
  <si>
    <t>STA</t>
  </si>
  <si>
    <t>1</t>
  </si>
  <si>
    <t>{5d9067bc-79a5-4488-99ad-43f4cbd28ea3}</t>
  </si>
  <si>
    <t>2</t>
  </si>
  <si>
    <t>KRYCÍ LIST SOUPISU PRACÍ</t>
  </si>
  <si>
    <t>Objekt:</t>
  </si>
  <si>
    <t>P04 - Pavlon P4, střecha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</si>
  <si>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</si>
  <si>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</si>
  <si>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</si>
  <si>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</si>
  <si>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</si>
  <si>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</si>
  <si>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</si>
  <si>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</si>
  <si>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</si>
  <si>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</si>
  <si>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</si>
  <si>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</si>
  <si>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</si>
  <si>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</si>
  <si>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783 - Dokončovací práce - nátěry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</si>
  <si>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</si>
  <si>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</si>
  <si>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</si>
  <si>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</si>
  <si>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</si>
  <si>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</si>
  <si>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</si>
  <si>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</si>
  <si>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</si>
  <si>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</si>
  <si>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</si>
  <si>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</si>
  <si>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</si>
  <si>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</si>
  <si>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</si>
  <si>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</si>
  <si>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</si>
  <si>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</si>
  <si>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</si>
  <si>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</si>
  <si>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</si>
  <si>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629991011</t>
  </si>
  <si>
    <t>Zakrytí výplní otvorů a svislých ploch fólií přilepenou lepící páskou</t>
  </si>
  <si>
    <t>m2</t>
  </si>
  <si>
    <t>4</t>
  </si>
  <si>
    <t>1164744424</t>
  </si>
  <si>
    <t>VV</t>
  </si>
  <si>
    <t>zakrytí výpně zábradlí - oboustranně</t>
  </si>
  <si>
    <t>16,5*2*2*0,7</t>
  </si>
  <si>
    <t>9</t>
  </si>
  <si>
    <t>Ostatní konstrukce a práce, bourání</t>
  </si>
  <si>
    <t>953961113</t>
  </si>
  <si>
    <t>Kotvy chemickým tmelem M 12 hl 110 mm do betonu, ŽB nebo kamene s vyvrtáním otvoru</t>
  </si>
  <si>
    <t>kus</t>
  </si>
  <si>
    <t>-582820856</t>
  </si>
  <si>
    <t>Detail atika - kotvení á 0,5m</t>
  </si>
  <si>
    <t>33,0/0,5</t>
  </si>
  <si>
    <t>3</t>
  </si>
  <si>
    <t>953965123</t>
  </si>
  <si>
    <t>Kotevní šroub pro chemické kotvy M 12 dl 260 mm</t>
  </si>
  <si>
    <t>-704855281</t>
  </si>
  <si>
    <t>965081343</t>
  </si>
  <si>
    <t>Bourání podlah z dlaždic betonových, teracových nebo čedičových tl do 40 mm plochy přes 1 m2</t>
  </si>
  <si>
    <t>1783888090</t>
  </si>
  <si>
    <t>Demontáž zátěžové dlažby na střeše</t>
  </si>
  <si>
    <t>16,5*0,5</t>
  </si>
  <si>
    <t>997</t>
  </si>
  <si>
    <t>Přesun sutě</t>
  </si>
  <si>
    <t>5</t>
  </si>
  <si>
    <t>997013121</t>
  </si>
  <si>
    <t>Vnitrostaveništní doprava suti a vybouraných hmot pro budovy v do 45 m s použitím mechanizace</t>
  </si>
  <si>
    <t>t</t>
  </si>
  <si>
    <t>-1803325201</t>
  </si>
  <si>
    <t>997013501</t>
  </si>
  <si>
    <t>Odvoz suti a vybouraných hmot na skládku nebo meziskládku do 1 km se složením</t>
  </si>
  <si>
    <t>1665163122</t>
  </si>
  <si>
    <t>7</t>
  </si>
  <si>
    <t>997013509</t>
  </si>
  <si>
    <t>Příplatek k odvozu suti a vybouraných hmot na skládku ZKD 1 km přes 1 km</t>
  </si>
  <si>
    <t>-2084721900</t>
  </si>
  <si>
    <t>1,217*10 'Přepočtené koeficientem množství</t>
  </si>
  <si>
    <t>8</t>
  </si>
  <si>
    <t>997013831</t>
  </si>
  <si>
    <t>Poplatek za uložení na skládce (skládkovné) stavebního odpadu směsného kód odpadu 170 904</t>
  </si>
  <si>
    <t>-1260612518</t>
  </si>
  <si>
    <t>PSV</t>
  </si>
  <si>
    <t>Práce a dodávky PSV</t>
  </si>
  <si>
    <t>712</t>
  </si>
  <si>
    <t>Povlakové krytiny</t>
  </si>
  <si>
    <t>712300841</t>
  </si>
  <si>
    <t>Odstranění povlakové krytiny střech do 10° odškrabáním mechu s urovnáním povrchu a očištěním</t>
  </si>
  <si>
    <t>16</t>
  </si>
  <si>
    <t>-1417445032</t>
  </si>
  <si>
    <t>Původní asf. pásy - plocha střechy bez atik, plocha atik, vytažení na atiky a stěny</t>
  </si>
  <si>
    <t>plocha</t>
  </si>
  <si>
    <t>16,5*1,6</t>
  </si>
  <si>
    <t>atiky</t>
  </si>
  <si>
    <t>16,5*2*0,25</t>
  </si>
  <si>
    <t>vytažení na atiky</t>
  </si>
  <si>
    <t>16,5*2*0,565</t>
  </si>
  <si>
    <t>Součet</t>
  </si>
  <si>
    <t>10</t>
  </si>
  <si>
    <t>712300929</t>
  </si>
  <si>
    <t>Oprava poruch stáv. krytiny, oprava boulí prořezáním přetavením asf. pásem, rozsah do 20% plochy</t>
  </si>
  <si>
    <t>-1315967230</t>
  </si>
  <si>
    <t>Plocha střechy bez atik, vytažení na atiky a stěny</t>
  </si>
  <si>
    <t>11</t>
  </si>
  <si>
    <t>712363090</t>
  </si>
  <si>
    <t>Provedení povlakové krytiny střech do 10° fólií mPVC (bez dodání materiálu)</t>
  </si>
  <si>
    <t>-1183403223</t>
  </si>
  <si>
    <t>Plocha střechy bez atik, plocha atik</t>
  </si>
  <si>
    <t>16,5*2*0,49</t>
  </si>
  <si>
    <t>Mezisoučet</t>
  </si>
  <si>
    <t>pojistný pás podtlakového kotvení š. 500 mm</t>
  </si>
  <si>
    <t>36,2*0,5</t>
  </si>
  <si>
    <t>12</t>
  </si>
  <si>
    <t>M</t>
  </si>
  <si>
    <t>2834</t>
  </si>
  <si>
    <t>střešní fólie 1,6 mm</t>
  </si>
  <si>
    <t>32</t>
  </si>
  <si>
    <t>-1465678886</t>
  </si>
  <si>
    <t>42,57*1,15</t>
  </si>
  <si>
    <t>pojistný pás š. 500 mm - kotvící profil</t>
  </si>
  <si>
    <t>13</t>
  </si>
  <si>
    <t>712363122</t>
  </si>
  <si>
    <t>Provedení povlakové krytiny střech do 10° provedení rohů a koutů navařením izolačních tvarovek</t>
  </si>
  <si>
    <t>472714519</t>
  </si>
  <si>
    <t>kouty</t>
  </si>
  <si>
    <t>8 "atiky</t>
  </si>
  <si>
    <t>14</t>
  </si>
  <si>
    <t>28322070</t>
  </si>
  <si>
    <t>roh vnitřní pro střešní fólie mPVC šedé</t>
  </si>
  <si>
    <t>907217171</t>
  </si>
  <si>
    <t>712363206</t>
  </si>
  <si>
    <t>Provedení povlakové krytiny střech do 10° uchycení fólie kovovým profilem pro podtlakové kotvení vč. kotevních šroubů</t>
  </si>
  <si>
    <t>m</t>
  </si>
  <si>
    <t>386573657</t>
  </si>
  <si>
    <t>atika</t>
  </si>
  <si>
    <t>16,5*2</t>
  </si>
  <si>
    <t>1,6*2</t>
  </si>
  <si>
    <t>28355</t>
  </si>
  <si>
    <t>kotvící profil dl. 3,0 m žárový pozink</t>
  </si>
  <si>
    <t>1184533710</t>
  </si>
  <si>
    <t>Délka 3m/kus, prořez 5%</t>
  </si>
  <si>
    <t>36,2*1,05</t>
  </si>
  <si>
    <t xml:space="preserve">dorovnání do celých kusů </t>
  </si>
  <si>
    <t>0,99</t>
  </si>
  <si>
    <t>17</t>
  </si>
  <si>
    <t>28356</t>
  </si>
  <si>
    <t>těsnění pro podtlakový systém š 40 mm dl. 15 m</t>
  </si>
  <si>
    <t>bm</t>
  </si>
  <si>
    <t>-1309701032</t>
  </si>
  <si>
    <t>dorovnání do celých návinů</t>
  </si>
  <si>
    <t>6,99</t>
  </si>
  <si>
    <t>18</t>
  </si>
  <si>
    <t>712363300</t>
  </si>
  <si>
    <t>Montáž podtlakového ventilu vč. opracování tvarovkou</t>
  </si>
  <si>
    <t>1180241018</t>
  </si>
  <si>
    <t>4,0</t>
  </si>
  <si>
    <t>19</t>
  </si>
  <si>
    <t>28354</t>
  </si>
  <si>
    <t>podtlakový ventil D150 mm výška 270 mm hliník</t>
  </si>
  <si>
    <t>-1481738357</t>
  </si>
  <si>
    <t>20</t>
  </si>
  <si>
    <t>28342</t>
  </si>
  <si>
    <t>tvarovka podtlakový ventil D152 mm 1,5 mm</t>
  </si>
  <si>
    <t>-1801634432</t>
  </si>
  <si>
    <t>712363312</t>
  </si>
  <si>
    <t>Povlakové krytiny střech do 10° z tvarovaných poplastovaných lišt koutová lišta vnitřní rš 100 mm</t>
  </si>
  <si>
    <t>796689769</t>
  </si>
  <si>
    <t>prořez 5%</t>
  </si>
  <si>
    <t>36,2*0,05</t>
  </si>
  <si>
    <t>22</t>
  </si>
  <si>
    <t>712363313</t>
  </si>
  <si>
    <t>Povlakové krytiny střech do 10° z tvarovaných poplastovaných lišt koutová lišta vnější rš 100 mm</t>
  </si>
  <si>
    <t>455199996</t>
  </si>
  <si>
    <t>16,5*2 "vnitřní obvod</t>
  </si>
  <si>
    <t>16,5*2 "vněší obvod</t>
  </si>
  <si>
    <t>66,0*0,05</t>
  </si>
  <si>
    <t>23</t>
  </si>
  <si>
    <t>712391171</t>
  </si>
  <si>
    <t>Provedení povlakové krytiny střech do 10° podkladní textilní vrstvy</t>
  </si>
  <si>
    <t>1432297886</t>
  </si>
  <si>
    <t>Plocha střechy vč. atik</t>
  </si>
  <si>
    <t>16,5*2,1</t>
  </si>
  <si>
    <t>svislé vytažení</t>
  </si>
  <si>
    <t>10,725</t>
  </si>
  <si>
    <t>24</t>
  </si>
  <si>
    <t>69311068</t>
  </si>
  <si>
    <t>geotextilie netkaná PP 300g/m2</t>
  </si>
  <si>
    <t>-576831714</t>
  </si>
  <si>
    <t>45,375*1,15 'Přepočtené koeficientem množství</t>
  </si>
  <si>
    <t>25</t>
  </si>
  <si>
    <t>712861705</t>
  </si>
  <si>
    <t>Provedení povlakové krytiny vytažením na konstrukce fólií lepenou se svařovanými spoji</t>
  </si>
  <si>
    <t>1183975445</t>
  </si>
  <si>
    <t>16,5*2*0,325</t>
  </si>
  <si>
    <t>26</t>
  </si>
  <si>
    <t>1381398156</t>
  </si>
  <si>
    <t>10,725*1,2 'Přepočtené koeficientem množství</t>
  </si>
  <si>
    <t>27</t>
  </si>
  <si>
    <t>712998005</t>
  </si>
  <si>
    <t>Montáž atikového chrliče z PVC DN 125</t>
  </si>
  <si>
    <t>-1748263751</t>
  </si>
  <si>
    <t>K/11</t>
  </si>
  <si>
    <t>28</t>
  </si>
  <si>
    <t>28342471</t>
  </si>
  <si>
    <t>chrlič atikový DN 125 s manžetou pro hydroizolaci z PVC-P</t>
  </si>
  <si>
    <t>-882642051</t>
  </si>
  <si>
    <t>29</t>
  </si>
  <si>
    <t>712998106</t>
  </si>
  <si>
    <t>Montáž ochranného koše chrliče pro střechy s kačírkem nebo s jiným přitěžujícím souvrstvím</t>
  </si>
  <si>
    <t>-1596224155</t>
  </si>
  <si>
    <t>30</t>
  </si>
  <si>
    <t>28349101</t>
  </si>
  <si>
    <t>koš perforovaný ochranný pro odvodnění ploché střechy s kačírkem 133mm</t>
  </si>
  <si>
    <t>484164391</t>
  </si>
  <si>
    <t>31</t>
  </si>
  <si>
    <t>998712202</t>
  </si>
  <si>
    <t>Přesun hmot procentní pro krytiny povlakové v objektech v do 12 m</t>
  </si>
  <si>
    <t>%</t>
  </si>
  <si>
    <t>2087834067</t>
  </si>
  <si>
    <t>713</t>
  </si>
  <si>
    <t>Izolace tepelné</t>
  </si>
  <si>
    <t>713131141</t>
  </si>
  <si>
    <t>Montáž izolace tepelné stěn a základů lepením celoplošně rohoží, pásů, dílců, desek</t>
  </si>
  <si>
    <t>109047239</t>
  </si>
  <si>
    <t>16,5*2*0,3</t>
  </si>
  <si>
    <t>33</t>
  </si>
  <si>
    <t>28376443</t>
  </si>
  <si>
    <t>deska z polystyrénu XPS, hrana rovná a strukturovaný povrch 300kPa tl 100mm</t>
  </si>
  <si>
    <t>653762687</t>
  </si>
  <si>
    <t>9,9*1,05 'Přepočtené koeficientem množství</t>
  </si>
  <si>
    <t>34</t>
  </si>
  <si>
    <t>713141131</t>
  </si>
  <si>
    <t>Montáž izolace tepelné střech plochých lepené za studena 1 vrstva rohoží, pásů, dílců, desek</t>
  </si>
  <si>
    <t>-657936158</t>
  </si>
  <si>
    <t>Plocha střechy bez atik</t>
  </si>
  <si>
    <t>35</t>
  </si>
  <si>
    <t>28372316</t>
  </si>
  <si>
    <t>deska EPS 100 do plochých střech a podlah λ=0,037 tl 140mm</t>
  </si>
  <si>
    <t>625379764</t>
  </si>
  <si>
    <t>26,4</t>
  </si>
  <si>
    <t>odpočet MW pod podtl. ventily</t>
  </si>
  <si>
    <t>-4*1,0*1,0</t>
  </si>
  <si>
    <t>22,4*0,05</t>
  </si>
  <si>
    <t>36</t>
  </si>
  <si>
    <t>63151473</t>
  </si>
  <si>
    <t>deska tepelně izolační minerální plochých střech spodní vrstva 50kPa λ=0,038-0,039 tl 140mm</t>
  </si>
  <si>
    <t>319912382</t>
  </si>
  <si>
    <t>pod podtl. ventily</t>
  </si>
  <si>
    <t>4*1,0*1,0*1,05</t>
  </si>
  <si>
    <t>37</t>
  </si>
  <si>
    <t>713141331</t>
  </si>
  <si>
    <t>Montáž izolace tepelné střech plochých lepené za studena zplna, spádová vrstva</t>
  </si>
  <si>
    <t>1386526196</t>
  </si>
  <si>
    <t>38</t>
  </si>
  <si>
    <t>28376141</t>
  </si>
  <si>
    <t>klín izolační z pěnového polystyrenu EPS 100 spádový</t>
  </si>
  <si>
    <t>m3</t>
  </si>
  <si>
    <t>-625924703</t>
  </si>
  <si>
    <t>spádová vrstva izolace, průměrná tl. klínů 100 mm</t>
  </si>
  <si>
    <t>26,4*0,1</t>
  </si>
  <si>
    <t>odpočet MW u podtl. ventilů</t>
  </si>
  <si>
    <t>-4*1,0*1,0*0,1</t>
  </si>
  <si>
    <t>2,24*0,05</t>
  </si>
  <si>
    <t>39</t>
  </si>
  <si>
    <t>28376104</t>
  </si>
  <si>
    <t>klín izolační z čedičové minerální vaty 70kPa spádový</t>
  </si>
  <si>
    <t>-1274294222</t>
  </si>
  <si>
    <t>pod podtlakové ventily - průměrná tl. 100 mm</t>
  </si>
  <si>
    <t>4*1,0*1,0*0,1*1,05</t>
  </si>
  <si>
    <t>40</t>
  </si>
  <si>
    <t>713141356</t>
  </si>
  <si>
    <t>Montáž spádové izolace na zhlaví atiky šířky do 500 mm lepené za studena nízkoexpanzní (PUR) pěnou</t>
  </si>
  <si>
    <t>-768029644</t>
  </si>
  <si>
    <t>Detail atiky - Tep. izolace pod DTD</t>
  </si>
  <si>
    <t>33,0</t>
  </si>
  <si>
    <t>41</t>
  </si>
  <si>
    <t>28376422</t>
  </si>
  <si>
    <t>deska z polystyrénu XPS, hrana polodrážková a hladký povrch 300kPa tl 100mm</t>
  </si>
  <si>
    <t>686751173</t>
  </si>
  <si>
    <t>33,0*0,5*1,05</t>
  </si>
  <si>
    <t>42</t>
  </si>
  <si>
    <t>998713204</t>
  </si>
  <si>
    <t>Přesun hmot procentní pro izolace tepelné v objektech v do 36 m</t>
  </si>
  <si>
    <t>1661800355</t>
  </si>
  <si>
    <t>762</t>
  </si>
  <si>
    <t>Konstrukce tesařské</t>
  </si>
  <si>
    <t>43</t>
  </si>
  <si>
    <t>762341670</t>
  </si>
  <si>
    <t>Montáž bednění štítových okapových říms z dřevotřískových na sraz</t>
  </si>
  <si>
    <t>-2035165477</t>
  </si>
  <si>
    <t>Atika - spádování</t>
  </si>
  <si>
    <t>K/2</t>
  </si>
  <si>
    <t>33,0*0,5</t>
  </si>
  <si>
    <t>44</t>
  </si>
  <si>
    <t>60722225</t>
  </si>
  <si>
    <t>deska dřevotřísková surová 2070x2800mm tl 19mm – vodovzdorná, rovná hrana</t>
  </si>
  <si>
    <t>-862913490</t>
  </si>
  <si>
    <t>16,5*1,05 'Přepočtené koeficientem množství</t>
  </si>
  <si>
    <t>45</t>
  </si>
  <si>
    <t>762395000</t>
  </si>
  <si>
    <t>Spojovací prostředky krovů, bednění, laťování, nadstřešních konstrukcí</t>
  </si>
  <si>
    <t>-2121231749</t>
  </si>
  <si>
    <t>DTD deska</t>
  </si>
  <si>
    <t>16,5*0,019</t>
  </si>
  <si>
    <t>46</t>
  </si>
  <si>
    <t>998762202</t>
  </si>
  <si>
    <t>Přesun hmot procentní pro kce tesařské v objektech v do 12 m</t>
  </si>
  <si>
    <t>1510798497</t>
  </si>
  <si>
    <t>764</t>
  </si>
  <si>
    <t>Konstrukce klempířské</t>
  </si>
  <si>
    <t>47</t>
  </si>
  <si>
    <t>764002841</t>
  </si>
  <si>
    <t>Demontáž oplechování horních ploch zdí a nadezdívek do suti</t>
  </si>
  <si>
    <t>-433384092</t>
  </si>
  <si>
    <t>délka atik</t>
  </si>
  <si>
    <t>48</t>
  </si>
  <si>
    <t>764002871</t>
  </si>
  <si>
    <t>Demontáž lemování zdí do suti</t>
  </si>
  <si>
    <t>437110912</t>
  </si>
  <si>
    <t>49</t>
  </si>
  <si>
    <t>764244307</t>
  </si>
  <si>
    <t>Oplechování horních ploch a nadezdívek bez rohů z TiZn lesklého plechu kotvené rš 670 mm</t>
  </si>
  <si>
    <t>-603619230</t>
  </si>
  <si>
    <t>50</t>
  </si>
  <si>
    <t>998764202</t>
  </si>
  <si>
    <t>Přesun hmot procentní pro konstrukce klempířské v objektech v do 12 m</t>
  </si>
  <si>
    <t>-62968540</t>
  </si>
  <si>
    <t>783</t>
  </si>
  <si>
    <t>Dokončovací práce - nátěry</t>
  </si>
  <si>
    <t>51</t>
  </si>
  <si>
    <t>783301303</t>
  </si>
  <si>
    <t>Bezoplachové odrezivění zámečnických konstrukcí</t>
  </si>
  <si>
    <t>1819787656</t>
  </si>
  <si>
    <t xml:space="preserve">Z/2 zábradlí </t>
  </si>
  <si>
    <t>16,5*4*0,4*2</t>
  </si>
  <si>
    <t>52</t>
  </si>
  <si>
    <t>783301313</t>
  </si>
  <si>
    <t>Odmaštění zámečnických konstrukcí ředidlovým odmašťovačem</t>
  </si>
  <si>
    <t>-643402215</t>
  </si>
  <si>
    <t>53</t>
  </si>
  <si>
    <t>783301401</t>
  </si>
  <si>
    <t>Ometení zámečnických konstrukcí</t>
  </si>
  <si>
    <t>-671404932</t>
  </si>
  <si>
    <t>54</t>
  </si>
  <si>
    <t>783306801</t>
  </si>
  <si>
    <t>Odstranění nátěru ze zámečnických konstrukcí obroušením</t>
  </si>
  <si>
    <t>-1811607315</t>
  </si>
  <si>
    <t>55</t>
  </si>
  <si>
    <t>783314203</t>
  </si>
  <si>
    <t>Základní antikorozní jednonásobný syntetický samozákladující nátěr zámečnických konstrukcí</t>
  </si>
  <si>
    <t>-1356212437</t>
  </si>
  <si>
    <t>56</t>
  </si>
  <si>
    <t>783315101</t>
  </si>
  <si>
    <t>Mezinátěr jednonásobný syntetický standardní zámečnických konstrukcí</t>
  </si>
  <si>
    <t>1265869941</t>
  </si>
  <si>
    <t>57</t>
  </si>
  <si>
    <t>783317101</t>
  </si>
  <si>
    <t>Krycí jednonásobný syntetický standardní nátěr zámečnických konstrukcí</t>
  </si>
  <si>
    <t>2019086144</t>
  </si>
  <si>
    <t>58</t>
  </si>
  <si>
    <t>783342101</t>
  </si>
  <si>
    <t>Tmelení včetně přebroušení zámečnických konstrukcí polyuretanovým tmelem</t>
  </si>
  <si>
    <t>889948047</t>
  </si>
  <si>
    <t>rozsah do 30%</t>
  </si>
  <si>
    <t>52,8*0,3</t>
  </si>
  <si>
    <t>VRN</t>
  </si>
  <si>
    <t>Vedlejší rozpočtové náklady</t>
  </si>
  <si>
    <t>VRN3</t>
  </si>
  <si>
    <t>Zařízení staveniště</t>
  </si>
  <si>
    <t>59</t>
  </si>
  <si>
    <t>030001000</t>
  </si>
  <si>
    <t>1024</t>
  </si>
  <si>
    <t>-1743839203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</si>
</sst>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topLeftCell="A4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99"/>
      <c r="AS2" s="299"/>
      <c r="AT2" s="299"/>
      <c r="AU2" s="299"/>
      <c r="AV2" s="299"/>
      <c r="AW2" s="299"/>
      <c r="AX2" s="299"/>
      <c r="AY2" s="299"/>
      <c r="AZ2" s="299"/>
      <c r="BA2" s="299"/>
      <c r="BB2" s="299"/>
      <c r="BC2" s="299"/>
      <c r="BD2" s="299"/>
      <c r="BE2" s="299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62" t="s">
        <v>14</v>
      </c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3"/>
      <c r="AD5" s="263"/>
      <c r="AE5" s="263"/>
      <c r="AF5" s="263"/>
      <c r="AG5" s="263"/>
      <c r="AH5" s="263"/>
      <c r="AI5" s="263"/>
      <c r="AJ5" s="263"/>
      <c r="AK5" s="263"/>
      <c r="AL5" s="263"/>
      <c r="AM5" s="263"/>
      <c r="AN5" s="263"/>
      <c r="AO5" s="263"/>
      <c r="AP5" s="23"/>
      <c r="AQ5" s="23"/>
      <c r="AR5" s="21"/>
      <c r="BE5" s="259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64" t="s">
        <v>17</v>
      </c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3"/>
      <c r="AB6" s="263"/>
      <c r="AC6" s="263"/>
      <c r="AD6" s="263"/>
      <c r="AE6" s="263"/>
      <c r="AF6" s="263"/>
      <c r="AG6" s="263"/>
      <c r="AH6" s="263"/>
      <c r="AI6" s="263"/>
      <c r="AJ6" s="263"/>
      <c r="AK6" s="263"/>
      <c r="AL6" s="263"/>
      <c r="AM6" s="263"/>
      <c r="AN6" s="263"/>
      <c r="AO6" s="263"/>
      <c r="AP6" s="23"/>
      <c r="AQ6" s="23"/>
      <c r="AR6" s="21"/>
      <c r="BE6" s="260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60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60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60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260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260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60"/>
      <c r="BS12" s="18" t="s">
        <v>6</v>
      </c>
    </row>
    <row r="13" spans="1:74" s="1" customFormat="1" ht="12" customHeight="1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29</v>
      </c>
      <c r="AO13" s="23"/>
      <c r="AP13" s="23"/>
      <c r="AQ13" s="23"/>
      <c r="AR13" s="21"/>
      <c r="BE13" s="260"/>
      <c r="BS13" s="18" t="s">
        <v>6</v>
      </c>
    </row>
    <row r="14" spans="1:74" ht="12.75">
      <c r="B14" s="22"/>
      <c r="C14" s="23"/>
      <c r="D14" s="23"/>
      <c r="E14" s="265" t="s">
        <v>29</v>
      </c>
      <c r="F14" s="266"/>
      <c r="G14" s="266"/>
      <c r="H14" s="266"/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6"/>
      <c r="U14" s="266"/>
      <c r="V14" s="266"/>
      <c r="W14" s="266"/>
      <c r="X14" s="266"/>
      <c r="Y14" s="266"/>
      <c r="Z14" s="266"/>
      <c r="AA14" s="266"/>
      <c r="AB14" s="266"/>
      <c r="AC14" s="266"/>
      <c r="AD14" s="266"/>
      <c r="AE14" s="266"/>
      <c r="AF14" s="266"/>
      <c r="AG14" s="266"/>
      <c r="AH14" s="266"/>
      <c r="AI14" s="266"/>
      <c r="AJ14" s="266"/>
      <c r="AK14" s="30" t="s">
        <v>27</v>
      </c>
      <c r="AL14" s="23"/>
      <c r="AM14" s="23"/>
      <c r="AN14" s="32" t="s">
        <v>29</v>
      </c>
      <c r="AO14" s="23"/>
      <c r="AP14" s="23"/>
      <c r="AQ14" s="23"/>
      <c r="AR14" s="21"/>
      <c r="BE14" s="260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60"/>
      <c r="BS15" s="18" t="s">
        <v>4</v>
      </c>
    </row>
    <row r="16" spans="1:74" s="1" customFormat="1" ht="12" customHeight="1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260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260"/>
      <c r="BS17" s="18" t="s">
        <v>31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60"/>
      <c r="BS18" s="18" t="s">
        <v>6</v>
      </c>
    </row>
    <row r="19" spans="1:71" s="1" customFormat="1" ht="12" customHeight="1">
      <c r="B19" s="22"/>
      <c r="C19" s="23"/>
      <c r="D19" s="30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260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260"/>
      <c r="BS20" s="18" t="s">
        <v>31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60"/>
    </row>
    <row r="22" spans="1:71" s="1" customFormat="1" ht="12" customHeight="1">
      <c r="B22" s="22"/>
      <c r="C22" s="23"/>
      <c r="D22" s="30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60"/>
    </row>
    <row r="23" spans="1:71" s="1" customFormat="1" ht="16.5" customHeight="1">
      <c r="B23" s="22"/>
      <c r="C23" s="23"/>
      <c r="D23" s="23"/>
      <c r="E23" s="267" t="s">
        <v>1</v>
      </c>
      <c r="F23" s="267"/>
      <c r="G23" s="267"/>
      <c r="H23" s="267"/>
      <c r="I23" s="267"/>
      <c r="J23" s="267"/>
      <c r="K23" s="267"/>
      <c r="L23" s="267"/>
      <c r="M23" s="267"/>
      <c r="N23" s="267"/>
      <c r="O23" s="267"/>
      <c r="P23" s="267"/>
      <c r="Q23" s="267"/>
      <c r="R23" s="267"/>
      <c r="S23" s="267"/>
      <c r="T23" s="267"/>
      <c r="U23" s="267"/>
      <c r="V23" s="267"/>
      <c r="W23" s="267"/>
      <c r="X23" s="267"/>
      <c r="Y23" s="267"/>
      <c r="Z23" s="267"/>
      <c r="AA23" s="267"/>
      <c r="AB23" s="267"/>
      <c r="AC23" s="267"/>
      <c r="AD23" s="267"/>
      <c r="AE23" s="267"/>
      <c r="AF23" s="267"/>
      <c r="AG23" s="267"/>
      <c r="AH23" s="267"/>
      <c r="AI23" s="267"/>
      <c r="AJ23" s="267"/>
      <c r="AK23" s="267"/>
      <c r="AL23" s="267"/>
      <c r="AM23" s="267"/>
      <c r="AN23" s="267"/>
      <c r="AO23" s="23"/>
      <c r="AP23" s="23"/>
      <c r="AQ23" s="23"/>
      <c r="AR23" s="21"/>
      <c r="BE23" s="260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60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60"/>
    </row>
    <row r="26" spans="1:71" s="2" customFormat="1" ht="25.9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68">
        <f>ROUND(AG94,2)</f>
        <v>7552.5</v>
      </c>
      <c r="AL26" s="269"/>
      <c r="AM26" s="269"/>
      <c r="AN26" s="269"/>
      <c r="AO26" s="269"/>
      <c r="AP26" s="37"/>
      <c r="AQ26" s="37"/>
      <c r="AR26" s="40"/>
      <c r="BE26" s="260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60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70" t="s">
        <v>35</v>
      </c>
      <c r="M28" s="270"/>
      <c r="N28" s="270"/>
      <c r="O28" s="270"/>
      <c r="P28" s="270"/>
      <c r="Q28" s="37"/>
      <c r="R28" s="37"/>
      <c r="S28" s="37"/>
      <c r="T28" s="37"/>
      <c r="U28" s="37"/>
      <c r="V28" s="37"/>
      <c r="W28" s="270" t="s">
        <v>36</v>
      </c>
      <c r="X28" s="270"/>
      <c r="Y28" s="270"/>
      <c r="Z28" s="270"/>
      <c r="AA28" s="270"/>
      <c r="AB28" s="270"/>
      <c r="AC28" s="270"/>
      <c r="AD28" s="270"/>
      <c r="AE28" s="270"/>
      <c r="AF28" s="37"/>
      <c r="AG28" s="37"/>
      <c r="AH28" s="37"/>
      <c r="AI28" s="37"/>
      <c r="AJ28" s="37"/>
      <c r="AK28" s="270" t="s">
        <v>37</v>
      </c>
      <c r="AL28" s="270"/>
      <c r="AM28" s="270"/>
      <c r="AN28" s="270"/>
      <c r="AO28" s="270"/>
      <c r="AP28" s="37"/>
      <c r="AQ28" s="37"/>
      <c r="AR28" s="40"/>
      <c r="BE28" s="260"/>
    </row>
    <row r="29" spans="1:71" s="3" customFormat="1" ht="14.45" customHeight="1">
      <c r="B29" s="41"/>
      <c r="C29" s="42"/>
      <c r="D29" s="30" t="s">
        <v>38</v>
      </c>
      <c r="E29" s="42"/>
      <c r="F29" s="30" t="s">
        <v>39</v>
      </c>
      <c r="G29" s="42"/>
      <c r="H29" s="42"/>
      <c r="I29" s="42"/>
      <c r="J29" s="42"/>
      <c r="K29" s="42"/>
      <c r="L29" s="273">
        <v>0.21</v>
      </c>
      <c r="M29" s="272"/>
      <c r="N29" s="272"/>
      <c r="O29" s="272"/>
      <c r="P29" s="272"/>
      <c r="Q29" s="42"/>
      <c r="R29" s="42"/>
      <c r="S29" s="42"/>
      <c r="T29" s="42"/>
      <c r="U29" s="42"/>
      <c r="V29" s="42"/>
      <c r="W29" s="271">
        <f>ROUND(AZ94, 2)</f>
        <v>7552.5</v>
      </c>
      <c r="X29" s="272"/>
      <c r="Y29" s="272"/>
      <c r="Z29" s="272"/>
      <c r="AA29" s="272"/>
      <c r="AB29" s="272"/>
      <c r="AC29" s="272"/>
      <c r="AD29" s="272"/>
      <c r="AE29" s="272"/>
      <c r="AF29" s="42"/>
      <c r="AG29" s="42"/>
      <c r="AH29" s="42"/>
      <c r="AI29" s="42"/>
      <c r="AJ29" s="42"/>
      <c r="AK29" s="271">
        <f>ROUND(AV94, 2)</f>
        <v>1586.03</v>
      </c>
      <c r="AL29" s="272"/>
      <c r="AM29" s="272"/>
      <c r="AN29" s="272"/>
      <c r="AO29" s="272"/>
      <c r="AP29" s="42"/>
      <c r="AQ29" s="42"/>
      <c r="AR29" s="43"/>
      <c r="BE29" s="261"/>
    </row>
    <row r="30" spans="1:71" s="3" customFormat="1" ht="14.45" customHeight="1">
      <c r="B30" s="41"/>
      <c r="C30" s="42"/>
      <c r="D30" s="42"/>
      <c r="E30" s="42"/>
      <c r="F30" s="30" t="s">
        <v>40</v>
      </c>
      <c r="G30" s="42"/>
      <c r="H30" s="42"/>
      <c r="I30" s="42"/>
      <c r="J30" s="42"/>
      <c r="K30" s="42"/>
      <c r="L30" s="273">
        <v>0.15</v>
      </c>
      <c r="M30" s="272"/>
      <c r="N30" s="272"/>
      <c r="O30" s="272"/>
      <c r="P30" s="272"/>
      <c r="Q30" s="42"/>
      <c r="R30" s="42"/>
      <c r="S30" s="42"/>
      <c r="T30" s="42"/>
      <c r="U30" s="42"/>
      <c r="V30" s="42"/>
      <c r="W30" s="271">
        <f>ROUND(BA94, 2)</f>
        <v>0</v>
      </c>
      <c r="X30" s="272"/>
      <c r="Y30" s="272"/>
      <c r="Z30" s="272"/>
      <c r="AA30" s="272"/>
      <c r="AB30" s="272"/>
      <c r="AC30" s="272"/>
      <c r="AD30" s="272"/>
      <c r="AE30" s="272"/>
      <c r="AF30" s="42"/>
      <c r="AG30" s="42"/>
      <c r="AH30" s="42"/>
      <c r="AI30" s="42"/>
      <c r="AJ30" s="42"/>
      <c r="AK30" s="271">
        <f>ROUND(AW94, 2)</f>
        <v>0</v>
      </c>
      <c r="AL30" s="272"/>
      <c r="AM30" s="272"/>
      <c r="AN30" s="272"/>
      <c r="AO30" s="272"/>
      <c r="AP30" s="42"/>
      <c r="AQ30" s="42"/>
      <c r="AR30" s="43"/>
      <c r="BE30" s="261"/>
    </row>
    <row r="31" spans="1:71" s="3" customFormat="1" ht="14.45" hidden="1" customHeight="1">
      <c r="B31" s="41"/>
      <c r="C31" s="42"/>
      <c r="D31" s="42"/>
      <c r="E31" s="42"/>
      <c r="F31" s="30" t="s">
        <v>41</v>
      </c>
      <c r="G31" s="42"/>
      <c r="H31" s="42"/>
      <c r="I31" s="42"/>
      <c r="J31" s="42"/>
      <c r="K31" s="42"/>
      <c r="L31" s="273">
        <v>0.21</v>
      </c>
      <c r="M31" s="272"/>
      <c r="N31" s="272"/>
      <c r="O31" s="272"/>
      <c r="P31" s="272"/>
      <c r="Q31" s="42"/>
      <c r="R31" s="42"/>
      <c r="S31" s="42"/>
      <c r="T31" s="42"/>
      <c r="U31" s="42"/>
      <c r="V31" s="42"/>
      <c r="W31" s="271">
        <f>ROUND(BB94, 2)</f>
        <v>0</v>
      </c>
      <c r="X31" s="272"/>
      <c r="Y31" s="272"/>
      <c r="Z31" s="272"/>
      <c r="AA31" s="272"/>
      <c r="AB31" s="272"/>
      <c r="AC31" s="272"/>
      <c r="AD31" s="272"/>
      <c r="AE31" s="272"/>
      <c r="AF31" s="42"/>
      <c r="AG31" s="42"/>
      <c r="AH31" s="42"/>
      <c r="AI31" s="42"/>
      <c r="AJ31" s="42"/>
      <c r="AK31" s="271">
        <v>0</v>
      </c>
      <c r="AL31" s="272"/>
      <c r="AM31" s="272"/>
      <c r="AN31" s="272"/>
      <c r="AO31" s="272"/>
      <c r="AP31" s="42"/>
      <c r="AQ31" s="42"/>
      <c r="AR31" s="43"/>
      <c r="BE31" s="261"/>
    </row>
    <row r="32" spans="1:71" s="3" customFormat="1" ht="14.45" hidden="1" customHeight="1">
      <c r="B32" s="41"/>
      <c r="C32" s="42"/>
      <c r="D32" s="42"/>
      <c r="E32" s="42"/>
      <c r="F32" s="30" t="s">
        <v>42</v>
      </c>
      <c r="G32" s="42"/>
      <c r="H32" s="42"/>
      <c r="I32" s="42"/>
      <c r="J32" s="42"/>
      <c r="K32" s="42"/>
      <c r="L32" s="273">
        <v>0.15</v>
      </c>
      <c r="M32" s="272"/>
      <c r="N32" s="272"/>
      <c r="O32" s="272"/>
      <c r="P32" s="272"/>
      <c r="Q32" s="42"/>
      <c r="R32" s="42"/>
      <c r="S32" s="42"/>
      <c r="T32" s="42"/>
      <c r="U32" s="42"/>
      <c r="V32" s="42"/>
      <c r="W32" s="271">
        <f>ROUND(BC94, 2)</f>
        <v>0</v>
      </c>
      <c r="X32" s="272"/>
      <c r="Y32" s="272"/>
      <c r="Z32" s="272"/>
      <c r="AA32" s="272"/>
      <c r="AB32" s="272"/>
      <c r="AC32" s="272"/>
      <c r="AD32" s="272"/>
      <c r="AE32" s="272"/>
      <c r="AF32" s="42"/>
      <c r="AG32" s="42"/>
      <c r="AH32" s="42"/>
      <c r="AI32" s="42"/>
      <c r="AJ32" s="42"/>
      <c r="AK32" s="271">
        <v>0</v>
      </c>
      <c r="AL32" s="272"/>
      <c r="AM32" s="272"/>
      <c r="AN32" s="272"/>
      <c r="AO32" s="272"/>
      <c r="AP32" s="42"/>
      <c r="AQ32" s="42"/>
      <c r="AR32" s="43"/>
      <c r="BE32" s="261"/>
    </row>
    <row r="33" spans="1:57" s="3" customFormat="1" ht="14.45" hidden="1" customHeight="1">
      <c r="B33" s="41"/>
      <c r="C33" s="42"/>
      <c r="D33" s="42"/>
      <c r="E33" s="42"/>
      <c r="F33" s="30" t="s">
        <v>43</v>
      </c>
      <c r="G33" s="42"/>
      <c r="H33" s="42"/>
      <c r="I33" s="42"/>
      <c r="J33" s="42"/>
      <c r="K33" s="42"/>
      <c r="L33" s="273">
        <v>0</v>
      </c>
      <c r="M33" s="272"/>
      <c r="N33" s="272"/>
      <c r="O33" s="272"/>
      <c r="P33" s="272"/>
      <c r="Q33" s="42"/>
      <c r="R33" s="42"/>
      <c r="S33" s="42"/>
      <c r="T33" s="42"/>
      <c r="U33" s="42"/>
      <c r="V33" s="42"/>
      <c r="W33" s="271">
        <f>ROUND(BD94, 2)</f>
        <v>0</v>
      </c>
      <c r="X33" s="272"/>
      <c r="Y33" s="272"/>
      <c r="Z33" s="272"/>
      <c r="AA33" s="272"/>
      <c r="AB33" s="272"/>
      <c r="AC33" s="272"/>
      <c r="AD33" s="272"/>
      <c r="AE33" s="272"/>
      <c r="AF33" s="42"/>
      <c r="AG33" s="42"/>
      <c r="AH33" s="42"/>
      <c r="AI33" s="42"/>
      <c r="AJ33" s="42"/>
      <c r="AK33" s="271">
        <v>0</v>
      </c>
      <c r="AL33" s="272"/>
      <c r="AM33" s="272"/>
      <c r="AN33" s="272"/>
      <c r="AO33" s="272"/>
      <c r="AP33" s="42"/>
      <c r="AQ33" s="42"/>
      <c r="AR33" s="43"/>
      <c r="BE33" s="261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60"/>
    </row>
    <row r="35" spans="1:57" s="2" customFormat="1" ht="25.9" customHeight="1">
      <c r="A35" s="35"/>
      <c r="B35" s="36"/>
      <c r="C35" s="44"/>
      <c r="D35" s="45" t="s">
        <v>44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45</v>
      </c>
      <c r="U35" s="46"/>
      <c r="V35" s="46"/>
      <c r="W35" s="46"/>
      <c r="X35" s="274" t="s">
        <v>46</v>
      </c>
      <c r="Y35" s="275"/>
      <c r="Z35" s="275"/>
      <c r="AA35" s="275"/>
      <c r="AB35" s="275"/>
      <c r="AC35" s="46"/>
      <c r="AD35" s="46"/>
      <c r="AE35" s="46"/>
      <c r="AF35" s="46"/>
      <c r="AG35" s="46"/>
      <c r="AH35" s="46"/>
      <c r="AI35" s="46"/>
      <c r="AJ35" s="46"/>
      <c r="AK35" s="276">
        <f>SUM(AK26:AK33)</f>
        <v>9138.5300000000007</v>
      </c>
      <c r="AL35" s="275"/>
      <c r="AM35" s="275"/>
      <c r="AN35" s="275"/>
      <c r="AO35" s="277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47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48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49</v>
      </c>
      <c r="AI60" s="39"/>
      <c r="AJ60" s="39"/>
      <c r="AK60" s="39"/>
      <c r="AL60" s="39"/>
      <c r="AM60" s="53" t="s">
        <v>50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51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52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49</v>
      </c>
      <c r="AI75" s="39"/>
      <c r="AJ75" s="39"/>
      <c r="AK75" s="39"/>
      <c r="AL75" s="39"/>
      <c r="AM75" s="53" t="s">
        <v>50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006/2021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78" t="str">
        <f>K6</f>
        <v>Zatelení budov MŠ Předškolní 624/1, Ostrava-Výškovice</v>
      </c>
      <c r="M85" s="279"/>
      <c r="N85" s="279"/>
      <c r="O85" s="279"/>
      <c r="P85" s="279"/>
      <c r="Q85" s="279"/>
      <c r="R85" s="279"/>
      <c r="S85" s="279"/>
      <c r="T85" s="279"/>
      <c r="U85" s="279"/>
      <c r="V85" s="279"/>
      <c r="W85" s="279"/>
      <c r="X85" s="279"/>
      <c r="Y85" s="279"/>
      <c r="Z85" s="279"/>
      <c r="AA85" s="279"/>
      <c r="AB85" s="279"/>
      <c r="AC85" s="279"/>
      <c r="AD85" s="279"/>
      <c r="AE85" s="279"/>
      <c r="AF85" s="279"/>
      <c r="AG85" s="279"/>
      <c r="AH85" s="279"/>
      <c r="AI85" s="279"/>
      <c r="AJ85" s="279"/>
      <c r="AK85" s="279"/>
      <c r="AL85" s="279"/>
      <c r="AM85" s="279"/>
      <c r="AN85" s="279"/>
      <c r="AO85" s="279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80" t="str">
        <f>IF(AN8= "","",AN8)</f>
        <v>28. 6. 2021</v>
      </c>
      <c r="AN87" s="280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SMO MOb Jih, Horní 3, Ostrava-Hrabůvka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281" t="str">
        <f>IF(E17="","",E17)</f>
        <v xml:space="preserve"> </v>
      </c>
      <c r="AN89" s="282"/>
      <c r="AO89" s="282"/>
      <c r="AP89" s="282"/>
      <c r="AQ89" s="37"/>
      <c r="AR89" s="40"/>
      <c r="AS89" s="283" t="s">
        <v>54</v>
      </c>
      <c r="AT89" s="284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32</v>
      </c>
      <c r="AJ90" s="37"/>
      <c r="AK90" s="37"/>
      <c r="AL90" s="37"/>
      <c r="AM90" s="281" t="str">
        <f>IF(E20="","",E20)</f>
        <v xml:space="preserve"> </v>
      </c>
      <c r="AN90" s="282"/>
      <c r="AO90" s="282"/>
      <c r="AP90" s="282"/>
      <c r="AQ90" s="37"/>
      <c r="AR90" s="40"/>
      <c r="AS90" s="285"/>
      <c r="AT90" s="286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87"/>
      <c r="AT91" s="288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89" t="s">
        <v>55</v>
      </c>
      <c r="D92" s="290"/>
      <c r="E92" s="290"/>
      <c r="F92" s="290"/>
      <c r="G92" s="290"/>
      <c r="H92" s="74"/>
      <c r="I92" s="291" t="s">
        <v>56</v>
      </c>
      <c r="J92" s="290"/>
      <c r="K92" s="290"/>
      <c r="L92" s="290"/>
      <c r="M92" s="290"/>
      <c r="N92" s="290"/>
      <c r="O92" s="290"/>
      <c r="P92" s="290"/>
      <c r="Q92" s="290"/>
      <c r="R92" s="290"/>
      <c r="S92" s="290"/>
      <c r="T92" s="290"/>
      <c r="U92" s="290"/>
      <c r="V92" s="290"/>
      <c r="W92" s="290"/>
      <c r="X92" s="290"/>
      <c r="Y92" s="290"/>
      <c r="Z92" s="290"/>
      <c r="AA92" s="290"/>
      <c r="AB92" s="290"/>
      <c r="AC92" s="290"/>
      <c r="AD92" s="290"/>
      <c r="AE92" s="290"/>
      <c r="AF92" s="290"/>
      <c r="AG92" s="292" t="s">
        <v>57</v>
      </c>
      <c r="AH92" s="290"/>
      <c r="AI92" s="290"/>
      <c r="AJ92" s="290"/>
      <c r="AK92" s="290"/>
      <c r="AL92" s="290"/>
      <c r="AM92" s="290"/>
      <c r="AN92" s="291" t="s">
        <v>58</v>
      </c>
      <c r="AO92" s="290"/>
      <c r="AP92" s="293"/>
      <c r="AQ92" s="75" t="s">
        <v>59</v>
      </c>
      <c r="AR92" s="40"/>
      <c r="AS92" s="76" t="s">
        <v>60</v>
      </c>
      <c r="AT92" s="77" t="s">
        <v>61</v>
      </c>
      <c r="AU92" s="77" t="s">
        <v>62</v>
      </c>
      <c r="AV92" s="77" t="s">
        <v>63</v>
      </c>
      <c r="AW92" s="77" t="s">
        <v>64</v>
      </c>
      <c r="AX92" s="77" t="s">
        <v>65</v>
      </c>
      <c r="AY92" s="77" t="s">
        <v>66</v>
      </c>
      <c r="AZ92" s="77" t="s">
        <v>67</v>
      </c>
      <c r="BA92" s="77" t="s">
        <v>68</v>
      </c>
      <c r="BB92" s="77" t="s">
        <v>69</v>
      </c>
      <c r="BC92" s="77" t="s">
        <v>70</v>
      </c>
      <c r="BD92" s="78" t="s">
        <v>71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72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97">
        <f>ROUND(AG95,2)</f>
        <v>7552.5</v>
      </c>
      <c r="AH94" s="297"/>
      <c r="AI94" s="297"/>
      <c r="AJ94" s="297"/>
      <c r="AK94" s="297"/>
      <c r="AL94" s="297"/>
      <c r="AM94" s="297"/>
      <c r="AN94" s="298">
        <f>SUM(AG94,AT94)</f>
        <v>9138.5300000000007</v>
      </c>
      <c r="AO94" s="298"/>
      <c r="AP94" s="298"/>
      <c r="AQ94" s="86" t="s">
        <v>1</v>
      </c>
      <c r="AR94" s="87"/>
      <c r="AS94" s="88">
        <f>ROUND(AS95,2)</f>
        <v>0</v>
      </c>
      <c r="AT94" s="89">
        <f>ROUND(SUM(AV94:AW94),2)</f>
        <v>1586.03</v>
      </c>
      <c r="AU94" s="90">
        <f>ROUND(AU95,5)</f>
        <v>0</v>
      </c>
      <c r="AV94" s="89">
        <f>ROUND(AZ94*L29,2)</f>
        <v>1586.03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ROUND(AZ95,2)</f>
        <v>7552.5</v>
      </c>
      <c r="BA94" s="89">
        <f>ROUND(BA95,2)</f>
        <v>0</v>
      </c>
      <c r="BB94" s="89">
        <f>ROUND(BB95,2)</f>
        <v>0</v>
      </c>
      <c r="BC94" s="89">
        <f>ROUND(BC95,2)</f>
        <v>0</v>
      </c>
      <c r="BD94" s="91">
        <f>ROUND(BD95,2)</f>
        <v>0</v>
      </c>
      <c r="BS94" s="92" t="s">
        <v>73</v>
      </c>
      <c r="BT94" s="92" t="s">
        <v>74</v>
      </c>
      <c r="BU94" s="93" t="s">
        <v>75</v>
      </c>
      <c r="BV94" s="92" t="s">
        <v>76</v>
      </c>
      <c r="BW94" s="92" t="s">
        <v>5</v>
      </c>
      <c r="BX94" s="92" t="s">
        <v>77</v>
      </c>
      <c r="CL94" s="92" t="s">
        <v>1</v>
      </c>
    </row>
    <row r="95" spans="1:91" s="7" customFormat="1" ht="16.5" customHeight="1">
      <c r="A95" s="94" t="s">
        <v>78</v>
      </c>
      <c r="B95" s="95"/>
      <c r="C95" s="96"/>
      <c r="D95" s="296" t="s">
        <v>79</v>
      </c>
      <c r="E95" s="296"/>
      <c r="F95" s="296"/>
      <c r="G95" s="296"/>
      <c r="H95" s="296"/>
      <c r="I95" s="97"/>
      <c r="J95" s="296" t="s">
        <v>80</v>
      </c>
      <c r="K95" s="296"/>
      <c r="L95" s="296"/>
      <c r="M95" s="296"/>
      <c r="N95" s="296"/>
      <c r="O95" s="296"/>
      <c r="P95" s="296"/>
      <c r="Q95" s="296"/>
      <c r="R95" s="296"/>
      <c r="S95" s="296"/>
      <c r="T95" s="296"/>
      <c r="U95" s="296"/>
      <c r="V95" s="296"/>
      <c r="W95" s="296"/>
      <c r="X95" s="296"/>
      <c r="Y95" s="296"/>
      <c r="Z95" s="296"/>
      <c r="AA95" s="296"/>
      <c r="AB95" s="296"/>
      <c r="AC95" s="296"/>
      <c r="AD95" s="296"/>
      <c r="AE95" s="296"/>
      <c r="AF95" s="296"/>
      <c r="AG95" s="294">
        <f>'P04 - Pavlon P4, střecha'!J30</f>
        <v>7552.5</v>
      </c>
      <c r="AH95" s="295"/>
      <c r="AI95" s="295"/>
      <c r="AJ95" s="295"/>
      <c r="AK95" s="295"/>
      <c r="AL95" s="295"/>
      <c r="AM95" s="295"/>
      <c r="AN95" s="294">
        <f>SUM(AG95,AT95)</f>
        <v>9138.5300000000007</v>
      </c>
      <c r="AO95" s="295"/>
      <c r="AP95" s="295"/>
      <c r="AQ95" s="98" t="s">
        <v>81</v>
      </c>
      <c r="AR95" s="99"/>
      <c r="AS95" s="100">
        <v>0</v>
      </c>
      <c r="AT95" s="101">
        <f>ROUND(SUM(AV95:AW95),2)</f>
        <v>1586.03</v>
      </c>
      <c r="AU95" s="102">
        <f>'P04 - Pavlon P4, střecha'!P128</f>
        <v>0</v>
      </c>
      <c r="AV95" s="101">
        <f>'P04 - Pavlon P4, střecha'!J33</f>
        <v>1586.03</v>
      </c>
      <c r="AW95" s="101">
        <f>'P04 - Pavlon P4, střecha'!J34</f>
        <v>0</v>
      </c>
      <c r="AX95" s="101">
        <f>'P04 - Pavlon P4, střecha'!J35</f>
        <v>0</v>
      </c>
      <c r="AY95" s="101">
        <f>'P04 - Pavlon P4, střecha'!J36</f>
        <v>0</v>
      </c>
      <c r="AZ95" s="101">
        <f>'P04 - Pavlon P4, střecha'!F33</f>
        <v>7552.5</v>
      </c>
      <c r="BA95" s="101">
        <f>'P04 - Pavlon P4, střecha'!F34</f>
        <v>0</v>
      </c>
      <c r="BB95" s="101">
        <f>'P04 - Pavlon P4, střecha'!F35</f>
        <v>0</v>
      </c>
      <c r="BC95" s="101">
        <f>'P04 - Pavlon P4, střecha'!F36</f>
        <v>0</v>
      </c>
      <c r="BD95" s="103">
        <f>'P04 - Pavlon P4, střecha'!F37</f>
        <v>0</v>
      </c>
      <c r="BT95" s="104" t="s">
        <v>82</v>
      </c>
      <c r="BV95" s="104" t="s">
        <v>76</v>
      </c>
      <c r="BW95" s="104" t="s">
        <v>83</v>
      </c>
      <c r="BX95" s="104" t="s">
        <v>5</v>
      </c>
      <c r="CL95" s="104" t="s">
        <v>1</v>
      </c>
      <c r="CM95" s="104" t="s">
        <v>84</v>
      </c>
    </row>
    <row r="96" spans="1:91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0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pans="1:57" s="2" customFormat="1" ht="6.95" customHeight="1">
      <c r="A97" s="35"/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40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algorithmName="SHA-512" hashValue="vm21ZF/eXn0//ZmfmEzNQk1UtVJU1ee04ir97FWzVK8Tk6fdmuUGCW2bZZf7lonFaQewS/TBsjd5IvfcJwH8RA==" saltValue="nSIHOAhXNhFAogkPDEWCaThz6T7/TFZgRXnAA4qvL3W2/S0oiyBtCnlrJlpTOLe+gz/5xcAiRmPW4AXmwlX0D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P04 - Pavlon P4, střech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5"/>
  <sheetViews>
    <sheetView showGridLines="0" topLeftCell="A306" workbookViewId="0">
      <selection activeCell="H335" sqref="H335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83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21"/>
      <c r="AT3" s="18" t="s">
        <v>84</v>
      </c>
    </row>
    <row r="4" spans="1:46" s="1" customFormat="1" ht="24.95" customHeight="1">
      <c r="B4" s="21"/>
      <c r="D4" s="107" t="s">
        <v>85</v>
      </c>
      <c r="L4" s="21"/>
      <c r="M4" s="108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9" t="s">
        <v>16</v>
      </c>
      <c r="L6" s="21"/>
    </row>
    <row r="7" spans="1:46" s="1" customFormat="1" ht="16.5" customHeight="1">
      <c r="B7" s="21"/>
      <c r="E7" s="300" t="str">
        <f>'Rekapitulace stavby'!K6</f>
        <v>Zatelení budov MŠ Předškolní 624/1, Ostrava-Výškovice</v>
      </c>
      <c r="F7" s="301"/>
      <c r="G7" s="301"/>
      <c r="H7" s="301"/>
      <c r="L7" s="21"/>
    </row>
    <row r="8" spans="1:46" s="2" customFormat="1" ht="12" customHeight="1">
      <c r="A8" s="35"/>
      <c r="B8" s="40"/>
      <c r="C8" s="35"/>
      <c r="D8" s="109" t="s">
        <v>86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2" t="s">
        <v>87</v>
      </c>
      <c r="F9" s="303"/>
      <c r="G9" s="303"/>
      <c r="H9" s="30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9" t="s">
        <v>18</v>
      </c>
      <c r="E11" s="35"/>
      <c r="F11" s="110" t="s">
        <v>1</v>
      </c>
      <c r="G11" s="35"/>
      <c r="H11" s="35"/>
      <c r="I11" s="109" t="s">
        <v>19</v>
      </c>
      <c r="J11" s="110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9" t="s">
        <v>20</v>
      </c>
      <c r="E12" s="35"/>
      <c r="F12" s="110" t="s">
        <v>21</v>
      </c>
      <c r="G12" s="35"/>
      <c r="H12" s="35"/>
      <c r="I12" s="109" t="s">
        <v>22</v>
      </c>
      <c r="J12" s="111" t="str">
        <f>'Rekapitulace stavby'!AN8</f>
        <v>28. 6. 2021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9" t="s">
        <v>24</v>
      </c>
      <c r="E14" s="35"/>
      <c r="F14" s="35"/>
      <c r="G14" s="35"/>
      <c r="H14" s="35"/>
      <c r="I14" s="109" t="s">
        <v>25</v>
      </c>
      <c r="J14" s="110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0" t="s">
        <v>26</v>
      </c>
      <c r="F15" s="35"/>
      <c r="G15" s="35"/>
      <c r="H15" s="35"/>
      <c r="I15" s="109" t="s">
        <v>27</v>
      </c>
      <c r="J15" s="110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9" t="s">
        <v>28</v>
      </c>
      <c r="E17" s="35"/>
      <c r="F17" s="35"/>
      <c r="G17" s="35"/>
      <c r="H17" s="35"/>
      <c r="I17" s="109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4" t="str">
        <f>'Rekapitulace stavby'!E14</f>
        <v>Vyplň údaj</v>
      </c>
      <c r="F18" s="305"/>
      <c r="G18" s="305"/>
      <c r="H18" s="305"/>
      <c r="I18" s="109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9" t="s">
        <v>30</v>
      </c>
      <c r="E20" s="35"/>
      <c r="F20" s="35"/>
      <c r="G20" s="35"/>
      <c r="H20" s="35"/>
      <c r="I20" s="109" t="s">
        <v>25</v>
      </c>
      <c r="J20" s="110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0" t="str">
        <f>IF('Rekapitulace stavby'!E17="","",'Rekapitulace stavby'!E17)</f>
        <v xml:space="preserve"> </v>
      </c>
      <c r="F21" s="35"/>
      <c r="G21" s="35"/>
      <c r="H21" s="35"/>
      <c r="I21" s="109" t="s">
        <v>27</v>
      </c>
      <c r="J21" s="110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9" t="s">
        <v>32</v>
      </c>
      <c r="E23" s="35"/>
      <c r="F23" s="35"/>
      <c r="G23" s="35"/>
      <c r="H23" s="35"/>
      <c r="I23" s="109" t="s">
        <v>25</v>
      </c>
      <c r="J23" s="110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0" t="str">
        <f>IF('Rekapitulace stavby'!E20="","",'Rekapitulace stavby'!E20)</f>
        <v xml:space="preserve"> </v>
      </c>
      <c r="F24" s="35"/>
      <c r="G24" s="35"/>
      <c r="H24" s="35"/>
      <c r="I24" s="109" t="s">
        <v>27</v>
      </c>
      <c r="J24" s="110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9" t="s">
        <v>33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2"/>
      <c r="B27" s="113"/>
      <c r="C27" s="112"/>
      <c r="D27" s="112"/>
      <c r="E27" s="306" t="s">
        <v>1</v>
      </c>
      <c r="F27" s="306"/>
      <c r="G27" s="306"/>
      <c r="H27" s="30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5"/>
      <c r="E29" s="115"/>
      <c r="F29" s="115"/>
      <c r="G29" s="115"/>
      <c r="H29" s="115"/>
      <c r="I29" s="115"/>
      <c r="J29" s="115"/>
      <c r="K29" s="11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6" t="s">
        <v>34</v>
      </c>
      <c r="E30" s="35"/>
      <c r="F30" s="35"/>
      <c r="G30" s="35"/>
      <c r="H30" s="35"/>
      <c r="I30" s="35"/>
      <c r="J30" s="117">
        <f>ROUND(J128, 2)</f>
        <v>7552.5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5"/>
      <c r="E31" s="115"/>
      <c r="F31" s="115"/>
      <c r="G31" s="115"/>
      <c r="H31" s="115"/>
      <c r="I31" s="115"/>
      <c r="J31" s="115"/>
      <c r="K31" s="11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8" t="s">
        <v>36</v>
      </c>
      <c r="G32" s="35"/>
      <c r="H32" s="35"/>
      <c r="I32" s="118" t="s">
        <v>35</v>
      </c>
      <c r="J32" s="118" t="s">
        <v>37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9" t="s">
        <v>38</v>
      </c>
      <c r="E33" s="109" t="s">
        <v>39</v>
      </c>
      <c r="F33" s="120">
        <f>ROUND((SUM(BE128:BE324)),  2)</f>
        <v>7552.5</v>
      </c>
      <c r="G33" s="35"/>
      <c r="H33" s="35"/>
      <c r="I33" s="121">
        <v>0.21</v>
      </c>
      <c r="J33" s="120">
        <f>ROUND(((SUM(BE128:BE324))*I33),  2)</f>
        <v>1586.03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9" t="s">
        <v>40</v>
      </c>
      <c r="F34" s="120">
        <f>ROUND((SUM(BF128:BF324)),  2)</f>
        <v>0</v>
      </c>
      <c r="G34" s="35"/>
      <c r="H34" s="35"/>
      <c r="I34" s="121">
        <v>0.15</v>
      </c>
      <c r="J34" s="120">
        <f>ROUND(((SUM(BF128:BF324))*I34),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9" t="s">
        <v>41</v>
      </c>
      <c r="F35" s="120">
        <f>ROUND((SUM(BG128:BG324)),  2)</f>
        <v>0</v>
      </c>
      <c r="G35" s="35"/>
      <c r="H35" s="35"/>
      <c r="I35" s="121">
        <v>0.21</v>
      </c>
      <c r="J35" s="12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9" t="s">
        <v>42</v>
      </c>
      <c r="F36" s="120">
        <f>ROUND((SUM(BH128:BH324)),  2)</f>
        <v>0</v>
      </c>
      <c r="G36" s="35"/>
      <c r="H36" s="35"/>
      <c r="I36" s="121">
        <v>0.15</v>
      </c>
      <c r="J36" s="12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9" t="s">
        <v>43</v>
      </c>
      <c r="F37" s="120">
        <f>ROUND((SUM(BI128:BI324)),  2)</f>
        <v>0</v>
      </c>
      <c r="G37" s="35"/>
      <c r="H37" s="35"/>
      <c r="I37" s="121">
        <v>0</v>
      </c>
      <c r="J37" s="12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2"/>
      <c r="D39" s="123" t="s">
        <v>44</v>
      </c>
      <c r="E39" s="124"/>
      <c r="F39" s="124"/>
      <c r="G39" s="125" t="s">
        <v>45</v>
      </c>
      <c r="H39" s="126" t="s">
        <v>46</v>
      </c>
      <c r="I39" s="124"/>
      <c r="J39" s="127">
        <f>SUM(J30:J37)</f>
        <v>9138.5300000000007</v>
      </c>
      <c r="K39" s="128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29" t="s">
        <v>47</v>
      </c>
      <c r="E50" s="130"/>
      <c r="F50" s="130"/>
      <c r="G50" s="129" t="s">
        <v>48</v>
      </c>
      <c r="H50" s="130"/>
      <c r="I50" s="130"/>
      <c r="J50" s="130"/>
      <c r="K50" s="13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1" t="s">
        <v>49</v>
      </c>
      <c r="E61" s="132"/>
      <c r="F61" s="133" t="s">
        <v>50</v>
      </c>
      <c r="G61" s="131" t="s">
        <v>49</v>
      </c>
      <c r="H61" s="132"/>
      <c r="I61" s="132"/>
      <c r="J61" s="134" t="s">
        <v>50</v>
      </c>
      <c r="K61" s="13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29" t="s">
        <v>51</v>
      </c>
      <c r="E65" s="135"/>
      <c r="F65" s="135"/>
      <c r="G65" s="129" t="s">
        <v>52</v>
      </c>
      <c r="H65" s="135"/>
      <c r="I65" s="135"/>
      <c r="J65" s="135"/>
      <c r="K65" s="13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1" t="s">
        <v>49</v>
      </c>
      <c r="E76" s="132"/>
      <c r="F76" s="133" t="s">
        <v>50</v>
      </c>
      <c r="G76" s="131" t="s">
        <v>49</v>
      </c>
      <c r="H76" s="132"/>
      <c r="I76" s="132"/>
      <c r="J76" s="134" t="s">
        <v>50</v>
      </c>
      <c r="K76" s="13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hidden="1" customHeight="1">
      <c r="A81" s="35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hidden="1" customHeight="1">
      <c r="A82" s="35"/>
      <c r="B82" s="36"/>
      <c r="C82" s="24" t="s">
        <v>88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hidden="1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hidden="1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hidden="1" customHeight="1">
      <c r="A85" s="35"/>
      <c r="B85" s="36"/>
      <c r="C85" s="37"/>
      <c r="D85" s="37"/>
      <c r="E85" s="307" t="str">
        <f>E7</f>
        <v>Zatelení budov MŠ Předškolní 624/1, Ostrava-Výškovice</v>
      </c>
      <c r="F85" s="308"/>
      <c r="G85" s="308"/>
      <c r="H85" s="30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hidden="1" customHeight="1">
      <c r="A86" s="35"/>
      <c r="B86" s="36"/>
      <c r="C86" s="30" t="s">
        <v>86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hidden="1" customHeight="1">
      <c r="A87" s="35"/>
      <c r="B87" s="36"/>
      <c r="C87" s="37"/>
      <c r="D87" s="37"/>
      <c r="E87" s="278" t="str">
        <f>E9</f>
        <v>P04 - Pavlon P4, střecha</v>
      </c>
      <c r="F87" s="309"/>
      <c r="G87" s="309"/>
      <c r="H87" s="30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hidden="1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hidden="1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28. 6. 2021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hidden="1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hidden="1" customHeight="1">
      <c r="A91" s="35"/>
      <c r="B91" s="36"/>
      <c r="C91" s="30" t="s">
        <v>24</v>
      </c>
      <c r="D91" s="37"/>
      <c r="E91" s="37"/>
      <c r="F91" s="28" t="str">
        <f>E15</f>
        <v>SMO MOb Jih, Horní 3, Ostrava-Hrabůvka</v>
      </c>
      <c r="G91" s="37"/>
      <c r="H91" s="37"/>
      <c r="I91" s="30" t="s">
        <v>30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hidden="1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hidden="1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hidden="1" customHeight="1">
      <c r="A94" s="35"/>
      <c r="B94" s="36"/>
      <c r="C94" s="140" t="s">
        <v>89</v>
      </c>
      <c r="D94" s="141"/>
      <c r="E94" s="141"/>
      <c r="F94" s="141"/>
      <c r="G94" s="141"/>
      <c r="H94" s="141"/>
      <c r="I94" s="141"/>
      <c r="J94" s="142" t="s">
        <v>90</v>
      </c>
      <c r="K94" s="141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hidden="1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hidden="1" customHeight="1">
      <c r="A96" s="35"/>
      <c r="B96" s="36"/>
      <c r="C96" s="143" t="s">
        <v>91</v>
      </c>
      <c r="D96" s="37"/>
      <c r="E96" s="37"/>
      <c r="F96" s="37"/>
      <c r="G96" s="37"/>
      <c r="H96" s="37"/>
      <c r="I96" s="37"/>
      <c r="J96" s="85">
        <f>J128</f>
        <v>7552.5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92</v>
      </c>
    </row>
    <row r="97" spans="1:31" s="9" customFormat="1" ht="24.95" hidden="1" customHeight="1">
      <c r="B97" s="144"/>
      <c r="C97" s="145"/>
      <c r="D97" s="146" t="s">
        <v>93</v>
      </c>
      <c r="E97" s="147"/>
      <c r="F97" s="147"/>
      <c r="G97" s="147"/>
      <c r="H97" s="147"/>
      <c r="I97" s="147"/>
      <c r="J97" s="148">
        <f>J129</f>
        <v>1011.37</v>
      </c>
      <c r="K97" s="145"/>
      <c r="L97" s="149"/>
    </row>
    <row r="98" spans="1:31" s="10" customFormat="1" ht="19.899999999999999" hidden="1" customHeight="1">
      <c r="B98" s="150"/>
      <c r="C98" s="151"/>
      <c r="D98" s="152" t="s">
        <v>94</v>
      </c>
      <c r="E98" s="153"/>
      <c r="F98" s="153"/>
      <c r="G98" s="153"/>
      <c r="H98" s="153"/>
      <c r="I98" s="153"/>
      <c r="J98" s="154">
        <f>J130</f>
        <v>231</v>
      </c>
      <c r="K98" s="151"/>
      <c r="L98" s="155"/>
    </row>
    <row r="99" spans="1:31" s="10" customFormat="1" ht="19.899999999999999" hidden="1" customHeight="1">
      <c r="B99" s="150"/>
      <c r="C99" s="151"/>
      <c r="D99" s="152" t="s">
        <v>95</v>
      </c>
      <c r="E99" s="153"/>
      <c r="F99" s="153"/>
      <c r="G99" s="153"/>
      <c r="H99" s="153"/>
      <c r="I99" s="153"/>
      <c r="J99" s="154">
        <f>J134</f>
        <v>701.25</v>
      </c>
      <c r="K99" s="151"/>
      <c r="L99" s="155"/>
    </row>
    <row r="100" spans="1:31" s="10" customFormat="1" ht="19.899999999999999" hidden="1" customHeight="1">
      <c r="B100" s="150"/>
      <c r="C100" s="151"/>
      <c r="D100" s="152" t="s">
        <v>96</v>
      </c>
      <c r="E100" s="153"/>
      <c r="F100" s="153"/>
      <c r="G100" s="153"/>
      <c r="H100" s="153"/>
      <c r="I100" s="153"/>
      <c r="J100" s="154">
        <f>J142</f>
        <v>79.12</v>
      </c>
      <c r="K100" s="151"/>
      <c r="L100" s="155"/>
    </row>
    <row r="101" spans="1:31" s="9" customFormat="1" ht="24.95" hidden="1" customHeight="1">
      <c r="B101" s="144"/>
      <c r="C101" s="145"/>
      <c r="D101" s="146" t="s">
        <v>97</v>
      </c>
      <c r="E101" s="147"/>
      <c r="F101" s="147"/>
      <c r="G101" s="147"/>
      <c r="H101" s="147"/>
      <c r="I101" s="147"/>
      <c r="J101" s="148">
        <f>J148</f>
        <v>6516.13</v>
      </c>
      <c r="K101" s="145"/>
      <c r="L101" s="149"/>
    </row>
    <row r="102" spans="1:31" s="10" customFormat="1" ht="19.899999999999999" hidden="1" customHeight="1">
      <c r="B102" s="150"/>
      <c r="C102" s="151"/>
      <c r="D102" s="152" t="s">
        <v>98</v>
      </c>
      <c r="E102" s="153"/>
      <c r="F102" s="153"/>
      <c r="G102" s="153"/>
      <c r="H102" s="153"/>
      <c r="I102" s="153"/>
      <c r="J102" s="154">
        <f>J149</f>
        <v>3078.6600000000003</v>
      </c>
      <c r="K102" s="151"/>
      <c r="L102" s="155"/>
    </row>
    <row r="103" spans="1:31" s="10" customFormat="1" ht="19.899999999999999" hidden="1" customHeight="1">
      <c r="B103" s="150"/>
      <c r="C103" s="151"/>
      <c r="D103" s="152" t="s">
        <v>99</v>
      </c>
      <c r="E103" s="153"/>
      <c r="F103" s="153"/>
      <c r="G103" s="153"/>
      <c r="H103" s="153"/>
      <c r="I103" s="153"/>
      <c r="J103" s="154">
        <f>J244</f>
        <v>794.57</v>
      </c>
      <c r="K103" s="151"/>
      <c r="L103" s="155"/>
    </row>
    <row r="104" spans="1:31" s="10" customFormat="1" ht="19.899999999999999" hidden="1" customHeight="1">
      <c r="B104" s="150"/>
      <c r="C104" s="151"/>
      <c r="D104" s="152" t="s">
        <v>100</v>
      </c>
      <c r="E104" s="153"/>
      <c r="F104" s="153"/>
      <c r="G104" s="153"/>
      <c r="H104" s="153"/>
      <c r="I104" s="153"/>
      <c r="J104" s="154">
        <f>J287</f>
        <v>195.7</v>
      </c>
      <c r="K104" s="151"/>
      <c r="L104" s="155"/>
    </row>
    <row r="105" spans="1:31" s="10" customFormat="1" ht="19.899999999999999" hidden="1" customHeight="1">
      <c r="B105" s="150"/>
      <c r="C105" s="151"/>
      <c r="D105" s="152" t="s">
        <v>101</v>
      </c>
      <c r="E105" s="153"/>
      <c r="F105" s="153"/>
      <c r="G105" s="153"/>
      <c r="H105" s="153"/>
      <c r="I105" s="153"/>
      <c r="J105" s="154">
        <f>J298</f>
        <v>520</v>
      </c>
      <c r="K105" s="151"/>
      <c r="L105" s="155"/>
    </row>
    <row r="106" spans="1:31" s="10" customFormat="1" ht="19.899999999999999" hidden="1" customHeight="1">
      <c r="B106" s="150"/>
      <c r="C106" s="151"/>
      <c r="D106" s="152" t="s">
        <v>102</v>
      </c>
      <c r="E106" s="153"/>
      <c r="F106" s="153"/>
      <c r="G106" s="153"/>
      <c r="H106" s="153"/>
      <c r="I106" s="153"/>
      <c r="J106" s="154">
        <f>J309</f>
        <v>1927.2</v>
      </c>
      <c r="K106" s="151"/>
      <c r="L106" s="155"/>
    </row>
    <row r="107" spans="1:31" s="9" customFormat="1" ht="24.95" hidden="1" customHeight="1">
      <c r="B107" s="144"/>
      <c r="C107" s="145"/>
      <c r="D107" s="146" t="s">
        <v>103</v>
      </c>
      <c r="E107" s="147"/>
      <c r="F107" s="147"/>
      <c r="G107" s="147"/>
      <c r="H107" s="147"/>
      <c r="I107" s="147"/>
      <c r="J107" s="148">
        <f>J322</f>
        <v>25</v>
      </c>
      <c r="K107" s="145"/>
      <c r="L107" s="149"/>
    </row>
    <row r="108" spans="1:31" s="10" customFormat="1" ht="19.899999999999999" hidden="1" customHeight="1">
      <c r="B108" s="150"/>
      <c r="C108" s="151"/>
      <c r="D108" s="152" t="s">
        <v>104</v>
      </c>
      <c r="E108" s="153"/>
      <c r="F108" s="153"/>
      <c r="G108" s="153"/>
      <c r="H108" s="153"/>
      <c r="I108" s="153"/>
      <c r="J108" s="154">
        <f>J323</f>
        <v>25</v>
      </c>
      <c r="K108" s="151"/>
      <c r="L108" s="155"/>
    </row>
    <row r="109" spans="1:31" s="2" customFormat="1" ht="21.75" hidden="1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hidden="1" customHeight="1">
      <c r="A110" s="35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ht="11.25" hidden="1"/>
    <row r="112" spans="1:31" ht="11.25" hidden="1"/>
    <row r="113" spans="1:63" ht="11.25" hidden="1"/>
    <row r="114" spans="1:63" s="2" customFormat="1" ht="6.95" customHeight="1">
      <c r="A114" s="35"/>
      <c r="B114" s="57"/>
      <c r="C114" s="58"/>
      <c r="D114" s="58"/>
      <c r="E114" s="58"/>
      <c r="F114" s="58"/>
      <c r="G114" s="58"/>
      <c r="H114" s="58"/>
      <c r="I114" s="58"/>
      <c r="J114" s="58"/>
      <c r="K114" s="58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24.95" customHeight="1">
      <c r="A115" s="35"/>
      <c r="B115" s="36"/>
      <c r="C115" s="24" t="s">
        <v>105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" customHeight="1">
      <c r="A117" s="35"/>
      <c r="B117" s="36"/>
      <c r="C117" s="30" t="s">
        <v>16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6.5" customHeight="1">
      <c r="A118" s="35"/>
      <c r="B118" s="36"/>
      <c r="C118" s="37"/>
      <c r="D118" s="37"/>
      <c r="E118" s="307" t="str">
        <f>E7</f>
        <v>Zatelení budov MŠ Předškolní 624/1, Ostrava-Výškovice</v>
      </c>
      <c r="F118" s="308"/>
      <c r="G118" s="308"/>
      <c r="H118" s="308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2" customHeight="1">
      <c r="A119" s="35"/>
      <c r="B119" s="36"/>
      <c r="C119" s="30" t="s">
        <v>86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6.5" customHeight="1">
      <c r="A120" s="35"/>
      <c r="B120" s="36"/>
      <c r="C120" s="37"/>
      <c r="D120" s="37"/>
      <c r="E120" s="278" t="str">
        <f>E9</f>
        <v>P04 - Pavlon P4, střecha</v>
      </c>
      <c r="F120" s="309"/>
      <c r="G120" s="309"/>
      <c r="H120" s="309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12" customHeight="1">
      <c r="A122" s="35"/>
      <c r="B122" s="36"/>
      <c r="C122" s="30" t="s">
        <v>20</v>
      </c>
      <c r="D122" s="37"/>
      <c r="E122" s="37"/>
      <c r="F122" s="28" t="str">
        <f>F12</f>
        <v xml:space="preserve"> </v>
      </c>
      <c r="G122" s="37"/>
      <c r="H122" s="37"/>
      <c r="I122" s="30" t="s">
        <v>22</v>
      </c>
      <c r="J122" s="67" t="str">
        <f>IF(J12="","",J12)</f>
        <v>28. 6. 2021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5.2" customHeight="1">
      <c r="A124" s="35"/>
      <c r="B124" s="36"/>
      <c r="C124" s="30" t="s">
        <v>24</v>
      </c>
      <c r="D124" s="37"/>
      <c r="E124" s="37"/>
      <c r="F124" s="28" t="str">
        <f>E15</f>
        <v>SMO MOb Jih, Horní 3, Ostrava-Hrabůvka</v>
      </c>
      <c r="G124" s="37"/>
      <c r="H124" s="37"/>
      <c r="I124" s="30" t="s">
        <v>30</v>
      </c>
      <c r="J124" s="33" t="str">
        <f>E21</f>
        <v xml:space="preserve"> 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5.2" customHeight="1">
      <c r="A125" s="35"/>
      <c r="B125" s="36"/>
      <c r="C125" s="30" t="s">
        <v>28</v>
      </c>
      <c r="D125" s="37"/>
      <c r="E125" s="37"/>
      <c r="F125" s="28" t="str">
        <f>IF(E18="","",E18)</f>
        <v>Vyplň údaj</v>
      </c>
      <c r="G125" s="37"/>
      <c r="H125" s="37"/>
      <c r="I125" s="30" t="s">
        <v>32</v>
      </c>
      <c r="J125" s="33" t="str">
        <f>E24</f>
        <v xml:space="preserve"> 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2" customFormat="1" ht="10.3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63" s="11" customFormat="1" ht="29.25" customHeight="1">
      <c r="A127" s="156"/>
      <c r="B127" s="157"/>
      <c r="C127" s="158" t="s">
        <v>106</v>
      </c>
      <c r="D127" s="159" t="s">
        <v>59</v>
      </c>
      <c r="E127" s="159" t="s">
        <v>55</v>
      </c>
      <c r="F127" s="159" t="s">
        <v>56</v>
      </c>
      <c r="G127" s="159" t="s">
        <v>107</v>
      </c>
      <c r="H127" s="159" t="s">
        <v>108</v>
      </c>
      <c r="I127" s="159" t="s">
        <v>109</v>
      </c>
      <c r="J127" s="160" t="s">
        <v>90</v>
      </c>
      <c r="K127" s="161" t="s">
        <v>110</v>
      </c>
      <c r="L127" s="162"/>
      <c r="M127" s="76" t="s">
        <v>1</v>
      </c>
      <c r="N127" s="77" t="s">
        <v>38</v>
      </c>
      <c r="O127" s="77" t="s">
        <v>111</v>
      </c>
      <c r="P127" s="77" t="s">
        <v>112</v>
      </c>
      <c r="Q127" s="77" t="s">
        <v>113</v>
      </c>
      <c r="R127" s="77" t="s">
        <v>114</v>
      </c>
      <c r="S127" s="77" t="s">
        <v>115</v>
      </c>
      <c r="T127" s="78" t="s">
        <v>116</v>
      </c>
      <c r="U127" s="156"/>
      <c r="V127" s="156"/>
      <c r="W127" s="156"/>
      <c r="X127" s="156"/>
      <c r="Y127" s="156"/>
      <c r="Z127" s="156"/>
      <c r="AA127" s="156"/>
      <c r="AB127" s="156"/>
      <c r="AC127" s="156"/>
      <c r="AD127" s="156"/>
      <c r="AE127" s="156"/>
    </row>
    <row r="128" spans="1:63" s="2" customFormat="1" ht="22.9" customHeight="1">
      <c r="A128" s="35"/>
      <c r="B128" s="36"/>
      <c r="C128" s="83" t="s">
        <v>117</v>
      </c>
      <c r="D128" s="37"/>
      <c r="E128" s="37"/>
      <c r="F128" s="37"/>
      <c r="G128" s="37"/>
      <c r="H128" s="37"/>
      <c r="I128" s="37"/>
      <c r="J128" s="163">
        <f>BK128</f>
        <v>7552.5</v>
      </c>
      <c r="K128" s="37"/>
      <c r="L128" s="40"/>
      <c r="M128" s="79"/>
      <c r="N128" s="164"/>
      <c r="O128" s="80"/>
      <c r="P128" s="165">
        <f>P129+P148+P322</f>
        <v>0</v>
      </c>
      <c r="Q128" s="80"/>
      <c r="R128" s="165">
        <f>R129+R148+R322</f>
        <v>1.1257942707700002</v>
      </c>
      <c r="S128" s="80"/>
      <c r="T128" s="166">
        <f>T129+T148+T322</f>
        <v>1.2173700000000001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73</v>
      </c>
      <c r="AU128" s="18" t="s">
        <v>92</v>
      </c>
      <c r="BK128" s="167">
        <f>BK129+BK148+BK322</f>
        <v>7552.5</v>
      </c>
    </row>
    <row r="129" spans="1:65" s="12" customFormat="1" ht="25.9" customHeight="1">
      <c r="B129" s="168"/>
      <c r="C129" s="169"/>
      <c r="D129" s="170" t="s">
        <v>73</v>
      </c>
      <c r="E129" s="171" t="s">
        <v>118</v>
      </c>
      <c r="F129" s="171" t="s">
        <v>119</v>
      </c>
      <c r="G129" s="169"/>
      <c r="H129" s="169"/>
      <c r="I129" s="172"/>
      <c r="J129" s="173">
        <f>BK129</f>
        <v>1011.37</v>
      </c>
      <c r="K129" s="169"/>
      <c r="L129" s="174"/>
      <c r="M129" s="175"/>
      <c r="N129" s="176"/>
      <c r="O129" s="176"/>
      <c r="P129" s="177">
        <f>P130+P134+P142</f>
        <v>0</v>
      </c>
      <c r="Q129" s="176"/>
      <c r="R129" s="177">
        <f>R130+R134+R142</f>
        <v>1.6500000000000001E-2</v>
      </c>
      <c r="S129" s="176"/>
      <c r="T129" s="178">
        <f>T130+T134+T142</f>
        <v>0.99</v>
      </c>
      <c r="AR129" s="179" t="s">
        <v>82</v>
      </c>
      <c r="AT129" s="180" t="s">
        <v>73</v>
      </c>
      <c r="AU129" s="180" t="s">
        <v>74</v>
      </c>
      <c r="AY129" s="179" t="s">
        <v>120</v>
      </c>
      <c r="BK129" s="181">
        <f>BK130+BK134+BK142</f>
        <v>1011.37</v>
      </c>
    </row>
    <row r="130" spans="1:65" s="12" customFormat="1" ht="22.9" customHeight="1">
      <c r="B130" s="168"/>
      <c r="C130" s="169"/>
      <c r="D130" s="170" t="s">
        <v>73</v>
      </c>
      <c r="E130" s="182" t="s">
        <v>121</v>
      </c>
      <c r="F130" s="182" t="s">
        <v>122</v>
      </c>
      <c r="G130" s="169"/>
      <c r="H130" s="169"/>
      <c r="I130" s="172"/>
      <c r="J130" s="183">
        <f>BK130</f>
        <v>231</v>
      </c>
      <c r="K130" s="169"/>
      <c r="L130" s="174"/>
      <c r="M130" s="175"/>
      <c r="N130" s="176"/>
      <c r="O130" s="176"/>
      <c r="P130" s="177">
        <f>SUM(P131:P133)</f>
        <v>0</v>
      </c>
      <c r="Q130" s="176"/>
      <c r="R130" s="177">
        <f>SUM(R131:R133)</f>
        <v>0</v>
      </c>
      <c r="S130" s="176"/>
      <c r="T130" s="178">
        <f>SUM(T131:T133)</f>
        <v>0</v>
      </c>
      <c r="AR130" s="179" t="s">
        <v>82</v>
      </c>
      <c r="AT130" s="180" t="s">
        <v>73</v>
      </c>
      <c r="AU130" s="180" t="s">
        <v>82</v>
      </c>
      <c r="AY130" s="179" t="s">
        <v>120</v>
      </c>
      <c r="BK130" s="181">
        <f>SUM(BK131:BK133)</f>
        <v>231</v>
      </c>
    </row>
    <row r="131" spans="1:65" s="2" customFormat="1" ht="24.2" customHeight="1">
      <c r="A131" s="35"/>
      <c r="B131" s="36"/>
      <c r="C131" s="184" t="s">
        <v>82</v>
      </c>
      <c r="D131" s="184" t="s">
        <v>123</v>
      </c>
      <c r="E131" s="185" t="s">
        <v>124</v>
      </c>
      <c r="F131" s="186" t="s">
        <v>125</v>
      </c>
      <c r="G131" s="187" t="s">
        <v>126</v>
      </c>
      <c r="H131" s="188">
        <v>46.2</v>
      </c>
      <c r="I131" s="189">
        <v>5</v>
      </c>
      <c r="J131" s="190">
        <f>ROUND(I131*H131,2)</f>
        <v>231</v>
      </c>
      <c r="K131" s="191"/>
      <c r="L131" s="40"/>
      <c r="M131" s="192" t="s">
        <v>1</v>
      </c>
      <c r="N131" s="193" t="s">
        <v>39</v>
      </c>
      <c r="O131" s="72"/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6" t="s">
        <v>127</v>
      </c>
      <c r="AT131" s="196" t="s">
        <v>123</v>
      </c>
      <c r="AU131" s="196" t="s">
        <v>84</v>
      </c>
      <c r="AY131" s="18" t="s">
        <v>120</v>
      </c>
      <c r="BE131" s="197">
        <f>IF(N131="základní",J131,0)</f>
        <v>231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8" t="s">
        <v>82</v>
      </c>
      <c r="BK131" s="197">
        <f>ROUND(I131*H131,2)</f>
        <v>231</v>
      </c>
      <c r="BL131" s="18" t="s">
        <v>127</v>
      </c>
      <c r="BM131" s="196" t="s">
        <v>128</v>
      </c>
    </row>
    <row r="132" spans="1:65" s="13" customFormat="1" ht="11.25">
      <c r="B132" s="198"/>
      <c r="C132" s="199"/>
      <c r="D132" s="200" t="s">
        <v>129</v>
      </c>
      <c r="E132" s="201" t="s">
        <v>1</v>
      </c>
      <c r="F132" s="202" t="s">
        <v>130</v>
      </c>
      <c r="G132" s="199"/>
      <c r="H132" s="201" t="s">
        <v>1</v>
      </c>
      <c r="I132" s="203"/>
      <c r="J132" s="199"/>
      <c r="K132" s="199"/>
      <c r="L132" s="204"/>
      <c r="M132" s="205"/>
      <c r="N132" s="206"/>
      <c r="O132" s="206"/>
      <c r="P132" s="206"/>
      <c r="Q132" s="206"/>
      <c r="R132" s="206"/>
      <c r="S132" s="206"/>
      <c r="T132" s="207"/>
      <c r="AT132" s="208" t="s">
        <v>129</v>
      </c>
      <c r="AU132" s="208" t="s">
        <v>84</v>
      </c>
      <c r="AV132" s="13" t="s">
        <v>82</v>
      </c>
      <c r="AW132" s="13" t="s">
        <v>31</v>
      </c>
      <c r="AX132" s="13" t="s">
        <v>74</v>
      </c>
      <c r="AY132" s="208" t="s">
        <v>120</v>
      </c>
    </row>
    <row r="133" spans="1:65" s="14" customFormat="1" ht="11.25">
      <c r="B133" s="209"/>
      <c r="C133" s="210"/>
      <c r="D133" s="200" t="s">
        <v>129</v>
      </c>
      <c r="E133" s="211" t="s">
        <v>1</v>
      </c>
      <c r="F133" s="212" t="s">
        <v>131</v>
      </c>
      <c r="G133" s="210"/>
      <c r="H133" s="213">
        <v>46.2</v>
      </c>
      <c r="I133" s="214"/>
      <c r="J133" s="210"/>
      <c r="K133" s="210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129</v>
      </c>
      <c r="AU133" s="219" t="s">
        <v>84</v>
      </c>
      <c r="AV133" s="14" t="s">
        <v>84</v>
      </c>
      <c r="AW133" s="14" t="s">
        <v>31</v>
      </c>
      <c r="AX133" s="14" t="s">
        <v>82</v>
      </c>
      <c r="AY133" s="219" t="s">
        <v>120</v>
      </c>
    </row>
    <row r="134" spans="1:65" s="12" customFormat="1" ht="22.9" customHeight="1">
      <c r="B134" s="168"/>
      <c r="C134" s="169"/>
      <c r="D134" s="170" t="s">
        <v>73</v>
      </c>
      <c r="E134" s="182" t="s">
        <v>132</v>
      </c>
      <c r="F134" s="182" t="s">
        <v>133</v>
      </c>
      <c r="G134" s="169"/>
      <c r="H134" s="169"/>
      <c r="I134" s="172"/>
      <c r="J134" s="183">
        <f>BK134</f>
        <v>701.25</v>
      </c>
      <c r="K134" s="169"/>
      <c r="L134" s="174"/>
      <c r="M134" s="175"/>
      <c r="N134" s="176"/>
      <c r="O134" s="176"/>
      <c r="P134" s="177">
        <f>SUM(P135:P141)</f>
        <v>0</v>
      </c>
      <c r="Q134" s="176"/>
      <c r="R134" s="177">
        <f>SUM(R135:R141)</f>
        <v>1.6500000000000001E-2</v>
      </c>
      <c r="S134" s="176"/>
      <c r="T134" s="178">
        <f>SUM(T135:T141)</f>
        <v>0.99</v>
      </c>
      <c r="AR134" s="179" t="s">
        <v>82</v>
      </c>
      <c r="AT134" s="180" t="s">
        <v>73</v>
      </c>
      <c r="AU134" s="180" t="s">
        <v>82</v>
      </c>
      <c r="AY134" s="179" t="s">
        <v>120</v>
      </c>
      <c r="BK134" s="181">
        <f>SUM(BK135:BK141)</f>
        <v>701.25</v>
      </c>
    </row>
    <row r="135" spans="1:65" s="2" customFormat="1" ht="24.2" customHeight="1">
      <c r="A135" s="35"/>
      <c r="B135" s="36"/>
      <c r="C135" s="184" t="s">
        <v>84</v>
      </c>
      <c r="D135" s="184" t="s">
        <v>123</v>
      </c>
      <c r="E135" s="185" t="s">
        <v>134</v>
      </c>
      <c r="F135" s="186" t="s">
        <v>135</v>
      </c>
      <c r="G135" s="187" t="s">
        <v>136</v>
      </c>
      <c r="H135" s="188">
        <v>66</v>
      </c>
      <c r="I135" s="189">
        <v>5</v>
      </c>
      <c r="J135" s="190">
        <f>ROUND(I135*H135,2)</f>
        <v>330</v>
      </c>
      <c r="K135" s="191"/>
      <c r="L135" s="40"/>
      <c r="M135" s="192" t="s">
        <v>1</v>
      </c>
      <c r="N135" s="193" t="s">
        <v>39</v>
      </c>
      <c r="O135" s="72"/>
      <c r="P135" s="194">
        <f>O135*H135</f>
        <v>0</v>
      </c>
      <c r="Q135" s="194">
        <v>1.0000000000000001E-5</v>
      </c>
      <c r="R135" s="194">
        <f>Q135*H135</f>
        <v>6.600000000000001E-4</v>
      </c>
      <c r="S135" s="194">
        <v>0</v>
      </c>
      <c r="T135" s="19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6" t="s">
        <v>127</v>
      </c>
      <c r="AT135" s="196" t="s">
        <v>123</v>
      </c>
      <c r="AU135" s="196" t="s">
        <v>84</v>
      </c>
      <c r="AY135" s="18" t="s">
        <v>120</v>
      </c>
      <c r="BE135" s="197">
        <f>IF(N135="základní",J135,0)</f>
        <v>330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8" t="s">
        <v>82</v>
      </c>
      <c r="BK135" s="197">
        <f>ROUND(I135*H135,2)</f>
        <v>330</v>
      </c>
      <c r="BL135" s="18" t="s">
        <v>127</v>
      </c>
      <c r="BM135" s="196" t="s">
        <v>137</v>
      </c>
    </row>
    <row r="136" spans="1:65" s="13" customFormat="1" ht="11.25">
      <c r="B136" s="198"/>
      <c r="C136" s="199"/>
      <c r="D136" s="200" t="s">
        <v>129</v>
      </c>
      <c r="E136" s="201" t="s">
        <v>1</v>
      </c>
      <c r="F136" s="202" t="s">
        <v>138</v>
      </c>
      <c r="G136" s="199"/>
      <c r="H136" s="201" t="s">
        <v>1</v>
      </c>
      <c r="I136" s="203"/>
      <c r="J136" s="199"/>
      <c r="K136" s="199"/>
      <c r="L136" s="204"/>
      <c r="M136" s="205"/>
      <c r="N136" s="206"/>
      <c r="O136" s="206"/>
      <c r="P136" s="206"/>
      <c r="Q136" s="206"/>
      <c r="R136" s="206"/>
      <c r="S136" s="206"/>
      <c r="T136" s="207"/>
      <c r="AT136" s="208" t="s">
        <v>129</v>
      </c>
      <c r="AU136" s="208" t="s">
        <v>84</v>
      </c>
      <c r="AV136" s="13" t="s">
        <v>82</v>
      </c>
      <c r="AW136" s="13" t="s">
        <v>31</v>
      </c>
      <c r="AX136" s="13" t="s">
        <v>74</v>
      </c>
      <c r="AY136" s="208" t="s">
        <v>120</v>
      </c>
    </row>
    <row r="137" spans="1:65" s="14" customFormat="1" ht="11.25">
      <c r="B137" s="209"/>
      <c r="C137" s="210"/>
      <c r="D137" s="200" t="s">
        <v>129</v>
      </c>
      <c r="E137" s="211" t="s">
        <v>1</v>
      </c>
      <c r="F137" s="212" t="s">
        <v>139</v>
      </c>
      <c r="G137" s="210"/>
      <c r="H137" s="213">
        <v>66</v>
      </c>
      <c r="I137" s="214"/>
      <c r="J137" s="210"/>
      <c r="K137" s="210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129</v>
      </c>
      <c r="AU137" s="219" t="s">
        <v>84</v>
      </c>
      <c r="AV137" s="14" t="s">
        <v>84</v>
      </c>
      <c r="AW137" s="14" t="s">
        <v>31</v>
      </c>
      <c r="AX137" s="14" t="s">
        <v>82</v>
      </c>
      <c r="AY137" s="219" t="s">
        <v>120</v>
      </c>
    </row>
    <row r="138" spans="1:65" s="2" customFormat="1" ht="21.75" customHeight="1">
      <c r="A138" s="35"/>
      <c r="B138" s="36"/>
      <c r="C138" s="184" t="s">
        <v>140</v>
      </c>
      <c r="D138" s="184" t="s">
        <v>123</v>
      </c>
      <c r="E138" s="185" t="s">
        <v>141</v>
      </c>
      <c r="F138" s="186" t="s">
        <v>142</v>
      </c>
      <c r="G138" s="187" t="s">
        <v>136</v>
      </c>
      <c r="H138" s="188">
        <v>66</v>
      </c>
      <c r="I138" s="189">
        <v>5</v>
      </c>
      <c r="J138" s="190">
        <f>ROUND(I138*H138,2)</f>
        <v>330</v>
      </c>
      <c r="K138" s="191"/>
      <c r="L138" s="40"/>
      <c r="M138" s="192" t="s">
        <v>1</v>
      </c>
      <c r="N138" s="193" t="s">
        <v>39</v>
      </c>
      <c r="O138" s="72"/>
      <c r="P138" s="194">
        <f>O138*H138</f>
        <v>0</v>
      </c>
      <c r="Q138" s="194">
        <v>2.4000000000000001E-4</v>
      </c>
      <c r="R138" s="194">
        <f>Q138*H138</f>
        <v>1.584E-2</v>
      </c>
      <c r="S138" s="194">
        <v>0</v>
      </c>
      <c r="T138" s="19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6" t="s">
        <v>127</v>
      </c>
      <c r="AT138" s="196" t="s">
        <v>123</v>
      </c>
      <c r="AU138" s="196" t="s">
        <v>84</v>
      </c>
      <c r="AY138" s="18" t="s">
        <v>120</v>
      </c>
      <c r="BE138" s="197">
        <f>IF(N138="základní",J138,0)</f>
        <v>330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8" t="s">
        <v>82</v>
      </c>
      <c r="BK138" s="197">
        <f>ROUND(I138*H138,2)</f>
        <v>330</v>
      </c>
      <c r="BL138" s="18" t="s">
        <v>127</v>
      </c>
      <c r="BM138" s="196" t="s">
        <v>143</v>
      </c>
    </row>
    <row r="139" spans="1:65" s="2" customFormat="1" ht="33" customHeight="1">
      <c r="A139" s="35"/>
      <c r="B139" s="36"/>
      <c r="C139" s="184" t="s">
        <v>127</v>
      </c>
      <c r="D139" s="184" t="s">
        <v>123</v>
      </c>
      <c r="E139" s="185" t="s">
        <v>144</v>
      </c>
      <c r="F139" s="186" t="s">
        <v>145</v>
      </c>
      <c r="G139" s="187" t="s">
        <v>126</v>
      </c>
      <c r="H139" s="188">
        <v>8.25</v>
      </c>
      <c r="I139" s="189">
        <v>5</v>
      </c>
      <c r="J139" s="190">
        <f>ROUND(I139*H139,2)</f>
        <v>41.25</v>
      </c>
      <c r="K139" s="191"/>
      <c r="L139" s="40"/>
      <c r="M139" s="192" t="s">
        <v>1</v>
      </c>
      <c r="N139" s="193" t="s">
        <v>39</v>
      </c>
      <c r="O139" s="72"/>
      <c r="P139" s="194">
        <f>O139*H139</f>
        <v>0</v>
      </c>
      <c r="Q139" s="194">
        <v>0</v>
      </c>
      <c r="R139" s="194">
        <f>Q139*H139</f>
        <v>0</v>
      </c>
      <c r="S139" s="194">
        <v>0.12</v>
      </c>
      <c r="T139" s="195">
        <f>S139*H139</f>
        <v>0.99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6" t="s">
        <v>127</v>
      </c>
      <c r="AT139" s="196" t="s">
        <v>123</v>
      </c>
      <c r="AU139" s="196" t="s">
        <v>84</v>
      </c>
      <c r="AY139" s="18" t="s">
        <v>120</v>
      </c>
      <c r="BE139" s="197">
        <f>IF(N139="základní",J139,0)</f>
        <v>41.25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8" t="s">
        <v>82</v>
      </c>
      <c r="BK139" s="197">
        <f>ROUND(I139*H139,2)</f>
        <v>41.25</v>
      </c>
      <c r="BL139" s="18" t="s">
        <v>127</v>
      </c>
      <c r="BM139" s="196" t="s">
        <v>146</v>
      </c>
    </row>
    <row r="140" spans="1:65" s="13" customFormat="1" ht="11.25">
      <c r="B140" s="198"/>
      <c r="C140" s="199"/>
      <c r="D140" s="200" t="s">
        <v>129</v>
      </c>
      <c r="E140" s="201" t="s">
        <v>1</v>
      </c>
      <c r="F140" s="202" t="s">
        <v>147</v>
      </c>
      <c r="G140" s="199"/>
      <c r="H140" s="201" t="s">
        <v>1</v>
      </c>
      <c r="I140" s="203"/>
      <c r="J140" s="199"/>
      <c r="K140" s="199"/>
      <c r="L140" s="204"/>
      <c r="M140" s="205"/>
      <c r="N140" s="206"/>
      <c r="O140" s="206"/>
      <c r="P140" s="206"/>
      <c r="Q140" s="206"/>
      <c r="R140" s="206"/>
      <c r="S140" s="206"/>
      <c r="T140" s="207"/>
      <c r="AT140" s="208" t="s">
        <v>129</v>
      </c>
      <c r="AU140" s="208" t="s">
        <v>84</v>
      </c>
      <c r="AV140" s="13" t="s">
        <v>82</v>
      </c>
      <c r="AW140" s="13" t="s">
        <v>31</v>
      </c>
      <c r="AX140" s="13" t="s">
        <v>74</v>
      </c>
      <c r="AY140" s="208" t="s">
        <v>120</v>
      </c>
    </row>
    <row r="141" spans="1:65" s="14" customFormat="1" ht="11.25">
      <c r="B141" s="209"/>
      <c r="C141" s="210"/>
      <c r="D141" s="200" t="s">
        <v>129</v>
      </c>
      <c r="E141" s="211" t="s">
        <v>1</v>
      </c>
      <c r="F141" s="212" t="s">
        <v>148</v>
      </c>
      <c r="G141" s="210"/>
      <c r="H141" s="213">
        <v>8.25</v>
      </c>
      <c r="I141" s="214"/>
      <c r="J141" s="210"/>
      <c r="K141" s="210"/>
      <c r="L141" s="215"/>
      <c r="M141" s="216"/>
      <c r="N141" s="217"/>
      <c r="O141" s="217"/>
      <c r="P141" s="217"/>
      <c r="Q141" s="217"/>
      <c r="R141" s="217"/>
      <c r="S141" s="217"/>
      <c r="T141" s="218"/>
      <c r="AT141" s="219" t="s">
        <v>129</v>
      </c>
      <c r="AU141" s="219" t="s">
        <v>84</v>
      </c>
      <c r="AV141" s="14" t="s">
        <v>84</v>
      </c>
      <c r="AW141" s="14" t="s">
        <v>31</v>
      </c>
      <c r="AX141" s="14" t="s">
        <v>82</v>
      </c>
      <c r="AY141" s="219" t="s">
        <v>120</v>
      </c>
    </row>
    <row r="142" spans="1:65" s="12" customFormat="1" ht="22.9" customHeight="1">
      <c r="B142" s="168"/>
      <c r="C142" s="169"/>
      <c r="D142" s="170" t="s">
        <v>73</v>
      </c>
      <c r="E142" s="182" t="s">
        <v>149</v>
      </c>
      <c r="F142" s="182" t="s">
        <v>150</v>
      </c>
      <c r="G142" s="169"/>
      <c r="H142" s="169"/>
      <c r="I142" s="172"/>
      <c r="J142" s="183">
        <f>BK142</f>
        <v>79.12</v>
      </c>
      <c r="K142" s="169"/>
      <c r="L142" s="174"/>
      <c r="M142" s="175"/>
      <c r="N142" s="176"/>
      <c r="O142" s="176"/>
      <c r="P142" s="177">
        <f>SUM(P143:P147)</f>
        <v>0</v>
      </c>
      <c r="Q142" s="176"/>
      <c r="R142" s="177">
        <f>SUM(R143:R147)</f>
        <v>0</v>
      </c>
      <c r="S142" s="176"/>
      <c r="T142" s="178">
        <f>SUM(T143:T147)</f>
        <v>0</v>
      </c>
      <c r="AR142" s="179" t="s">
        <v>82</v>
      </c>
      <c r="AT142" s="180" t="s">
        <v>73</v>
      </c>
      <c r="AU142" s="180" t="s">
        <v>82</v>
      </c>
      <c r="AY142" s="179" t="s">
        <v>120</v>
      </c>
      <c r="BK142" s="181">
        <f>SUM(BK143:BK147)</f>
        <v>79.12</v>
      </c>
    </row>
    <row r="143" spans="1:65" s="2" customFormat="1" ht="24.2" customHeight="1">
      <c r="A143" s="35"/>
      <c r="B143" s="36"/>
      <c r="C143" s="184" t="s">
        <v>151</v>
      </c>
      <c r="D143" s="184" t="s">
        <v>123</v>
      </c>
      <c r="E143" s="185" t="s">
        <v>152</v>
      </c>
      <c r="F143" s="186" t="s">
        <v>153</v>
      </c>
      <c r="G143" s="187" t="s">
        <v>154</v>
      </c>
      <c r="H143" s="188">
        <v>1.2170000000000001</v>
      </c>
      <c r="I143" s="189">
        <v>5</v>
      </c>
      <c r="J143" s="190">
        <f>ROUND(I143*H143,2)</f>
        <v>6.09</v>
      </c>
      <c r="K143" s="191"/>
      <c r="L143" s="40"/>
      <c r="M143" s="192" t="s">
        <v>1</v>
      </c>
      <c r="N143" s="193" t="s">
        <v>39</v>
      </c>
      <c r="O143" s="72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6" t="s">
        <v>127</v>
      </c>
      <c r="AT143" s="196" t="s">
        <v>123</v>
      </c>
      <c r="AU143" s="196" t="s">
        <v>84</v>
      </c>
      <c r="AY143" s="18" t="s">
        <v>120</v>
      </c>
      <c r="BE143" s="197">
        <f>IF(N143="základní",J143,0)</f>
        <v>6.09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8" t="s">
        <v>82</v>
      </c>
      <c r="BK143" s="197">
        <f>ROUND(I143*H143,2)</f>
        <v>6.09</v>
      </c>
      <c r="BL143" s="18" t="s">
        <v>127</v>
      </c>
      <c r="BM143" s="196" t="s">
        <v>155</v>
      </c>
    </row>
    <row r="144" spans="1:65" s="2" customFormat="1" ht="24.2" customHeight="1">
      <c r="A144" s="35"/>
      <c r="B144" s="36"/>
      <c r="C144" s="184" t="s">
        <v>121</v>
      </c>
      <c r="D144" s="184" t="s">
        <v>123</v>
      </c>
      <c r="E144" s="185" t="s">
        <v>156</v>
      </c>
      <c r="F144" s="186" t="s">
        <v>157</v>
      </c>
      <c r="G144" s="187" t="s">
        <v>154</v>
      </c>
      <c r="H144" s="188">
        <v>1.2170000000000001</v>
      </c>
      <c r="I144" s="189">
        <v>5</v>
      </c>
      <c r="J144" s="190">
        <f>ROUND(I144*H144,2)</f>
        <v>6.09</v>
      </c>
      <c r="K144" s="191"/>
      <c r="L144" s="40"/>
      <c r="M144" s="192" t="s">
        <v>1</v>
      </c>
      <c r="N144" s="193" t="s">
        <v>39</v>
      </c>
      <c r="O144" s="72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6" t="s">
        <v>127</v>
      </c>
      <c r="AT144" s="196" t="s">
        <v>123</v>
      </c>
      <c r="AU144" s="196" t="s">
        <v>84</v>
      </c>
      <c r="AY144" s="18" t="s">
        <v>120</v>
      </c>
      <c r="BE144" s="197">
        <f>IF(N144="základní",J144,0)</f>
        <v>6.09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8" t="s">
        <v>82</v>
      </c>
      <c r="BK144" s="197">
        <f>ROUND(I144*H144,2)</f>
        <v>6.09</v>
      </c>
      <c r="BL144" s="18" t="s">
        <v>127</v>
      </c>
      <c r="BM144" s="196" t="s">
        <v>158</v>
      </c>
    </row>
    <row r="145" spans="1:65" s="2" customFormat="1" ht="24.2" customHeight="1">
      <c r="A145" s="35"/>
      <c r="B145" s="36"/>
      <c r="C145" s="184" t="s">
        <v>159</v>
      </c>
      <c r="D145" s="184" t="s">
        <v>123</v>
      </c>
      <c r="E145" s="185" t="s">
        <v>160</v>
      </c>
      <c r="F145" s="186" t="s">
        <v>161</v>
      </c>
      <c r="G145" s="187" t="s">
        <v>154</v>
      </c>
      <c r="H145" s="188">
        <v>12.17</v>
      </c>
      <c r="I145" s="189">
        <v>5</v>
      </c>
      <c r="J145" s="190">
        <f>ROUND(I145*H145,2)</f>
        <v>60.85</v>
      </c>
      <c r="K145" s="191"/>
      <c r="L145" s="40"/>
      <c r="M145" s="192" t="s">
        <v>1</v>
      </c>
      <c r="N145" s="193" t="s">
        <v>39</v>
      </c>
      <c r="O145" s="72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6" t="s">
        <v>127</v>
      </c>
      <c r="AT145" s="196" t="s">
        <v>123</v>
      </c>
      <c r="AU145" s="196" t="s">
        <v>84</v>
      </c>
      <c r="AY145" s="18" t="s">
        <v>120</v>
      </c>
      <c r="BE145" s="197">
        <f>IF(N145="základní",J145,0)</f>
        <v>60.85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8" t="s">
        <v>82</v>
      </c>
      <c r="BK145" s="197">
        <f>ROUND(I145*H145,2)</f>
        <v>60.85</v>
      </c>
      <c r="BL145" s="18" t="s">
        <v>127</v>
      </c>
      <c r="BM145" s="196" t="s">
        <v>162</v>
      </c>
    </row>
    <row r="146" spans="1:65" s="14" customFormat="1" ht="11.25">
      <c r="B146" s="209"/>
      <c r="C146" s="210"/>
      <c r="D146" s="200" t="s">
        <v>129</v>
      </c>
      <c r="E146" s="210"/>
      <c r="F146" s="212" t="s">
        <v>163</v>
      </c>
      <c r="G146" s="210"/>
      <c r="H146" s="213">
        <v>12.17</v>
      </c>
      <c r="I146" s="214"/>
      <c r="J146" s="210"/>
      <c r="K146" s="210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129</v>
      </c>
      <c r="AU146" s="219" t="s">
        <v>84</v>
      </c>
      <c r="AV146" s="14" t="s">
        <v>84</v>
      </c>
      <c r="AW146" s="14" t="s">
        <v>4</v>
      </c>
      <c r="AX146" s="14" t="s">
        <v>82</v>
      </c>
      <c r="AY146" s="219" t="s">
        <v>120</v>
      </c>
    </row>
    <row r="147" spans="1:65" s="2" customFormat="1" ht="33" customHeight="1">
      <c r="A147" s="35"/>
      <c r="B147" s="36"/>
      <c r="C147" s="184" t="s">
        <v>164</v>
      </c>
      <c r="D147" s="184" t="s">
        <v>123</v>
      </c>
      <c r="E147" s="185" t="s">
        <v>165</v>
      </c>
      <c r="F147" s="186" t="s">
        <v>166</v>
      </c>
      <c r="G147" s="187" t="s">
        <v>154</v>
      </c>
      <c r="H147" s="188">
        <v>1.2170000000000001</v>
      </c>
      <c r="I147" s="189">
        <v>5</v>
      </c>
      <c r="J147" s="190">
        <f>ROUND(I147*H147,2)</f>
        <v>6.09</v>
      </c>
      <c r="K147" s="191"/>
      <c r="L147" s="40"/>
      <c r="M147" s="192" t="s">
        <v>1</v>
      </c>
      <c r="N147" s="193" t="s">
        <v>39</v>
      </c>
      <c r="O147" s="72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6" t="s">
        <v>127</v>
      </c>
      <c r="AT147" s="196" t="s">
        <v>123</v>
      </c>
      <c r="AU147" s="196" t="s">
        <v>84</v>
      </c>
      <c r="AY147" s="18" t="s">
        <v>120</v>
      </c>
      <c r="BE147" s="197">
        <f>IF(N147="základní",J147,0)</f>
        <v>6.09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8" t="s">
        <v>82</v>
      </c>
      <c r="BK147" s="197">
        <f>ROUND(I147*H147,2)</f>
        <v>6.09</v>
      </c>
      <c r="BL147" s="18" t="s">
        <v>127</v>
      </c>
      <c r="BM147" s="196" t="s">
        <v>167</v>
      </c>
    </row>
    <row r="148" spans="1:65" s="12" customFormat="1" ht="25.9" customHeight="1">
      <c r="B148" s="168"/>
      <c r="C148" s="169"/>
      <c r="D148" s="170" t="s">
        <v>73</v>
      </c>
      <c r="E148" s="171" t="s">
        <v>168</v>
      </c>
      <c r="F148" s="171" t="s">
        <v>169</v>
      </c>
      <c r="G148" s="169"/>
      <c r="H148" s="169"/>
      <c r="I148" s="172"/>
      <c r="J148" s="173">
        <f>BK148</f>
        <v>6516.13</v>
      </c>
      <c r="K148" s="169"/>
      <c r="L148" s="174"/>
      <c r="M148" s="175"/>
      <c r="N148" s="176"/>
      <c r="O148" s="176"/>
      <c r="P148" s="177">
        <f>P149+P244+P287+P298+P309</f>
        <v>0</v>
      </c>
      <c r="Q148" s="176"/>
      <c r="R148" s="177">
        <f>R149+R244+R287+R298+R309</f>
        <v>1.1092942707700002</v>
      </c>
      <c r="S148" s="176"/>
      <c r="T148" s="178">
        <f>T149+T244+T287+T298+T309</f>
        <v>0.22737000000000002</v>
      </c>
      <c r="AR148" s="179" t="s">
        <v>84</v>
      </c>
      <c r="AT148" s="180" t="s">
        <v>73</v>
      </c>
      <c r="AU148" s="180" t="s">
        <v>74</v>
      </c>
      <c r="AY148" s="179" t="s">
        <v>120</v>
      </c>
      <c r="BK148" s="181">
        <f>BK149+BK244+BK287+BK298+BK309</f>
        <v>6516.13</v>
      </c>
    </row>
    <row r="149" spans="1:65" s="12" customFormat="1" ht="22.9" customHeight="1">
      <c r="B149" s="168"/>
      <c r="C149" s="169"/>
      <c r="D149" s="170" t="s">
        <v>73</v>
      </c>
      <c r="E149" s="182" t="s">
        <v>170</v>
      </c>
      <c r="F149" s="182" t="s">
        <v>171</v>
      </c>
      <c r="G149" s="169"/>
      <c r="H149" s="169"/>
      <c r="I149" s="172"/>
      <c r="J149" s="183">
        <f>BK149</f>
        <v>3078.6600000000003</v>
      </c>
      <c r="K149" s="169"/>
      <c r="L149" s="174"/>
      <c r="M149" s="175"/>
      <c r="N149" s="176"/>
      <c r="O149" s="176"/>
      <c r="P149" s="177">
        <f>SUM(P150:P243)</f>
        <v>0</v>
      </c>
      <c r="Q149" s="176"/>
      <c r="R149" s="177">
        <f>SUM(R150:R243)</f>
        <v>0.29545432999999999</v>
      </c>
      <c r="S149" s="176"/>
      <c r="T149" s="178">
        <f>SUM(T150:T243)</f>
        <v>0.10659</v>
      </c>
      <c r="AR149" s="179" t="s">
        <v>84</v>
      </c>
      <c r="AT149" s="180" t="s">
        <v>73</v>
      </c>
      <c r="AU149" s="180" t="s">
        <v>82</v>
      </c>
      <c r="AY149" s="179" t="s">
        <v>120</v>
      </c>
      <c r="BK149" s="181">
        <f>SUM(BK150:BK243)</f>
        <v>3078.6600000000003</v>
      </c>
    </row>
    <row r="150" spans="1:65" s="2" customFormat="1" ht="33" customHeight="1">
      <c r="A150" s="35"/>
      <c r="B150" s="36"/>
      <c r="C150" s="184" t="s">
        <v>132</v>
      </c>
      <c r="D150" s="184" t="s">
        <v>123</v>
      </c>
      <c r="E150" s="185" t="s">
        <v>172</v>
      </c>
      <c r="F150" s="186" t="s">
        <v>173</v>
      </c>
      <c r="G150" s="187" t="s">
        <v>126</v>
      </c>
      <c r="H150" s="188">
        <v>53.295000000000002</v>
      </c>
      <c r="I150" s="189">
        <v>5</v>
      </c>
      <c r="J150" s="190">
        <f>ROUND(I150*H150,2)</f>
        <v>266.48</v>
      </c>
      <c r="K150" s="191"/>
      <c r="L150" s="40"/>
      <c r="M150" s="192" t="s">
        <v>1</v>
      </c>
      <c r="N150" s="193" t="s">
        <v>39</v>
      </c>
      <c r="O150" s="72"/>
      <c r="P150" s="194">
        <f>O150*H150</f>
        <v>0</v>
      </c>
      <c r="Q150" s="194">
        <v>0</v>
      </c>
      <c r="R150" s="194">
        <f>Q150*H150</f>
        <v>0</v>
      </c>
      <c r="S150" s="194">
        <v>2E-3</v>
      </c>
      <c r="T150" s="195">
        <f>S150*H150</f>
        <v>0.10659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6" t="s">
        <v>174</v>
      </c>
      <c r="AT150" s="196" t="s">
        <v>123</v>
      </c>
      <c r="AU150" s="196" t="s">
        <v>84</v>
      </c>
      <c r="AY150" s="18" t="s">
        <v>120</v>
      </c>
      <c r="BE150" s="197">
        <f>IF(N150="základní",J150,0)</f>
        <v>266.48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8" t="s">
        <v>82</v>
      </c>
      <c r="BK150" s="197">
        <f>ROUND(I150*H150,2)</f>
        <v>266.48</v>
      </c>
      <c r="BL150" s="18" t="s">
        <v>174</v>
      </c>
      <c r="BM150" s="196" t="s">
        <v>175</v>
      </c>
    </row>
    <row r="151" spans="1:65" s="13" customFormat="1" ht="22.5">
      <c r="B151" s="198"/>
      <c r="C151" s="199"/>
      <c r="D151" s="200" t="s">
        <v>129</v>
      </c>
      <c r="E151" s="201" t="s">
        <v>1</v>
      </c>
      <c r="F151" s="202" t="s">
        <v>176</v>
      </c>
      <c r="G151" s="199"/>
      <c r="H151" s="201" t="s">
        <v>1</v>
      </c>
      <c r="I151" s="203"/>
      <c r="J151" s="199"/>
      <c r="K151" s="199"/>
      <c r="L151" s="204"/>
      <c r="M151" s="205"/>
      <c r="N151" s="206"/>
      <c r="O151" s="206"/>
      <c r="P151" s="206"/>
      <c r="Q151" s="206"/>
      <c r="R151" s="206"/>
      <c r="S151" s="206"/>
      <c r="T151" s="207"/>
      <c r="AT151" s="208" t="s">
        <v>129</v>
      </c>
      <c r="AU151" s="208" t="s">
        <v>84</v>
      </c>
      <c r="AV151" s="13" t="s">
        <v>82</v>
      </c>
      <c r="AW151" s="13" t="s">
        <v>31</v>
      </c>
      <c r="AX151" s="13" t="s">
        <v>74</v>
      </c>
      <c r="AY151" s="208" t="s">
        <v>120</v>
      </c>
    </row>
    <row r="152" spans="1:65" s="13" customFormat="1" ht="11.25">
      <c r="B152" s="198"/>
      <c r="C152" s="199"/>
      <c r="D152" s="200" t="s">
        <v>129</v>
      </c>
      <c r="E152" s="201" t="s">
        <v>1</v>
      </c>
      <c r="F152" s="202" t="s">
        <v>177</v>
      </c>
      <c r="G152" s="199"/>
      <c r="H152" s="201" t="s">
        <v>1</v>
      </c>
      <c r="I152" s="203"/>
      <c r="J152" s="199"/>
      <c r="K152" s="199"/>
      <c r="L152" s="204"/>
      <c r="M152" s="205"/>
      <c r="N152" s="206"/>
      <c r="O152" s="206"/>
      <c r="P152" s="206"/>
      <c r="Q152" s="206"/>
      <c r="R152" s="206"/>
      <c r="S152" s="206"/>
      <c r="T152" s="207"/>
      <c r="AT152" s="208" t="s">
        <v>129</v>
      </c>
      <c r="AU152" s="208" t="s">
        <v>84</v>
      </c>
      <c r="AV152" s="13" t="s">
        <v>82</v>
      </c>
      <c r="AW152" s="13" t="s">
        <v>31</v>
      </c>
      <c r="AX152" s="13" t="s">
        <v>74</v>
      </c>
      <c r="AY152" s="208" t="s">
        <v>120</v>
      </c>
    </row>
    <row r="153" spans="1:65" s="14" customFormat="1" ht="11.25">
      <c r="B153" s="209"/>
      <c r="C153" s="210"/>
      <c r="D153" s="200" t="s">
        <v>129</v>
      </c>
      <c r="E153" s="211" t="s">
        <v>1</v>
      </c>
      <c r="F153" s="212" t="s">
        <v>178</v>
      </c>
      <c r="G153" s="210"/>
      <c r="H153" s="213">
        <v>26.4</v>
      </c>
      <c r="I153" s="214"/>
      <c r="J153" s="210"/>
      <c r="K153" s="210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129</v>
      </c>
      <c r="AU153" s="219" t="s">
        <v>84</v>
      </c>
      <c r="AV153" s="14" t="s">
        <v>84</v>
      </c>
      <c r="AW153" s="14" t="s">
        <v>31</v>
      </c>
      <c r="AX153" s="14" t="s">
        <v>74</v>
      </c>
      <c r="AY153" s="219" t="s">
        <v>120</v>
      </c>
    </row>
    <row r="154" spans="1:65" s="13" customFormat="1" ht="11.25">
      <c r="B154" s="198"/>
      <c r="C154" s="199"/>
      <c r="D154" s="200" t="s">
        <v>129</v>
      </c>
      <c r="E154" s="201" t="s">
        <v>1</v>
      </c>
      <c r="F154" s="202" t="s">
        <v>179</v>
      </c>
      <c r="G154" s="199"/>
      <c r="H154" s="201" t="s">
        <v>1</v>
      </c>
      <c r="I154" s="203"/>
      <c r="J154" s="199"/>
      <c r="K154" s="199"/>
      <c r="L154" s="204"/>
      <c r="M154" s="205"/>
      <c r="N154" s="206"/>
      <c r="O154" s="206"/>
      <c r="P154" s="206"/>
      <c r="Q154" s="206"/>
      <c r="R154" s="206"/>
      <c r="S154" s="206"/>
      <c r="T154" s="207"/>
      <c r="AT154" s="208" t="s">
        <v>129</v>
      </c>
      <c r="AU154" s="208" t="s">
        <v>84</v>
      </c>
      <c r="AV154" s="13" t="s">
        <v>82</v>
      </c>
      <c r="AW154" s="13" t="s">
        <v>31</v>
      </c>
      <c r="AX154" s="13" t="s">
        <v>74</v>
      </c>
      <c r="AY154" s="208" t="s">
        <v>120</v>
      </c>
    </row>
    <row r="155" spans="1:65" s="14" customFormat="1" ht="11.25">
      <c r="B155" s="209"/>
      <c r="C155" s="210"/>
      <c r="D155" s="200" t="s">
        <v>129</v>
      </c>
      <c r="E155" s="211" t="s">
        <v>1</v>
      </c>
      <c r="F155" s="212" t="s">
        <v>180</v>
      </c>
      <c r="G155" s="210"/>
      <c r="H155" s="213">
        <v>8.25</v>
      </c>
      <c r="I155" s="214"/>
      <c r="J155" s="210"/>
      <c r="K155" s="210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129</v>
      </c>
      <c r="AU155" s="219" t="s">
        <v>84</v>
      </c>
      <c r="AV155" s="14" t="s">
        <v>84</v>
      </c>
      <c r="AW155" s="14" t="s">
        <v>31</v>
      </c>
      <c r="AX155" s="14" t="s">
        <v>74</v>
      </c>
      <c r="AY155" s="219" t="s">
        <v>120</v>
      </c>
    </row>
    <row r="156" spans="1:65" s="13" customFormat="1" ht="11.25">
      <c r="B156" s="198"/>
      <c r="C156" s="199"/>
      <c r="D156" s="200" t="s">
        <v>129</v>
      </c>
      <c r="E156" s="201" t="s">
        <v>1</v>
      </c>
      <c r="F156" s="202" t="s">
        <v>181</v>
      </c>
      <c r="G156" s="199"/>
      <c r="H156" s="201" t="s">
        <v>1</v>
      </c>
      <c r="I156" s="203"/>
      <c r="J156" s="199"/>
      <c r="K156" s="199"/>
      <c r="L156" s="204"/>
      <c r="M156" s="205"/>
      <c r="N156" s="206"/>
      <c r="O156" s="206"/>
      <c r="P156" s="206"/>
      <c r="Q156" s="206"/>
      <c r="R156" s="206"/>
      <c r="S156" s="206"/>
      <c r="T156" s="207"/>
      <c r="AT156" s="208" t="s">
        <v>129</v>
      </c>
      <c r="AU156" s="208" t="s">
        <v>84</v>
      </c>
      <c r="AV156" s="13" t="s">
        <v>82</v>
      </c>
      <c r="AW156" s="13" t="s">
        <v>31</v>
      </c>
      <c r="AX156" s="13" t="s">
        <v>74</v>
      </c>
      <c r="AY156" s="208" t="s">
        <v>120</v>
      </c>
    </row>
    <row r="157" spans="1:65" s="14" customFormat="1" ht="11.25">
      <c r="B157" s="209"/>
      <c r="C157" s="210"/>
      <c r="D157" s="200" t="s">
        <v>129</v>
      </c>
      <c r="E157" s="211" t="s">
        <v>1</v>
      </c>
      <c r="F157" s="212" t="s">
        <v>182</v>
      </c>
      <c r="G157" s="210"/>
      <c r="H157" s="213">
        <v>18.645</v>
      </c>
      <c r="I157" s="214"/>
      <c r="J157" s="210"/>
      <c r="K157" s="210"/>
      <c r="L157" s="215"/>
      <c r="M157" s="216"/>
      <c r="N157" s="217"/>
      <c r="O157" s="217"/>
      <c r="P157" s="217"/>
      <c r="Q157" s="217"/>
      <c r="R157" s="217"/>
      <c r="S157" s="217"/>
      <c r="T157" s="218"/>
      <c r="AT157" s="219" t="s">
        <v>129</v>
      </c>
      <c r="AU157" s="219" t="s">
        <v>84</v>
      </c>
      <c r="AV157" s="14" t="s">
        <v>84</v>
      </c>
      <c r="AW157" s="14" t="s">
        <v>31</v>
      </c>
      <c r="AX157" s="14" t="s">
        <v>74</v>
      </c>
      <c r="AY157" s="219" t="s">
        <v>120</v>
      </c>
    </row>
    <row r="158" spans="1:65" s="15" customFormat="1" ht="11.25">
      <c r="B158" s="220"/>
      <c r="C158" s="221"/>
      <c r="D158" s="200" t="s">
        <v>129</v>
      </c>
      <c r="E158" s="222" t="s">
        <v>1</v>
      </c>
      <c r="F158" s="223" t="s">
        <v>183</v>
      </c>
      <c r="G158" s="221"/>
      <c r="H158" s="224">
        <v>53.295000000000002</v>
      </c>
      <c r="I158" s="225"/>
      <c r="J158" s="221"/>
      <c r="K158" s="221"/>
      <c r="L158" s="226"/>
      <c r="M158" s="227"/>
      <c r="N158" s="228"/>
      <c r="O158" s="228"/>
      <c r="P158" s="228"/>
      <c r="Q158" s="228"/>
      <c r="R158" s="228"/>
      <c r="S158" s="228"/>
      <c r="T158" s="229"/>
      <c r="AT158" s="230" t="s">
        <v>129</v>
      </c>
      <c r="AU158" s="230" t="s">
        <v>84</v>
      </c>
      <c r="AV158" s="15" t="s">
        <v>127</v>
      </c>
      <c r="AW158" s="15" t="s">
        <v>31</v>
      </c>
      <c r="AX158" s="15" t="s">
        <v>82</v>
      </c>
      <c r="AY158" s="230" t="s">
        <v>120</v>
      </c>
    </row>
    <row r="159" spans="1:65" s="2" customFormat="1" ht="33" customHeight="1">
      <c r="A159" s="35"/>
      <c r="B159" s="36"/>
      <c r="C159" s="184" t="s">
        <v>184</v>
      </c>
      <c r="D159" s="184" t="s">
        <v>123</v>
      </c>
      <c r="E159" s="185" t="s">
        <v>185</v>
      </c>
      <c r="F159" s="186" t="s">
        <v>186</v>
      </c>
      <c r="G159" s="187" t="s">
        <v>126</v>
      </c>
      <c r="H159" s="188">
        <v>45.045000000000002</v>
      </c>
      <c r="I159" s="189">
        <v>5</v>
      </c>
      <c r="J159" s="190">
        <f>ROUND(I159*H159,2)</f>
        <v>225.23</v>
      </c>
      <c r="K159" s="191"/>
      <c r="L159" s="40"/>
      <c r="M159" s="192" t="s">
        <v>1</v>
      </c>
      <c r="N159" s="193" t="s">
        <v>39</v>
      </c>
      <c r="O159" s="72"/>
      <c r="P159" s="194">
        <f>O159*H159</f>
        <v>0</v>
      </c>
      <c r="Q159" s="194">
        <v>4.0000000000000001E-3</v>
      </c>
      <c r="R159" s="194">
        <f>Q159*H159</f>
        <v>0.18018000000000001</v>
      </c>
      <c r="S159" s="194">
        <v>0</v>
      </c>
      <c r="T159" s="19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6" t="s">
        <v>174</v>
      </c>
      <c r="AT159" s="196" t="s">
        <v>123</v>
      </c>
      <c r="AU159" s="196" t="s">
        <v>84</v>
      </c>
      <c r="AY159" s="18" t="s">
        <v>120</v>
      </c>
      <c r="BE159" s="197">
        <f>IF(N159="základní",J159,0)</f>
        <v>225.23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8" t="s">
        <v>82</v>
      </c>
      <c r="BK159" s="197">
        <f>ROUND(I159*H159,2)</f>
        <v>225.23</v>
      </c>
      <c r="BL159" s="18" t="s">
        <v>174</v>
      </c>
      <c r="BM159" s="196" t="s">
        <v>187</v>
      </c>
    </row>
    <row r="160" spans="1:65" s="13" customFormat="1" ht="11.25">
      <c r="B160" s="198"/>
      <c r="C160" s="199"/>
      <c r="D160" s="200" t="s">
        <v>129</v>
      </c>
      <c r="E160" s="201" t="s">
        <v>1</v>
      </c>
      <c r="F160" s="202" t="s">
        <v>188</v>
      </c>
      <c r="G160" s="199"/>
      <c r="H160" s="201" t="s">
        <v>1</v>
      </c>
      <c r="I160" s="203"/>
      <c r="J160" s="199"/>
      <c r="K160" s="199"/>
      <c r="L160" s="204"/>
      <c r="M160" s="205"/>
      <c r="N160" s="206"/>
      <c r="O160" s="206"/>
      <c r="P160" s="206"/>
      <c r="Q160" s="206"/>
      <c r="R160" s="206"/>
      <c r="S160" s="206"/>
      <c r="T160" s="207"/>
      <c r="AT160" s="208" t="s">
        <v>129</v>
      </c>
      <c r="AU160" s="208" t="s">
        <v>84</v>
      </c>
      <c r="AV160" s="13" t="s">
        <v>82</v>
      </c>
      <c r="AW160" s="13" t="s">
        <v>31</v>
      </c>
      <c r="AX160" s="13" t="s">
        <v>74</v>
      </c>
      <c r="AY160" s="208" t="s">
        <v>120</v>
      </c>
    </row>
    <row r="161" spans="1:65" s="13" customFormat="1" ht="11.25">
      <c r="B161" s="198"/>
      <c r="C161" s="199"/>
      <c r="D161" s="200" t="s">
        <v>129</v>
      </c>
      <c r="E161" s="201" t="s">
        <v>1</v>
      </c>
      <c r="F161" s="202" t="s">
        <v>177</v>
      </c>
      <c r="G161" s="199"/>
      <c r="H161" s="201" t="s">
        <v>1</v>
      </c>
      <c r="I161" s="203"/>
      <c r="J161" s="199"/>
      <c r="K161" s="199"/>
      <c r="L161" s="204"/>
      <c r="M161" s="205"/>
      <c r="N161" s="206"/>
      <c r="O161" s="206"/>
      <c r="P161" s="206"/>
      <c r="Q161" s="206"/>
      <c r="R161" s="206"/>
      <c r="S161" s="206"/>
      <c r="T161" s="207"/>
      <c r="AT161" s="208" t="s">
        <v>129</v>
      </c>
      <c r="AU161" s="208" t="s">
        <v>84</v>
      </c>
      <c r="AV161" s="13" t="s">
        <v>82</v>
      </c>
      <c r="AW161" s="13" t="s">
        <v>31</v>
      </c>
      <c r="AX161" s="13" t="s">
        <v>74</v>
      </c>
      <c r="AY161" s="208" t="s">
        <v>120</v>
      </c>
    </row>
    <row r="162" spans="1:65" s="14" customFormat="1" ht="11.25">
      <c r="B162" s="209"/>
      <c r="C162" s="210"/>
      <c r="D162" s="200" t="s">
        <v>129</v>
      </c>
      <c r="E162" s="211" t="s">
        <v>1</v>
      </c>
      <c r="F162" s="212" t="s">
        <v>178</v>
      </c>
      <c r="G162" s="210"/>
      <c r="H162" s="213">
        <v>26.4</v>
      </c>
      <c r="I162" s="214"/>
      <c r="J162" s="210"/>
      <c r="K162" s="210"/>
      <c r="L162" s="215"/>
      <c r="M162" s="216"/>
      <c r="N162" s="217"/>
      <c r="O162" s="217"/>
      <c r="P162" s="217"/>
      <c r="Q162" s="217"/>
      <c r="R162" s="217"/>
      <c r="S162" s="217"/>
      <c r="T162" s="218"/>
      <c r="AT162" s="219" t="s">
        <v>129</v>
      </c>
      <c r="AU162" s="219" t="s">
        <v>84</v>
      </c>
      <c r="AV162" s="14" t="s">
        <v>84</v>
      </c>
      <c r="AW162" s="14" t="s">
        <v>31</v>
      </c>
      <c r="AX162" s="14" t="s">
        <v>74</v>
      </c>
      <c r="AY162" s="219" t="s">
        <v>120</v>
      </c>
    </row>
    <row r="163" spans="1:65" s="13" customFormat="1" ht="11.25">
      <c r="B163" s="198"/>
      <c r="C163" s="199"/>
      <c r="D163" s="200" t="s">
        <v>129</v>
      </c>
      <c r="E163" s="201" t="s">
        <v>1</v>
      </c>
      <c r="F163" s="202" t="s">
        <v>181</v>
      </c>
      <c r="G163" s="199"/>
      <c r="H163" s="201" t="s">
        <v>1</v>
      </c>
      <c r="I163" s="203"/>
      <c r="J163" s="199"/>
      <c r="K163" s="199"/>
      <c r="L163" s="204"/>
      <c r="M163" s="205"/>
      <c r="N163" s="206"/>
      <c r="O163" s="206"/>
      <c r="P163" s="206"/>
      <c r="Q163" s="206"/>
      <c r="R163" s="206"/>
      <c r="S163" s="206"/>
      <c r="T163" s="207"/>
      <c r="AT163" s="208" t="s">
        <v>129</v>
      </c>
      <c r="AU163" s="208" t="s">
        <v>84</v>
      </c>
      <c r="AV163" s="13" t="s">
        <v>82</v>
      </c>
      <c r="AW163" s="13" t="s">
        <v>31</v>
      </c>
      <c r="AX163" s="13" t="s">
        <v>74</v>
      </c>
      <c r="AY163" s="208" t="s">
        <v>120</v>
      </c>
    </row>
    <row r="164" spans="1:65" s="14" customFormat="1" ht="11.25">
      <c r="B164" s="209"/>
      <c r="C164" s="210"/>
      <c r="D164" s="200" t="s">
        <v>129</v>
      </c>
      <c r="E164" s="211" t="s">
        <v>1</v>
      </c>
      <c r="F164" s="212" t="s">
        <v>182</v>
      </c>
      <c r="G164" s="210"/>
      <c r="H164" s="213">
        <v>18.645</v>
      </c>
      <c r="I164" s="214"/>
      <c r="J164" s="210"/>
      <c r="K164" s="210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129</v>
      </c>
      <c r="AU164" s="219" t="s">
        <v>84</v>
      </c>
      <c r="AV164" s="14" t="s">
        <v>84</v>
      </c>
      <c r="AW164" s="14" t="s">
        <v>31</v>
      </c>
      <c r="AX164" s="14" t="s">
        <v>74</v>
      </c>
      <c r="AY164" s="219" t="s">
        <v>120</v>
      </c>
    </row>
    <row r="165" spans="1:65" s="15" customFormat="1" ht="11.25">
      <c r="B165" s="220"/>
      <c r="C165" s="221"/>
      <c r="D165" s="200" t="s">
        <v>129</v>
      </c>
      <c r="E165" s="222" t="s">
        <v>1</v>
      </c>
      <c r="F165" s="223" t="s">
        <v>183</v>
      </c>
      <c r="G165" s="221"/>
      <c r="H165" s="224">
        <v>45.045000000000002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129</v>
      </c>
      <c r="AU165" s="230" t="s">
        <v>84</v>
      </c>
      <c r="AV165" s="15" t="s">
        <v>127</v>
      </c>
      <c r="AW165" s="15" t="s">
        <v>31</v>
      </c>
      <c r="AX165" s="15" t="s">
        <v>82</v>
      </c>
      <c r="AY165" s="230" t="s">
        <v>120</v>
      </c>
    </row>
    <row r="166" spans="1:65" s="2" customFormat="1" ht="24.2" customHeight="1">
      <c r="A166" s="35"/>
      <c r="B166" s="36"/>
      <c r="C166" s="184" t="s">
        <v>189</v>
      </c>
      <c r="D166" s="184" t="s">
        <v>123</v>
      </c>
      <c r="E166" s="185" t="s">
        <v>190</v>
      </c>
      <c r="F166" s="186" t="s">
        <v>191</v>
      </c>
      <c r="G166" s="187" t="s">
        <v>126</v>
      </c>
      <c r="H166" s="188">
        <v>60.67</v>
      </c>
      <c r="I166" s="189">
        <v>5</v>
      </c>
      <c r="J166" s="190">
        <f>ROUND(I166*H166,2)</f>
        <v>303.35000000000002</v>
      </c>
      <c r="K166" s="191"/>
      <c r="L166" s="40"/>
      <c r="M166" s="192" t="s">
        <v>1</v>
      </c>
      <c r="N166" s="193" t="s">
        <v>39</v>
      </c>
      <c r="O166" s="72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6" t="s">
        <v>174</v>
      </c>
      <c r="AT166" s="196" t="s">
        <v>123</v>
      </c>
      <c r="AU166" s="196" t="s">
        <v>84</v>
      </c>
      <c r="AY166" s="18" t="s">
        <v>120</v>
      </c>
      <c r="BE166" s="197">
        <f>IF(N166="základní",J166,0)</f>
        <v>303.35000000000002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8" t="s">
        <v>82</v>
      </c>
      <c r="BK166" s="197">
        <f>ROUND(I166*H166,2)</f>
        <v>303.35000000000002</v>
      </c>
      <c r="BL166" s="18" t="s">
        <v>174</v>
      </c>
      <c r="BM166" s="196" t="s">
        <v>192</v>
      </c>
    </row>
    <row r="167" spans="1:65" s="13" customFormat="1" ht="11.25">
      <c r="B167" s="198"/>
      <c r="C167" s="199"/>
      <c r="D167" s="200" t="s">
        <v>129</v>
      </c>
      <c r="E167" s="201" t="s">
        <v>1</v>
      </c>
      <c r="F167" s="202" t="s">
        <v>193</v>
      </c>
      <c r="G167" s="199"/>
      <c r="H167" s="201" t="s">
        <v>1</v>
      </c>
      <c r="I167" s="203"/>
      <c r="J167" s="199"/>
      <c r="K167" s="199"/>
      <c r="L167" s="204"/>
      <c r="M167" s="205"/>
      <c r="N167" s="206"/>
      <c r="O167" s="206"/>
      <c r="P167" s="206"/>
      <c r="Q167" s="206"/>
      <c r="R167" s="206"/>
      <c r="S167" s="206"/>
      <c r="T167" s="207"/>
      <c r="AT167" s="208" t="s">
        <v>129</v>
      </c>
      <c r="AU167" s="208" t="s">
        <v>84</v>
      </c>
      <c r="AV167" s="13" t="s">
        <v>82</v>
      </c>
      <c r="AW167" s="13" t="s">
        <v>31</v>
      </c>
      <c r="AX167" s="13" t="s">
        <v>74</v>
      </c>
      <c r="AY167" s="208" t="s">
        <v>120</v>
      </c>
    </row>
    <row r="168" spans="1:65" s="13" customFormat="1" ht="11.25">
      <c r="B168" s="198"/>
      <c r="C168" s="199"/>
      <c r="D168" s="200" t="s">
        <v>129</v>
      </c>
      <c r="E168" s="201" t="s">
        <v>1</v>
      </c>
      <c r="F168" s="202" t="s">
        <v>177</v>
      </c>
      <c r="G168" s="199"/>
      <c r="H168" s="201" t="s">
        <v>1</v>
      </c>
      <c r="I168" s="203"/>
      <c r="J168" s="199"/>
      <c r="K168" s="199"/>
      <c r="L168" s="204"/>
      <c r="M168" s="205"/>
      <c r="N168" s="206"/>
      <c r="O168" s="206"/>
      <c r="P168" s="206"/>
      <c r="Q168" s="206"/>
      <c r="R168" s="206"/>
      <c r="S168" s="206"/>
      <c r="T168" s="207"/>
      <c r="AT168" s="208" t="s">
        <v>129</v>
      </c>
      <c r="AU168" s="208" t="s">
        <v>84</v>
      </c>
      <c r="AV168" s="13" t="s">
        <v>82</v>
      </c>
      <c r="AW168" s="13" t="s">
        <v>31</v>
      </c>
      <c r="AX168" s="13" t="s">
        <v>74</v>
      </c>
      <c r="AY168" s="208" t="s">
        <v>120</v>
      </c>
    </row>
    <row r="169" spans="1:65" s="14" customFormat="1" ht="11.25">
      <c r="B169" s="209"/>
      <c r="C169" s="210"/>
      <c r="D169" s="200" t="s">
        <v>129</v>
      </c>
      <c r="E169" s="211" t="s">
        <v>1</v>
      </c>
      <c r="F169" s="212" t="s">
        <v>178</v>
      </c>
      <c r="G169" s="210"/>
      <c r="H169" s="213">
        <v>26.4</v>
      </c>
      <c r="I169" s="214"/>
      <c r="J169" s="210"/>
      <c r="K169" s="210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129</v>
      </c>
      <c r="AU169" s="219" t="s">
        <v>84</v>
      </c>
      <c r="AV169" s="14" t="s">
        <v>84</v>
      </c>
      <c r="AW169" s="14" t="s">
        <v>31</v>
      </c>
      <c r="AX169" s="14" t="s">
        <v>74</v>
      </c>
      <c r="AY169" s="219" t="s">
        <v>120</v>
      </c>
    </row>
    <row r="170" spans="1:65" s="13" customFormat="1" ht="11.25">
      <c r="B170" s="198"/>
      <c r="C170" s="199"/>
      <c r="D170" s="200" t="s">
        <v>129</v>
      </c>
      <c r="E170" s="201" t="s">
        <v>1</v>
      </c>
      <c r="F170" s="202" t="s">
        <v>179</v>
      </c>
      <c r="G170" s="199"/>
      <c r="H170" s="201" t="s">
        <v>1</v>
      </c>
      <c r="I170" s="203"/>
      <c r="J170" s="199"/>
      <c r="K170" s="199"/>
      <c r="L170" s="204"/>
      <c r="M170" s="205"/>
      <c r="N170" s="206"/>
      <c r="O170" s="206"/>
      <c r="P170" s="206"/>
      <c r="Q170" s="206"/>
      <c r="R170" s="206"/>
      <c r="S170" s="206"/>
      <c r="T170" s="207"/>
      <c r="AT170" s="208" t="s">
        <v>129</v>
      </c>
      <c r="AU170" s="208" t="s">
        <v>84</v>
      </c>
      <c r="AV170" s="13" t="s">
        <v>82</v>
      </c>
      <c r="AW170" s="13" t="s">
        <v>31</v>
      </c>
      <c r="AX170" s="13" t="s">
        <v>74</v>
      </c>
      <c r="AY170" s="208" t="s">
        <v>120</v>
      </c>
    </row>
    <row r="171" spans="1:65" s="14" customFormat="1" ht="11.25">
      <c r="B171" s="209"/>
      <c r="C171" s="210"/>
      <c r="D171" s="200" t="s">
        <v>129</v>
      </c>
      <c r="E171" s="211" t="s">
        <v>1</v>
      </c>
      <c r="F171" s="212" t="s">
        <v>194</v>
      </c>
      <c r="G171" s="210"/>
      <c r="H171" s="213">
        <v>16.170000000000002</v>
      </c>
      <c r="I171" s="214"/>
      <c r="J171" s="210"/>
      <c r="K171" s="210"/>
      <c r="L171" s="215"/>
      <c r="M171" s="216"/>
      <c r="N171" s="217"/>
      <c r="O171" s="217"/>
      <c r="P171" s="217"/>
      <c r="Q171" s="217"/>
      <c r="R171" s="217"/>
      <c r="S171" s="217"/>
      <c r="T171" s="218"/>
      <c r="AT171" s="219" t="s">
        <v>129</v>
      </c>
      <c r="AU171" s="219" t="s">
        <v>84</v>
      </c>
      <c r="AV171" s="14" t="s">
        <v>84</v>
      </c>
      <c r="AW171" s="14" t="s">
        <v>31</v>
      </c>
      <c r="AX171" s="14" t="s">
        <v>74</v>
      </c>
      <c r="AY171" s="219" t="s">
        <v>120</v>
      </c>
    </row>
    <row r="172" spans="1:65" s="16" customFormat="1" ht="11.25">
      <c r="B172" s="231"/>
      <c r="C172" s="232"/>
      <c r="D172" s="200" t="s">
        <v>129</v>
      </c>
      <c r="E172" s="233" t="s">
        <v>1</v>
      </c>
      <c r="F172" s="234" t="s">
        <v>195</v>
      </c>
      <c r="G172" s="232"/>
      <c r="H172" s="235">
        <v>42.57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AT172" s="241" t="s">
        <v>129</v>
      </c>
      <c r="AU172" s="241" t="s">
        <v>84</v>
      </c>
      <c r="AV172" s="16" t="s">
        <v>140</v>
      </c>
      <c r="AW172" s="16" t="s">
        <v>31</v>
      </c>
      <c r="AX172" s="16" t="s">
        <v>74</v>
      </c>
      <c r="AY172" s="241" t="s">
        <v>120</v>
      </c>
    </row>
    <row r="173" spans="1:65" s="13" customFormat="1" ht="11.25">
      <c r="B173" s="198"/>
      <c r="C173" s="199"/>
      <c r="D173" s="200" t="s">
        <v>129</v>
      </c>
      <c r="E173" s="201" t="s">
        <v>1</v>
      </c>
      <c r="F173" s="202" t="s">
        <v>196</v>
      </c>
      <c r="G173" s="199"/>
      <c r="H173" s="201" t="s">
        <v>1</v>
      </c>
      <c r="I173" s="203"/>
      <c r="J173" s="199"/>
      <c r="K173" s="199"/>
      <c r="L173" s="204"/>
      <c r="M173" s="205"/>
      <c r="N173" s="206"/>
      <c r="O173" s="206"/>
      <c r="P173" s="206"/>
      <c r="Q173" s="206"/>
      <c r="R173" s="206"/>
      <c r="S173" s="206"/>
      <c r="T173" s="207"/>
      <c r="AT173" s="208" t="s">
        <v>129</v>
      </c>
      <c r="AU173" s="208" t="s">
        <v>84</v>
      </c>
      <c r="AV173" s="13" t="s">
        <v>82</v>
      </c>
      <c r="AW173" s="13" t="s">
        <v>31</v>
      </c>
      <c r="AX173" s="13" t="s">
        <v>74</v>
      </c>
      <c r="AY173" s="208" t="s">
        <v>120</v>
      </c>
    </row>
    <row r="174" spans="1:65" s="14" customFormat="1" ht="11.25">
      <c r="B174" s="209"/>
      <c r="C174" s="210"/>
      <c r="D174" s="200" t="s">
        <v>129</v>
      </c>
      <c r="E174" s="211" t="s">
        <v>1</v>
      </c>
      <c r="F174" s="212" t="s">
        <v>197</v>
      </c>
      <c r="G174" s="210"/>
      <c r="H174" s="213">
        <v>18.100000000000001</v>
      </c>
      <c r="I174" s="214"/>
      <c r="J174" s="210"/>
      <c r="K174" s="210"/>
      <c r="L174" s="215"/>
      <c r="M174" s="216"/>
      <c r="N174" s="217"/>
      <c r="O174" s="217"/>
      <c r="P174" s="217"/>
      <c r="Q174" s="217"/>
      <c r="R174" s="217"/>
      <c r="S174" s="217"/>
      <c r="T174" s="218"/>
      <c r="AT174" s="219" t="s">
        <v>129</v>
      </c>
      <c r="AU174" s="219" t="s">
        <v>84</v>
      </c>
      <c r="AV174" s="14" t="s">
        <v>84</v>
      </c>
      <c r="AW174" s="14" t="s">
        <v>31</v>
      </c>
      <c r="AX174" s="14" t="s">
        <v>74</v>
      </c>
      <c r="AY174" s="219" t="s">
        <v>120</v>
      </c>
    </row>
    <row r="175" spans="1:65" s="15" customFormat="1" ht="11.25">
      <c r="B175" s="220"/>
      <c r="C175" s="221"/>
      <c r="D175" s="200" t="s">
        <v>129</v>
      </c>
      <c r="E175" s="222" t="s">
        <v>1</v>
      </c>
      <c r="F175" s="223" t="s">
        <v>183</v>
      </c>
      <c r="G175" s="221"/>
      <c r="H175" s="224">
        <v>60.67</v>
      </c>
      <c r="I175" s="225"/>
      <c r="J175" s="221"/>
      <c r="K175" s="221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129</v>
      </c>
      <c r="AU175" s="230" t="s">
        <v>84</v>
      </c>
      <c r="AV175" s="15" t="s">
        <v>127</v>
      </c>
      <c r="AW175" s="15" t="s">
        <v>31</v>
      </c>
      <c r="AX175" s="15" t="s">
        <v>82</v>
      </c>
      <c r="AY175" s="230" t="s">
        <v>120</v>
      </c>
    </row>
    <row r="176" spans="1:65" s="2" customFormat="1" ht="16.5" customHeight="1">
      <c r="A176" s="35"/>
      <c r="B176" s="36"/>
      <c r="C176" s="242" t="s">
        <v>198</v>
      </c>
      <c r="D176" s="242" t="s">
        <v>199</v>
      </c>
      <c r="E176" s="243" t="s">
        <v>200</v>
      </c>
      <c r="F176" s="244" t="s">
        <v>201</v>
      </c>
      <c r="G176" s="245" t="s">
        <v>126</v>
      </c>
      <c r="H176" s="246">
        <v>67.055999999999997</v>
      </c>
      <c r="I176" s="247">
        <v>5</v>
      </c>
      <c r="J176" s="248">
        <f>ROUND(I176*H176,2)</f>
        <v>335.28</v>
      </c>
      <c r="K176" s="249"/>
      <c r="L176" s="250"/>
      <c r="M176" s="251" t="s">
        <v>1</v>
      </c>
      <c r="N176" s="252" t="s">
        <v>39</v>
      </c>
      <c r="O176" s="72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6" t="s">
        <v>202</v>
      </c>
      <c r="AT176" s="196" t="s">
        <v>199</v>
      </c>
      <c r="AU176" s="196" t="s">
        <v>84</v>
      </c>
      <c r="AY176" s="18" t="s">
        <v>120</v>
      </c>
      <c r="BE176" s="197">
        <f>IF(N176="základní",J176,0)</f>
        <v>335.28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8" t="s">
        <v>82</v>
      </c>
      <c r="BK176" s="197">
        <f>ROUND(I176*H176,2)</f>
        <v>335.28</v>
      </c>
      <c r="BL176" s="18" t="s">
        <v>174</v>
      </c>
      <c r="BM176" s="196" t="s">
        <v>203</v>
      </c>
    </row>
    <row r="177" spans="1:65" s="14" customFormat="1" ht="11.25">
      <c r="B177" s="209"/>
      <c r="C177" s="210"/>
      <c r="D177" s="200" t="s">
        <v>129</v>
      </c>
      <c r="E177" s="211" t="s">
        <v>1</v>
      </c>
      <c r="F177" s="212" t="s">
        <v>204</v>
      </c>
      <c r="G177" s="210"/>
      <c r="H177" s="213">
        <v>48.956000000000003</v>
      </c>
      <c r="I177" s="214"/>
      <c r="J177" s="210"/>
      <c r="K177" s="210"/>
      <c r="L177" s="215"/>
      <c r="M177" s="216"/>
      <c r="N177" s="217"/>
      <c r="O177" s="217"/>
      <c r="P177" s="217"/>
      <c r="Q177" s="217"/>
      <c r="R177" s="217"/>
      <c r="S177" s="217"/>
      <c r="T177" s="218"/>
      <c r="AT177" s="219" t="s">
        <v>129</v>
      </c>
      <c r="AU177" s="219" t="s">
        <v>84</v>
      </c>
      <c r="AV177" s="14" t="s">
        <v>84</v>
      </c>
      <c r="AW177" s="14" t="s">
        <v>31</v>
      </c>
      <c r="AX177" s="14" t="s">
        <v>74</v>
      </c>
      <c r="AY177" s="219" t="s">
        <v>120</v>
      </c>
    </row>
    <row r="178" spans="1:65" s="13" customFormat="1" ht="11.25">
      <c r="B178" s="198"/>
      <c r="C178" s="199"/>
      <c r="D178" s="200" t="s">
        <v>129</v>
      </c>
      <c r="E178" s="201" t="s">
        <v>1</v>
      </c>
      <c r="F178" s="202" t="s">
        <v>205</v>
      </c>
      <c r="G178" s="199"/>
      <c r="H178" s="201" t="s">
        <v>1</v>
      </c>
      <c r="I178" s="203"/>
      <c r="J178" s="199"/>
      <c r="K178" s="199"/>
      <c r="L178" s="204"/>
      <c r="M178" s="205"/>
      <c r="N178" s="206"/>
      <c r="O178" s="206"/>
      <c r="P178" s="206"/>
      <c r="Q178" s="206"/>
      <c r="R178" s="206"/>
      <c r="S178" s="206"/>
      <c r="T178" s="207"/>
      <c r="AT178" s="208" t="s">
        <v>129</v>
      </c>
      <c r="AU178" s="208" t="s">
        <v>84</v>
      </c>
      <c r="AV178" s="13" t="s">
        <v>82</v>
      </c>
      <c r="AW178" s="13" t="s">
        <v>31</v>
      </c>
      <c r="AX178" s="13" t="s">
        <v>74</v>
      </c>
      <c r="AY178" s="208" t="s">
        <v>120</v>
      </c>
    </row>
    <row r="179" spans="1:65" s="14" customFormat="1" ht="11.25">
      <c r="B179" s="209"/>
      <c r="C179" s="210"/>
      <c r="D179" s="200" t="s">
        <v>129</v>
      </c>
      <c r="E179" s="211" t="s">
        <v>1</v>
      </c>
      <c r="F179" s="212" t="s">
        <v>197</v>
      </c>
      <c r="G179" s="210"/>
      <c r="H179" s="213">
        <v>18.100000000000001</v>
      </c>
      <c r="I179" s="214"/>
      <c r="J179" s="210"/>
      <c r="K179" s="210"/>
      <c r="L179" s="215"/>
      <c r="M179" s="216"/>
      <c r="N179" s="217"/>
      <c r="O179" s="217"/>
      <c r="P179" s="217"/>
      <c r="Q179" s="217"/>
      <c r="R179" s="217"/>
      <c r="S179" s="217"/>
      <c r="T179" s="218"/>
      <c r="AT179" s="219" t="s">
        <v>129</v>
      </c>
      <c r="AU179" s="219" t="s">
        <v>84</v>
      </c>
      <c r="AV179" s="14" t="s">
        <v>84</v>
      </c>
      <c r="AW179" s="14" t="s">
        <v>31</v>
      </c>
      <c r="AX179" s="14" t="s">
        <v>74</v>
      </c>
      <c r="AY179" s="219" t="s">
        <v>120</v>
      </c>
    </row>
    <row r="180" spans="1:65" s="15" customFormat="1" ht="11.25">
      <c r="B180" s="220"/>
      <c r="C180" s="221"/>
      <c r="D180" s="200" t="s">
        <v>129</v>
      </c>
      <c r="E180" s="222" t="s">
        <v>1</v>
      </c>
      <c r="F180" s="223" t="s">
        <v>183</v>
      </c>
      <c r="G180" s="221"/>
      <c r="H180" s="224">
        <v>67.055999999999997</v>
      </c>
      <c r="I180" s="225"/>
      <c r="J180" s="221"/>
      <c r="K180" s="221"/>
      <c r="L180" s="226"/>
      <c r="M180" s="227"/>
      <c r="N180" s="228"/>
      <c r="O180" s="228"/>
      <c r="P180" s="228"/>
      <c r="Q180" s="228"/>
      <c r="R180" s="228"/>
      <c r="S180" s="228"/>
      <c r="T180" s="229"/>
      <c r="AT180" s="230" t="s">
        <v>129</v>
      </c>
      <c r="AU180" s="230" t="s">
        <v>84</v>
      </c>
      <c r="AV180" s="15" t="s">
        <v>127</v>
      </c>
      <c r="AW180" s="15" t="s">
        <v>31</v>
      </c>
      <c r="AX180" s="15" t="s">
        <v>82</v>
      </c>
      <c r="AY180" s="230" t="s">
        <v>120</v>
      </c>
    </row>
    <row r="181" spans="1:65" s="2" customFormat="1" ht="33" customHeight="1">
      <c r="A181" s="35"/>
      <c r="B181" s="36"/>
      <c r="C181" s="184" t="s">
        <v>206</v>
      </c>
      <c r="D181" s="184" t="s">
        <v>123</v>
      </c>
      <c r="E181" s="185" t="s">
        <v>207</v>
      </c>
      <c r="F181" s="186" t="s">
        <v>208</v>
      </c>
      <c r="G181" s="187" t="s">
        <v>136</v>
      </c>
      <c r="H181" s="188">
        <v>8</v>
      </c>
      <c r="I181" s="189">
        <v>5</v>
      </c>
      <c r="J181" s="190">
        <f>ROUND(I181*H181,2)</f>
        <v>40</v>
      </c>
      <c r="K181" s="191"/>
      <c r="L181" s="40"/>
      <c r="M181" s="192" t="s">
        <v>1</v>
      </c>
      <c r="N181" s="193" t="s">
        <v>39</v>
      </c>
      <c r="O181" s="72"/>
      <c r="P181" s="194">
        <f>O181*H181</f>
        <v>0</v>
      </c>
      <c r="Q181" s="194">
        <v>0</v>
      </c>
      <c r="R181" s="194">
        <f>Q181*H181</f>
        <v>0</v>
      </c>
      <c r="S181" s="194">
        <v>0</v>
      </c>
      <c r="T181" s="19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6" t="s">
        <v>174</v>
      </c>
      <c r="AT181" s="196" t="s">
        <v>123</v>
      </c>
      <c r="AU181" s="196" t="s">
        <v>84</v>
      </c>
      <c r="AY181" s="18" t="s">
        <v>120</v>
      </c>
      <c r="BE181" s="197">
        <f>IF(N181="základní",J181,0)</f>
        <v>40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8" t="s">
        <v>82</v>
      </c>
      <c r="BK181" s="197">
        <f>ROUND(I181*H181,2)</f>
        <v>40</v>
      </c>
      <c r="BL181" s="18" t="s">
        <v>174</v>
      </c>
      <c r="BM181" s="196" t="s">
        <v>209</v>
      </c>
    </row>
    <row r="182" spans="1:65" s="13" customFormat="1" ht="11.25">
      <c r="B182" s="198"/>
      <c r="C182" s="199"/>
      <c r="D182" s="200" t="s">
        <v>129</v>
      </c>
      <c r="E182" s="201" t="s">
        <v>1</v>
      </c>
      <c r="F182" s="202" t="s">
        <v>210</v>
      </c>
      <c r="G182" s="199"/>
      <c r="H182" s="201" t="s">
        <v>1</v>
      </c>
      <c r="I182" s="203"/>
      <c r="J182" s="199"/>
      <c r="K182" s="199"/>
      <c r="L182" s="204"/>
      <c r="M182" s="205"/>
      <c r="N182" s="206"/>
      <c r="O182" s="206"/>
      <c r="P182" s="206"/>
      <c r="Q182" s="206"/>
      <c r="R182" s="206"/>
      <c r="S182" s="206"/>
      <c r="T182" s="207"/>
      <c r="AT182" s="208" t="s">
        <v>129</v>
      </c>
      <c r="AU182" s="208" t="s">
        <v>84</v>
      </c>
      <c r="AV182" s="13" t="s">
        <v>82</v>
      </c>
      <c r="AW182" s="13" t="s">
        <v>31</v>
      </c>
      <c r="AX182" s="13" t="s">
        <v>74</v>
      </c>
      <c r="AY182" s="208" t="s">
        <v>120</v>
      </c>
    </row>
    <row r="183" spans="1:65" s="14" customFormat="1" ht="11.25">
      <c r="B183" s="209"/>
      <c r="C183" s="210"/>
      <c r="D183" s="200" t="s">
        <v>129</v>
      </c>
      <c r="E183" s="211" t="s">
        <v>1</v>
      </c>
      <c r="F183" s="212" t="s">
        <v>211</v>
      </c>
      <c r="G183" s="210"/>
      <c r="H183" s="213">
        <v>8</v>
      </c>
      <c r="I183" s="214"/>
      <c r="J183" s="210"/>
      <c r="K183" s="210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129</v>
      </c>
      <c r="AU183" s="219" t="s">
        <v>84</v>
      </c>
      <c r="AV183" s="14" t="s">
        <v>84</v>
      </c>
      <c r="AW183" s="14" t="s">
        <v>31</v>
      </c>
      <c r="AX183" s="14" t="s">
        <v>74</v>
      </c>
      <c r="AY183" s="219" t="s">
        <v>120</v>
      </c>
    </row>
    <row r="184" spans="1:65" s="15" customFormat="1" ht="11.25">
      <c r="B184" s="220"/>
      <c r="C184" s="221"/>
      <c r="D184" s="200" t="s">
        <v>129</v>
      </c>
      <c r="E184" s="222" t="s">
        <v>1</v>
      </c>
      <c r="F184" s="223" t="s">
        <v>183</v>
      </c>
      <c r="G184" s="221"/>
      <c r="H184" s="224">
        <v>8</v>
      </c>
      <c r="I184" s="225"/>
      <c r="J184" s="221"/>
      <c r="K184" s="221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129</v>
      </c>
      <c r="AU184" s="230" t="s">
        <v>84</v>
      </c>
      <c r="AV184" s="15" t="s">
        <v>127</v>
      </c>
      <c r="AW184" s="15" t="s">
        <v>31</v>
      </c>
      <c r="AX184" s="15" t="s">
        <v>82</v>
      </c>
      <c r="AY184" s="230" t="s">
        <v>120</v>
      </c>
    </row>
    <row r="185" spans="1:65" s="2" customFormat="1" ht="16.5" customHeight="1">
      <c r="A185" s="35"/>
      <c r="B185" s="36"/>
      <c r="C185" s="242" t="s">
        <v>212</v>
      </c>
      <c r="D185" s="242" t="s">
        <v>199</v>
      </c>
      <c r="E185" s="243" t="s">
        <v>213</v>
      </c>
      <c r="F185" s="244" t="s">
        <v>214</v>
      </c>
      <c r="G185" s="245" t="s">
        <v>136</v>
      </c>
      <c r="H185" s="246">
        <v>8</v>
      </c>
      <c r="I185" s="247">
        <v>5</v>
      </c>
      <c r="J185" s="248">
        <f>ROUND(I185*H185,2)</f>
        <v>40</v>
      </c>
      <c r="K185" s="249"/>
      <c r="L185" s="250"/>
      <c r="M185" s="251" t="s">
        <v>1</v>
      </c>
      <c r="N185" s="252" t="s">
        <v>39</v>
      </c>
      <c r="O185" s="72"/>
      <c r="P185" s="194">
        <f>O185*H185</f>
        <v>0</v>
      </c>
      <c r="Q185" s="194">
        <v>2.0000000000000001E-4</v>
      </c>
      <c r="R185" s="194">
        <f>Q185*H185</f>
        <v>1.6000000000000001E-3</v>
      </c>
      <c r="S185" s="194">
        <v>0</v>
      </c>
      <c r="T185" s="19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6" t="s">
        <v>202</v>
      </c>
      <c r="AT185" s="196" t="s">
        <v>199</v>
      </c>
      <c r="AU185" s="196" t="s">
        <v>84</v>
      </c>
      <c r="AY185" s="18" t="s">
        <v>120</v>
      </c>
      <c r="BE185" s="197">
        <f>IF(N185="základní",J185,0)</f>
        <v>40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8" t="s">
        <v>82</v>
      </c>
      <c r="BK185" s="197">
        <f>ROUND(I185*H185,2)</f>
        <v>40</v>
      </c>
      <c r="BL185" s="18" t="s">
        <v>174</v>
      </c>
      <c r="BM185" s="196" t="s">
        <v>215</v>
      </c>
    </row>
    <row r="186" spans="1:65" s="13" customFormat="1" ht="11.25">
      <c r="B186" s="198"/>
      <c r="C186" s="199"/>
      <c r="D186" s="200" t="s">
        <v>129</v>
      </c>
      <c r="E186" s="201" t="s">
        <v>1</v>
      </c>
      <c r="F186" s="202" t="s">
        <v>210</v>
      </c>
      <c r="G186" s="199"/>
      <c r="H186" s="201" t="s">
        <v>1</v>
      </c>
      <c r="I186" s="203"/>
      <c r="J186" s="199"/>
      <c r="K186" s="199"/>
      <c r="L186" s="204"/>
      <c r="M186" s="205"/>
      <c r="N186" s="206"/>
      <c r="O186" s="206"/>
      <c r="P186" s="206"/>
      <c r="Q186" s="206"/>
      <c r="R186" s="206"/>
      <c r="S186" s="206"/>
      <c r="T186" s="207"/>
      <c r="AT186" s="208" t="s">
        <v>129</v>
      </c>
      <c r="AU186" s="208" t="s">
        <v>84</v>
      </c>
      <c r="AV186" s="13" t="s">
        <v>82</v>
      </c>
      <c r="AW186" s="13" t="s">
        <v>31</v>
      </c>
      <c r="AX186" s="13" t="s">
        <v>74</v>
      </c>
      <c r="AY186" s="208" t="s">
        <v>120</v>
      </c>
    </row>
    <row r="187" spans="1:65" s="14" customFormat="1" ht="11.25">
      <c r="B187" s="209"/>
      <c r="C187" s="210"/>
      <c r="D187" s="200" t="s">
        <v>129</v>
      </c>
      <c r="E187" s="211" t="s">
        <v>1</v>
      </c>
      <c r="F187" s="212" t="s">
        <v>211</v>
      </c>
      <c r="G187" s="210"/>
      <c r="H187" s="213">
        <v>8</v>
      </c>
      <c r="I187" s="214"/>
      <c r="J187" s="210"/>
      <c r="K187" s="210"/>
      <c r="L187" s="215"/>
      <c r="M187" s="216"/>
      <c r="N187" s="217"/>
      <c r="O187" s="217"/>
      <c r="P187" s="217"/>
      <c r="Q187" s="217"/>
      <c r="R187" s="217"/>
      <c r="S187" s="217"/>
      <c r="T187" s="218"/>
      <c r="AT187" s="219" t="s">
        <v>129</v>
      </c>
      <c r="AU187" s="219" t="s">
        <v>84</v>
      </c>
      <c r="AV187" s="14" t="s">
        <v>84</v>
      </c>
      <c r="AW187" s="14" t="s">
        <v>31</v>
      </c>
      <c r="AX187" s="14" t="s">
        <v>82</v>
      </c>
      <c r="AY187" s="219" t="s">
        <v>120</v>
      </c>
    </row>
    <row r="188" spans="1:65" s="2" customFormat="1" ht="37.9" customHeight="1">
      <c r="A188" s="35"/>
      <c r="B188" s="36"/>
      <c r="C188" s="184" t="s">
        <v>8</v>
      </c>
      <c r="D188" s="184" t="s">
        <v>123</v>
      </c>
      <c r="E188" s="185" t="s">
        <v>216</v>
      </c>
      <c r="F188" s="186" t="s">
        <v>217</v>
      </c>
      <c r="G188" s="187" t="s">
        <v>218</v>
      </c>
      <c r="H188" s="188">
        <v>36.200000000000003</v>
      </c>
      <c r="I188" s="189">
        <v>5</v>
      </c>
      <c r="J188" s="190">
        <f>ROUND(I188*H188,2)</f>
        <v>181</v>
      </c>
      <c r="K188" s="191"/>
      <c r="L188" s="40"/>
      <c r="M188" s="192" t="s">
        <v>1</v>
      </c>
      <c r="N188" s="193" t="s">
        <v>39</v>
      </c>
      <c r="O188" s="72"/>
      <c r="P188" s="194">
        <f>O188*H188</f>
        <v>0</v>
      </c>
      <c r="Q188" s="194">
        <v>0</v>
      </c>
      <c r="R188" s="194">
        <f>Q188*H188</f>
        <v>0</v>
      </c>
      <c r="S188" s="194">
        <v>0</v>
      </c>
      <c r="T188" s="19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6" t="s">
        <v>174</v>
      </c>
      <c r="AT188" s="196" t="s">
        <v>123</v>
      </c>
      <c r="AU188" s="196" t="s">
        <v>84</v>
      </c>
      <c r="AY188" s="18" t="s">
        <v>120</v>
      </c>
      <c r="BE188" s="197">
        <f>IF(N188="základní",J188,0)</f>
        <v>181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8" t="s">
        <v>82</v>
      </c>
      <c r="BK188" s="197">
        <f>ROUND(I188*H188,2)</f>
        <v>181</v>
      </c>
      <c r="BL188" s="18" t="s">
        <v>174</v>
      </c>
      <c r="BM188" s="196" t="s">
        <v>219</v>
      </c>
    </row>
    <row r="189" spans="1:65" s="13" customFormat="1" ht="11.25">
      <c r="B189" s="198"/>
      <c r="C189" s="199"/>
      <c r="D189" s="200" t="s">
        <v>129</v>
      </c>
      <c r="E189" s="201" t="s">
        <v>1</v>
      </c>
      <c r="F189" s="202" t="s">
        <v>220</v>
      </c>
      <c r="G189" s="199"/>
      <c r="H189" s="201" t="s">
        <v>1</v>
      </c>
      <c r="I189" s="203"/>
      <c r="J189" s="199"/>
      <c r="K189" s="199"/>
      <c r="L189" s="204"/>
      <c r="M189" s="205"/>
      <c r="N189" s="206"/>
      <c r="O189" s="206"/>
      <c r="P189" s="206"/>
      <c r="Q189" s="206"/>
      <c r="R189" s="206"/>
      <c r="S189" s="206"/>
      <c r="T189" s="207"/>
      <c r="AT189" s="208" t="s">
        <v>129</v>
      </c>
      <c r="AU189" s="208" t="s">
        <v>84</v>
      </c>
      <c r="AV189" s="13" t="s">
        <v>82</v>
      </c>
      <c r="AW189" s="13" t="s">
        <v>31</v>
      </c>
      <c r="AX189" s="13" t="s">
        <v>74</v>
      </c>
      <c r="AY189" s="208" t="s">
        <v>120</v>
      </c>
    </row>
    <row r="190" spans="1:65" s="14" customFormat="1" ht="11.25">
      <c r="B190" s="209"/>
      <c r="C190" s="210"/>
      <c r="D190" s="200" t="s">
        <v>129</v>
      </c>
      <c r="E190" s="211" t="s">
        <v>1</v>
      </c>
      <c r="F190" s="212" t="s">
        <v>221</v>
      </c>
      <c r="G190" s="210"/>
      <c r="H190" s="213">
        <v>33</v>
      </c>
      <c r="I190" s="214"/>
      <c r="J190" s="210"/>
      <c r="K190" s="210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129</v>
      </c>
      <c r="AU190" s="219" t="s">
        <v>84</v>
      </c>
      <c r="AV190" s="14" t="s">
        <v>84</v>
      </c>
      <c r="AW190" s="14" t="s">
        <v>31</v>
      </c>
      <c r="AX190" s="14" t="s">
        <v>74</v>
      </c>
      <c r="AY190" s="219" t="s">
        <v>120</v>
      </c>
    </row>
    <row r="191" spans="1:65" s="14" customFormat="1" ht="11.25">
      <c r="B191" s="209"/>
      <c r="C191" s="210"/>
      <c r="D191" s="200" t="s">
        <v>129</v>
      </c>
      <c r="E191" s="211" t="s">
        <v>1</v>
      </c>
      <c r="F191" s="212" t="s">
        <v>222</v>
      </c>
      <c r="G191" s="210"/>
      <c r="H191" s="213">
        <v>3.2</v>
      </c>
      <c r="I191" s="214"/>
      <c r="J191" s="210"/>
      <c r="K191" s="210"/>
      <c r="L191" s="215"/>
      <c r="M191" s="216"/>
      <c r="N191" s="217"/>
      <c r="O191" s="217"/>
      <c r="P191" s="217"/>
      <c r="Q191" s="217"/>
      <c r="R191" s="217"/>
      <c r="S191" s="217"/>
      <c r="T191" s="218"/>
      <c r="AT191" s="219" t="s">
        <v>129</v>
      </c>
      <c r="AU191" s="219" t="s">
        <v>84</v>
      </c>
      <c r="AV191" s="14" t="s">
        <v>84</v>
      </c>
      <c r="AW191" s="14" t="s">
        <v>31</v>
      </c>
      <c r="AX191" s="14" t="s">
        <v>74</v>
      </c>
      <c r="AY191" s="219" t="s">
        <v>120</v>
      </c>
    </row>
    <row r="192" spans="1:65" s="15" customFormat="1" ht="11.25">
      <c r="B192" s="220"/>
      <c r="C192" s="221"/>
      <c r="D192" s="200" t="s">
        <v>129</v>
      </c>
      <c r="E192" s="222" t="s">
        <v>1</v>
      </c>
      <c r="F192" s="223" t="s">
        <v>183</v>
      </c>
      <c r="G192" s="221"/>
      <c r="H192" s="224">
        <v>36.200000000000003</v>
      </c>
      <c r="I192" s="225"/>
      <c r="J192" s="221"/>
      <c r="K192" s="221"/>
      <c r="L192" s="226"/>
      <c r="M192" s="227"/>
      <c r="N192" s="228"/>
      <c r="O192" s="228"/>
      <c r="P192" s="228"/>
      <c r="Q192" s="228"/>
      <c r="R192" s="228"/>
      <c r="S192" s="228"/>
      <c r="T192" s="229"/>
      <c r="AT192" s="230" t="s">
        <v>129</v>
      </c>
      <c r="AU192" s="230" t="s">
        <v>84</v>
      </c>
      <c r="AV192" s="15" t="s">
        <v>127</v>
      </c>
      <c r="AW192" s="15" t="s">
        <v>31</v>
      </c>
      <c r="AX192" s="15" t="s">
        <v>82</v>
      </c>
      <c r="AY192" s="230" t="s">
        <v>120</v>
      </c>
    </row>
    <row r="193" spans="1:65" s="2" customFormat="1" ht="16.5" customHeight="1">
      <c r="A193" s="35"/>
      <c r="B193" s="36"/>
      <c r="C193" s="242" t="s">
        <v>174</v>
      </c>
      <c r="D193" s="242" t="s">
        <v>199</v>
      </c>
      <c r="E193" s="243" t="s">
        <v>223</v>
      </c>
      <c r="F193" s="244" t="s">
        <v>224</v>
      </c>
      <c r="G193" s="245" t="s">
        <v>218</v>
      </c>
      <c r="H193" s="246">
        <v>39</v>
      </c>
      <c r="I193" s="247">
        <v>5</v>
      </c>
      <c r="J193" s="248">
        <f>ROUND(I193*H193,2)</f>
        <v>195</v>
      </c>
      <c r="K193" s="249"/>
      <c r="L193" s="250"/>
      <c r="M193" s="251" t="s">
        <v>1</v>
      </c>
      <c r="N193" s="252" t="s">
        <v>39</v>
      </c>
      <c r="O193" s="72"/>
      <c r="P193" s="194">
        <f>O193*H193</f>
        <v>0</v>
      </c>
      <c r="Q193" s="194">
        <v>0</v>
      </c>
      <c r="R193" s="194">
        <f>Q193*H193</f>
        <v>0</v>
      </c>
      <c r="S193" s="194">
        <v>0</v>
      </c>
      <c r="T193" s="19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6" t="s">
        <v>202</v>
      </c>
      <c r="AT193" s="196" t="s">
        <v>199</v>
      </c>
      <c r="AU193" s="196" t="s">
        <v>84</v>
      </c>
      <c r="AY193" s="18" t="s">
        <v>120</v>
      </c>
      <c r="BE193" s="197">
        <f>IF(N193="základní",J193,0)</f>
        <v>195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8" t="s">
        <v>82</v>
      </c>
      <c r="BK193" s="197">
        <f>ROUND(I193*H193,2)</f>
        <v>195</v>
      </c>
      <c r="BL193" s="18" t="s">
        <v>174</v>
      </c>
      <c r="BM193" s="196" t="s">
        <v>225</v>
      </c>
    </row>
    <row r="194" spans="1:65" s="13" customFormat="1" ht="11.25">
      <c r="B194" s="198"/>
      <c r="C194" s="199"/>
      <c r="D194" s="200" t="s">
        <v>129</v>
      </c>
      <c r="E194" s="201" t="s">
        <v>1</v>
      </c>
      <c r="F194" s="202" t="s">
        <v>226</v>
      </c>
      <c r="G194" s="199"/>
      <c r="H194" s="201" t="s">
        <v>1</v>
      </c>
      <c r="I194" s="203"/>
      <c r="J194" s="199"/>
      <c r="K194" s="199"/>
      <c r="L194" s="204"/>
      <c r="M194" s="205"/>
      <c r="N194" s="206"/>
      <c r="O194" s="206"/>
      <c r="P194" s="206"/>
      <c r="Q194" s="206"/>
      <c r="R194" s="206"/>
      <c r="S194" s="206"/>
      <c r="T194" s="207"/>
      <c r="AT194" s="208" t="s">
        <v>129</v>
      </c>
      <c r="AU194" s="208" t="s">
        <v>84</v>
      </c>
      <c r="AV194" s="13" t="s">
        <v>82</v>
      </c>
      <c r="AW194" s="13" t="s">
        <v>31</v>
      </c>
      <c r="AX194" s="13" t="s">
        <v>74</v>
      </c>
      <c r="AY194" s="208" t="s">
        <v>120</v>
      </c>
    </row>
    <row r="195" spans="1:65" s="14" customFormat="1" ht="11.25">
      <c r="B195" s="209"/>
      <c r="C195" s="210"/>
      <c r="D195" s="200" t="s">
        <v>129</v>
      </c>
      <c r="E195" s="211" t="s">
        <v>1</v>
      </c>
      <c r="F195" s="212" t="s">
        <v>227</v>
      </c>
      <c r="G195" s="210"/>
      <c r="H195" s="213">
        <v>38.01</v>
      </c>
      <c r="I195" s="214"/>
      <c r="J195" s="210"/>
      <c r="K195" s="210"/>
      <c r="L195" s="215"/>
      <c r="M195" s="216"/>
      <c r="N195" s="217"/>
      <c r="O195" s="217"/>
      <c r="P195" s="217"/>
      <c r="Q195" s="217"/>
      <c r="R195" s="217"/>
      <c r="S195" s="217"/>
      <c r="T195" s="218"/>
      <c r="AT195" s="219" t="s">
        <v>129</v>
      </c>
      <c r="AU195" s="219" t="s">
        <v>84</v>
      </c>
      <c r="AV195" s="14" t="s">
        <v>84</v>
      </c>
      <c r="AW195" s="14" t="s">
        <v>31</v>
      </c>
      <c r="AX195" s="14" t="s">
        <v>74</v>
      </c>
      <c r="AY195" s="219" t="s">
        <v>120</v>
      </c>
    </row>
    <row r="196" spans="1:65" s="13" customFormat="1" ht="11.25">
      <c r="B196" s="198"/>
      <c r="C196" s="199"/>
      <c r="D196" s="200" t="s">
        <v>129</v>
      </c>
      <c r="E196" s="201" t="s">
        <v>1</v>
      </c>
      <c r="F196" s="202" t="s">
        <v>228</v>
      </c>
      <c r="G196" s="199"/>
      <c r="H196" s="201" t="s">
        <v>1</v>
      </c>
      <c r="I196" s="203"/>
      <c r="J196" s="199"/>
      <c r="K196" s="199"/>
      <c r="L196" s="204"/>
      <c r="M196" s="205"/>
      <c r="N196" s="206"/>
      <c r="O196" s="206"/>
      <c r="P196" s="206"/>
      <c r="Q196" s="206"/>
      <c r="R196" s="206"/>
      <c r="S196" s="206"/>
      <c r="T196" s="207"/>
      <c r="AT196" s="208" t="s">
        <v>129</v>
      </c>
      <c r="AU196" s="208" t="s">
        <v>84</v>
      </c>
      <c r="AV196" s="13" t="s">
        <v>82</v>
      </c>
      <c r="AW196" s="13" t="s">
        <v>31</v>
      </c>
      <c r="AX196" s="13" t="s">
        <v>74</v>
      </c>
      <c r="AY196" s="208" t="s">
        <v>120</v>
      </c>
    </row>
    <row r="197" spans="1:65" s="14" customFormat="1" ht="11.25">
      <c r="B197" s="209"/>
      <c r="C197" s="210"/>
      <c r="D197" s="200" t="s">
        <v>129</v>
      </c>
      <c r="E197" s="211" t="s">
        <v>1</v>
      </c>
      <c r="F197" s="212" t="s">
        <v>229</v>
      </c>
      <c r="G197" s="210"/>
      <c r="H197" s="213">
        <v>0.99</v>
      </c>
      <c r="I197" s="214"/>
      <c r="J197" s="210"/>
      <c r="K197" s="210"/>
      <c r="L197" s="215"/>
      <c r="M197" s="216"/>
      <c r="N197" s="217"/>
      <c r="O197" s="217"/>
      <c r="P197" s="217"/>
      <c r="Q197" s="217"/>
      <c r="R197" s="217"/>
      <c r="S197" s="217"/>
      <c r="T197" s="218"/>
      <c r="AT197" s="219" t="s">
        <v>129</v>
      </c>
      <c r="AU197" s="219" t="s">
        <v>84</v>
      </c>
      <c r="AV197" s="14" t="s">
        <v>84</v>
      </c>
      <c r="AW197" s="14" t="s">
        <v>31</v>
      </c>
      <c r="AX197" s="14" t="s">
        <v>74</v>
      </c>
      <c r="AY197" s="219" t="s">
        <v>120</v>
      </c>
    </row>
    <row r="198" spans="1:65" s="15" customFormat="1" ht="11.25">
      <c r="B198" s="220"/>
      <c r="C198" s="221"/>
      <c r="D198" s="200" t="s">
        <v>129</v>
      </c>
      <c r="E198" s="222" t="s">
        <v>1</v>
      </c>
      <c r="F198" s="223" t="s">
        <v>183</v>
      </c>
      <c r="G198" s="221"/>
      <c r="H198" s="224">
        <v>39</v>
      </c>
      <c r="I198" s="225"/>
      <c r="J198" s="221"/>
      <c r="K198" s="221"/>
      <c r="L198" s="226"/>
      <c r="M198" s="227"/>
      <c r="N198" s="228"/>
      <c r="O198" s="228"/>
      <c r="P198" s="228"/>
      <c r="Q198" s="228"/>
      <c r="R198" s="228"/>
      <c r="S198" s="228"/>
      <c r="T198" s="229"/>
      <c r="AT198" s="230" t="s">
        <v>129</v>
      </c>
      <c r="AU198" s="230" t="s">
        <v>84</v>
      </c>
      <c r="AV198" s="15" t="s">
        <v>127</v>
      </c>
      <c r="AW198" s="15" t="s">
        <v>31</v>
      </c>
      <c r="AX198" s="15" t="s">
        <v>82</v>
      </c>
      <c r="AY198" s="230" t="s">
        <v>120</v>
      </c>
    </row>
    <row r="199" spans="1:65" s="2" customFormat="1" ht="21.75" customHeight="1">
      <c r="A199" s="35"/>
      <c r="B199" s="36"/>
      <c r="C199" s="242" t="s">
        <v>230</v>
      </c>
      <c r="D199" s="242" t="s">
        <v>199</v>
      </c>
      <c r="E199" s="243" t="s">
        <v>231</v>
      </c>
      <c r="F199" s="244" t="s">
        <v>232</v>
      </c>
      <c r="G199" s="245" t="s">
        <v>233</v>
      </c>
      <c r="H199" s="246">
        <v>45</v>
      </c>
      <c r="I199" s="247">
        <v>5</v>
      </c>
      <c r="J199" s="248">
        <f>ROUND(I199*H199,2)</f>
        <v>225</v>
      </c>
      <c r="K199" s="249"/>
      <c r="L199" s="250"/>
      <c r="M199" s="251" t="s">
        <v>1</v>
      </c>
      <c r="N199" s="252" t="s">
        <v>39</v>
      </c>
      <c r="O199" s="72"/>
      <c r="P199" s="194">
        <f>O199*H199</f>
        <v>0</v>
      </c>
      <c r="Q199" s="194">
        <v>0</v>
      </c>
      <c r="R199" s="194">
        <f>Q199*H199</f>
        <v>0</v>
      </c>
      <c r="S199" s="194">
        <v>0</v>
      </c>
      <c r="T199" s="19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6" t="s">
        <v>202</v>
      </c>
      <c r="AT199" s="196" t="s">
        <v>199</v>
      </c>
      <c r="AU199" s="196" t="s">
        <v>84</v>
      </c>
      <c r="AY199" s="18" t="s">
        <v>120</v>
      </c>
      <c r="BE199" s="197">
        <f>IF(N199="základní",J199,0)</f>
        <v>225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8" t="s">
        <v>82</v>
      </c>
      <c r="BK199" s="197">
        <f>ROUND(I199*H199,2)</f>
        <v>225</v>
      </c>
      <c r="BL199" s="18" t="s">
        <v>174</v>
      </c>
      <c r="BM199" s="196" t="s">
        <v>234</v>
      </c>
    </row>
    <row r="200" spans="1:65" s="14" customFormat="1" ht="11.25">
      <c r="B200" s="209"/>
      <c r="C200" s="210"/>
      <c r="D200" s="200" t="s">
        <v>129</v>
      </c>
      <c r="E200" s="211" t="s">
        <v>1</v>
      </c>
      <c r="F200" s="212" t="s">
        <v>227</v>
      </c>
      <c r="G200" s="210"/>
      <c r="H200" s="213">
        <v>38.01</v>
      </c>
      <c r="I200" s="214"/>
      <c r="J200" s="210"/>
      <c r="K200" s="210"/>
      <c r="L200" s="215"/>
      <c r="M200" s="216"/>
      <c r="N200" s="217"/>
      <c r="O200" s="217"/>
      <c r="P200" s="217"/>
      <c r="Q200" s="217"/>
      <c r="R200" s="217"/>
      <c r="S200" s="217"/>
      <c r="T200" s="218"/>
      <c r="AT200" s="219" t="s">
        <v>129</v>
      </c>
      <c r="AU200" s="219" t="s">
        <v>84</v>
      </c>
      <c r="AV200" s="14" t="s">
        <v>84</v>
      </c>
      <c r="AW200" s="14" t="s">
        <v>31</v>
      </c>
      <c r="AX200" s="14" t="s">
        <v>74</v>
      </c>
      <c r="AY200" s="219" t="s">
        <v>120</v>
      </c>
    </row>
    <row r="201" spans="1:65" s="13" customFormat="1" ht="11.25">
      <c r="B201" s="198"/>
      <c r="C201" s="199"/>
      <c r="D201" s="200" t="s">
        <v>129</v>
      </c>
      <c r="E201" s="201" t="s">
        <v>1</v>
      </c>
      <c r="F201" s="202" t="s">
        <v>235</v>
      </c>
      <c r="G201" s="199"/>
      <c r="H201" s="201" t="s">
        <v>1</v>
      </c>
      <c r="I201" s="203"/>
      <c r="J201" s="199"/>
      <c r="K201" s="199"/>
      <c r="L201" s="204"/>
      <c r="M201" s="205"/>
      <c r="N201" s="206"/>
      <c r="O201" s="206"/>
      <c r="P201" s="206"/>
      <c r="Q201" s="206"/>
      <c r="R201" s="206"/>
      <c r="S201" s="206"/>
      <c r="T201" s="207"/>
      <c r="AT201" s="208" t="s">
        <v>129</v>
      </c>
      <c r="AU201" s="208" t="s">
        <v>84</v>
      </c>
      <c r="AV201" s="13" t="s">
        <v>82</v>
      </c>
      <c r="AW201" s="13" t="s">
        <v>31</v>
      </c>
      <c r="AX201" s="13" t="s">
        <v>74</v>
      </c>
      <c r="AY201" s="208" t="s">
        <v>120</v>
      </c>
    </row>
    <row r="202" spans="1:65" s="14" customFormat="1" ht="11.25">
      <c r="B202" s="209"/>
      <c r="C202" s="210"/>
      <c r="D202" s="200" t="s">
        <v>129</v>
      </c>
      <c r="E202" s="211" t="s">
        <v>1</v>
      </c>
      <c r="F202" s="212" t="s">
        <v>236</v>
      </c>
      <c r="G202" s="210"/>
      <c r="H202" s="213">
        <v>6.99</v>
      </c>
      <c r="I202" s="214"/>
      <c r="J202" s="210"/>
      <c r="K202" s="210"/>
      <c r="L202" s="215"/>
      <c r="M202" s="216"/>
      <c r="N202" s="217"/>
      <c r="O202" s="217"/>
      <c r="P202" s="217"/>
      <c r="Q202" s="217"/>
      <c r="R202" s="217"/>
      <c r="S202" s="217"/>
      <c r="T202" s="218"/>
      <c r="AT202" s="219" t="s">
        <v>129</v>
      </c>
      <c r="AU202" s="219" t="s">
        <v>84</v>
      </c>
      <c r="AV202" s="14" t="s">
        <v>84</v>
      </c>
      <c r="AW202" s="14" t="s">
        <v>31</v>
      </c>
      <c r="AX202" s="14" t="s">
        <v>74</v>
      </c>
      <c r="AY202" s="219" t="s">
        <v>120</v>
      </c>
    </row>
    <row r="203" spans="1:65" s="15" customFormat="1" ht="11.25">
      <c r="B203" s="220"/>
      <c r="C203" s="221"/>
      <c r="D203" s="200" t="s">
        <v>129</v>
      </c>
      <c r="E203" s="222" t="s">
        <v>1</v>
      </c>
      <c r="F203" s="223" t="s">
        <v>183</v>
      </c>
      <c r="G203" s="221"/>
      <c r="H203" s="224">
        <v>45</v>
      </c>
      <c r="I203" s="225"/>
      <c r="J203" s="221"/>
      <c r="K203" s="221"/>
      <c r="L203" s="226"/>
      <c r="M203" s="227"/>
      <c r="N203" s="228"/>
      <c r="O203" s="228"/>
      <c r="P203" s="228"/>
      <c r="Q203" s="228"/>
      <c r="R203" s="228"/>
      <c r="S203" s="228"/>
      <c r="T203" s="229"/>
      <c r="AT203" s="230" t="s">
        <v>129</v>
      </c>
      <c r="AU203" s="230" t="s">
        <v>84</v>
      </c>
      <c r="AV203" s="15" t="s">
        <v>127</v>
      </c>
      <c r="AW203" s="15" t="s">
        <v>31</v>
      </c>
      <c r="AX203" s="15" t="s">
        <v>82</v>
      </c>
      <c r="AY203" s="230" t="s">
        <v>120</v>
      </c>
    </row>
    <row r="204" spans="1:65" s="2" customFormat="1" ht="21.75" customHeight="1">
      <c r="A204" s="35"/>
      <c r="B204" s="36"/>
      <c r="C204" s="184" t="s">
        <v>237</v>
      </c>
      <c r="D204" s="184" t="s">
        <v>123</v>
      </c>
      <c r="E204" s="185" t="s">
        <v>238</v>
      </c>
      <c r="F204" s="186" t="s">
        <v>239</v>
      </c>
      <c r="G204" s="187" t="s">
        <v>136</v>
      </c>
      <c r="H204" s="188">
        <v>4</v>
      </c>
      <c r="I204" s="189">
        <v>5</v>
      </c>
      <c r="J204" s="190">
        <f>ROUND(I204*H204,2)</f>
        <v>20</v>
      </c>
      <c r="K204" s="191"/>
      <c r="L204" s="40"/>
      <c r="M204" s="192" t="s">
        <v>1</v>
      </c>
      <c r="N204" s="193" t="s">
        <v>39</v>
      </c>
      <c r="O204" s="72"/>
      <c r="P204" s="194">
        <f>O204*H204</f>
        <v>0</v>
      </c>
      <c r="Q204" s="194">
        <v>8.0000000000000002E-3</v>
      </c>
      <c r="R204" s="194">
        <f>Q204*H204</f>
        <v>3.2000000000000001E-2</v>
      </c>
      <c r="S204" s="194">
        <v>0</v>
      </c>
      <c r="T204" s="19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6" t="s">
        <v>174</v>
      </c>
      <c r="AT204" s="196" t="s">
        <v>123</v>
      </c>
      <c r="AU204" s="196" t="s">
        <v>84</v>
      </c>
      <c r="AY204" s="18" t="s">
        <v>120</v>
      </c>
      <c r="BE204" s="197">
        <f>IF(N204="základní",J204,0)</f>
        <v>20</v>
      </c>
      <c r="BF204" s="197">
        <f>IF(N204="snížená",J204,0)</f>
        <v>0</v>
      </c>
      <c r="BG204" s="197">
        <f>IF(N204="zákl. přenesená",J204,0)</f>
        <v>0</v>
      </c>
      <c r="BH204" s="197">
        <f>IF(N204="sníž. přenesená",J204,0)</f>
        <v>0</v>
      </c>
      <c r="BI204" s="197">
        <f>IF(N204="nulová",J204,0)</f>
        <v>0</v>
      </c>
      <c r="BJ204" s="18" t="s">
        <v>82</v>
      </c>
      <c r="BK204" s="197">
        <f>ROUND(I204*H204,2)</f>
        <v>20</v>
      </c>
      <c r="BL204" s="18" t="s">
        <v>174</v>
      </c>
      <c r="BM204" s="196" t="s">
        <v>240</v>
      </c>
    </row>
    <row r="205" spans="1:65" s="14" customFormat="1" ht="11.25">
      <c r="B205" s="209"/>
      <c r="C205" s="210"/>
      <c r="D205" s="200" t="s">
        <v>129</v>
      </c>
      <c r="E205" s="211" t="s">
        <v>1</v>
      </c>
      <c r="F205" s="212" t="s">
        <v>241</v>
      </c>
      <c r="G205" s="210"/>
      <c r="H205" s="213">
        <v>4</v>
      </c>
      <c r="I205" s="214"/>
      <c r="J205" s="210"/>
      <c r="K205" s="210"/>
      <c r="L205" s="215"/>
      <c r="M205" s="216"/>
      <c r="N205" s="217"/>
      <c r="O205" s="217"/>
      <c r="P205" s="217"/>
      <c r="Q205" s="217"/>
      <c r="R205" s="217"/>
      <c r="S205" s="217"/>
      <c r="T205" s="218"/>
      <c r="AT205" s="219" t="s">
        <v>129</v>
      </c>
      <c r="AU205" s="219" t="s">
        <v>84</v>
      </c>
      <c r="AV205" s="14" t="s">
        <v>84</v>
      </c>
      <c r="AW205" s="14" t="s">
        <v>31</v>
      </c>
      <c r="AX205" s="14" t="s">
        <v>82</v>
      </c>
      <c r="AY205" s="219" t="s">
        <v>120</v>
      </c>
    </row>
    <row r="206" spans="1:65" s="2" customFormat="1" ht="21.75" customHeight="1">
      <c r="A206" s="35"/>
      <c r="B206" s="36"/>
      <c r="C206" s="242" t="s">
        <v>242</v>
      </c>
      <c r="D206" s="242" t="s">
        <v>199</v>
      </c>
      <c r="E206" s="243" t="s">
        <v>243</v>
      </c>
      <c r="F206" s="244" t="s">
        <v>244</v>
      </c>
      <c r="G206" s="245" t="s">
        <v>136</v>
      </c>
      <c r="H206" s="246">
        <v>4</v>
      </c>
      <c r="I206" s="247">
        <v>5</v>
      </c>
      <c r="J206" s="248">
        <f>ROUND(I206*H206,2)</f>
        <v>20</v>
      </c>
      <c r="K206" s="249"/>
      <c r="L206" s="250"/>
      <c r="M206" s="251" t="s">
        <v>1</v>
      </c>
      <c r="N206" s="252" t="s">
        <v>39</v>
      </c>
      <c r="O206" s="72"/>
      <c r="P206" s="194">
        <f>O206*H206</f>
        <v>0</v>
      </c>
      <c r="Q206" s="194">
        <v>0</v>
      </c>
      <c r="R206" s="194">
        <f>Q206*H206</f>
        <v>0</v>
      </c>
      <c r="S206" s="194">
        <v>0</v>
      </c>
      <c r="T206" s="19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6" t="s">
        <v>202</v>
      </c>
      <c r="AT206" s="196" t="s">
        <v>199</v>
      </c>
      <c r="AU206" s="196" t="s">
        <v>84</v>
      </c>
      <c r="AY206" s="18" t="s">
        <v>120</v>
      </c>
      <c r="BE206" s="197">
        <f>IF(N206="základní",J206,0)</f>
        <v>20</v>
      </c>
      <c r="BF206" s="197">
        <f>IF(N206="snížená",J206,0)</f>
        <v>0</v>
      </c>
      <c r="BG206" s="197">
        <f>IF(N206="zákl. přenesená",J206,0)</f>
        <v>0</v>
      </c>
      <c r="BH206" s="197">
        <f>IF(N206="sníž. přenesená",J206,0)</f>
        <v>0</v>
      </c>
      <c r="BI206" s="197">
        <f>IF(N206="nulová",J206,0)</f>
        <v>0</v>
      </c>
      <c r="BJ206" s="18" t="s">
        <v>82</v>
      </c>
      <c r="BK206" s="197">
        <f>ROUND(I206*H206,2)</f>
        <v>20</v>
      </c>
      <c r="BL206" s="18" t="s">
        <v>174</v>
      </c>
      <c r="BM206" s="196" t="s">
        <v>245</v>
      </c>
    </row>
    <row r="207" spans="1:65" s="2" customFormat="1" ht="16.5" customHeight="1">
      <c r="A207" s="35"/>
      <c r="B207" s="36"/>
      <c r="C207" s="242" t="s">
        <v>246</v>
      </c>
      <c r="D207" s="242" t="s">
        <v>199</v>
      </c>
      <c r="E207" s="243" t="s">
        <v>247</v>
      </c>
      <c r="F207" s="244" t="s">
        <v>248</v>
      </c>
      <c r="G207" s="245" t="s">
        <v>136</v>
      </c>
      <c r="H207" s="246">
        <v>4</v>
      </c>
      <c r="I207" s="247">
        <v>5</v>
      </c>
      <c r="J207" s="248">
        <f>ROUND(I207*H207,2)</f>
        <v>20</v>
      </c>
      <c r="K207" s="249"/>
      <c r="L207" s="250"/>
      <c r="M207" s="251" t="s">
        <v>1</v>
      </c>
      <c r="N207" s="252" t="s">
        <v>39</v>
      </c>
      <c r="O207" s="72"/>
      <c r="P207" s="194">
        <f>O207*H207</f>
        <v>0</v>
      </c>
      <c r="Q207" s="194">
        <v>0</v>
      </c>
      <c r="R207" s="194">
        <f>Q207*H207</f>
        <v>0</v>
      </c>
      <c r="S207" s="194">
        <v>0</v>
      </c>
      <c r="T207" s="19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96" t="s">
        <v>202</v>
      </c>
      <c r="AT207" s="196" t="s">
        <v>199</v>
      </c>
      <c r="AU207" s="196" t="s">
        <v>84</v>
      </c>
      <c r="AY207" s="18" t="s">
        <v>120</v>
      </c>
      <c r="BE207" s="197">
        <f>IF(N207="základní",J207,0)</f>
        <v>20</v>
      </c>
      <c r="BF207" s="197">
        <f>IF(N207="snížená",J207,0)</f>
        <v>0</v>
      </c>
      <c r="BG207" s="197">
        <f>IF(N207="zákl. přenesená",J207,0)</f>
        <v>0</v>
      </c>
      <c r="BH207" s="197">
        <f>IF(N207="sníž. přenesená",J207,0)</f>
        <v>0</v>
      </c>
      <c r="BI207" s="197">
        <f>IF(N207="nulová",J207,0)</f>
        <v>0</v>
      </c>
      <c r="BJ207" s="18" t="s">
        <v>82</v>
      </c>
      <c r="BK207" s="197">
        <f>ROUND(I207*H207,2)</f>
        <v>20</v>
      </c>
      <c r="BL207" s="18" t="s">
        <v>174</v>
      </c>
      <c r="BM207" s="196" t="s">
        <v>249</v>
      </c>
    </row>
    <row r="208" spans="1:65" s="2" customFormat="1" ht="33" customHeight="1">
      <c r="A208" s="35"/>
      <c r="B208" s="36"/>
      <c r="C208" s="184" t="s">
        <v>7</v>
      </c>
      <c r="D208" s="184" t="s">
        <v>123</v>
      </c>
      <c r="E208" s="185" t="s">
        <v>250</v>
      </c>
      <c r="F208" s="186" t="s">
        <v>251</v>
      </c>
      <c r="G208" s="187" t="s">
        <v>218</v>
      </c>
      <c r="H208" s="188">
        <v>38.01</v>
      </c>
      <c r="I208" s="189">
        <v>5</v>
      </c>
      <c r="J208" s="190">
        <f>ROUND(I208*H208,2)</f>
        <v>190.05</v>
      </c>
      <c r="K208" s="191"/>
      <c r="L208" s="40"/>
      <c r="M208" s="192" t="s">
        <v>1</v>
      </c>
      <c r="N208" s="193" t="s">
        <v>39</v>
      </c>
      <c r="O208" s="72"/>
      <c r="P208" s="194">
        <f>O208*H208</f>
        <v>0</v>
      </c>
      <c r="Q208" s="194">
        <v>5.8799999999999998E-4</v>
      </c>
      <c r="R208" s="194">
        <f>Q208*H208</f>
        <v>2.2349879999999999E-2</v>
      </c>
      <c r="S208" s="194">
        <v>0</v>
      </c>
      <c r="T208" s="19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6" t="s">
        <v>174</v>
      </c>
      <c r="AT208" s="196" t="s">
        <v>123</v>
      </c>
      <c r="AU208" s="196" t="s">
        <v>84</v>
      </c>
      <c r="AY208" s="18" t="s">
        <v>120</v>
      </c>
      <c r="BE208" s="197">
        <f>IF(N208="základní",J208,0)</f>
        <v>190.05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18" t="s">
        <v>82</v>
      </c>
      <c r="BK208" s="197">
        <f>ROUND(I208*H208,2)</f>
        <v>190.05</v>
      </c>
      <c r="BL208" s="18" t="s">
        <v>174</v>
      </c>
      <c r="BM208" s="196" t="s">
        <v>252</v>
      </c>
    </row>
    <row r="209" spans="1:65" s="13" customFormat="1" ht="11.25">
      <c r="B209" s="198"/>
      <c r="C209" s="199"/>
      <c r="D209" s="200" t="s">
        <v>129</v>
      </c>
      <c r="E209" s="201" t="s">
        <v>1</v>
      </c>
      <c r="F209" s="202" t="s">
        <v>220</v>
      </c>
      <c r="G209" s="199"/>
      <c r="H209" s="201" t="s">
        <v>1</v>
      </c>
      <c r="I209" s="203"/>
      <c r="J209" s="199"/>
      <c r="K209" s="199"/>
      <c r="L209" s="204"/>
      <c r="M209" s="205"/>
      <c r="N209" s="206"/>
      <c r="O209" s="206"/>
      <c r="P209" s="206"/>
      <c r="Q209" s="206"/>
      <c r="R209" s="206"/>
      <c r="S209" s="206"/>
      <c r="T209" s="207"/>
      <c r="AT209" s="208" t="s">
        <v>129</v>
      </c>
      <c r="AU209" s="208" t="s">
        <v>84</v>
      </c>
      <c r="AV209" s="13" t="s">
        <v>82</v>
      </c>
      <c r="AW209" s="13" t="s">
        <v>31</v>
      </c>
      <c r="AX209" s="13" t="s">
        <v>74</v>
      </c>
      <c r="AY209" s="208" t="s">
        <v>120</v>
      </c>
    </row>
    <row r="210" spans="1:65" s="14" customFormat="1" ht="11.25">
      <c r="B210" s="209"/>
      <c r="C210" s="210"/>
      <c r="D210" s="200" t="s">
        <v>129</v>
      </c>
      <c r="E210" s="211" t="s">
        <v>1</v>
      </c>
      <c r="F210" s="212" t="s">
        <v>221</v>
      </c>
      <c r="G210" s="210"/>
      <c r="H210" s="213">
        <v>33</v>
      </c>
      <c r="I210" s="214"/>
      <c r="J210" s="210"/>
      <c r="K210" s="210"/>
      <c r="L210" s="215"/>
      <c r="M210" s="216"/>
      <c r="N210" s="217"/>
      <c r="O210" s="217"/>
      <c r="P210" s="217"/>
      <c r="Q210" s="217"/>
      <c r="R210" s="217"/>
      <c r="S210" s="217"/>
      <c r="T210" s="218"/>
      <c r="AT210" s="219" t="s">
        <v>129</v>
      </c>
      <c r="AU210" s="219" t="s">
        <v>84</v>
      </c>
      <c r="AV210" s="14" t="s">
        <v>84</v>
      </c>
      <c r="AW210" s="14" t="s">
        <v>31</v>
      </c>
      <c r="AX210" s="14" t="s">
        <v>74</v>
      </c>
      <c r="AY210" s="219" t="s">
        <v>120</v>
      </c>
    </row>
    <row r="211" spans="1:65" s="14" customFormat="1" ht="11.25">
      <c r="B211" s="209"/>
      <c r="C211" s="210"/>
      <c r="D211" s="200" t="s">
        <v>129</v>
      </c>
      <c r="E211" s="211" t="s">
        <v>1</v>
      </c>
      <c r="F211" s="212" t="s">
        <v>222</v>
      </c>
      <c r="G211" s="210"/>
      <c r="H211" s="213">
        <v>3.2</v>
      </c>
      <c r="I211" s="214"/>
      <c r="J211" s="210"/>
      <c r="K211" s="210"/>
      <c r="L211" s="215"/>
      <c r="M211" s="216"/>
      <c r="N211" s="217"/>
      <c r="O211" s="217"/>
      <c r="P211" s="217"/>
      <c r="Q211" s="217"/>
      <c r="R211" s="217"/>
      <c r="S211" s="217"/>
      <c r="T211" s="218"/>
      <c r="AT211" s="219" t="s">
        <v>129</v>
      </c>
      <c r="AU211" s="219" t="s">
        <v>84</v>
      </c>
      <c r="AV211" s="14" t="s">
        <v>84</v>
      </c>
      <c r="AW211" s="14" t="s">
        <v>31</v>
      </c>
      <c r="AX211" s="14" t="s">
        <v>74</v>
      </c>
      <c r="AY211" s="219" t="s">
        <v>120</v>
      </c>
    </row>
    <row r="212" spans="1:65" s="16" customFormat="1" ht="11.25">
      <c r="B212" s="231"/>
      <c r="C212" s="232"/>
      <c r="D212" s="200" t="s">
        <v>129</v>
      </c>
      <c r="E212" s="233" t="s">
        <v>1</v>
      </c>
      <c r="F212" s="234" t="s">
        <v>195</v>
      </c>
      <c r="G212" s="232"/>
      <c r="H212" s="235">
        <v>36.200000000000003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AT212" s="241" t="s">
        <v>129</v>
      </c>
      <c r="AU212" s="241" t="s">
        <v>84</v>
      </c>
      <c r="AV212" s="16" t="s">
        <v>140</v>
      </c>
      <c r="AW212" s="16" t="s">
        <v>31</v>
      </c>
      <c r="AX212" s="16" t="s">
        <v>74</v>
      </c>
      <c r="AY212" s="241" t="s">
        <v>120</v>
      </c>
    </row>
    <row r="213" spans="1:65" s="13" customFormat="1" ht="11.25">
      <c r="B213" s="198"/>
      <c r="C213" s="199"/>
      <c r="D213" s="200" t="s">
        <v>129</v>
      </c>
      <c r="E213" s="201" t="s">
        <v>1</v>
      </c>
      <c r="F213" s="202" t="s">
        <v>253</v>
      </c>
      <c r="G213" s="199"/>
      <c r="H213" s="201" t="s">
        <v>1</v>
      </c>
      <c r="I213" s="203"/>
      <c r="J213" s="199"/>
      <c r="K213" s="199"/>
      <c r="L213" s="204"/>
      <c r="M213" s="205"/>
      <c r="N213" s="206"/>
      <c r="O213" s="206"/>
      <c r="P213" s="206"/>
      <c r="Q213" s="206"/>
      <c r="R213" s="206"/>
      <c r="S213" s="206"/>
      <c r="T213" s="207"/>
      <c r="AT213" s="208" t="s">
        <v>129</v>
      </c>
      <c r="AU213" s="208" t="s">
        <v>84</v>
      </c>
      <c r="AV213" s="13" t="s">
        <v>82</v>
      </c>
      <c r="AW213" s="13" t="s">
        <v>31</v>
      </c>
      <c r="AX213" s="13" t="s">
        <v>74</v>
      </c>
      <c r="AY213" s="208" t="s">
        <v>120</v>
      </c>
    </row>
    <row r="214" spans="1:65" s="14" customFormat="1" ht="11.25">
      <c r="B214" s="209"/>
      <c r="C214" s="210"/>
      <c r="D214" s="200" t="s">
        <v>129</v>
      </c>
      <c r="E214" s="211" t="s">
        <v>1</v>
      </c>
      <c r="F214" s="212" t="s">
        <v>254</v>
      </c>
      <c r="G214" s="210"/>
      <c r="H214" s="213">
        <v>1.81</v>
      </c>
      <c r="I214" s="214"/>
      <c r="J214" s="210"/>
      <c r="K214" s="210"/>
      <c r="L214" s="215"/>
      <c r="M214" s="216"/>
      <c r="N214" s="217"/>
      <c r="O214" s="217"/>
      <c r="P214" s="217"/>
      <c r="Q214" s="217"/>
      <c r="R214" s="217"/>
      <c r="S214" s="217"/>
      <c r="T214" s="218"/>
      <c r="AT214" s="219" t="s">
        <v>129</v>
      </c>
      <c r="AU214" s="219" t="s">
        <v>84</v>
      </c>
      <c r="AV214" s="14" t="s">
        <v>84</v>
      </c>
      <c r="AW214" s="14" t="s">
        <v>31</v>
      </c>
      <c r="AX214" s="14" t="s">
        <v>74</v>
      </c>
      <c r="AY214" s="219" t="s">
        <v>120</v>
      </c>
    </row>
    <row r="215" spans="1:65" s="15" customFormat="1" ht="11.25">
      <c r="B215" s="220"/>
      <c r="C215" s="221"/>
      <c r="D215" s="200" t="s">
        <v>129</v>
      </c>
      <c r="E215" s="222" t="s">
        <v>1</v>
      </c>
      <c r="F215" s="223" t="s">
        <v>183</v>
      </c>
      <c r="G215" s="221"/>
      <c r="H215" s="224">
        <v>38.01</v>
      </c>
      <c r="I215" s="225"/>
      <c r="J215" s="221"/>
      <c r="K215" s="221"/>
      <c r="L215" s="226"/>
      <c r="M215" s="227"/>
      <c r="N215" s="228"/>
      <c r="O215" s="228"/>
      <c r="P215" s="228"/>
      <c r="Q215" s="228"/>
      <c r="R215" s="228"/>
      <c r="S215" s="228"/>
      <c r="T215" s="229"/>
      <c r="AT215" s="230" t="s">
        <v>129</v>
      </c>
      <c r="AU215" s="230" t="s">
        <v>84</v>
      </c>
      <c r="AV215" s="15" t="s">
        <v>127</v>
      </c>
      <c r="AW215" s="15" t="s">
        <v>31</v>
      </c>
      <c r="AX215" s="15" t="s">
        <v>82</v>
      </c>
      <c r="AY215" s="230" t="s">
        <v>120</v>
      </c>
    </row>
    <row r="216" spans="1:65" s="2" customFormat="1" ht="33" customHeight="1">
      <c r="A216" s="35"/>
      <c r="B216" s="36"/>
      <c r="C216" s="184" t="s">
        <v>255</v>
      </c>
      <c r="D216" s="184" t="s">
        <v>123</v>
      </c>
      <c r="E216" s="185" t="s">
        <v>256</v>
      </c>
      <c r="F216" s="186" t="s">
        <v>257</v>
      </c>
      <c r="G216" s="187" t="s">
        <v>218</v>
      </c>
      <c r="H216" s="188">
        <v>69.3</v>
      </c>
      <c r="I216" s="189">
        <v>5</v>
      </c>
      <c r="J216" s="190">
        <f>ROUND(I216*H216,2)</f>
        <v>346.5</v>
      </c>
      <c r="K216" s="191"/>
      <c r="L216" s="40"/>
      <c r="M216" s="192" t="s">
        <v>1</v>
      </c>
      <c r="N216" s="193" t="s">
        <v>39</v>
      </c>
      <c r="O216" s="72"/>
      <c r="P216" s="194">
        <f>O216*H216</f>
        <v>0</v>
      </c>
      <c r="Q216" s="194">
        <v>5.8799999999999998E-4</v>
      </c>
      <c r="R216" s="194">
        <f>Q216*H216</f>
        <v>4.0748399999999997E-2</v>
      </c>
      <c r="S216" s="194">
        <v>0</v>
      </c>
      <c r="T216" s="19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96" t="s">
        <v>174</v>
      </c>
      <c r="AT216" s="196" t="s">
        <v>123</v>
      </c>
      <c r="AU216" s="196" t="s">
        <v>84</v>
      </c>
      <c r="AY216" s="18" t="s">
        <v>120</v>
      </c>
      <c r="BE216" s="197">
        <f>IF(N216="základní",J216,0)</f>
        <v>346.5</v>
      </c>
      <c r="BF216" s="197">
        <f>IF(N216="snížená",J216,0)</f>
        <v>0</v>
      </c>
      <c r="BG216" s="197">
        <f>IF(N216="zákl. přenesená",J216,0)</f>
        <v>0</v>
      </c>
      <c r="BH216" s="197">
        <f>IF(N216="sníž. přenesená",J216,0)</f>
        <v>0</v>
      </c>
      <c r="BI216" s="197">
        <f>IF(N216="nulová",J216,0)</f>
        <v>0</v>
      </c>
      <c r="BJ216" s="18" t="s">
        <v>82</v>
      </c>
      <c r="BK216" s="197">
        <f>ROUND(I216*H216,2)</f>
        <v>346.5</v>
      </c>
      <c r="BL216" s="18" t="s">
        <v>174</v>
      </c>
      <c r="BM216" s="196" t="s">
        <v>258</v>
      </c>
    </row>
    <row r="217" spans="1:65" s="13" customFormat="1" ht="11.25">
      <c r="B217" s="198"/>
      <c r="C217" s="199"/>
      <c r="D217" s="200" t="s">
        <v>129</v>
      </c>
      <c r="E217" s="201" t="s">
        <v>1</v>
      </c>
      <c r="F217" s="202" t="s">
        <v>220</v>
      </c>
      <c r="G217" s="199"/>
      <c r="H217" s="201" t="s">
        <v>1</v>
      </c>
      <c r="I217" s="203"/>
      <c r="J217" s="199"/>
      <c r="K217" s="199"/>
      <c r="L217" s="204"/>
      <c r="M217" s="205"/>
      <c r="N217" s="206"/>
      <c r="O217" s="206"/>
      <c r="P217" s="206"/>
      <c r="Q217" s="206"/>
      <c r="R217" s="206"/>
      <c r="S217" s="206"/>
      <c r="T217" s="207"/>
      <c r="AT217" s="208" t="s">
        <v>129</v>
      </c>
      <c r="AU217" s="208" t="s">
        <v>84</v>
      </c>
      <c r="AV217" s="13" t="s">
        <v>82</v>
      </c>
      <c r="AW217" s="13" t="s">
        <v>31</v>
      </c>
      <c r="AX217" s="13" t="s">
        <v>74</v>
      </c>
      <c r="AY217" s="208" t="s">
        <v>120</v>
      </c>
    </row>
    <row r="218" spans="1:65" s="14" customFormat="1" ht="11.25">
      <c r="B218" s="209"/>
      <c r="C218" s="210"/>
      <c r="D218" s="200" t="s">
        <v>129</v>
      </c>
      <c r="E218" s="211" t="s">
        <v>1</v>
      </c>
      <c r="F218" s="212" t="s">
        <v>259</v>
      </c>
      <c r="G218" s="210"/>
      <c r="H218" s="213">
        <v>33</v>
      </c>
      <c r="I218" s="214"/>
      <c r="J218" s="210"/>
      <c r="K218" s="210"/>
      <c r="L218" s="215"/>
      <c r="M218" s="216"/>
      <c r="N218" s="217"/>
      <c r="O218" s="217"/>
      <c r="P218" s="217"/>
      <c r="Q218" s="217"/>
      <c r="R218" s="217"/>
      <c r="S218" s="217"/>
      <c r="T218" s="218"/>
      <c r="AT218" s="219" t="s">
        <v>129</v>
      </c>
      <c r="AU218" s="219" t="s">
        <v>84</v>
      </c>
      <c r="AV218" s="14" t="s">
        <v>84</v>
      </c>
      <c r="AW218" s="14" t="s">
        <v>31</v>
      </c>
      <c r="AX218" s="14" t="s">
        <v>74</v>
      </c>
      <c r="AY218" s="219" t="s">
        <v>120</v>
      </c>
    </row>
    <row r="219" spans="1:65" s="14" customFormat="1" ht="11.25">
      <c r="B219" s="209"/>
      <c r="C219" s="210"/>
      <c r="D219" s="200" t="s">
        <v>129</v>
      </c>
      <c r="E219" s="211" t="s">
        <v>1</v>
      </c>
      <c r="F219" s="212" t="s">
        <v>260</v>
      </c>
      <c r="G219" s="210"/>
      <c r="H219" s="213">
        <v>33</v>
      </c>
      <c r="I219" s="214"/>
      <c r="J219" s="210"/>
      <c r="K219" s="210"/>
      <c r="L219" s="215"/>
      <c r="M219" s="216"/>
      <c r="N219" s="217"/>
      <c r="O219" s="217"/>
      <c r="P219" s="217"/>
      <c r="Q219" s="217"/>
      <c r="R219" s="217"/>
      <c r="S219" s="217"/>
      <c r="T219" s="218"/>
      <c r="AT219" s="219" t="s">
        <v>129</v>
      </c>
      <c r="AU219" s="219" t="s">
        <v>84</v>
      </c>
      <c r="AV219" s="14" t="s">
        <v>84</v>
      </c>
      <c r="AW219" s="14" t="s">
        <v>31</v>
      </c>
      <c r="AX219" s="14" t="s">
        <v>74</v>
      </c>
      <c r="AY219" s="219" t="s">
        <v>120</v>
      </c>
    </row>
    <row r="220" spans="1:65" s="16" customFormat="1" ht="11.25">
      <c r="B220" s="231"/>
      <c r="C220" s="232"/>
      <c r="D220" s="200" t="s">
        <v>129</v>
      </c>
      <c r="E220" s="233" t="s">
        <v>1</v>
      </c>
      <c r="F220" s="234" t="s">
        <v>195</v>
      </c>
      <c r="G220" s="232"/>
      <c r="H220" s="235">
        <v>66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AT220" s="241" t="s">
        <v>129</v>
      </c>
      <c r="AU220" s="241" t="s">
        <v>84</v>
      </c>
      <c r="AV220" s="16" t="s">
        <v>140</v>
      </c>
      <c r="AW220" s="16" t="s">
        <v>31</v>
      </c>
      <c r="AX220" s="16" t="s">
        <v>74</v>
      </c>
      <c r="AY220" s="241" t="s">
        <v>120</v>
      </c>
    </row>
    <row r="221" spans="1:65" s="13" customFormat="1" ht="11.25">
      <c r="B221" s="198"/>
      <c r="C221" s="199"/>
      <c r="D221" s="200" t="s">
        <v>129</v>
      </c>
      <c r="E221" s="201" t="s">
        <v>1</v>
      </c>
      <c r="F221" s="202" t="s">
        <v>253</v>
      </c>
      <c r="G221" s="199"/>
      <c r="H221" s="201" t="s">
        <v>1</v>
      </c>
      <c r="I221" s="203"/>
      <c r="J221" s="199"/>
      <c r="K221" s="199"/>
      <c r="L221" s="204"/>
      <c r="M221" s="205"/>
      <c r="N221" s="206"/>
      <c r="O221" s="206"/>
      <c r="P221" s="206"/>
      <c r="Q221" s="206"/>
      <c r="R221" s="206"/>
      <c r="S221" s="206"/>
      <c r="T221" s="207"/>
      <c r="AT221" s="208" t="s">
        <v>129</v>
      </c>
      <c r="AU221" s="208" t="s">
        <v>84</v>
      </c>
      <c r="AV221" s="13" t="s">
        <v>82</v>
      </c>
      <c r="AW221" s="13" t="s">
        <v>31</v>
      </c>
      <c r="AX221" s="13" t="s">
        <v>74</v>
      </c>
      <c r="AY221" s="208" t="s">
        <v>120</v>
      </c>
    </row>
    <row r="222" spans="1:65" s="14" customFormat="1" ht="11.25">
      <c r="B222" s="209"/>
      <c r="C222" s="210"/>
      <c r="D222" s="200" t="s">
        <v>129</v>
      </c>
      <c r="E222" s="211" t="s">
        <v>1</v>
      </c>
      <c r="F222" s="212" t="s">
        <v>261</v>
      </c>
      <c r="G222" s="210"/>
      <c r="H222" s="213">
        <v>3.3</v>
      </c>
      <c r="I222" s="214"/>
      <c r="J222" s="210"/>
      <c r="K222" s="210"/>
      <c r="L222" s="215"/>
      <c r="M222" s="216"/>
      <c r="N222" s="217"/>
      <c r="O222" s="217"/>
      <c r="P222" s="217"/>
      <c r="Q222" s="217"/>
      <c r="R222" s="217"/>
      <c r="S222" s="217"/>
      <c r="T222" s="218"/>
      <c r="AT222" s="219" t="s">
        <v>129</v>
      </c>
      <c r="AU222" s="219" t="s">
        <v>84</v>
      </c>
      <c r="AV222" s="14" t="s">
        <v>84</v>
      </c>
      <c r="AW222" s="14" t="s">
        <v>31</v>
      </c>
      <c r="AX222" s="14" t="s">
        <v>74</v>
      </c>
      <c r="AY222" s="219" t="s">
        <v>120</v>
      </c>
    </row>
    <row r="223" spans="1:65" s="15" customFormat="1" ht="11.25">
      <c r="B223" s="220"/>
      <c r="C223" s="221"/>
      <c r="D223" s="200" t="s">
        <v>129</v>
      </c>
      <c r="E223" s="222" t="s">
        <v>1</v>
      </c>
      <c r="F223" s="223" t="s">
        <v>183</v>
      </c>
      <c r="G223" s="221"/>
      <c r="H223" s="224">
        <v>69.3</v>
      </c>
      <c r="I223" s="225"/>
      <c r="J223" s="221"/>
      <c r="K223" s="221"/>
      <c r="L223" s="226"/>
      <c r="M223" s="227"/>
      <c r="N223" s="228"/>
      <c r="O223" s="228"/>
      <c r="P223" s="228"/>
      <c r="Q223" s="228"/>
      <c r="R223" s="228"/>
      <c r="S223" s="228"/>
      <c r="T223" s="229"/>
      <c r="AT223" s="230" t="s">
        <v>129</v>
      </c>
      <c r="AU223" s="230" t="s">
        <v>84</v>
      </c>
      <c r="AV223" s="15" t="s">
        <v>127</v>
      </c>
      <c r="AW223" s="15" t="s">
        <v>31</v>
      </c>
      <c r="AX223" s="15" t="s">
        <v>82</v>
      </c>
      <c r="AY223" s="230" t="s">
        <v>120</v>
      </c>
    </row>
    <row r="224" spans="1:65" s="2" customFormat="1" ht="24.2" customHeight="1">
      <c r="A224" s="35"/>
      <c r="B224" s="36"/>
      <c r="C224" s="184" t="s">
        <v>262</v>
      </c>
      <c r="D224" s="184" t="s">
        <v>123</v>
      </c>
      <c r="E224" s="185" t="s">
        <v>263</v>
      </c>
      <c r="F224" s="186" t="s">
        <v>264</v>
      </c>
      <c r="G224" s="187" t="s">
        <v>126</v>
      </c>
      <c r="H224" s="188">
        <v>45.375</v>
      </c>
      <c r="I224" s="189">
        <v>5</v>
      </c>
      <c r="J224" s="190">
        <f>ROUND(I224*H224,2)</f>
        <v>226.88</v>
      </c>
      <c r="K224" s="191"/>
      <c r="L224" s="40"/>
      <c r="M224" s="192" t="s">
        <v>1</v>
      </c>
      <c r="N224" s="193" t="s">
        <v>39</v>
      </c>
      <c r="O224" s="72"/>
      <c r="P224" s="194">
        <f>O224*H224</f>
        <v>0</v>
      </c>
      <c r="Q224" s="194">
        <v>0</v>
      </c>
      <c r="R224" s="194">
        <f>Q224*H224</f>
        <v>0</v>
      </c>
      <c r="S224" s="194">
        <v>0</v>
      </c>
      <c r="T224" s="19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96" t="s">
        <v>174</v>
      </c>
      <c r="AT224" s="196" t="s">
        <v>123</v>
      </c>
      <c r="AU224" s="196" t="s">
        <v>84</v>
      </c>
      <c r="AY224" s="18" t="s">
        <v>120</v>
      </c>
      <c r="BE224" s="197">
        <f>IF(N224="základní",J224,0)</f>
        <v>226.88</v>
      </c>
      <c r="BF224" s="197">
        <f>IF(N224="snížená",J224,0)</f>
        <v>0</v>
      </c>
      <c r="BG224" s="197">
        <f>IF(N224="zákl. přenesená",J224,0)</f>
        <v>0</v>
      </c>
      <c r="BH224" s="197">
        <f>IF(N224="sníž. přenesená",J224,0)</f>
        <v>0</v>
      </c>
      <c r="BI224" s="197">
        <f>IF(N224="nulová",J224,0)</f>
        <v>0</v>
      </c>
      <c r="BJ224" s="18" t="s">
        <v>82</v>
      </c>
      <c r="BK224" s="197">
        <f>ROUND(I224*H224,2)</f>
        <v>226.88</v>
      </c>
      <c r="BL224" s="18" t="s">
        <v>174</v>
      </c>
      <c r="BM224" s="196" t="s">
        <v>265</v>
      </c>
    </row>
    <row r="225" spans="1:65" s="13" customFormat="1" ht="11.25">
      <c r="B225" s="198"/>
      <c r="C225" s="199"/>
      <c r="D225" s="200" t="s">
        <v>129</v>
      </c>
      <c r="E225" s="201" t="s">
        <v>1</v>
      </c>
      <c r="F225" s="202" t="s">
        <v>266</v>
      </c>
      <c r="G225" s="199"/>
      <c r="H225" s="201" t="s">
        <v>1</v>
      </c>
      <c r="I225" s="203"/>
      <c r="J225" s="199"/>
      <c r="K225" s="199"/>
      <c r="L225" s="204"/>
      <c r="M225" s="205"/>
      <c r="N225" s="206"/>
      <c r="O225" s="206"/>
      <c r="P225" s="206"/>
      <c r="Q225" s="206"/>
      <c r="R225" s="206"/>
      <c r="S225" s="206"/>
      <c r="T225" s="207"/>
      <c r="AT225" s="208" t="s">
        <v>129</v>
      </c>
      <c r="AU225" s="208" t="s">
        <v>84</v>
      </c>
      <c r="AV225" s="13" t="s">
        <v>82</v>
      </c>
      <c r="AW225" s="13" t="s">
        <v>31</v>
      </c>
      <c r="AX225" s="13" t="s">
        <v>74</v>
      </c>
      <c r="AY225" s="208" t="s">
        <v>120</v>
      </c>
    </row>
    <row r="226" spans="1:65" s="14" customFormat="1" ht="11.25">
      <c r="B226" s="209"/>
      <c r="C226" s="210"/>
      <c r="D226" s="200" t="s">
        <v>129</v>
      </c>
      <c r="E226" s="211" t="s">
        <v>1</v>
      </c>
      <c r="F226" s="212" t="s">
        <v>267</v>
      </c>
      <c r="G226" s="210"/>
      <c r="H226" s="213">
        <v>34.65</v>
      </c>
      <c r="I226" s="214"/>
      <c r="J226" s="210"/>
      <c r="K226" s="210"/>
      <c r="L226" s="215"/>
      <c r="M226" s="216"/>
      <c r="N226" s="217"/>
      <c r="O226" s="217"/>
      <c r="P226" s="217"/>
      <c r="Q226" s="217"/>
      <c r="R226" s="217"/>
      <c r="S226" s="217"/>
      <c r="T226" s="218"/>
      <c r="AT226" s="219" t="s">
        <v>129</v>
      </c>
      <c r="AU226" s="219" t="s">
        <v>84</v>
      </c>
      <c r="AV226" s="14" t="s">
        <v>84</v>
      </c>
      <c r="AW226" s="14" t="s">
        <v>31</v>
      </c>
      <c r="AX226" s="14" t="s">
        <v>74</v>
      </c>
      <c r="AY226" s="219" t="s">
        <v>120</v>
      </c>
    </row>
    <row r="227" spans="1:65" s="13" customFormat="1" ht="11.25">
      <c r="B227" s="198"/>
      <c r="C227" s="199"/>
      <c r="D227" s="200" t="s">
        <v>129</v>
      </c>
      <c r="E227" s="201" t="s">
        <v>1</v>
      </c>
      <c r="F227" s="202" t="s">
        <v>268</v>
      </c>
      <c r="G227" s="199"/>
      <c r="H227" s="201" t="s">
        <v>1</v>
      </c>
      <c r="I227" s="203"/>
      <c r="J227" s="199"/>
      <c r="K227" s="199"/>
      <c r="L227" s="204"/>
      <c r="M227" s="205"/>
      <c r="N227" s="206"/>
      <c r="O227" s="206"/>
      <c r="P227" s="206"/>
      <c r="Q227" s="206"/>
      <c r="R227" s="206"/>
      <c r="S227" s="206"/>
      <c r="T227" s="207"/>
      <c r="AT227" s="208" t="s">
        <v>129</v>
      </c>
      <c r="AU227" s="208" t="s">
        <v>84</v>
      </c>
      <c r="AV227" s="13" t="s">
        <v>82</v>
      </c>
      <c r="AW227" s="13" t="s">
        <v>31</v>
      </c>
      <c r="AX227" s="13" t="s">
        <v>74</v>
      </c>
      <c r="AY227" s="208" t="s">
        <v>120</v>
      </c>
    </row>
    <row r="228" spans="1:65" s="14" customFormat="1" ht="11.25">
      <c r="B228" s="209"/>
      <c r="C228" s="210"/>
      <c r="D228" s="200" t="s">
        <v>129</v>
      </c>
      <c r="E228" s="211" t="s">
        <v>1</v>
      </c>
      <c r="F228" s="212" t="s">
        <v>269</v>
      </c>
      <c r="G228" s="210"/>
      <c r="H228" s="213">
        <v>10.725</v>
      </c>
      <c r="I228" s="214"/>
      <c r="J228" s="210"/>
      <c r="K228" s="210"/>
      <c r="L228" s="215"/>
      <c r="M228" s="216"/>
      <c r="N228" s="217"/>
      <c r="O228" s="217"/>
      <c r="P228" s="217"/>
      <c r="Q228" s="217"/>
      <c r="R228" s="217"/>
      <c r="S228" s="217"/>
      <c r="T228" s="218"/>
      <c r="AT228" s="219" t="s">
        <v>129</v>
      </c>
      <c r="AU228" s="219" t="s">
        <v>84</v>
      </c>
      <c r="AV228" s="14" t="s">
        <v>84</v>
      </c>
      <c r="AW228" s="14" t="s">
        <v>31</v>
      </c>
      <c r="AX228" s="14" t="s">
        <v>74</v>
      </c>
      <c r="AY228" s="219" t="s">
        <v>120</v>
      </c>
    </row>
    <row r="229" spans="1:65" s="15" customFormat="1" ht="11.25">
      <c r="B229" s="220"/>
      <c r="C229" s="221"/>
      <c r="D229" s="200" t="s">
        <v>129</v>
      </c>
      <c r="E229" s="222" t="s">
        <v>1</v>
      </c>
      <c r="F229" s="223" t="s">
        <v>183</v>
      </c>
      <c r="G229" s="221"/>
      <c r="H229" s="224">
        <v>45.375</v>
      </c>
      <c r="I229" s="225"/>
      <c r="J229" s="221"/>
      <c r="K229" s="221"/>
      <c r="L229" s="226"/>
      <c r="M229" s="227"/>
      <c r="N229" s="228"/>
      <c r="O229" s="228"/>
      <c r="P229" s="228"/>
      <c r="Q229" s="228"/>
      <c r="R229" s="228"/>
      <c r="S229" s="228"/>
      <c r="T229" s="229"/>
      <c r="AT229" s="230" t="s">
        <v>129</v>
      </c>
      <c r="AU229" s="230" t="s">
        <v>84</v>
      </c>
      <c r="AV229" s="15" t="s">
        <v>127</v>
      </c>
      <c r="AW229" s="15" t="s">
        <v>31</v>
      </c>
      <c r="AX229" s="15" t="s">
        <v>82</v>
      </c>
      <c r="AY229" s="230" t="s">
        <v>120</v>
      </c>
    </row>
    <row r="230" spans="1:65" s="2" customFormat="1" ht="16.5" customHeight="1">
      <c r="A230" s="35"/>
      <c r="B230" s="36"/>
      <c r="C230" s="242" t="s">
        <v>270</v>
      </c>
      <c r="D230" s="242" t="s">
        <v>199</v>
      </c>
      <c r="E230" s="243" t="s">
        <v>271</v>
      </c>
      <c r="F230" s="244" t="s">
        <v>272</v>
      </c>
      <c r="G230" s="245" t="s">
        <v>126</v>
      </c>
      <c r="H230" s="246">
        <v>52.180999999999997</v>
      </c>
      <c r="I230" s="247">
        <v>5</v>
      </c>
      <c r="J230" s="248">
        <f>ROUND(I230*H230,2)</f>
        <v>260.91000000000003</v>
      </c>
      <c r="K230" s="249"/>
      <c r="L230" s="250"/>
      <c r="M230" s="251" t="s">
        <v>1</v>
      </c>
      <c r="N230" s="252" t="s">
        <v>39</v>
      </c>
      <c r="O230" s="72"/>
      <c r="P230" s="194">
        <f>O230*H230</f>
        <v>0</v>
      </c>
      <c r="Q230" s="194">
        <v>2.9999999999999997E-4</v>
      </c>
      <c r="R230" s="194">
        <f>Q230*H230</f>
        <v>1.5654299999999999E-2</v>
      </c>
      <c r="S230" s="194">
        <v>0</v>
      </c>
      <c r="T230" s="19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96" t="s">
        <v>202</v>
      </c>
      <c r="AT230" s="196" t="s">
        <v>199</v>
      </c>
      <c r="AU230" s="196" t="s">
        <v>84</v>
      </c>
      <c r="AY230" s="18" t="s">
        <v>120</v>
      </c>
      <c r="BE230" s="197">
        <f>IF(N230="základní",J230,0)</f>
        <v>260.91000000000003</v>
      </c>
      <c r="BF230" s="197">
        <f>IF(N230="snížená",J230,0)</f>
        <v>0</v>
      </c>
      <c r="BG230" s="197">
        <f>IF(N230="zákl. přenesená",J230,0)</f>
        <v>0</v>
      </c>
      <c r="BH230" s="197">
        <f>IF(N230="sníž. přenesená",J230,0)</f>
        <v>0</v>
      </c>
      <c r="BI230" s="197">
        <f>IF(N230="nulová",J230,0)</f>
        <v>0</v>
      </c>
      <c r="BJ230" s="18" t="s">
        <v>82</v>
      </c>
      <c r="BK230" s="197">
        <f>ROUND(I230*H230,2)</f>
        <v>260.91000000000003</v>
      </c>
      <c r="BL230" s="18" t="s">
        <v>174</v>
      </c>
      <c r="BM230" s="196" t="s">
        <v>273</v>
      </c>
    </row>
    <row r="231" spans="1:65" s="14" customFormat="1" ht="11.25">
      <c r="B231" s="209"/>
      <c r="C231" s="210"/>
      <c r="D231" s="200" t="s">
        <v>129</v>
      </c>
      <c r="E231" s="210"/>
      <c r="F231" s="212" t="s">
        <v>274</v>
      </c>
      <c r="G231" s="210"/>
      <c r="H231" s="213">
        <v>52.180999999999997</v>
      </c>
      <c r="I231" s="214"/>
      <c r="J231" s="210"/>
      <c r="K231" s="210"/>
      <c r="L231" s="215"/>
      <c r="M231" s="216"/>
      <c r="N231" s="217"/>
      <c r="O231" s="217"/>
      <c r="P231" s="217"/>
      <c r="Q231" s="217"/>
      <c r="R231" s="217"/>
      <c r="S231" s="217"/>
      <c r="T231" s="218"/>
      <c r="AT231" s="219" t="s">
        <v>129</v>
      </c>
      <c r="AU231" s="219" t="s">
        <v>84</v>
      </c>
      <c r="AV231" s="14" t="s">
        <v>84</v>
      </c>
      <c r="AW231" s="14" t="s">
        <v>4</v>
      </c>
      <c r="AX231" s="14" t="s">
        <v>82</v>
      </c>
      <c r="AY231" s="219" t="s">
        <v>120</v>
      </c>
    </row>
    <row r="232" spans="1:65" s="2" customFormat="1" ht="24.2" customHeight="1">
      <c r="A232" s="35"/>
      <c r="B232" s="36"/>
      <c r="C232" s="184" t="s">
        <v>275</v>
      </c>
      <c r="D232" s="184" t="s">
        <v>123</v>
      </c>
      <c r="E232" s="185" t="s">
        <v>276</v>
      </c>
      <c r="F232" s="186" t="s">
        <v>277</v>
      </c>
      <c r="G232" s="187" t="s">
        <v>126</v>
      </c>
      <c r="H232" s="188">
        <v>10.725</v>
      </c>
      <c r="I232" s="189">
        <v>5</v>
      </c>
      <c r="J232" s="190">
        <f>ROUND(I232*H232,2)</f>
        <v>53.63</v>
      </c>
      <c r="K232" s="191"/>
      <c r="L232" s="40"/>
      <c r="M232" s="192" t="s">
        <v>1</v>
      </c>
      <c r="N232" s="193" t="s">
        <v>39</v>
      </c>
      <c r="O232" s="72"/>
      <c r="P232" s="194">
        <f>O232*H232</f>
        <v>0</v>
      </c>
      <c r="Q232" s="194">
        <v>3.0000000000000001E-5</v>
      </c>
      <c r="R232" s="194">
        <f>Q232*H232</f>
        <v>3.2174999999999999E-4</v>
      </c>
      <c r="S232" s="194">
        <v>0</v>
      </c>
      <c r="T232" s="19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96" t="s">
        <v>174</v>
      </c>
      <c r="AT232" s="196" t="s">
        <v>123</v>
      </c>
      <c r="AU232" s="196" t="s">
        <v>84</v>
      </c>
      <c r="AY232" s="18" t="s">
        <v>120</v>
      </c>
      <c r="BE232" s="197">
        <f>IF(N232="základní",J232,0)</f>
        <v>53.63</v>
      </c>
      <c r="BF232" s="197">
        <f>IF(N232="snížená",J232,0)</f>
        <v>0</v>
      </c>
      <c r="BG232" s="197">
        <f>IF(N232="zákl. přenesená",J232,0)</f>
        <v>0</v>
      </c>
      <c r="BH232" s="197">
        <f>IF(N232="sníž. přenesená",J232,0)</f>
        <v>0</v>
      </c>
      <c r="BI232" s="197">
        <f>IF(N232="nulová",J232,0)</f>
        <v>0</v>
      </c>
      <c r="BJ232" s="18" t="s">
        <v>82</v>
      </c>
      <c r="BK232" s="197">
        <f>ROUND(I232*H232,2)</f>
        <v>53.63</v>
      </c>
      <c r="BL232" s="18" t="s">
        <v>174</v>
      </c>
      <c r="BM232" s="196" t="s">
        <v>278</v>
      </c>
    </row>
    <row r="233" spans="1:65" s="13" customFormat="1" ht="11.25">
      <c r="B233" s="198"/>
      <c r="C233" s="199"/>
      <c r="D233" s="200" t="s">
        <v>129</v>
      </c>
      <c r="E233" s="201" t="s">
        <v>1</v>
      </c>
      <c r="F233" s="202" t="s">
        <v>181</v>
      </c>
      <c r="G233" s="199"/>
      <c r="H233" s="201" t="s">
        <v>1</v>
      </c>
      <c r="I233" s="203"/>
      <c r="J233" s="199"/>
      <c r="K233" s="199"/>
      <c r="L233" s="204"/>
      <c r="M233" s="205"/>
      <c r="N233" s="206"/>
      <c r="O233" s="206"/>
      <c r="P233" s="206"/>
      <c r="Q233" s="206"/>
      <c r="R233" s="206"/>
      <c r="S233" s="206"/>
      <c r="T233" s="207"/>
      <c r="AT233" s="208" t="s">
        <v>129</v>
      </c>
      <c r="AU233" s="208" t="s">
        <v>84</v>
      </c>
      <c r="AV233" s="13" t="s">
        <v>82</v>
      </c>
      <c r="AW233" s="13" t="s">
        <v>31</v>
      </c>
      <c r="AX233" s="13" t="s">
        <v>74</v>
      </c>
      <c r="AY233" s="208" t="s">
        <v>120</v>
      </c>
    </row>
    <row r="234" spans="1:65" s="14" customFormat="1" ht="11.25">
      <c r="B234" s="209"/>
      <c r="C234" s="210"/>
      <c r="D234" s="200" t="s">
        <v>129</v>
      </c>
      <c r="E234" s="211" t="s">
        <v>1</v>
      </c>
      <c r="F234" s="212" t="s">
        <v>279</v>
      </c>
      <c r="G234" s="210"/>
      <c r="H234" s="213">
        <v>10.725</v>
      </c>
      <c r="I234" s="214"/>
      <c r="J234" s="210"/>
      <c r="K234" s="210"/>
      <c r="L234" s="215"/>
      <c r="M234" s="216"/>
      <c r="N234" s="217"/>
      <c r="O234" s="217"/>
      <c r="P234" s="217"/>
      <c r="Q234" s="217"/>
      <c r="R234" s="217"/>
      <c r="S234" s="217"/>
      <c r="T234" s="218"/>
      <c r="AT234" s="219" t="s">
        <v>129</v>
      </c>
      <c r="AU234" s="219" t="s">
        <v>84</v>
      </c>
      <c r="AV234" s="14" t="s">
        <v>84</v>
      </c>
      <c r="AW234" s="14" t="s">
        <v>31</v>
      </c>
      <c r="AX234" s="14" t="s">
        <v>82</v>
      </c>
      <c r="AY234" s="219" t="s">
        <v>120</v>
      </c>
    </row>
    <row r="235" spans="1:65" s="2" customFormat="1" ht="16.5" customHeight="1">
      <c r="A235" s="35"/>
      <c r="B235" s="36"/>
      <c r="C235" s="242" t="s">
        <v>280</v>
      </c>
      <c r="D235" s="242" t="s">
        <v>199</v>
      </c>
      <c r="E235" s="243" t="s">
        <v>200</v>
      </c>
      <c r="F235" s="244" t="s">
        <v>201</v>
      </c>
      <c r="G235" s="245" t="s">
        <v>126</v>
      </c>
      <c r="H235" s="246">
        <v>12.87</v>
      </c>
      <c r="I235" s="247">
        <v>5</v>
      </c>
      <c r="J235" s="248">
        <f>ROUND(I235*H235,2)</f>
        <v>64.349999999999994</v>
      </c>
      <c r="K235" s="249"/>
      <c r="L235" s="250"/>
      <c r="M235" s="251" t="s">
        <v>1</v>
      </c>
      <c r="N235" s="252" t="s">
        <v>39</v>
      </c>
      <c r="O235" s="72"/>
      <c r="P235" s="194">
        <f>O235*H235</f>
        <v>0</v>
      </c>
      <c r="Q235" s="194">
        <v>0</v>
      </c>
      <c r="R235" s="194">
        <f>Q235*H235</f>
        <v>0</v>
      </c>
      <c r="S235" s="194">
        <v>0</v>
      </c>
      <c r="T235" s="195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96" t="s">
        <v>202</v>
      </c>
      <c r="AT235" s="196" t="s">
        <v>199</v>
      </c>
      <c r="AU235" s="196" t="s">
        <v>84</v>
      </c>
      <c r="AY235" s="18" t="s">
        <v>120</v>
      </c>
      <c r="BE235" s="197">
        <f>IF(N235="základní",J235,0)</f>
        <v>64.349999999999994</v>
      </c>
      <c r="BF235" s="197">
        <f>IF(N235="snížená",J235,0)</f>
        <v>0</v>
      </c>
      <c r="BG235" s="197">
        <f>IF(N235="zákl. přenesená",J235,0)</f>
        <v>0</v>
      </c>
      <c r="BH235" s="197">
        <f>IF(N235="sníž. přenesená",J235,0)</f>
        <v>0</v>
      </c>
      <c r="BI235" s="197">
        <f>IF(N235="nulová",J235,0)</f>
        <v>0</v>
      </c>
      <c r="BJ235" s="18" t="s">
        <v>82</v>
      </c>
      <c r="BK235" s="197">
        <f>ROUND(I235*H235,2)</f>
        <v>64.349999999999994</v>
      </c>
      <c r="BL235" s="18" t="s">
        <v>174</v>
      </c>
      <c r="BM235" s="196" t="s">
        <v>281</v>
      </c>
    </row>
    <row r="236" spans="1:65" s="14" customFormat="1" ht="11.25">
      <c r="B236" s="209"/>
      <c r="C236" s="210"/>
      <c r="D236" s="200" t="s">
        <v>129</v>
      </c>
      <c r="E236" s="210"/>
      <c r="F236" s="212" t="s">
        <v>282</v>
      </c>
      <c r="G236" s="210"/>
      <c r="H236" s="213">
        <v>12.87</v>
      </c>
      <c r="I236" s="214"/>
      <c r="J236" s="210"/>
      <c r="K236" s="210"/>
      <c r="L236" s="215"/>
      <c r="M236" s="216"/>
      <c r="N236" s="217"/>
      <c r="O236" s="217"/>
      <c r="P236" s="217"/>
      <c r="Q236" s="217"/>
      <c r="R236" s="217"/>
      <c r="S236" s="217"/>
      <c r="T236" s="218"/>
      <c r="AT236" s="219" t="s">
        <v>129</v>
      </c>
      <c r="AU236" s="219" t="s">
        <v>84</v>
      </c>
      <c r="AV236" s="14" t="s">
        <v>84</v>
      </c>
      <c r="AW236" s="14" t="s">
        <v>4</v>
      </c>
      <c r="AX236" s="14" t="s">
        <v>82</v>
      </c>
      <c r="AY236" s="219" t="s">
        <v>120</v>
      </c>
    </row>
    <row r="237" spans="1:65" s="2" customFormat="1" ht="16.5" customHeight="1">
      <c r="A237" s="35"/>
      <c r="B237" s="36"/>
      <c r="C237" s="184" t="s">
        <v>283</v>
      </c>
      <c r="D237" s="184" t="s">
        <v>123</v>
      </c>
      <c r="E237" s="185" t="s">
        <v>284</v>
      </c>
      <c r="F237" s="186" t="s">
        <v>285</v>
      </c>
      <c r="G237" s="187" t="s">
        <v>136</v>
      </c>
      <c r="H237" s="188">
        <v>2</v>
      </c>
      <c r="I237" s="189">
        <v>5</v>
      </c>
      <c r="J237" s="190">
        <f>ROUND(I237*H237,2)</f>
        <v>10</v>
      </c>
      <c r="K237" s="191"/>
      <c r="L237" s="40"/>
      <c r="M237" s="192" t="s">
        <v>1</v>
      </c>
      <c r="N237" s="193" t="s">
        <v>39</v>
      </c>
      <c r="O237" s="72"/>
      <c r="P237" s="194">
        <f>O237*H237</f>
        <v>0</v>
      </c>
      <c r="Q237" s="194">
        <v>1E-4</v>
      </c>
      <c r="R237" s="194">
        <f>Q237*H237</f>
        <v>2.0000000000000001E-4</v>
      </c>
      <c r="S237" s="194">
        <v>0</v>
      </c>
      <c r="T237" s="19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96" t="s">
        <v>174</v>
      </c>
      <c r="AT237" s="196" t="s">
        <v>123</v>
      </c>
      <c r="AU237" s="196" t="s">
        <v>84</v>
      </c>
      <c r="AY237" s="18" t="s">
        <v>120</v>
      </c>
      <c r="BE237" s="197">
        <f>IF(N237="základní",J237,0)</f>
        <v>10</v>
      </c>
      <c r="BF237" s="197">
        <f>IF(N237="snížená",J237,0)</f>
        <v>0</v>
      </c>
      <c r="BG237" s="197">
        <f>IF(N237="zákl. přenesená",J237,0)</f>
        <v>0</v>
      </c>
      <c r="BH237" s="197">
        <f>IF(N237="sníž. přenesená",J237,0)</f>
        <v>0</v>
      </c>
      <c r="BI237" s="197">
        <f>IF(N237="nulová",J237,0)</f>
        <v>0</v>
      </c>
      <c r="BJ237" s="18" t="s">
        <v>82</v>
      </c>
      <c r="BK237" s="197">
        <f>ROUND(I237*H237,2)</f>
        <v>10</v>
      </c>
      <c r="BL237" s="18" t="s">
        <v>174</v>
      </c>
      <c r="BM237" s="196" t="s">
        <v>286</v>
      </c>
    </row>
    <row r="238" spans="1:65" s="13" customFormat="1" ht="11.25">
      <c r="B238" s="198"/>
      <c r="C238" s="199"/>
      <c r="D238" s="200" t="s">
        <v>129</v>
      </c>
      <c r="E238" s="201" t="s">
        <v>1</v>
      </c>
      <c r="F238" s="202" t="s">
        <v>287</v>
      </c>
      <c r="G238" s="199"/>
      <c r="H238" s="201" t="s">
        <v>1</v>
      </c>
      <c r="I238" s="203"/>
      <c r="J238" s="199"/>
      <c r="K238" s="199"/>
      <c r="L238" s="204"/>
      <c r="M238" s="205"/>
      <c r="N238" s="206"/>
      <c r="O238" s="206"/>
      <c r="P238" s="206"/>
      <c r="Q238" s="206"/>
      <c r="R238" s="206"/>
      <c r="S238" s="206"/>
      <c r="T238" s="207"/>
      <c r="AT238" s="208" t="s">
        <v>129</v>
      </c>
      <c r="AU238" s="208" t="s">
        <v>84</v>
      </c>
      <c r="AV238" s="13" t="s">
        <v>82</v>
      </c>
      <c r="AW238" s="13" t="s">
        <v>31</v>
      </c>
      <c r="AX238" s="13" t="s">
        <v>74</v>
      </c>
      <c r="AY238" s="208" t="s">
        <v>120</v>
      </c>
    </row>
    <row r="239" spans="1:65" s="14" customFormat="1" ht="11.25">
      <c r="B239" s="209"/>
      <c r="C239" s="210"/>
      <c r="D239" s="200" t="s">
        <v>129</v>
      </c>
      <c r="E239" s="211" t="s">
        <v>1</v>
      </c>
      <c r="F239" s="212" t="s">
        <v>84</v>
      </c>
      <c r="G239" s="210"/>
      <c r="H239" s="213">
        <v>2</v>
      </c>
      <c r="I239" s="214"/>
      <c r="J239" s="210"/>
      <c r="K239" s="210"/>
      <c r="L239" s="215"/>
      <c r="M239" s="216"/>
      <c r="N239" s="217"/>
      <c r="O239" s="217"/>
      <c r="P239" s="217"/>
      <c r="Q239" s="217"/>
      <c r="R239" s="217"/>
      <c r="S239" s="217"/>
      <c r="T239" s="218"/>
      <c r="AT239" s="219" t="s">
        <v>129</v>
      </c>
      <c r="AU239" s="219" t="s">
        <v>84</v>
      </c>
      <c r="AV239" s="14" t="s">
        <v>84</v>
      </c>
      <c r="AW239" s="14" t="s">
        <v>31</v>
      </c>
      <c r="AX239" s="14" t="s">
        <v>82</v>
      </c>
      <c r="AY239" s="219" t="s">
        <v>120</v>
      </c>
    </row>
    <row r="240" spans="1:65" s="2" customFormat="1" ht="24.2" customHeight="1">
      <c r="A240" s="35"/>
      <c r="B240" s="36"/>
      <c r="C240" s="242" t="s">
        <v>288</v>
      </c>
      <c r="D240" s="242" t="s">
        <v>199</v>
      </c>
      <c r="E240" s="243" t="s">
        <v>289</v>
      </c>
      <c r="F240" s="244" t="s">
        <v>290</v>
      </c>
      <c r="G240" s="245" t="s">
        <v>136</v>
      </c>
      <c r="H240" s="246">
        <v>2</v>
      </c>
      <c r="I240" s="247">
        <v>5</v>
      </c>
      <c r="J240" s="248">
        <f>ROUND(I240*H240,2)</f>
        <v>10</v>
      </c>
      <c r="K240" s="249"/>
      <c r="L240" s="250"/>
      <c r="M240" s="251" t="s">
        <v>1</v>
      </c>
      <c r="N240" s="252" t="s">
        <v>39</v>
      </c>
      <c r="O240" s="72"/>
      <c r="P240" s="194">
        <f>O240*H240</f>
        <v>0</v>
      </c>
      <c r="Q240" s="194">
        <v>8.0000000000000004E-4</v>
      </c>
      <c r="R240" s="194">
        <f>Q240*H240</f>
        <v>1.6000000000000001E-3</v>
      </c>
      <c r="S240" s="194">
        <v>0</v>
      </c>
      <c r="T240" s="195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96" t="s">
        <v>202</v>
      </c>
      <c r="AT240" s="196" t="s">
        <v>199</v>
      </c>
      <c r="AU240" s="196" t="s">
        <v>84</v>
      </c>
      <c r="AY240" s="18" t="s">
        <v>120</v>
      </c>
      <c r="BE240" s="197">
        <f>IF(N240="základní",J240,0)</f>
        <v>10</v>
      </c>
      <c r="BF240" s="197">
        <f>IF(N240="snížená",J240,0)</f>
        <v>0</v>
      </c>
      <c r="BG240" s="197">
        <f>IF(N240="zákl. přenesená",J240,0)</f>
        <v>0</v>
      </c>
      <c r="BH240" s="197">
        <f>IF(N240="sníž. přenesená",J240,0)</f>
        <v>0</v>
      </c>
      <c r="BI240" s="197">
        <f>IF(N240="nulová",J240,0)</f>
        <v>0</v>
      </c>
      <c r="BJ240" s="18" t="s">
        <v>82</v>
      </c>
      <c r="BK240" s="197">
        <f>ROUND(I240*H240,2)</f>
        <v>10</v>
      </c>
      <c r="BL240" s="18" t="s">
        <v>174</v>
      </c>
      <c r="BM240" s="196" t="s">
        <v>291</v>
      </c>
    </row>
    <row r="241" spans="1:65" s="2" customFormat="1" ht="24.2" customHeight="1">
      <c r="A241" s="35"/>
      <c r="B241" s="36"/>
      <c r="C241" s="184" t="s">
        <v>292</v>
      </c>
      <c r="D241" s="184" t="s">
        <v>123</v>
      </c>
      <c r="E241" s="185" t="s">
        <v>293</v>
      </c>
      <c r="F241" s="186" t="s">
        <v>294</v>
      </c>
      <c r="G241" s="187" t="s">
        <v>136</v>
      </c>
      <c r="H241" s="188">
        <v>2</v>
      </c>
      <c r="I241" s="189">
        <v>5</v>
      </c>
      <c r="J241" s="190">
        <f>ROUND(I241*H241,2)</f>
        <v>10</v>
      </c>
      <c r="K241" s="191"/>
      <c r="L241" s="40"/>
      <c r="M241" s="192" t="s">
        <v>1</v>
      </c>
      <c r="N241" s="193" t="s">
        <v>39</v>
      </c>
      <c r="O241" s="72"/>
      <c r="P241" s="194">
        <f>O241*H241</f>
        <v>0</v>
      </c>
      <c r="Q241" s="194">
        <v>0</v>
      </c>
      <c r="R241" s="194">
        <f>Q241*H241</f>
        <v>0</v>
      </c>
      <c r="S241" s="194">
        <v>0</v>
      </c>
      <c r="T241" s="195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96" t="s">
        <v>174</v>
      </c>
      <c r="AT241" s="196" t="s">
        <v>123</v>
      </c>
      <c r="AU241" s="196" t="s">
        <v>84</v>
      </c>
      <c r="AY241" s="18" t="s">
        <v>120</v>
      </c>
      <c r="BE241" s="197">
        <f>IF(N241="základní",J241,0)</f>
        <v>10</v>
      </c>
      <c r="BF241" s="197">
        <f>IF(N241="snížená",J241,0)</f>
        <v>0</v>
      </c>
      <c r="BG241" s="197">
        <f>IF(N241="zákl. přenesená",J241,0)</f>
        <v>0</v>
      </c>
      <c r="BH241" s="197">
        <f>IF(N241="sníž. přenesená",J241,0)</f>
        <v>0</v>
      </c>
      <c r="BI241" s="197">
        <f>IF(N241="nulová",J241,0)</f>
        <v>0</v>
      </c>
      <c r="BJ241" s="18" t="s">
        <v>82</v>
      </c>
      <c r="BK241" s="197">
        <f>ROUND(I241*H241,2)</f>
        <v>10</v>
      </c>
      <c r="BL241" s="18" t="s">
        <v>174</v>
      </c>
      <c r="BM241" s="196" t="s">
        <v>295</v>
      </c>
    </row>
    <row r="242" spans="1:65" s="2" customFormat="1" ht="24.2" customHeight="1">
      <c r="A242" s="35"/>
      <c r="B242" s="36"/>
      <c r="C242" s="242" t="s">
        <v>296</v>
      </c>
      <c r="D242" s="242" t="s">
        <v>199</v>
      </c>
      <c r="E242" s="243" t="s">
        <v>297</v>
      </c>
      <c r="F242" s="244" t="s">
        <v>298</v>
      </c>
      <c r="G242" s="245" t="s">
        <v>136</v>
      </c>
      <c r="H242" s="246">
        <v>2</v>
      </c>
      <c r="I242" s="247">
        <v>5</v>
      </c>
      <c r="J242" s="248">
        <f>ROUND(I242*H242,2)</f>
        <v>10</v>
      </c>
      <c r="K242" s="249"/>
      <c r="L242" s="250"/>
      <c r="M242" s="251" t="s">
        <v>1</v>
      </c>
      <c r="N242" s="252" t="s">
        <v>39</v>
      </c>
      <c r="O242" s="72"/>
      <c r="P242" s="194">
        <f>O242*H242</f>
        <v>0</v>
      </c>
      <c r="Q242" s="194">
        <v>4.0000000000000002E-4</v>
      </c>
      <c r="R242" s="194">
        <f>Q242*H242</f>
        <v>8.0000000000000004E-4</v>
      </c>
      <c r="S242" s="194">
        <v>0</v>
      </c>
      <c r="T242" s="195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96" t="s">
        <v>202</v>
      </c>
      <c r="AT242" s="196" t="s">
        <v>199</v>
      </c>
      <c r="AU242" s="196" t="s">
        <v>84</v>
      </c>
      <c r="AY242" s="18" t="s">
        <v>120</v>
      </c>
      <c r="BE242" s="197">
        <f>IF(N242="základní",J242,0)</f>
        <v>10</v>
      </c>
      <c r="BF242" s="197">
        <f>IF(N242="snížená",J242,0)</f>
        <v>0</v>
      </c>
      <c r="BG242" s="197">
        <f>IF(N242="zákl. přenesená",J242,0)</f>
        <v>0</v>
      </c>
      <c r="BH242" s="197">
        <f>IF(N242="sníž. přenesená",J242,0)</f>
        <v>0</v>
      </c>
      <c r="BI242" s="197">
        <f>IF(N242="nulová",J242,0)</f>
        <v>0</v>
      </c>
      <c r="BJ242" s="18" t="s">
        <v>82</v>
      </c>
      <c r="BK242" s="197">
        <f>ROUND(I242*H242,2)</f>
        <v>10</v>
      </c>
      <c r="BL242" s="18" t="s">
        <v>174</v>
      </c>
      <c r="BM242" s="196" t="s">
        <v>299</v>
      </c>
    </row>
    <row r="243" spans="1:65" s="2" customFormat="1" ht="24.2" customHeight="1">
      <c r="A243" s="35"/>
      <c r="B243" s="36"/>
      <c r="C243" s="184" t="s">
        <v>300</v>
      </c>
      <c r="D243" s="184" t="s">
        <v>123</v>
      </c>
      <c r="E243" s="185" t="s">
        <v>301</v>
      </c>
      <c r="F243" s="186" t="s">
        <v>302</v>
      </c>
      <c r="G243" s="187" t="s">
        <v>303</v>
      </c>
      <c r="H243" s="253">
        <v>5</v>
      </c>
      <c r="I243" s="189">
        <v>5</v>
      </c>
      <c r="J243" s="190">
        <f>ROUND(I243*H243,2)</f>
        <v>25</v>
      </c>
      <c r="K243" s="191"/>
      <c r="L243" s="40"/>
      <c r="M243" s="192" t="s">
        <v>1</v>
      </c>
      <c r="N243" s="193" t="s">
        <v>39</v>
      </c>
      <c r="O243" s="72"/>
      <c r="P243" s="194">
        <f>O243*H243</f>
        <v>0</v>
      </c>
      <c r="Q243" s="194">
        <v>0</v>
      </c>
      <c r="R243" s="194">
        <f>Q243*H243</f>
        <v>0</v>
      </c>
      <c r="S243" s="194">
        <v>0</v>
      </c>
      <c r="T243" s="19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96" t="s">
        <v>174</v>
      </c>
      <c r="AT243" s="196" t="s">
        <v>123</v>
      </c>
      <c r="AU243" s="196" t="s">
        <v>84</v>
      </c>
      <c r="AY243" s="18" t="s">
        <v>120</v>
      </c>
      <c r="BE243" s="197">
        <f>IF(N243="základní",J243,0)</f>
        <v>25</v>
      </c>
      <c r="BF243" s="197">
        <f>IF(N243="snížená",J243,0)</f>
        <v>0</v>
      </c>
      <c r="BG243" s="197">
        <f>IF(N243="zákl. přenesená",J243,0)</f>
        <v>0</v>
      </c>
      <c r="BH243" s="197">
        <f>IF(N243="sníž. přenesená",J243,0)</f>
        <v>0</v>
      </c>
      <c r="BI243" s="197">
        <f>IF(N243="nulová",J243,0)</f>
        <v>0</v>
      </c>
      <c r="BJ243" s="18" t="s">
        <v>82</v>
      </c>
      <c r="BK243" s="197">
        <f>ROUND(I243*H243,2)</f>
        <v>25</v>
      </c>
      <c r="BL243" s="18" t="s">
        <v>174</v>
      </c>
      <c r="BM243" s="196" t="s">
        <v>304</v>
      </c>
    </row>
    <row r="244" spans="1:65" s="12" customFormat="1" ht="22.9" customHeight="1">
      <c r="B244" s="168"/>
      <c r="C244" s="169"/>
      <c r="D244" s="170" t="s">
        <v>73</v>
      </c>
      <c r="E244" s="182" t="s">
        <v>305</v>
      </c>
      <c r="F244" s="182" t="s">
        <v>306</v>
      </c>
      <c r="G244" s="169"/>
      <c r="H244" s="169"/>
      <c r="I244" s="172"/>
      <c r="J244" s="183">
        <f>BK244</f>
        <v>794.57</v>
      </c>
      <c r="K244" s="169"/>
      <c r="L244" s="174"/>
      <c r="M244" s="175"/>
      <c r="N244" s="176"/>
      <c r="O244" s="176"/>
      <c r="P244" s="177">
        <f>SUM(P245:P286)</f>
        <v>0</v>
      </c>
      <c r="Q244" s="176"/>
      <c r="R244" s="177">
        <f>SUM(R245:R286)</f>
        <v>0.435693</v>
      </c>
      <c r="S244" s="176"/>
      <c r="T244" s="178">
        <f>SUM(T245:T286)</f>
        <v>0</v>
      </c>
      <c r="AR244" s="179" t="s">
        <v>84</v>
      </c>
      <c r="AT244" s="180" t="s">
        <v>73</v>
      </c>
      <c r="AU244" s="180" t="s">
        <v>82</v>
      </c>
      <c r="AY244" s="179" t="s">
        <v>120</v>
      </c>
      <c r="BK244" s="181">
        <f>SUM(BK245:BK286)</f>
        <v>794.57</v>
      </c>
    </row>
    <row r="245" spans="1:65" s="2" customFormat="1" ht="24.2" customHeight="1">
      <c r="A245" s="35"/>
      <c r="B245" s="36"/>
      <c r="C245" s="184" t="s">
        <v>202</v>
      </c>
      <c r="D245" s="184" t="s">
        <v>123</v>
      </c>
      <c r="E245" s="185" t="s">
        <v>307</v>
      </c>
      <c r="F245" s="186" t="s">
        <v>308</v>
      </c>
      <c r="G245" s="187" t="s">
        <v>126</v>
      </c>
      <c r="H245" s="188">
        <v>9.9</v>
      </c>
      <c r="I245" s="189">
        <v>5</v>
      </c>
      <c r="J245" s="190">
        <f>ROUND(I245*H245,2)</f>
        <v>49.5</v>
      </c>
      <c r="K245" s="191"/>
      <c r="L245" s="40"/>
      <c r="M245" s="192" t="s">
        <v>1</v>
      </c>
      <c r="N245" s="193" t="s">
        <v>39</v>
      </c>
      <c r="O245" s="72"/>
      <c r="P245" s="194">
        <f>O245*H245</f>
        <v>0</v>
      </c>
      <c r="Q245" s="194">
        <v>6.0000000000000001E-3</v>
      </c>
      <c r="R245" s="194">
        <f>Q245*H245</f>
        <v>5.9400000000000001E-2</v>
      </c>
      <c r="S245" s="194">
        <v>0</v>
      </c>
      <c r="T245" s="195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96" t="s">
        <v>174</v>
      </c>
      <c r="AT245" s="196" t="s">
        <v>123</v>
      </c>
      <c r="AU245" s="196" t="s">
        <v>84</v>
      </c>
      <c r="AY245" s="18" t="s">
        <v>120</v>
      </c>
      <c r="BE245" s="197">
        <f>IF(N245="základní",J245,0)</f>
        <v>49.5</v>
      </c>
      <c r="BF245" s="197">
        <f>IF(N245="snížená",J245,0)</f>
        <v>0</v>
      </c>
      <c r="BG245" s="197">
        <f>IF(N245="zákl. přenesená",J245,0)</f>
        <v>0</v>
      </c>
      <c r="BH245" s="197">
        <f>IF(N245="sníž. přenesená",J245,0)</f>
        <v>0</v>
      </c>
      <c r="BI245" s="197">
        <f>IF(N245="nulová",J245,0)</f>
        <v>0</v>
      </c>
      <c r="BJ245" s="18" t="s">
        <v>82</v>
      </c>
      <c r="BK245" s="197">
        <f>ROUND(I245*H245,2)</f>
        <v>49.5</v>
      </c>
      <c r="BL245" s="18" t="s">
        <v>174</v>
      </c>
      <c r="BM245" s="196" t="s">
        <v>309</v>
      </c>
    </row>
    <row r="246" spans="1:65" s="13" customFormat="1" ht="11.25">
      <c r="B246" s="198"/>
      <c r="C246" s="199"/>
      <c r="D246" s="200" t="s">
        <v>129</v>
      </c>
      <c r="E246" s="201" t="s">
        <v>1</v>
      </c>
      <c r="F246" s="202" t="s">
        <v>220</v>
      </c>
      <c r="G246" s="199"/>
      <c r="H246" s="201" t="s">
        <v>1</v>
      </c>
      <c r="I246" s="203"/>
      <c r="J246" s="199"/>
      <c r="K246" s="199"/>
      <c r="L246" s="204"/>
      <c r="M246" s="205"/>
      <c r="N246" s="206"/>
      <c r="O246" s="206"/>
      <c r="P246" s="206"/>
      <c r="Q246" s="206"/>
      <c r="R246" s="206"/>
      <c r="S246" s="206"/>
      <c r="T246" s="207"/>
      <c r="AT246" s="208" t="s">
        <v>129</v>
      </c>
      <c r="AU246" s="208" t="s">
        <v>84</v>
      </c>
      <c r="AV246" s="13" t="s">
        <v>82</v>
      </c>
      <c r="AW246" s="13" t="s">
        <v>31</v>
      </c>
      <c r="AX246" s="13" t="s">
        <v>74</v>
      </c>
      <c r="AY246" s="208" t="s">
        <v>120</v>
      </c>
    </row>
    <row r="247" spans="1:65" s="14" customFormat="1" ht="11.25">
      <c r="B247" s="209"/>
      <c r="C247" s="210"/>
      <c r="D247" s="200" t="s">
        <v>129</v>
      </c>
      <c r="E247" s="211" t="s">
        <v>1</v>
      </c>
      <c r="F247" s="212" t="s">
        <v>310</v>
      </c>
      <c r="G247" s="210"/>
      <c r="H247" s="213">
        <v>9.9</v>
      </c>
      <c r="I247" s="214"/>
      <c r="J247" s="210"/>
      <c r="K247" s="210"/>
      <c r="L247" s="215"/>
      <c r="M247" s="216"/>
      <c r="N247" s="217"/>
      <c r="O247" s="217"/>
      <c r="P247" s="217"/>
      <c r="Q247" s="217"/>
      <c r="R247" s="217"/>
      <c r="S247" s="217"/>
      <c r="T247" s="218"/>
      <c r="AT247" s="219" t="s">
        <v>129</v>
      </c>
      <c r="AU247" s="219" t="s">
        <v>84</v>
      </c>
      <c r="AV247" s="14" t="s">
        <v>84</v>
      </c>
      <c r="AW247" s="14" t="s">
        <v>31</v>
      </c>
      <c r="AX247" s="14" t="s">
        <v>82</v>
      </c>
      <c r="AY247" s="219" t="s">
        <v>120</v>
      </c>
    </row>
    <row r="248" spans="1:65" s="2" customFormat="1" ht="24.2" customHeight="1">
      <c r="A248" s="35"/>
      <c r="B248" s="36"/>
      <c r="C248" s="242" t="s">
        <v>311</v>
      </c>
      <c r="D248" s="242" t="s">
        <v>199</v>
      </c>
      <c r="E248" s="243" t="s">
        <v>312</v>
      </c>
      <c r="F248" s="244" t="s">
        <v>313</v>
      </c>
      <c r="G248" s="245" t="s">
        <v>126</v>
      </c>
      <c r="H248" s="246">
        <v>10.395</v>
      </c>
      <c r="I248" s="247">
        <v>5</v>
      </c>
      <c r="J248" s="248">
        <f>ROUND(I248*H248,2)</f>
        <v>51.98</v>
      </c>
      <c r="K248" s="249"/>
      <c r="L248" s="250"/>
      <c r="M248" s="251" t="s">
        <v>1</v>
      </c>
      <c r="N248" s="252" t="s">
        <v>39</v>
      </c>
      <c r="O248" s="72"/>
      <c r="P248" s="194">
        <f>O248*H248</f>
        <v>0</v>
      </c>
      <c r="Q248" s="194">
        <v>3.0000000000000001E-3</v>
      </c>
      <c r="R248" s="194">
        <f>Q248*H248</f>
        <v>3.1185000000000001E-2</v>
      </c>
      <c r="S248" s="194">
        <v>0</v>
      </c>
      <c r="T248" s="195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96" t="s">
        <v>202</v>
      </c>
      <c r="AT248" s="196" t="s">
        <v>199</v>
      </c>
      <c r="AU248" s="196" t="s">
        <v>84</v>
      </c>
      <c r="AY248" s="18" t="s">
        <v>120</v>
      </c>
      <c r="BE248" s="197">
        <f>IF(N248="základní",J248,0)</f>
        <v>51.98</v>
      </c>
      <c r="BF248" s="197">
        <f>IF(N248="snížená",J248,0)</f>
        <v>0</v>
      </c>
      <c r="BG248" s="197">
        <f>IF(N248="zákl. přenesená",J248,0)</f>
        <v>0</v>
      </c>
      <c r="BH248" s="197">
        <f>IF(N248="sníž. přenesená",J248,0)</f>
        <v>0</v>
      </c>
      <c r="BI248" s="197">
        <f>IF(N248="nulová",J248,0)</f>
        <v>0</v>
      </c>
      <c r="BJ248" s="18" t="s">
        <v>82</v>
      </c>
      <c r="BK248" s="197">
        <f>ROUND(I248*H248,2)</f>
        <v>51.98</v>
      </c>
      <c r="BL248" s="18" t="s">
        <v>174</v>
      </c>
      <c r="BM248" s="196" t="s">
        <v>314</v>
      </c>
    </row>
    <row r="249" spans="1:65" s="14" customFormat="1" ht="11.25">
      <c r="B249" s="209"/>
      <c r="C249" s="210"/>
      <c r="D249" s="200" t="s">
        <v>129</v>
      </c>
      <c r="E249" s="210"/>
      <c r="F249" s="212" t="s">
        <v>315</v>
      </c>
      <c r="G249" s="210"/>
      <c r="H249" s="213">
        <v>10.395</v>
      </c>
      <c r="I249" s="214"/>
      <c r="J249" s="210"/>
      <c r="K249" s="210"/>
      <c r="L249" s="215"/>
      <c r="M249" s="216"/>
      <c r="N249" s="217"/>
      <c r="O249" s="217"/>
      <c r="P249" s="217"/>
      <c r="Q249" s="217"/>
      <c r="R249" s="217"/>
      <c r="S249" s="217"/>
      <c r="T249" s="218"/>
      <c r="AT249" s="219" t="s">
        <v>129</v>
      </c>
      <c r="AU249" s="219" t="s">
        <v>84</v>
      </c>
      <c r="AV249" s="14" t="s">
        <v>84</v>
      </c>
      <c r="AW249" s="14" t="s">
        <v>4</v>
      </c>
      <c r="AX249" s="14" t="s">
        <v>82</v>
      </c>
      <c r="AY249" s="219" t="s">
        <v>120</v>
      </c>
    </row>
    <row r="250" spans="1:65" s="2" customFormat="1" ht="24.2" customHeight="1">
      <c r="A250" s="35"/>
      <c r="B250" s="36"/>
      <c r="C250" s="184" t="s">
        <v>316</v>
      </c>
      <c r="D250" s="184" t="s">
        <v>123</v>
      </c>
      <c r="E250" s="185" t="s">
        <v>317</v>
      </c>
      <c r="F250" s="186" t="s">
        <v>318</v>
      </c>
      <c r="G250" s="187" t="s">
        <v>126</v>
      </c>
      <c r="H250" s="188">
        <v>26.4</v>
      </c>
      <c r="I250" s="189">
        <v>5</v>
      </c>
      <c r="J250" s="190">
        <f>ROUND(I250*H250,2)</f>
        <v>132</v>
      </c>
      <c r="K250" s="191"/>
      <c r="L250" s="40"/>
      <c r="M250" s="192" t="s">
        <v>1</v>
      </c>
      <c r="N250" s="193" t="s">
        <v>39</v>
      </c>
      <c r="O250" s="72"/>
      <c r="P250" s="194">
        <f>O250*H250</f>
        <v>0</v>
      </c>
      <c r="Q250" s="194">
        <v>1.16E-3</v>
      </c>
      <c r="R250" s="194">
        <f>Q250*H250</f>
        <v>3.0623999999999998E-2</v>
      </c>
      <c r="S250" s="194">
        <v>0</v>
      </c>
      <c r="T250" s="195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96" t="s">
        <v>174</v>
      </c>
      <c r="AT250" s="196" t="s">
        <v>123</v>
      </c>
      <c r="AU250" s="196" t="s">
        <v>84</v>
      </c>
      <c r="AY250" s="18" t="s">
        <v>120</v>
      </c>
      <c r="BE250" s="197">
        <f>IF(N250="základní",J250,0)</f>
        <v>132</v>
      </c>
      <c r="BF250" s="197">
        <f>IF(N250="snížená",J250,0)</f>
        <v>0</v>
      </c>
      <c r="BG250" s="197">
        <f>IF(N250="zákl. přenesená",J250,0)</f>
        <v>0</v>
      </c>
      <c r="BH250" s="197">
        <f>IF(N250="sníž. přenesená",J250,0)</f>
        <v>0</v>
      </c>
      <c r="BI250" s="197">
        <f>IF(N250="nulová",J250,0)</f>
        <v>0</v>
      </c>
      <c r="BJ250" s="18" t="s">
        <v>82</v>
      </c>
      <c r="BK250" s="197">
        <f>ROUND(I250*H250,2)</f>
        <v>132</v>
      </c>
      <c r="BL250" s="18" t="s">
        <v>174</v>
      </c>
      <c r="BM250" s="196" t="s">
        <v>319</v>
      </c>
    </row>
    <row r="251" spans="1:65" s="13" customFormat="1" ht="11.25">
      <c r="B251" s="198"/>
      <c r="C251" s="199"/>
      <c r="D251" s="200" t="s">
        <v>129</v>
      </c>
      <c r="E251" s="201" t="s">
        <v>1</v>
      </c>
      <c r="F251" s="202" t="s">
        <v>320</v>
      </c>
      <c r="G251" s="199"/>
      <c r="H251" s="201" t="s">
        <v>1</v>
      </c>
      <c r="I251" s="203"/>
      <c r="J251" s="199"/>
      <c r="K251" s="199"/>
      <c r="L251" s="204"/>
      <c r="M251" s="205"/>
      <c r="N251" s="206"/>
      <c r="O251" s="206"/>
      <c r="P251" s="206"/>
      <c r="Q251" s="206"/>
      <c r="R251" s="206"/>
      <c r="S251" s="206"/>
      <c r="T251" s="207"/>
      <c r="AT251" s="208" t="s">
        <v>129</v>
      </c>
      <c r="AU251" s="208" t="s">
        <v>84</v>
      </c>
      <c r="AV251" s="13" t="s">
        <v>82</v>
      </c>
      <c r="AW251" s="13" t="s">
        <v>31</v>
      </c>
      <c r="AX251" s="13" t="s">
        <v>74</v>
      </c>
      <c r="AY251" s="208" t="s">
        <v>120</v>
      </c>
    </row>
    <row r="252" spans="1:65" s="14" customFormat="1" ht="11.25">
      <c r="B252" s="209"/>
      <c r="C252" s="210"/>
      <c r="D252" s="200" t="s">
        <v>129</v>
      </c>
      <c r="E252" s="211" t="s">
        <v>1</v>
      </c>
      <c r="F252" s="212" t="s">
        <v>178</v>
      </c>
      <c r="G252" s="210"/>
      <c r="H252" s="213">
        <v>26.4</v>
      </c>
      <c r="I252" s="214"/>
      <c r="J252" s="210"/>
      <c r="K252" s="210"/>
      <c r="L252" s="215"/>
      <c r="M252" s="216"/>
      <c r="N252" s="217"/>
      <c r="O252" s="217"/>
      <c r="P252" s="217"/>
      <c r="Q252" s="217"/>
      <c r="R252" s="217"/>
      <c r="S252" s="217"/>
      <c r="T252" s="218"/>
      <c r="AT252" s="219" t="s">
        <v>129</v>
      </c>
      <c r="AU252" s="219" t="s">
        <v>84</v>
      </c>
      <c r="AV252" s="14" t="s">
        <v>84</v>
      </c>
      <c r="AW252" s="14" t="s">
        <v>31</v>
      </c>
      <c r="AX252" s="14" t="s">
        <v>82</v>
      </c>
      <c r="AY252" s="219" t="s">
        <v>120</v>
      </c>
    </row>
    <row r="253" spans="1:65" s="2" customFormat="1" ht="24.2" customHeight="1">
      <c r="A253" s="35"/>
      <c r="B253" s="36"/>
      <c r="C253" s="242" t="s">
        <v>321</v>
      </c>
      <c r="D253" s="242" t="s">
        <v>199</v>
      </c>
      <c r="E253" s="243" t="s">
        <v>322</v>
      </c>
      <c r="F253" s="244" t="s">
        <v>323</v>
      </c>
      <c r="G253" s="245" t="s">
        <v>126</v>
      </c>
      <c r="H253" s="246">
        <v>23.52</v>
      </c>
      <c r="I253" s="247">
        <v>5</v>
      </c>
      <c r="J253" s="248">
        <f>ROUND(I253*H253,2)</f>
        <v>117.6</v>
      </c>
      <c r="K253" s="249"/>
      <c r="L253" s="250"/>
      <c r="M253" s="251" t="s">
        <v>1</v>
      </c>
      <c r="N253" s="252" t="s">
        <v>39</v>
      </c>
      <c r="O253" s="72"/>
      <c r="P253" s="194">
        <f>O253*H253</f>
        <v>0</v>
      </c>
      <c r="Q253" s="194">
        <v>3.5000000000000001E-3</v>
      </c>
      <c r="R253" s="194">
        <f>Q253*H253</f>
        <v>8.2320000000000004E-2</v>
      </c>
      <c r="S253" s="194">
        <v>0</v>
      </c>
      <c r="T253" s="195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96" t="s">
        <v>202</v>
      </c>
      <c r="AT253" s="196" t="s">
        <v>199</v>
      </c>
      <c r="AU253" s="196" t="s">
        <v>84</v>
      </c>
      <c r="AY253" s="18" t="s">
        <v>120</v>
      </c>
      <c r="BE253" s="197">
        <f>IF(N253="základní",J253,0)</f>
        <v>117.6</v>
      </c>
      <c r="BF253" s="197">
        <f>IF(N253="snížená",J253,0)</f>
        <v>0</v>
      </c>
      <c r="BG253" s="197">
        <f>IF(N253="zákl. přenesená",J253,0)</f>
        <v>0</v>
      </c>
      <c r="BH253" s="197">
        <f>IF(N253="sníž. přenesená",J253,0)</f>
        <v>0</v>
      </c>
      <c r="BI253" s="197">
        <f>IF(N253="nulová",J253,0)</f>
        <v>0</v>
      </c>
      <c r="BJ253" s="18" t="s">
        <v>82</v>
      </c>
      <c r="BK253" s="197">
        <f>ROUND(I253*H253,2)</f>
        <v>117.6</v>
      </c>
      <c r="BL253" s="18" t="s">
        <v>174</v>
      </c>
      <c r="BM253" s="196" t="s">
        <v>324</v>
      </c>
    </row>
    <row r="254" spans="1:65" s="13" customFormat="1" ht="11.25">
      <c r="B254" s="198"/>
      <c r="C254" s="199"/>
      <c r="D254" s="200" t="s">
        <v>129</v>
      </c>
      <c r="E254" s="201" t="s">
        <v>1</v>
      </c>
      <c r="F254" s="202" t="s">
        <v>177</v>
      </c>
      <c r="G254" s="199"/>
      <c r="H254" s="201" t="s">
        <v>1</v>
      </c>
      <c r="I254" s="203"/>
      <c r="J254" s="199"/>
      <c r="K254" s="199"/>
      <c r="L254" s="204"/>
      <c r="M254" s="205"/>
      <c r="N254" s="206"/>
      <c r="O254" s="206"/>
      <c r="P254" s="206"/>
      <c r="Q254" s="206"/>
      <c r="R254" s="206"/>
      <c r="S254" s="206"/>
      <c r="T254" s="207"/>
      <c r="AT254" s="208" t="s">
        <v>129</v>
      </c>
      <c r="AU254" s="208" t="s">
        <v>84</v>
      </c>
      <c r="AV254" s="13" t="s">
        <v>82</v>
      </c>
      <c r="AW254" s="13" t="s">
        <v>31</v>
      </c>
      <c r="AX254" s="13" t="s">
        <v>74</v>
      </c>
      <c r="AY254" s="208" t="s">
        <v>120</v>
      </c>
    </row>
    <row r="255" spans="1:65" s="14" customFormat="1" ht="11.25">
      <c r="B255" s="209"/>
      <c r="C255" s="210"/>
      <c r="D255" s="200" t="s">
        <v>129</v>
      </c>
      <c r="E255" s="211" t="s">
        <v>1</v>
      </c>
      <c r="F255" s="212" t="s">
        <v>325</v>
      </c>
      <c r="G255" s="210"/>
      <c r="H255" s="213">
        <v>26.4</v>
      </c>
      <c r="I255" s="214"/>
      <c r="J255" s="210"/>
      <c r="K255" s="210"/>
      <c r="L255" s="215"/>
      <c r="M255" s="216"/>
      <c r="N255" s="217"/>
      <c r="O255" s="217"/>
      <c r="P255" s="217"/>
      <c r="Q255" s="217"/>
      <c r="R255" s="217"/>
      <c r="S255" s="217"/>
      <c r="T255" s="218"/>
      <c r="AT255" s="219" t="s">
        <v>129</v>
      </c>
      <c r="AU255" s="219" t="s">
        <v>84</v>
      </c>
      <c r="AV255" s="14" t="s">
        <v>84</v>
      </c>
      <c r="AW255" s="14" t="s">
        <v>31</v>
      </c>
      <c r="AX255" s="14" t="s">
        <v>74</v>
      </c>
      <c r="AY255" s="219" t="s">
        <v>120</v>
      </c>
    </row>
    <row r="256" spans="1:65" s="13" customFormat="1" ht="11.25">
      <c r="B256" s="198"/>
      <c r="C256" s="199"/>
      <c r="D256" s="200" t="s">
        <v>129</v>
      </c>
      <c r="E256" s="201" t="s">
        <v>1</v>
      </c>
      <c r="F256" s="202" t="s">
        <v>326</v>
      </c>
      <c r="G256" s="199"/>
      <c r="H256" s="201" t="s">
        <v>1</v>
      </c>
      <c r="I256" s="203"/>
      <c r="J256" s="199"/>
      <c r="K256" s="199"/>
      <c r="L256" s="204"/>
      <c r="M256" s="205"/>
      <c r="N256" s="206"/>
      <c r="O256" s="206"/>
      <c r="P256" s="206"/>
      <c r="Q256" s="206"/>
      <c r="R256" s="206"/>
      <c r="S256" s="206"/>
      <c r="T256" s="207"/>
      <c r="AT256" s="208" t="s">
        <v>129</v>
      </c>
      <c r="AU256" s="208" t="s">
        <v>84</v>
      </c>
      <c r="AV256" s="13" t="s">
        <v>82</v>
      </c>
      <c r="AW256" s="13" t="s">
        <v>31</v>
      </c>
      <c r="AX256" s="13" t="s">
        <v>74</v>
      </c>
      <c r="AY256" s="208" t="s">
        <v>120</v>
      </c>
    </row>
    <row r="257" spans="1:65" s="14" customFormat="1" ht="11.25">
      <c r="B257" s="209"/>
      <c r="C257" s="210"/>
      <c r="D257" s="200" t="s">
        <v>129</v>
      </c>
      <c r="E257" s="211" t="s">
        <v>1</v>
      </c>
      <c r="F257" s="212" t="s">
        <v>327</v>
      </c>
      <c r="G257" s="210"/>
      <c r="H257" s="213">
        <v>-4</v>
      </c>
      <c r="I257" s="214"/>
      <c r="J257" s="210"/>
      <c r="K257" s="210"/>
      <c r="L257" s="215"/>
      <c r="M257" s="216"/>
      <c r="N257" s="217"/>
      <c r="O257" s="217"/>
      <c r="P257" s="217"/>
      <c r="Q257" s="217"/>
      <c r="R257" s="217"/>
      <c r="S257" s="217"/>
      <c r="T257" s="218"/>
      <c r="AT257" s="219" t="s">
        <v>129</v>
      </c>
      <c r="AU257" s="219" t="s">
        <v>84</v>
      </c>
      <c r="AV257" s="14" t="s">
        <v>84</v>
      </c>
      <c r="AW257" s="14" t="s">
        <v>31</v>
      </c>
      <c r="AX257" s="14" t="s">
        <v>74</v>
      </c>
      <c r="AY257" s="219" t="s">
        <v>120</v>
      </c>
    </row>
    <row r="258" spans="1:65" s="16" customFormat="1" ht="11.25">
      <c r="B258" s="231"/>
      <c r="C258" s="232"/>
      <c r="D258" s="200" t="s">
        <v>129</v>
      </c>
      <c r="E258" s="233" t="s">
        <v>1</v>
      </c>
      <c r="F258" s="234" t="s">
        <v>195</v>
      </c>
      <c r="G258" s="232"/>
      <c r="H258" s="235">
        <v>22.4</v>
      </c>
      <c r="I258" s="236"/>
      <c r="J258" s="232"/>
      <c r="K258" s="232"/>
      <c r="L258" s="237"/>
      <c r="M258" s="238"/>
      <c r="N258" s="239"/>
      <c r="O258" s="239"/>
      <c r="P258" s="239"/>
      <c r="Q258" s="239"/>
      <c r="R258" s="239"/>
      <c r="S258" s="239"/>
      <c r="T258" s="240"/>
      <c r="AT258" s="241" t="s">
        <v>129</v>
      </c>
      <c r="AU258" s="241" t="s">
        <v>84</v>
      </c>
      <c r="AV258" s="16" t="s">
        <v>140</v>
      </c>
      <c r="AW258" s="16" t="s">
        <v>31</v>
      </c>
      <c r="AX258" s="16" t="s">
        <v>74</v>
      </c>
      <c r="AY258" s="241" t="s">
        <v>120</v>
      </c>
    </row>
    <row r="259" spans="1:65" s="13" customFormat="1" ht="11.25">
      <c r="B259" s="198"/>
      <c r="C259" s="199"/>
      <c r="D259" s="200" t="s">
        <v>129</v>
      </c>
      <c r="E259" s="201" t="s">
        <v>1</v>
      </c>
      <c r="F259" s="202" t="s">
        <v>253</v>
      </c>
      <c r="G259" s="199"/>
      <c r="H259" s="201" t="s">
        <v>1</v>
      </c>
      <c r="I259" s="203"/>
      <c r="J259" s="199"/>
      <c r="K259" s="199"/>
      <c r="L259" s="204"/>
      <c r="M259" s="205"/>
      <c r="N259" s="206"/>
      <c r="O259" s="206"/>
      <c r="P259" s="206"/>
      <c r="Q259" s="206"/>
      <c r="R259" s="206"/>
      <c r="S259" s="206"/>
      <c r="T259" s="207"/>
      <c r="AT259" s="208" t="s">
        <v>129</v>
      </c>
      <c r="AU259" s="208" t="s">
        <v>84</v>
      </c>
      <c r="AV259" s="13" t="s">
        <v>82</v>
      </c>
      <c r="AW259" s="13" t="s">
        <v>31</v>
      </c>
      <c r="AX259" s="13" t="s">
        <v>74</v>
      </c>
      <c r="AY259" s="208" t="s">
        <v>120</v>
      </c>
    </row>
    <row r="260" spans="1:65" s="14" customFormat="1" ht="11.25">
      <c r="B260" s="209"/>
      <c r="C260" s="210"/>
      <c r="D260" s="200" t="s">
        <v>129</v>
      </c>
      <c r="E260" s="211" t="s">
        <v>1</v>
      </c>
      <c r="F260" s="212" t="s">
        <v>328</v>
      </c>
      <c r="G260" s="210"/>
      <c r="H260" s="213">
        <v>1.1200000000000001</v>
      </c>
      <c r="I260" s="214"/>
      <c r="J260" s="210"/>
      <c r="K260" s="210"/>
      <c r="L260" s="215"/>
      <c r="M260" s="216"/>
      <c r="N260" s="217"/>
      <c r="O260" s="217"/>
      <c r="P260" s="217"/>
      <c r="Q260" s="217"/>
      <c r="R260" s="217"/>
      <c r="S260" s="217"/>
      <c r="T260" s="218"/>
      <c r="AT260" s="219" t="s">
        <v>129</v>
      </c>
      <c r="AU260" s="219" t="s">
        <v>84</v>
      </c>
      <c r="AV260" s="14" t="s">
        <v>84</v>
      </c>
      <c r="AW260" s="14" t="s">
        <v>31</v>
      </c>
      <c r="AX260" s="14" t="s">
        <v>74</v>
      </c>
      <c r="AY260" s="219" t="s">
        <v>120</v>
      </c>
    </row>
    <row r="261" spans="1:65" s="15" customFormat="1" ht="11.25">
      <c r="B261" s="220"/>
      <c r="C261" s="221"/>
      <c r="D261" s="200" t="s">
        <v>129</v>
      </c>
      <c r="E261" s="222" t="s">
        <v>1</v>
      </c>
      <c r="F261" s="223" t="s">
        <v>183</v>
      </c>
      <c r="G261" s="221"/>
      <c r="H261" s="224">
        <v>23.52</v>
      </c>
      <c r="I261" s="225"/>
      <c r="J261" s="221"/>
      <c r="K261" s="221"/>
      <c r="L261" s="226"/>
      <c r="M261" s="227"/>
      <c r="N261" s="228"/>
      <c r="O261" s="228"/>
      <c r="P261" s="228"/>
      <c r="Q261" s="228"/>
      <c r="R261" s="228"/>
      <c r="S261" s="228"/>
      <c r="T261" s="229"/>
      <c r="AT261" s="230" t="s">
        <v>129</v>
      </c>
      <c r="AU261" s="230" t="s">
        <v>84</v>
      </c>
      <c r="AV261" s="15" t="s">
        <v>127</v>
      </c>
      <c r="AW261" s="15" t="s">
        <v>31</v>
      </c>
      <c r="AX261" s="15" t="s">
        <v>82</v>
      </c>
      <c r="AY261" s="230" t="s">
        <v>120</v>
      </c>
    </row>
    <row r="262" spans="1:65" s="2" customFormat="1" ht="24.2" customHeight="1">
      <c r="A262" s="35"/>
      <c r="B262" s="36"/>
      <c r="C262" s="242" t="s">
        <v>329</v>
      </c>
      <c r="D262" s="242" t="s">
        <v>199</v>
      </c>
      <c r="E262" s="243" t="s">
        <v>330</v>
      </c>
      <c r="F262" s="244" t="s">
        <v>331</v>
      </c>
      <c r="G262" s="245" t="s">
        <v>126</v>
      </c>
      <c r="H262" s="246">
        <v>4.2</v>
      </c>
      <c r="I262" s="247">
        <v>5</v>
      </c>
      <c r="J262" s="248">
        <f>ROUND(I262*H262,2)</f>
        <v>21</v>
      </c>
      <c r="K262" s="249"/>
      <c r="L262" s="250"/>
      <c r="M262" s="251" t="s">
        <v>1</v>
      </c>
      <c r="N262" s="252" t="s">
        <v>39</v>
      </c>
      <c r="O262" s="72"/>
      <c r="P262" s="194">
        <f>O262*H262</f>
        <v>0</v>
      </c>
      <c r="Q262" s="194">
        <v>2.1000000000000001E-2</v>
      </c>
      <c r="R262" s="194">
        <f>Q262*H262</f>
        <v>8.8200000000000014E-2</v>
      </c>
      <c r="S262" s="194">
        <v>0</v>
      </c>
      <c r="T262" s="195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96" t="s">
        <v>202</v>
      </c>
      <c r="AT262" s="196" t="s">
        <v>199</v>
      </c>
      <c r="AU262" s="196" t="s">
        <v>84</v>
      </c>
      <c r="AY262" s="18" t="s">
        <v>120</v>
      </c>
      <c r="BE262" s="197">
        <f>IF(N262="základní",J262,0)</f>
        <v>21</v>
      </c>
      <c r="BF262" s="197">
        <f>IF(N262="snížená",J262,0)</f>
        <v>0</v>
      </c>
      <c r="BG262" s="197">
        <f>IF(N262="zákl. přenesená",J262,0)</f>
        <v>0</v>
      </c>
      <c r="BH262" s="197">
        <f>IF(N262="sníž. přenesená",J262,0)</f>
        <v>0</v>
      </c>
      <c r="BI262" s="197">
        <f>IF(N262="nulová",J262,0)</f>
        <v>0</v>
      </c>
      <c r="BJ262" s="18" t="s">
        <v>82</v>
      </c>
      <c r="BK262" s="197">
        <f>ROUND(I262*H262,2)</f>
        <v>21</v>
      </c>
      <c r="BL262" s="18" t="s">
        <v>174</v>
      </c>
      <c r="BM262" s="196" t="s">
        <v>332</v>
      </c>
    </row>
    <row r="263" spans="1:65" s="13" customFormat="1" ht="11.25">
      <c r="B263" s="198"/>
      <c r="C263" s="199"/>
      <c r="D263" s="200" t="s">
        <v>129</v>
      </c>
      <c r="E263" s="201" t="s">
        <v>1</v>
      </c>
      <c r="F263" s="202" t="s">
        <v>333</v>
      </c>
      <c r="G263" s="199"/>
      <c r="H263" s="201" t="s">
        <v>1</v>
      </c>
      <c r="I263" s="203"/>
      <c r="J263" s="199"/>
      <c r="K263" s="199"/>
      <c r="L263" s="204"/>
      <c r="M263" s="205"/>
      <c r="N263" s="206"/>
      <c r="O263" s="206"/>
      <c r="P263" s="206"/>
      <c r="Q263" s="206"/>
      <c r="R263" s="206"/>
      <c r="S263" s="206"/>
      <c r="T263" s="207"/>
      <c r="AT263" s="208" t="s">
        <v>129</v>
      </c>
      <c r="AU263" s="208" t="s">
        <v>84</v>
      </c>
      <c r="AV263" s="13" t="s">
        <v>82</v>
      </c>
      <c r="AW263" s="13" t="s">
        <v>31</v>
      </c>
      <c r="AX263" s="13" t="s">
        <v>74</v>
      </c>
      <c r="AY263" s="208" t="s">
        <v>120</v>
      </c>
    </row>
    <row r="264" spans="1:65" s="14" customFormat="1" ht="11.25">
      <c r="B264" s="209"/>
      <c r="C264" s="210"/>
      <c r="D264" s="200" t="s">
        <v>129</v>
      </c>
      <c r="E264" s="211" t="s">
        <v>1</v>
      </c>
      <c r="F264" s="212" t="s">
        <v>334</v>
      </c>
      <c r="G264" s="210"/>
      <c r="H264" s="213">
        <v>4.2</v>
      </c>
      <c r="I264" s="214"/>
      <c r="J264" s="210"/>
      <c r="K264" s="210"/>
      <c r="L264" s="215"/>
      <c r="M264" s="216"/>
      <c r="N264" s="217"/>
      <c r="O264" s="217"/>
      <c r="P264" s="217"/>
      <c r="Q264" s="217"/>
      <c r="R264" s="217"/>
      <c r="S264" s="217"/>
      <c r="T264" s="218"/>
      <c r="AT264" s="219" t="s">
        <v>129</v>
      </c>
      <c r="AU264" s="219" t="s">
        <v>84</v>
      </c>
      <c r="AV264" s="14" t="s">
        <v>84</v>
      </c>
      <c r="AW264" s="14" t="s">
        <v>31</v>
      </c>
      <c r="AX264" s="14" t="s">
        <v>82</v>
      </c>
      <c r="AY264" s="219" t="s">
        <v>120</v>
      </c>
    </row>
    <row r="265" spans="1:65" s="2" customFormat="1" ht="24.2" customHeight="1">
      <c r="A265" s="35"/>
      <c r="B265" s="36"/>
      <c r="C265" s="184" t="s">
        <v>335</v>
      </c>
      <c r="D265" s="184" t="s">
        <v>123</v>
      </c>
      <c r="E265" s="185" t="s">
        <v>336</v>
      </c>
      <c r="F265" s="186" t="s">
        <v>337</v>
      </c>
      <c r="G265" s="187" t="s">
        <v>126</v>
      </c>
      <c r="H265" s="188">
        <v>26.4</v>
      </c>
      <c r="I265" s="189">
        <v>5</v>
      </c>
      <c r="J265" s="190">
        <f>ROUND(I265*H265,2)</f>
        <v>132</v>
      </c>
      <c r="K265" s="191"/>
      <c r="L265" s="40"/>
      <c r="M265" s="192" t="s">
        <v>1</v>
      </c>
      <c r="N265" s="193" t="s">
        <v>39</v>
      </c>
      <c r="O265" s="72"/>
      <c r="P265" s="194">
        <f>O265*H265</f>
        <v>0</v>
      </c>
      <c r="Q265" s="194">
        <v>1.16E-3</v>
      </c>
      <c r="R265" s="194">
        <f>Q265*H265</f>
        <v>3.0623999999999998E-2</v>
      </c>
      <c r="S265" s="194">
        <v>0</v>
      </c>
      <c r="T265" s="195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96" t="s">
        <v>174</v>
      </c>
      <c r="AT265" s="196" t="s">
        <v>123</v>
      </c>
      <c r="AU265" s="196" t="s">
        <v>84</v>
      </c>
      <c r="AY265" s="18" t="s">
        <v>120</v>
      </c>
      <c r="BE265" s="197">
        <f>IF(N265="základní",J265,0)</f>
        <v>132</v>
      </c>
      <c r="BF265" s="197">
        <f>IF(N265="snížená",J265,0)</f>
        <v>0</v>
      </c>
      <c r="BG265" s="197">
        <f>IF(N265="zákl. přenesená",J265,0)</f>
        <v>0</v>
      </c>
      <c r="BH265" s="197">
        <f>IF(N265="sníž. přenesená",J265,0)</f>
        <v>0</v>
      </c>
      <c r="BI265" s="197">
        <f>IF(N265="nulová",J265,0)</f>
        <v>0</v>
      </c>
      <c r="BJ265" s="18" t="s">
        <v>82</v>
      </c>
      <c r="BK265" s="197">
        <f>ROUND(I265*H265,2)</f>
        <v>132</v>
      </c>
      <c r="BL265" s="18" t="s">
        <v>174</v>
      </c>
      <c r="BM265" s="196" t="s">
        <v>338</v>
      </c>
    </row>
    <row r="266" spans="1:65" s="13" customFormat="1" ht="11.25">
      <c r="B266" s="198"/>
      <c r="C266" s="199"/>
      <c r="D266" s="200" t="s">
        <v>129</v>
      </c>
      <c r="E266" s="201" t="s">
        <v>1</v>
      </c>
      <c r="F266" s="202" t="s">
        <v>320</v>
      </c>
      <c r="G266" s="199"/>
      <c r="H266" s="201" t="s">
        <v>1</v>
      </c>
      <c r="I266" s="203"/>
      <c r="J266" s="199"/>
      <c r="K266" s="199"/>
      <c r="L266" s="204"/>
      <c r="M266" s="205"/>
      <c r="N266" s="206"/>
      <c r="O266" s="206"/>
      <c r="P266" s="206"/>
      <c r="Q266" s="206"/>
      <c r="R266" s="206"/>
      <c r="S266" s="206"/>
      <c r="T266" s="207"/>
      <c r="AT266" s="208" t="s">
        <v>129</v>
      </c>
      <c r="AU266" s="208" t="s">
        <v>84</v>
      </c>
      <c r="AV266" s="13" t="s">
        <v>82</v>
      </c>
      <c r="AW266" s="13" t="s">
        <v>31</v>
      </c>
      <c r="AX266" s="13" t="s">
        <v>74</v>
      </c>
      <c r="AY266" s="208" t="s">
        <v>120</v>
      </c>
    </row>
    <row r="267" spans="1:65" s="14" customFormat="1" ht="11.25">
      <c r="B267" s="209"/>
      <c r="C267" s="210"/>
      <c r="D267" s="200" t="s">
        <v>129</v>
      </c>
      <c r="E267" s="211" t="s">
        <v>1</v>
      </c>
      <c r="F267" s="212" t="s">
        <v>325</v>
      </c>
      <c r="G267" s="210"/>
      <c r="H267" s="213">
        <v>26.4</v>
      </c>
      <c r="I267" s="214"/>
      <c r="J267" s="210"/>
      <c r="K267" s="210"/>
      <c r="L267" s="215"/>
      <c r="M267" s="216"/>
      <c r="N267" s="217"/>
      <c r="O267" s="217"/>
      <c r="P267" s="217"/>
      <c r="Q267" s="217"/>
      <c r="R267" s="217"/>
      <c r="S267" s="217"/>
      <c r="T267" s="218"/>
      <c r="AT267" s="219" t="s">
        <v>129</v>
      </c>
      <c r="AU267" s="219" t="s">
        <v>84</v>
      </c>
      <c r="AV267" s="14" t="s">
        <v>84</v>
      </c>
      <c r="AW267" s="14" t="s">
        <v>31</v>
      </c>
      <c r="AX267" s="14" t="s">
        <v>82</v>
      </c>
      <c r="AY267" s="219" t="s">
        <v>120</v>
      </c>
    </row>
    <row r="268" spans="1:65" s="2" customFormat="1" ht="21.75" customHeight="1">
      <c r="A268" s="35"/>
      <c r="B268" s="36"/>
      <c r="C268" s="242" t="s">
        <v>339</v>
      </c>
      <c r="D268" s="242" t="s">
        <v>199</v>
      </c>
      <c r="E268" s="243" t="s">
        <v>340</v>
      </c>
      <c r="F268" s="244" t="s">
        <v>341</v>
      </c>
      <c r="G268" s="245" t="s">
        <v>342</v>
      </c>
      <c r="H268" s="246">
        <v>2.3519999999999999</v>
      </c>
      <c r="I268" s="247">
        <v>5</v>
      </c>
      <c r="J268" s="248">
        <f>ROUND(I268*H268,2)</f>
        <v>11.76</v>
      </c>
      <c r="K268" s="249"/>
      <c r="L268" s="250"/>
      <c r="M268" s="251" t="s">
        <v>1</v>
      </c>
      <c r="N268" s="252" t="s">
        <v>39</v>
      </c>
      <c r="O268" s="72"/>
      <c r="P268" s="194">
        <f>O268*H268</f>
        <v>0</v>
      </c>
      <c r="Q268" s="194">
        <v>0.02</v>
      </c>
      <c r="R268" s="194">
        <f>Q268*H268</f>
        <v>4.7039999999999998E-2</v>
      </c>
      <c r="S268" s="194">
        <v>0</v>
      </c>
      <c r="T268" s="195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96" t="s">
        <v>202</v>
      </c>
      <c r="AT268" s="196" t="s">
        <v>199</v>
      </c>
      <c r="AU268" s="196" t="s">
        <v>84</v>
      </c>
      <c r="AY268" s="18" t="s">
        <v>120</v>
      </c>
      <c r="BE268" s="197">
        <f>IF(N268="základní",J268,0)</f>
        <v>11.76</v>
      </c>
      <c r="BF268" s="197">
        <f>IF(N268="snížená",J268,0)</f>
        <v>0</v>
      </c>
      <c r="BG268" s="197">
        <f>IF(N268="zákl. přenesená",J268,0)</f>
        <v>0</v>
      </c>
      <c r="BH268" s="197">
        <f>IF(N268="sníž. přenesená",J268,0)</f>
        <v>0</v>
      </c>
      <c r="BI268" s="197">
        <f>IF(N268="nulová",J268,0)</f>
        <v>0</v>
      </c>
      <c r="BJ268" s="18" t="s">
        <v>82</v>
      </c>
      <c r="BK268" s="197">
        <f>ROUND(I268*H268,2)</f>
        <v>11.76</v>
      </c>
      <c r="BL268" s="18" t="s">
        <v>174</v>
      </c>
      <c r="BM268" s="196" t="s">
        <v>343</v>
      </c>
    </row>
    <row r="269" spans="1:65" s="13" customFormat="1" ht="11.25">
      <c r="B269" s="198"/>
      <c r="C269" s="199"/>
      <c r="D269" s="200" t="s">
        <v>129</v>
      </c>
      <c r="E269" s="201" t="s">
        <v>1</v>
      </c>
      <c r="F269" s="202" t="s">
        <v>344</v>
      </c>
      <c r="G269" s="199"/>
      <c r="H269" s="201" t="s">
        <v>1</v>
      </c>
      <c r="I269" s="203"/>
      <c r="J269" s="199"/>
      <c r="K269" s="199"/>
      <c r="L269" s="204"/>
      <c r="M269" s="205"/>
      <c r="N269" s="206"/>
      <c r="O269" s="206"/>
      <c r="P269" s="206"/>
      <c r="Q269" s="206"/>
      <c r="R269" s="206"/>
      <c r="S269" s="206"/>
      <c r="T269" s="207"/>
      <c r="AT269" s="208" t="s">
        <v>129</v>
      </c>
      <c r="AU269" s="208" t="s">
        <v>84</v>
      </c>
      <c r="AV269" s="13" t="s">
        <v>82</v>
      </c>
      <c r="AW269" s="13" t="s">
        <v>31</v>
      </c>
      <c r="AX269" s="13" t="s">
        <v>74</v>
      </c>
      <c r="AY269" s="208" t="s">
        <v>120</v>
      </c>
    </row>
    <row r="270" spans="1:65" s="14" customFormat="1" ht="11.25">
      <c r="B270" s="209"/>
      <c r="C270" s="210"/>
      <c r="D270" s="200" t="s">
        <v>129</v>
      </c>
      <c r="E270" s="211" t="s">
        <v>1</v>
      </c>
      <c r="F270" s="212" t="s">
        <v>345</v>
      </c>
      <c r="G270" s="210"/>
      <c r="H270" s="213">
        <v>2.64</v>
      </c>
      <c r="I270" s="214"/>
      <c r="J270" s="210"/>
      <c r="K270" s="210"/>
      <c r="L270" s="215"/>
      <c r="M270" s="216"/>
      <c r="N270" s="217"/>
      <c r="O270" s="217"/>
      <c r="P270" s="217"/>
      <c r="Q270" s="217"/>
      <c r="R270" s="217"/>
      <c r="S270" s="217"/>
      <c r="T270" s="218"/>
      <c r="AT270" s="219" t="s">
        <v>129</v>
      </c>
      <c r="AU270" s="219" t="s">
        <v>84</v>
      </c>
      <c r="AV270" s="14" t="s">
        <v>84</v>
      </c>
      <c r="AW270" s="14" t="s">
        <v>31</v>
      </c>
      <c r="AX270" s="14" t="s">
        <v>74</v>
      </c>
      <c r="AY270" s="219" t="s">
        <v>120</v>
      </c>
    </row>
    <row r="271" spans="1:65" s="13" customFormat="1" ht="11.25">
      <c r="B271" s="198"/>
      <c r="C271" s="199"/>
      <c r="D271" s="200" t="s">
        <v>129</v>
      </c>
      <c r="E271" s="201" t="s">
        <v>1</v>
      </c>
      <c r="F271" s="202" t="s">
        <v>346</v>
      </c>
      <c r="G271" s="199"/>
      <c r="H271" s="201" t="s">
        <v>1</v>
      </c>
      <c r="I271" s="203"/>
      <c r="J271" s="199"/>
      <c r="K271" s="199"/>
      <c r="L271" s="204"/>
      <c r="M271" s="205"/>
      <c r="N271" s="206"/>
      <c r="O271" s="206"/>
      <c r="P271" s="206"/>
      <c r="Q271" s="206"/>
      <c r="R271" s="206"/>
      <c r="S271" s="206"/>
      <c r="T271" s="207"/>
      <c r="AT271" s="208" t="s">
        <v>129</v>
      </c>
      <c r="AU271" s="208" t="s">
        <v>84</v>
      </c>
      <c r="AV271" s="13" t="s">
        <v>82</v>
      </c>
      <c r="AW271" s="13" t="s">
        <v>31</v>
      </c>
      <c r="AX271" s="13" t="s">
        <v>74</v>
      </c>
      <c r="AY271" s="208" t="s">
        <v>120</v>
      </c>
    </row>
    <row r="272" spans="1:65" s="14" customFormat="1" ht="11.25">
      <c r="B272" s="209"/>
      <c r="C272" s="210"/>
      <c r="D272" s="200" t="s">
        <v>129</v>
      </c>
      <c r="E272" s="211" t="s">
        <v>1</v>
      </c>
      <c r="F272" s="212" t="s">
        <v>347</v>
      </c>
      <c r="G272" s="210"/>
      <c r="H272" s="213">
        <v>-0.4</v>
      </c>
      <c r="I272" s="214"/>
      <c r="J272" s="210"/>
      <c r="K272" s="210"/>
      <c r="L272" s="215"/>
      <c r="M272" s="216"/>
      <c r="N272" s="217"/>
      <c r="O272" s="217"/>
      <c r="P272" s="217"/>
      <c r="Q272" s="217"/>
      <c r="R272" s="217"/>
      <c r="S272" s="217"/>
      <c r="T272" s="218"/>
      <c r="AT272" s="219" t="s">
        <v>129</v>
      </c>
      <c r="AU272" s="219" t="s">
        <v>84</v>
      </c>
      <c r="AV272" s="14" t="s">
        <v>84</v>
      </c>
      <c r="AW272" s="14" t="s">
        <v>31</v>
      </c>
      <c r="AX272" s="14" t="s">
        <v>74</v>
      </c>
      <c r="AY272" s="219" t="s">
        <v>120</v>
      </c>
    </row>
    <row r="273" spans="1:65" s="16" customFormat="1" ht="11.25">
      <c r="B273" s="231"/>
      <c r="C273" s="232"/>
      <c r="D273" s="200" t="s">
        <v>129</v>
      </c>
      <c r="E273" s="233" t="s">
        <v>1</v>
      </c>
      <c r="F273" s="234" t="s">
        <v>195</v>
      </c>
      <c r="G273" s="232"/>
      <c r="H273" s="235">
        <v>2.2400000000000002</v>
      </c>
      <c r="I273" s="236"/>
      <c r="J273" s="232"/>
      <c r="K273" s="232"/>
      <c r="L273" s="237"/>
      <c r="M273" s="238"/>
      <c r="N273" s="239"/>
      <c r="O273" s="239"/>
      <c r="P273" s="239"/>
      <c r="Q273" s="239"/>
      <c r="R273" s="239"/>
      <c r="S273" s="239"/>
      <c r="T273" s="240"/>
      <c r="AT273" s="241" t="s">
        <v>129</v>
      </c>
      <c r="AU273" s="241" t="s">
        <v>84</v>
      </c>
      <c r="AV273" s="16" t="s">
        <v>140</v>
      </c>
      <c r="AW273" s="16" t="s">
        <v>31</v>
      </c>
      <c r="AX273" s="16" t="s">
        <v>74</v>
      </c>
      <c r="AY273" s="241" t="s">
        <v>120</v>
      </c>
    </row>
    <row r="274" spans="1:65" s="13" customFormat="1" ht="11.25">
      <c r="B274" s="198"/>
      <c r="C274" s="199"/>
      <c r="D274" s="200" t="s">
        <v>129</v>
      </c>
      <c r="E274" s="201" t="s">
        <v>1</v>
      </c>
      <c r="F274" s="202" t="s">
        <v>253</v>
      </c>
      <c r="G274" s="199"/>
      <c r="H274" s="201" t="s">
        <v>1</v>
      </c>
      <c r="I274" s="203"/>
      <c r="J274" s="199"/>
      <c r="K274" s="199"/>
      <c r="L274" s="204"/>
      <c r="M274" s="205"/>
      <c r="N274" s="206"/>
      <c r="O274" s="206"/>
      <c r="P274" s="206"/>
      <c r="Q274" s="206"/>
      <c r="R274" s="206"/>
      <c r="S274" s="206"/>
      <c r="T274" s="207"/>
      <c r="AT274" s="208" t="s">
        <v>129</v>
      </c>
      <c r="AU274" s="208" t="s">
        <v>84</v>
      </c>
      <c r="AV274" s="13" t="s">
        <v>82</v>
      </c>
      <c r="AW274" s="13" t="s">
        <v>31</v>
      </c>
      <c r="AX274" s="13" t="s">
        <v>74</v>
      </c>
      <c r="AY274" s="208" t="s">
        <v>120</v>
      </c>
    </row>
    <row r="275" spans="1:65" s="14" customFormat="1" ht="11.25">
      <c r="B275" s="209"/>
      <c r="C275" s="210"/>
      <c r="D275" s="200" t="s">
        <v>129</v>
      </c>
      <c r="E275" s="211" t="s">
        <v>1</v>
      </c>
      <c r="F275" s="212" t="s">
        <v>348</v>
      </c>
      <c r="G275" s="210"/>
      <c r="H275" s="213">
        <v>0.112</v>
      </c>
      <c r="I275" s="214"/>
      <c r="J275" s="210"/>
      <c r="K275" s="210"/>
      <c r="L275" s="215"/>
      <c r="M275" s="216"/>
      <c r="N275" s="217"/>
      <c r="O275" s="217"/>
      <c r="P275" s="217"/>
      <c r="Q275" s="217"/>
      <c r="R275" s="217"/>
      <c r="S275" s="217"/>
      <c r="T275" s="218"/>
      <c r="AT275" s="219" t="s">
        <v>129</v>
      </c>
      <c r="AU275" s="219" t="s">
        <v>84</v>
      </c>
      <c r="AV275" s="14" t="s">
        <v>84</v>
      </c>
      <c r="AW275" s="14" t="s">
        <v>31</v>
      </c>
      <c r="AX275" s="14" t="s">
        <v>74</v>
      </c>
      <c r="AY275" s="219" t="s">
        <v>120</v>
      </c>
    </row>
    <row r="276" spans="1:65" s="15" customFormat="1" ht="11.25">
      <c r="B276" s="220"/>
      <c r="C276" s="221"/>
      <c r="D276" s="200" t="s">
        <v>129</v>
      </c>
      <c r="E276" s="222" t="s">
        <v>1</v>
      </c>
      <c r="F276" s="223" t="s">
        <v>183</v>
      </c>
      <c r="G276" s="221"/>
      <c r="H276" s="224">
        <v>2.3519999999999999</v>
      </c>
      <c r="I276" s="225"/>
      <c r="J276" s="221"/>
      <c r="K276" s="221"/>
      <c r="L276" s="226"/>
      <c r="M276" s="227"/>
      <c r="N276" s="228"/>
      <c r="O276" s="228"/>
      <c r="P276" s="228"/>
      <c r="Q276" s="228"/>
      <c r="R276" s="228"/>
      <c r="S276" s="228"/>
      <c r="T276" s="229"/>
      <c r="AT276" s="230" t="s">
        <v>129</v>
      </c>
      <c r="AU276" s="230" t="s">
        <v>84</v>
      </c>
      <c r="AV276" s="15" t="s">
        <v>127</v>
      </c>
      <c r="AW276" s="15" t="s">
        <v>31</v>
      </c>
      <c r="AX276" s="15" t="s">
        <v>82</v>
      </c>
      <c r="AY276" s="230" t="s">
        <v>120</v>
      </c>
    </row>
    <row r="277" spans="1:65" s="2" customFormat="1" ht="21.75" customHeight="1">
      <c r="A277" s="35"/>
      <c r="B277" s="36"/>
      <c r="C277" s="242" t="s">
        <v>349</v>
      </c>
      <c r="D277" s="242" t="s">
        <v>199</v>
      </c>
      <c r="E277" s="243" t="s">
        <v>350</v>
      </c>
      <c r="F277" s="244" t="s">
        <v>351</v>
      </c>
      <c r="G277" s="245" t="s">
        <v>342</v>
      </c>
      <c r="H277" s="246">
        <v>0.42</v>
      </c>
      <c r="I277" s="247">
        <v>5</v>
      </c>
      <c r="J277" s="248">
        <f>ROUND(I277*H277,2)</f>
        <v>2.1</v>
      </c>
      <c r="K277" s="249"/>
      <c r="L277" s="250"/>
      <c r="M277" s="251" t="s">
        <v>1</v>
      </c>
      <c r="N277" s="252" t="s">
        <v>39</v>
      </c>
      <c r="O277" s="72"/>
      <c r="P277" s="194">
        <f>O277*H277</f>
        <v>0</v>
      </c>
      <c r="Q277" s="194">
        <v>2.6249999999999999E-2</v>
      </c>
      <c r="R277" s="194">
        <f>Q277*H277</f>
        <v>1.1024999999999998E-2</v>
      </c>
      <c r="S277" s="194">
        <v>0</v>
      </c>
      <c r="T277" s="195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96" t="s">
        <v>202</v>
      </c>
      <c r="AT277" s="196" t="s">
        <v>199</v>
      </c>
      <c r="AU277" s="196" t="s">
        <v>84</v>
      </c>
      <c r="AY277" s="18" t="s">
        <v>120</v>
      </c>
      <c r="BE277" s="197">
        <f>IF(N277="základní",J277,0)</f>
        <v>2.1</v>
      </c>
      <c r="BF277" s="197">
        <f>IF(N277="snížená",J277,0)</f>
        <v>0</v>
      </c>
      <c r="BG277" s="197">
        <f>IF(N277="zákl. přenesená",J277,0)</f>
        <v>0</v>
      </c>
      <c r="BH277" s="197">
        <f>IF(N277="sníž. přenesená",J277,0)</f>
        <v>0</v>
      </c>
      <c r="BI277" s="197">
        <f>IF(N277="nulová",J277,0)</f>
        <v>0</v>
      </c>
      <c r="BJ277" s="18" t="s">
        <v>82</v>
      </c>
      <c r="BK277" s="197">
        <f>ROUND(I277*H277,2)</f>
        <v>2.1</v>
      </c>
      <c r="BL277" s="18" t="s">
        <v>174</v>
      </c>
      <c r="BM277" s="196" t="s">
        <v>352</v>
      </c>
    </row>
    <row r="278" spans="1:65" s="13" customFormat="1" ht="11.25">
      <c r="B278" s="198"/>
      <c r="C278" s="199"/>
      <c r="D278" s="200" t="s">
        <v>129</v>
      </c>
      <c r="E278" s="201" t="s">
        <v>1</v>
      </c>
      <c r="F278" s="202" t="s">
        <v>353</v>
      </c>
      <c r="G278" s="199"/>
      <c r="H278" s="201" t="s">
        <v>1</v>
      </c>
      <c r="I278" s="203"/>
      <c r="J278" s="199"/>
      <c r="K278" s="199"/>
      <c r="L278" s="204"/>
      <c r="M278" s="205"/>
      <c r="N278" s="206"/>
      <c r="O278" s="206"/>
      <c r="P278" s="206"/>
      <c r="Q278" s="206"/>
      <c r="R278" s="206"/>
      <c r="S278" s="206"/>
      <c r="T278" s="207"/>
      <c r="AT278" s="208" t="s">
        <v>129</v>
      </c>
      <c r="AU278" s="208" t="s">
        <v>84</v>
      </c>
      <c r="AV278" s="13" t="s">
        <v>82</v>
      </c>
      <c r="AW278" s="13" t="s">
        <v>31</v>
      </c>
      <c r="AX278" s="13" t="s">
        <v>74</v>
      </c>
      <c r="AY278" s="208" t="s">
        <v>120</v>
      </c>
    </row>
    <row r="279" spans="1:65" s="14" customFormat="1" ht="11.25">
      <c r="B279" s="209"/>
      <c r="C279" s="210"/>
      <c r="D279" s="200" t="s">
        <v>129</v>
      </c>
      <c r="E279" s="211" t="s">
        <v>1</v>
      </c>
      <c r="F279" s="212" t="s">
        <v>354</v>
      </c>
      <c r="G279" s="210"/>
      <c r="H279" s="213">
        <v>0.42</v>
      </c>
      <c r="I279" s="214"/>
      <c r="J279" s="210"/>
      <c r="K279" s="210"/>
      <c r="L279" s="215"/>
      <c r="M279" s="216"/>
      <c r="N279" s="217"/>
      <c r="O279" s="217"/>
      <c r="P279" s="217"/>
      <c r="Q279" s="217"/>
      <c r="R279" s="217"/>
      <c r="S279" s="217"/>
      <c r="T279" s="218"/>
      <c r="AT279" s="219" t="s">
        <v>129</v>
      </c>
      <c r="AU279" s="219" t="s">
        <v>84</v>
      </c>
      <c r="AV279" s="14" t="s">
        <v>84</v>
      </c>
      <c r="AW279" s="14" t="s">
        <v>31</v>
      </c>
      <c r="AX279" s="14" t="s">
        <v>82</v>
      </c>
      <c r="AY279" s="219" t="s">
        <v>120</v>
      </c>
    </row>
    <row r="280" spans="1:65" s="2" customFormat="1" ht="33" customHeight="1">
      <c r="A280" s="35"/>
      <c r="B280" s="36"/>
      <c r="C280" s="184" t="s">
        <v>355</v>
      </c>
      <c r="D280" s="184" t="s">
        <v>123</v>
      </c>
      <c r="E280" s="185" t="s">
        <v>356</v>
      </c>
      <c r="F280" s="186" t="s">
        <v>357</v>
      </c>
      <c r="G280" s="187" t="s">
        <v>218</v>
      </c>
      <c r="H280" s="188">
        <v>33</v>
      </c>
      <c r="I280" s="189">
        <v>5</v>
      </c>
      <c r="J280" s="190">
        <f>ROUND(I280*H280,2)</f>
        <v>165</v>
      </c>
      <c r="K280" s="191"/>
      <c r="L280" s="40"/>
      <c r="M280" s="192" t="s">
        <v>1</v>
      </c>
      <c r="N280" s="193" t="s">
        <v>39</v>
      </c>
      <c r="O280" s="72"/>
      <c r="P280" s="194">
        <f>O280*H280</f>
        <v>0</v>
      </c>
      <c r="Q280" s="194">
        <v>1E-4</v>
      </c>
      <c r="R280" s="194">
        <f>Q280*H280</f>
        <v>3.3E-3</v>
      </c>
      <c r="S280" s="194">
        <v>0</v>
      </c>
      <c r="T280" s="195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96" t="s">
        <v>174</v>
      </c>
      <c r="AT280" s="196" t="s">
        <v>123</v>
      </c>
      <c r="AU280" s="196" t="s">
        <v>84</v>
      </c>
      <c r="AY280" s="18" t="s">
        <v>120</v>
      </c>
      <c r="BE280" s="197">
        <f>IF(N280="základní",J280,0)</f>
        <v>165</v>
      </c>
      <c r="BF280" s="197">
        <f>IF(N280="snížená",J280,0)</f>
        <v>0</v>
      </c>
      <c r="BG280" s="197">
        <f>IF(N280="zákl. přenesená",J280,0)</f>
        <v>0</v>
      </c>
      <c r="BH280" s="197">
        <f>IF(N280="sníž. přenesená",J280,0)</f>
        <v>0</v>
      </c>
      <c r="BI280" s="197">
        <f>IF(N280="nulová",J280,0)</f>
        <v>0</v>
      </c>
      <c r="BJ280" s="18" t="s">
        <v>82</v>
      </c>
      <c r="BK280" s="197">
        <f>ROUND(I280*H280,2)</f>
        <v>165</v>
      </c>
      <c r="BL280" s="18" t="s">
        <v>174</v>
      </c>
      <c r="BM280" s="196" t="s">
        <v>358</v>
      </c>
    </row>
    <row r="281" spans="1:65" s="13" customFormat="1" ht="11.25">
      <c r="B281" s="198"/>
      <c r="C281" s="199"/>
      <c r="D281" s="200" t="s">
        <v>129</v>
      </c>
      <c r="E281" s="201" t="s">
        <v>1</v>
      </c>
      <c r="F281" s="202" t="s">
        <v>359</v>
      </c>
      <c r="G281" s="199"/>
      <c r="H281" s="201" t="s">
        <v>1</v>
      </c>
      <c r="I281" s="203"/>
      <c r="J281" s="199"/>
      <c r="K281" s="199"/>
      <c r="L281" s="204"/>
      <c r="M281" s="205"/>
      <c r="N281" s="206"/>
      <c r="O281" s="206"/>
      <c r="P281" s="206"/>
      <c r="Q281" s="206"/>
      <c r="R281" s="206"/>
      <c r="S281" s="206"/>
      <c r="T281" s="207"/>
      <c r="AT281" s="208" t="s">
        <v>129</v>
      </c>
      <c r="AU281" s="208" t="s">
        <v>84</v>
      </c>
      <c r="AV281" s="13" t="s">
        <v>82</v>
      </c>
      <c r="AW281" s="13" t="s">
        <v>31</v>
      </c>
      <c r="AX281" s="13" t="s">
        <v>74</v>
      </c>
      <c r="AY281" s="208" t="s">
        <v>120</v>
      </c>
    </row>
    <row r="282" spans="1:65" s="14" customFormat="1" ht="11.25">
      <c r="B282" s="209"/>
      <c r="C282" s="210"/>
      <c r="D282" s="200" t="s">
        <v>129</v>
      </c>
      <c r="E282" s="211" t="s">
        <v>1</v>
      </c>
      <c r="F282" s="212" t="s">
        <v>360</v>
      </c>
      <c r="G282" s="210"/>
      <c r="H282" s="213">
        <v>33</v>
      </c>
      <c r="I282" s="214"/>
      <c r="J282" s="210"/>
      <c r="K282" s="210"/>
      <c r="L282" s="215"/>
      <c r="M282" s="216"/>
      <c r="N282" s="217"/>
      <c r="O282" s="217"/>
      <c r="P282" s="217"/>
      <c r="Q282" s="217"/>
      <c r="R282" s="217"/>
      <c r="S282" s="217"/>
      <c r="T282" s="218"/>
      <c r="AT282" s="219" t="s">
        <v>129</v>
      </c>
      <c r="AU282" s="219" t="s">
        <v>84</v>
      </c>
      <c r="AV282" s="14" t="s">
        <v>84</v>
      </c>
      <c r="AW282" s="14" t="s">
        <v>31</v>
      </c>
      <c r="AX282" s="14" t="s">
        <v>82</v>
      </c>
      <c r="AY282" s="219" t="s">
        <v>120</v>
      </c>
    </row>
    <row r="283" spans="1:65" s="2" customFormat="1" ht="24.2" customHeight="1">
      <c r="A283" s="35"/>
      <c r="B283" s="36"/>
      <c r="C283" s="242" t="s">
        <v>361</v>
      </c>
      <c r="D283" s="242" t="s">
        <v>199</v>
      </c>
      <c r="E283" s="243" t="s">
        <v>362</v>
      </c>
      <c r="F283" s="244" t="s">
        <v>363</v>
      </c>
      <c r="G283" s="245" t="s">
        <v>126</v>
      </c>
      <c r="H283" s="246">
        <v>17.324999999999999</v>
      </c>
      <c r="I283" s="247">
        <v>5</v>
      </c>
      <c r="J283" s="248">
        <f>ROUND(I283*H283,2)</f>
        <v>86.63</v>
      </c>
      <c r="K283" s="249"/>
      <c r="L283" s="250"/>
      <c r="M283" s="251" t="s">
        <v>1</v>
      </c>
      <c r="N283" s="252" t="s">
        <v>39</v>
      </c>
      <c r="O283" s="72"/>
      <c r="P283" s="194">
        <f>O283*H283</f>
        <v>0</v>
      </c>
      <c r="Q283" s="194">
        <v>3.0000000000000001E-3</v>
      </c>
      <c r="R283" s="194">
        <f>Q283*H283</f>
        <v>5.1975E-2</v>
      </c>
      <c r="S283" s="194">
        <v>0</v>
      </c>
      <c r="T283" s="195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96" t="s">
        <v>202</v>
      </c>
      <c r="AT283" s="196" t="s">
        <v>199</v>
      </c>
      <c r="AU283" s="196" t="s">
        <v>84</v>
      </c>
      <c r="AY283" s="18" t="s">
        <v>120</v>
      </c>
      <c r="BE283" s="197">
        <f>IF(N283="základní",J283,0)</f>
        <v>86.63</v>
      </c>
      <c r="BF283" s="197">
        <f>IF(N283="snížená",J283,0)</f>
        <v>0</v>
      </c>
      <c r="BG283" s="197">
        <f>IF(N283="zákl. přenesená",J283,0)</f>
        <v>0</v>
      </c>
      <c r="BH283" s="197">
        <f>IF(N283="sníž. přenesená",J283,0)</f>
        <v>0</v>
      </c>
      <c r="BI283" s="197">
        <f>IF(N283="nulová",J283,0)</f>
        <v>0</v>
      </c>
      <c r="BJ283" s="18" t="s">
        <v>82</v>
      </c>
      <c r="BK283" s="197">
        <f>ROUND(I283*H283,2)</f>
        <v>86.63</v>
      </c>
      <c r="BL283" s="18" t="s">
        <v>174</v>
      </c>
      <c r="BM283" s="196" t="s">
        <v>364</v>
      </c>
    </row>
    <row r="284" spans="1:65" s="13" customFormat="1" ht="11.25">
      <c r="B284" s="198"/>
      <c r="C284" s="199"/>
      <c r="D284" s="200" t="s">
        <v>129</v>
      </c>
      <c r="E284" s="201" t="s">
        <v>1</v>
      </c>
      <c r="F284" s="202" t="s">
        <v>359</v>
      </c>
      <c r="G284" s="199"/>
      <c r="H284" s="201" t="s">
        <v>1</v>
      </c>
      <c r="I284" s="203"/>
      <c r="J284" s="199"/>
      <c r="K284" s="199"/>
      <c r="L284" s="204"/>
      <c r="M284" s="205"/>
      <c r="N284" s="206"/>
      <c r="O284" s="206"/>
      <c r="P284" s="206"/>
      <c r="Q284" s="206"/>
      <c r="R284" s="206"/>
      <c r="S284" s="206"/>
      <c r="T284" s="207"/>
      <c r="AT284" s="208" t="s">
        <v>129</v>
      </c>
      <c r="AU284" s="208" t="s">
        <v>84</v>
      </c>
      <c r="AV284" s="13" t="s">
        <v>82</v>
      </c>
      <c r="AW284" s="13" t="s">
        <v>31</v>
      </c>
      <c r="AX284" s="13" t="s">
        <v>74</v>
      </c>
      <c r="AY284" s="208" t="s">
        <v>120</v>
      </c>
    </row>
    <row r="285" spans="1:65" s="14" customFormat="1" ht="11.25">
      <c r="B285" s="209"/>
      <c r="C285" s="210"/>
      <c r="D285" s="200" t="s">
        <v>129</v>
      </c>
      <c r="E285" s="211" t="s">
        <v>1</v>
      </c>
      <c r="F285" s="212" t="s">
        <v>365</v>
      </c>
      <c r="G285" s="210"/>
      <c r="H285" s="213">
        <v>17.324999999999999</v>
      </c>
      <c r="I285" s="214"/>
      <c r="J285" s="210"/>
      <c r="K285" s="210"/>
      <c r="L285" s="215"/>
      <c r="M285" s="216"/>
      <c r="N285" s="217"/>
      <c r="O285" s="217"/>
      <c r="P285" s="217"/>
      <c r="Q285" s="217"/>
      <c r="R285" s="217"/>
      <c r="S285" s="217"/>
      <c r="T285" s="218"/>
      <c r="AT285" s="219" t="s">
        <v>129</v>
      </c>
      <c r="AU285" s="219" t="s">
        <v>84</v>
      </c>
      <c r="AV285" s="14" t="s">
        <v>84</v>
      </c>
      <c r="AW285" s="14" t="s">
        <v>31</v>
      </c>
      <c r="AX285" s="14" t="s">
        <v>82</v>
      </c>
      <c r="AY285" s="219" t="s">
        <v>120</v>
      </c>
    </row>
    <row r="286" spans="1:65" s="2" customFormat="1" ht="24.2" customHeight="1">
      <c r="A286" s="35"/>
      <c r="B286" s="36"/>
      <c r="C286" s="184" t="s">
        <v>366</v>
      </c>
      <c r="D286" s="184" t="s">
        <v>123</v>
      </c>
      <c r="E286" s="185" t="s">
        <v>367</v>
      </c>
      <c r="F286" s="186" t="s">
        <v>368</v>
      </c>
      <c r="G286" s="187" t="s">
        <v>303</v>
      </c>
      <c r="H286" s="253">
        <v>5</v>
      </c>
      <c r="I286" s="189">
        <v>5</v>
      </c>
      <c r="J286" s="190">
        <f>ROUND(I286*H286,2)</f>
        <v>25</v>
      </c>
      <c r="K286" s="191"/>
      <c r="L286" s="40"/>
      <c r="M286" s="192" t="s">
        <v>1</v>
      </c>
      <c r="N286" s="193" t="s">
        <v>39</v>
      </c>
      <c r="O286" s="72"/>
      <c r="P286" s="194">
        <f>O286*H286</f>
        <v>0</v>
      </c>
      <c r="Q286" s="194">
        <v>0</v>
      </c>
      <c r="R286" s="194">
        <f>Q286*H286</f>
        <v>0</v>
      </c>
      <c r="S286" s="194">
        <v>0</v>
      </c>
      <c r="T286" s="195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96" t="s">
        <v>174</v>
      </c>
      <c r="AT286" s="196" t="s">
        <v>123</v>
      </c>
      <c r="AU286" s="196" t="s">
        <v>84</v>
      </c>
      <c r="AY286" s="18" t="s">
        <v>120</v>
      </c>
      <c r="BE286" s="197">
        <f>IF(N286="základní",J286,0)</f>
        <v>25</v>
      </c>
      <c r="BF286" s="197">
        <f>IF(N286="snížená",J286,0)</f>
        <v>0</v>
      </c>
      <c r="BG286" s="197">
        <f>IF(N286="zákl. přenesená",J286,0)</f>
        <v>0</v>
      </c>
      <c r="BH286" s="197">
        <f>IF(N286="sníž. přenesená",J286,0)</f>
        <v>0</v>
      </c>
      <c r="BI286" s="197">
        <f>IF(N286="nulová",J286,0)</f>
        <v>0</v>
      </c>
      <c r="BJ286" s="18" t="s">
        <v>82</v>
      </c>
      <c r="BK286" s="197">
        <f>ROUND(I286*H286,2)</f>
        <v>25</v>
      </c>
      <c r="BL286" s="18" t="s">
        <v>174</v>
      </c>
      <c r="BM286" s="196" t="s">
        <v>369</v>
      </c>
    </row>
    <row r="287" spans="1:65" s="12" customFormat="1" ht="22.9" customHeight="1">
      <c r="B287" s="168"/>
      <c r="C287" s="169"/>
      <c r="D287" s="170" t="s">
        <v>73</v>
      </c>
      <c r="E287" s="182" t="s">
        <v>370</v>
      </c>
      <c r="F287" s="182" t="s">
        <v>371</v>
      </c>
      <c r="G287" s="169"/>
      <c r="H287" s="169"/>
      <c r="I287" s="172"/>
      <c r="J287" s="183">
        <f>BK287</f>
        <v>195.7</v>
      </c>
      <c r="K287" s="169"/>
      <c r="L287" s="174"/>
      <c r="M287" s="175"/>
      <c r="N287" s="176"/>
      <c r="O287" s="176"/>
      <c r="P287" s="177">
        <f>SUM(P288:P297)</f>
        <v>0</v>
      </c>
      <c r="Q287" s="176"/>
      <c r="R287" s="177">
        <f>SUM(R288:R297)</f>
        <v>0.21471774077</v>
      </c>
      <c r="S287" s="176"/>
      <c r="T287" s="178">
        <f>SUM(T288:T297)</f>
        <v>0</v>
      </c>
      <c r="AR287" s="179" t="s">
        <v>84</v>
      </c>
      <c r="AT287" s="180" t="s">
        <v>73</v>
      </c>
      <c r="AU287" s="180" t="s">
        <v>82</v>
      </c>
      <c r="AY287" s="179" t="s">
        <v>120</v>
      </c>
      <c r="BK287" s="181">
        <f>SUM(BK288:BK297)</f>
        <v>195.7</v>
      </c>
    </row>
    <row r="288" spans="1:65" s="2" customFormat="1" ht="24.2" customHeight="1">
      <c r="A288" s="35"/>
      <c r="B288" s="36"/>
      <c r="C288" s="184" t="s">
        <v>372</v>
      </c>
      <c r="D288" s="184" t="s">
        <v>123</v>
      </c>
      <c r="E288" s="185" t="s">
        <v>373</v>
      </c>
      <c r="F288" s="186" t="s">
        <v>374</v>
      </c>
      <c r="G288" s="187" t="s">
        <v>126</v>
      </c>
      <c r="H288" s="188">
        <v>16.5</v>
      </c>
      <c r="I288" s="189">
        <v>5</v>
      </c>
      <c r="J288" s="190">
        <f>ROUND(I288*H288,2)</f>
        <v>82.5</v>
      </c>
      <c r="K288" s="191"/>
      <c r="L288" s="40"/>
      <c r="M288" s="192" t="s">
        <v>1</v>
      </c>
      <c r="N288" s="193" t="s">
        <v>39</v>
      </c>
      <c r="O288" s="72"/>
      <c r="P288" s="194">
        <f>O288*H288</f>
        <v>0</v>
      </c>
      <c r="Q288" s="194">
        <v>0</v>
      </c>
      <c r="R288" s="194">
        <f>Q288*H288</f>
        <v>0</v>
      </c>
      <c r="S288" s="194">
        <v>0</v>
      </c>
      <c r="T288" s="195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96" t="s">
        <v>174</v>
      </c>
      <c r="AT288" s="196" t="s">
        <v>123</v>
      </c>
      <c r="AU288" s="196" t="s">
        <v>84</v>
      </c>
      <c r="AY288" s="18" t="s">
        <v>120</v>
      </c>
      <c r="BE288" s="197">
        <f>IF(N288="základní",J288,0)</f>
        <v>82.5</v>
      </c>
      <c r="BF288" s="197">
        <f>IF(N288="snížená",J288,0)</f>
        <v>0</v>
      </c>
      <c r="BG288" s="197">
        <f>IF(N288="zákl. přenesená",J288,0)</f>
        <v>0</v>
      </c>
      <c r="BH288" s="197">
        <f>IF(N288="sníž. přenesená",J288,0)</f>
        <v>0</v>
      </c>
      <c r="BI288" s="197">
        <f>IF(N288="nulová",J288,0)</f>
        <v>0</v>
      </c>
      <c r="BJ288" s="18" t="s">
        <v>82</v>
      </c>
      <c r="BK288" s="197">
        <f>ROUND(I288*H288,2)</f>
        <v>82.5</v>
      </c>
      <c r="BL288" s="18" t="s">
        <v>174</v>
      </c>
      <c r="BM288" s="196" t="s">
        <v>375</v>
      </c>
    </row>
    <row r="289" spans="1:65" s="13" customFormat="1" ht="11.25">
      <c r="B289" s="198"/>
      <c r="C289" s="199"/>
      <c r="D289" s="200" t="s">
        <v>129</v>
      </c>
      <c r="E289" s="201" t="s">
        <v>1</v>
      </c>
      <c r="F289" s="202" t="s">
        <v>376</v>
      </c>
      <c r="G289" s="199"/>
      <c r="H289" s="201" t="s">
        <v>1</v>
      </c>
      <c r="I289" s="203"/>
      <c r="J289" s="199"/>
      <c r="K289" s="199"/>
      <c r="L289" s="204"/>
      <c r="M289" s="205"/>
      <c r="N289" s="206"/>
      <c r="O289" s="206"/>
      <c r="P289" s="206"/>
      <c r="Q289" s="206"/>
      <c r="R289" s="206"/>
      <c r="S289" s="206"/>
      <c r="T289" s="207"/>
      <c r="AT289" s="208" t="s">
        <v>129</v>
      </c>
      <c r="AU289" s="208" t="s">
        <v>84</v>
      </c>
      <c r="AV289" s="13" t="s">
        <v>82</v>
      </c>
      <c r="AW289" s="13" t="s">
        <v>31</v>
      </c>
      <c r="AX289" s="13" t="s">
        <v>74</v>
      </c>
      <c r="AY289" s="208" t="s">
        <v>120</v>
      </c>
    </row>
    <row r="290" spans="1:65" s="13" customFormat="1" ht="11.25">
      <c r="B290" s="198"/>
      <c r="C290" s="199"/>
      <c r="D290" s="200" t="s">
        <v>129</v>
      </c>
      <c r="E290" s="201" t="s">
        <v>1</v>
      </c>
      <c r="F290" s="202" t="s">
        <v>377</v>
      </c>
      <c r="G290" s="199"/>
      <c r="H290" s="201" t="s">
        <v>1</v>
      </c>
      <c r="I290" s="203"/>
      <c r="J290" s="199"/>
      <c r="K290" s="199"/>
      <c r="L290" s="204"/>
      <c r="M290" s="205"/>
      <c r="N290" s="206"/>
      <c r="O290" s="206"/>
      <c r="P290" s="206"/>
      <c r="Q290" s="206"/>
      <c r="R290" s="206"/>
      <c r="S290" s="206"/>
      <c r="T290" s="207"/>
      <c r="AT290" s="208" t="s">
        <v>129</v>
      </c>
      <c r="AU290" s="208" t="s">
        <v>84</v>
      </c>
      <c r="AV290" s="13" t="s">
        <v>82</v>
      </c>
      <c r="AW290" s="13" t="s">
        <v>31</v>
      </c>
      <c r="AX290" s="13" t="s">
        <v>74</v>
      </c>
      <c r="AY290" s="208" t="s">
        <v>120</v>
      </c>
    </row>
    <row r="291" spans="1:65" s="14" customFormat="1" ht="11.25">
      <c r="B291" s="209"/>
      <c r="C291" s="210"/>
      <c r="D291" s="200" t="s">
        <v>129</v>
      </c>
      <c r="E291" s="211" t="s">
        <v>1</v>
      </c>
      <c r="F291" s="212" t="s">
        <v>378</v>
      </c>
      <c r="G291" s="210"/>
      <c r="H291" s="213">
        <v>16.5</v>
      </c>
      <c r="I291" s="214"/>
      <c r="J291" s="210"/>
      <c r="K291" s="210"/>
      <c r="L291" s="215"/>
      <c r="M291" s="216"/>
      <c r="N291" s="217"/>
      <c r="O291" s="217"/>
      <c r="P291" s="217"/>
      <c r="Q291" s="217"/>
      <c r="R291" s="217"/>
      <c r="S291" s="217"/>
      <c r="T291" s="218"/>
      <c r="AT291" s="219" t="s">
        <v>129</v>
      </c>
      <c r="AU291" s="219" t="s">
        <v>84</v>
      </c>
      <c r="AV291" s="14" t="s">
        <v>84</v>
      </c>
      <c r="AW291" s="14" t="s">
        <v>31</v>
      </c>
      <c r="AX291" s="14" t="s">
        <v>82</v>
      </c>
      <c r="AY291" s="219" t="s">
        <v>120</v>
      </c>
    </row>
    <row r="292" spans="1:65" s="2" customFormat="1" ht="24.2" customHeight="1">
      <c r="A292" s="35"/>
      <c r="B292" s="36"/>
      <c r="C292" s="242" t="s">
        <v>379</v>
      </c>
      <c r="D292" s="242" t="s">
        <v>199</v>
      </c>
      <c r="E292" s="243" t="s">
        <v>380</v>
      </c>
      <c r="F292" s="244" t="s">
        <v>381</v>
      </c>
      <c r="G292" s="245" t="s">
        <v>126</v>
      </c>
      <c r="H292" s="246">
        <v>17.324999999999999</v>
      </c>
      <c r="I292" s="247">
        <v>5</v>
      </c>
      <c r="J292" s="248">
        <f>ROUND(I292*H292,2)</f>
        <v>86.63</v>
      </c>
      <c r="K292" s="249"/>
      <c r="L292" s="250"/>
      <c r="M292" s="251" t="s">
        <v>1</v>
      </c>
      <c r="N292" s="252" t="s">
        <v>39</v>
      </c>
      <c r="O292" s="72"/>
      <c r="P292" s="194">
        <f>O292*H292</f>
        <v>0</v>
      </c>
      <c r="Q292" s="194">
        <v>1.197E-2</v>
      </c>
      <c r="R292" s="194">
        <f>Q292*H292</f>
        <v>0.20738024999999999</v>
      </c>
      <c r="S292" s="194">
        <v>0</v>
      </c>
      <c r="T292" s="195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96" t="s">
        <v>202</v>
      </c>
      <c r="AT292" s="196" t="s">
        <v>199</v>
      </c>
      <c r="AU292" s="196" t="s">
        <v>84</v>
      </c>
      <c r="AY292" s="18" t="s">
        <v>120</v>
      </c>
      <c r="BE292" s="197">
        <f>IF(N292="základní",J292,0)</f>
        <v>86.63</v>
      </c>
      <c r="BF292" s="197">
        <f>IF(N292="snížená",J292,0)</f>
        <v>0</v>
      </c>
      <c r="BG292" s="197">
        <f>IF(N292="zákl. přenesená",J292,0)</f>
        <v>0</v>
      </c>
      <c r="BH292" s="197">
        <f>IF(N292="sníž. přenesená",J292,0)</f>
        <v>0</v>
      </c>
      <c r="BI292" s="197">
        <f>IF(N292="nulová",J292,0)</f>
        <v>0</v>
      </c>
      <c r="BJ292" s="18" t="s">
        <v>82</v>
      </c>
      <c r="BK292" s="197">
        <f>ROUND(I292*H292,2)</f>
        <v>86.63</v>
      </c>
      <c r="BL292" s="18" t="s">
        <v>174</v>
      </c>
      <c r="BM292" s="196" t="s">
        <v>382</v>
      </c>
    </row>
    <row r="293" spans="1:65" s="14" customFormat="1" ht="11.25">
      <c r="B293" s="209"/>
      <c r="C293" s="210"/>
      <c r="D293" s="200" t="s">
        <v>129</v>
      </c>
      <c r="E293" s="210"/>
      <c r="F293" s="212" t="s">
        <v>383</v>
      </c>
      <c r="G293" s="210"/>
      <c r="H293" s="213">
        <v>17.324999999999999</v>
      </c>
      <c r="I293" s="214"/>
      <c r="J293" s="210"/>
      <c r="K293" s="210"/>
      <c r="L293" s="215"/>
      <c r="M293" s="216"/>
      <c r="N293" s="217"/>
      <c r="O293" s="217"/>
      <c r="P293" s="217"/>
      <c r="Q293" s="217"/>
      <c r="R293" s="217"/>
      <c r="S293" s="217"/>
      <c r="T293" s="218"/>
      <c r="AT293" s="219" t="s">
        <v>129</v>
      </c>
      <c r="AU293" s="219" t="s">
        <v>84</v>
      </c>
      <c r="AV293" s="14" t="s">
        <v>84</v>
      </c>
      <c r="AW293" s="14" t="s">
        <v>4</v>
      </c>
      <c r="AX293" s="14" t="s">
        <v>82</v>
      </c>
      <c r="AY293" s="219" t="s">
        <v>120</v>
      </c>
    </row>
    <row r="294" spans="1:65" s="2" customFormat="1" ht="24.2" customHeight="1">
      <c r="A294" s="35"/>
      <c r="B294" s="36"/>
      <c r="C294" s="184" t="s">
        <v>384</v>
      </c>
      <c r="D294" s="184" t="s">
        <v>123</v>
      </c>
      <c r="E294" s="185" t="s">
        <v>385</v>
      </c>
      <c r="F294" s="186" t="s">
        <v>386</v>
      </c>
      <c r="G294" s="187" t="s">
        <v>342</v>
      </c>
      <c r="H294" s="188">
        <v>0.314</v>
      </c>
      <c r="I294" s="189">
        <v>5</v>
      </c>
      <c r="J294" s="190">
        <f>ROUND(I294*H294,2)</f>
        <v>1.57</v>
      </c>
      <c r="K294" s="191"/>
      <c r="L294" s="40"/>
      <c r="M294" s="192" t="s">
        <v>1</v>
      </c>
      <c r="N294" s="193" t="s">
        <v>39</v>
      </c>
      <c r="O294" s="72"/>
      <c r="P294" s="194">
        <f>O294*H294</f>
        <v>0</v>
      </c>
      <c r="Q294" s="194">
        <v>2.3367804999999998E-2</v>
      </c>
      <c r="R294" s="194">
        <f>Q294*H294</f>
        <v>7.3374907699999999E-3</v>
      </c>
      <c r="S294" s="194">
        <v>0</v>
      </c>
      <c r="T294" s="195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196" t="s">
        <v>174</v>
      </c>
      <c r="AT294" s="196" t="s">
        <v>123</v>
      </c>
      <c r="AU294" s="196" t="s">
        <v>84</v>
      </c>
      <c r="AY294" s="18" t="s">
        <v>120</v>
      </c>
      <c r="BE294" s="197">
        <f>IF(N294="základní",J294,0)</f>
        <v>1.57</v>
      </c>
      <c r="BF294" s="197">
        <f>IF(N294="snížená",J294,0)</f>
        <v>0</v>
      </c>
      <c r="BG294" s="197">
        <f>IF(N294="zákl. přenesená",J294,0)</f>
        <v>0</v>
      </c>
      <c r="BH294" s="197">
        <f>IF(N294="sníž. přenesená",J294,0)</f>
        <v>0</v>
      </c>
      <c r="BI294" s="197">
        <f>IF(N294="nulová",J294,0)</f>
        <v>0</v>
      </c>
      <c r="BJ294" s="18" t="s">
        <v>82</v>
      </c>
      <c r="BK294" s="197">
        <f>ROUND(I294*H294,2)</f>
        <v>1.57</v>
      </c>
      <c r="BL294" s="18" t="s">
        <v>174</v>
      </c>
      <c r="BM294" s="196" t="s">
        <v>387</v>
      </c>
    </row>
    <row r="295" spans="1:65" s="13" customFormat="1" ht="11.25">
      <c r="B295" s="198"/>
      <c r="C295" s="199"/>
      <c r="D295" s="200" t="s">
        <v>129</v>
      </c>
      <c r="E295" s="201" t="s">
        <v>1</v>
      </c>
      <c r="F295" s="202" t="s">
        <v>388</v>
      </c>
      <c r="G295" s="199"/>
      <c r="H295" s="201" t="s">
        <v>1</v>
      </c>
      <c r="I295" s="203"/>
      <c r="J295" s="199"/>
      <c r="K295" s="199"/>
      <c r="L295" s="204"/>
      <c r="M295" s="205"/>
      <c r="N295" s="206"/>
      <c r="O295" s="206"/>
      <c r="P295" s="206"/>
      <c r="Q295" s="206"/>
      <c r="R295" s="206"/>
      <c r="S295" s="206"/>
      <c r="T295" s="207"/>
      <c r="AT295" s="208" t="s">
        <v>129</v>
      </c>
      <c r="AU295" s="208" t="s">
        <v>84</v>
      </c>
      <c r="AV295" s="13" t="s">
        <v>82</v>
      </c>
      <c r="AW295" s="13" t="s">
        <v>31</v>
      </c>
      <c r="AX295" s="13" t="s">
        <v>74</v>
      </c>
      <c r="AY295" s="208" t="s">
        <v>120</v>
      </c>
    </row>
    <row r="296" spans="1:65" s="14" customFormat="1" ht="11.25">
      <c r="B296" s="209"/>
      <c r="C296" s="210"/>
      <c r="D296" s="200" t="s">
        <v>129</v>
      </c>
      <c r="E296" s="211" t="s">
        <v>1</v>
      </c>
      <c r="F296" s="212" t="s">
        <v>389</v>
      </c>
      <c r="G296" s="210"/>
      <c r="H296" s="213">
        <v>0.314</v>
      </c>
      <c r="I296" s="214"/>
      <c r="J296" s="210"/>
      <c r="K296" s="210"/>
      <c r="L296" s="215"/>
      <c r="M296" s="216"/>
      <c r="N296" s="217"/>
      <c r="O296" s="217"/>
      <c r="P296" s="217"/>
      <c r="Q296" s="217"/>
      <c r="R296" s="217"/>
      <c r="S296" s="217"/>
      <c r="T296" s="218"/>
      <c r="AT296" s="219" t="s">
        <v>129</v>
      </c>
      <c r="AU296" s="219" t="s">
        <v>84</v>
      </c>
      <c r="AV296" s="14" t="s">
        <v>84</v>
      </c>
      <c r="AW296" s="14" t="s">
        <v>31</v>
      </c>
      <c r="AX296" s="14" t="s">
        <v>82</v>
      </c>
      <c r="AY296" s="219" t="s">
        <v>120</v>
      </c>
    </row>
    <row r="297" spans="1:65" s="2" customFormat="1" ht="24.2" customHeight="1">
      <c r="A297" s="35"/>
      <c r="B297" s="36"/>
      <c r="C297" s="184" t="s">
        <v>390</v>
      </c>
      <c r="D297" s="184" t="s">
        <v>123</v>
      </c>
      <c r="E297" s="185" t="s">
        <v>391</v>
      </c>
      <c r="F297" s="186" t="s">
        <v>392</v>
      </c>
      <c r="G297" s="187" t="s">
        <v>303</v>
      </c>
      <c r="H297" s="253">
        <v>5</v>
      </c>
      <c r="I297" s="189">
        <v>5</v>
      </c>
      <c r="J297" s="190">
        <f>ROUND(I297*H297,2)</f>
        <v>25</v>
      </c>
      <c r="K297" s="191"/>
      <c r="L297" s="40"/>
      <c r="M297" s="192" t="s">
        <v>1</v>
      </c>
      <c r="N297" s="193" t="s">
        <v>39</v>
      </c>
      <c r="O297" s="72"/>
      <c r="P297" s="194">
        <f>O297*H297</f>
        <v>0</v>
      </c>
      <c r="Q297" s="194">
        <v>0</v>
      </c>
      <c r="R297" s="194">
        <f>Q297*H297</f>
        <v>0</v>
      </c>
      <c r="S297" s="194">
        <v>0</v>
      </c>
      <c r="T297" s="195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196" t="s">
        <v>174</v>
      </c>
      <c r="AT297" s="196" t="s">
        <v>123</v>
      </c>
      <c r="AU297" s="196" t="s">
        <v>84</v>
      </c>
      <c r="AY297" s="18" t="s">
        <v>120</v>
      </c>
      <c r="BE297" s="197">
        <f>IF(N297="základní",J297,0)</f>
        <v>25</v>
      </c>
      <c r="BF297" s="197">
        <f>IF(N297="snížená",J297,0)</f>
        <v>0</v>
      </c>
      <c r="BG297" s="197">
        <f>IF(N297="zákl. přenesená",J297,0)</f>
        <v>0</v>
      </c>
      <c r="BH297" s="197">
        <f>IF(N297="sníž. přenesená",J297,0)</f>
        <v>0</v>
      </c>
      <c r="BI297" s="197">
        <f>IF(N297="nulová",J297,0)</f>
        <v>0</v>
      </c>
      <c r="BJ297" s="18" t="s">
        <v>82</v>
      </c>
      <c r="BK297" s="197">
        <f>ROUND(I297*H297,2)</f>
        <v>25</v>
      </c>
      <c r="BL297" s="18" t="s">
        <v>174</v>
      </c>
      <c r="BM297" s="196" t="s">
        <v>393</v>
      </c>
    </row>
    <row r="298" spans="1:65" s="12" customFormat="1" ht="22.9" customHeight="1">
      <c r="B298" s="168"/>
      <c r="C298" s="169"/>
      <c r="D298" s="170" t="s">
        <v>73</v>
      </c>
      <c r="E298" s="182" t="s">
        <v>394</v>
      </c>
      <c r="F298" s="182" t="s">
        <v>395</v>
      </c>
      <c r="G298" s="169"/>
      <c r="H298" s="169"/>
      <c r="I298" s="172"/>
      <c r="J298" s="183">
        <f>BK298</f>
        <v>520</v>
      </c>
      <c r="K298" s="169"/>
      <c r="L298" s="174"/>
      <c r="M298" s="175"/>
      <c r="N298" s="176"/>
      <c r="O298" s="176"/>
      <c r="P298" s="177">
        <f>SUM(P299:P308)</f>
        <v>0</v>
      </c>
      <c r="Q298" s="176"/>
      <c r="R298" s="177">
        <f>SUM(R299:R308)</f>
        <v>0.13233</v>
      </c>
      <c r="S298" s="176"/>
      <c r="T298" s="178">
        <f>SUM(T299:T308)</f>
        <v>0.12078</v>
      </c>
      <c r="AR298" s="179" t="s">
        <v>84</v>
      </c>
      <c r="AT298" s="180" t="s">
        <v>73</v>
      </c>
      <c r="AU298" s="180" t="s">
        <v>82</v>
      </c>
      <c r="AY298" s="179" t="s">
        <v>120</v>
      </c>
      <c r="BK298" s="181">
        <f>SUM(BK299:BK308)</f>
        <v>520</v>
      </c>
    </row>
    <row r="299" spans="1:65" s="2" customFormat="1" ht="24.2" customHeight="1">
      <c r="A299" s="35"/>
      <c r="B299" s="36"/>
      <c r="C299" s="184" t="s">
        <v>396</v>
      </c>
      <c r="D299" s="184" t="s">
        <v>123</v>
      </c>
      <c r="E299" s="185" t="s">
        <v>397</v>
      </c>
      <c r="F299" s="186" t="s">
        <v>398</v>
      </c>
      <c r="G299" s="187" t="s">
        <v>218</v>
      </c>
      <c r="H299" s="188">
        <v>33</v>
      </c>
      <c r="I299" s="189">
        <v>5</v>
      </c>
      <c r="J299" s="190">
        <f>ROUND(I299*H299,2)</f>
        <v>165</v>
      </c>
      <c r="K299" s="191"/>
      <c r="L299" s="40"/>
      <c r="M299" s="192" t="s">
        <v>1</v>
      </c>
      <c r="N299" s="193" t="s">
        <v>39</v>
      </c>
      <c r="O299" s="72"/>
      <c r="P299" s="194">
        <f>O299*H299</f>
        <v>0</v>
      </c>
      <c r="Q299" s="194">
        <v>0</v>
      </c>
      <c r="R299" s="194">
        <f>Q299*H299</f>
        <v>0</v>
      </c>
      <c r="S299" s="194">
        <v>1.91E-3</v>
      </c>
      <c r="T299" s="195">
        <f>S299*H299</f>
        <v>6.3030000000000003E-2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96" t="s">
        <v>174</v>
      </c>
      <c r="AT299" s="196" t="s">
        <v>123</v>
      </c>
      <c r="AU299" s="196" t="s">
        <v>84</v>
      </c>
      <c r="AY299" s="18" t="s">
        <v>120</v>
      </c>
      <c r="BE299" s="197">
        <f>IF(N299="základní",J299,0)</f>
        <v>165</v>
      </c>
      <c r="BF299" s="197">
        <f>IF(N299="snížená",J299,0)</f>
        <v>0</v>
      </c>
      <c r="BG299" s="197">
        <f>IF(N299="zákl. přenesená",J299,0)</f>
        <v>0</v>
      </c>
      <c r="BH299" s="197">
        <f>IF(N299="sníž. přenesená",J299,0)</f>
        <v>0</v>
      </c>
      <c r="BI299" s="197">
        <f>IF(N299="nulová",J299,0)</f>
        <v>0</v>
      </c>
      <c r="BJ299" s="18" t="s">
        <v>82</v>
      </c>
      <c r="BK299" s="197">
        <f>ROUND(I299*H299,2)</f>
        <v>165</v>
      </c>
      <c r="BL299" s="18" t="s">
        <v>174</v>
      </c>
      <c r="BM299" s="196" t="s">
        <v>399</v>
      </c>
    </row>
    <row r="300" spans="1:65" s="13" customFormat="1" ht="11.25">
      <c r="B300" s="198"/>
      <c r="C300" s="199"/>
      <c r="D300" s="200" t="s">
        <v>129</v>
      </c>
      <c r="E300" s="201" t="s">
        <v>1</v>
      </c>
      <c r="F300" s="202" t="s">
        <v>400</v>
      </c>
      <c r="G300" s="199"/>
      <c r="H300" s="201" t="s">
        <v>1</v>
      </c>
      <c r="I300" s="203"/>
      <c r="J300" s="199"/>
      <c r="K300" s="199"/>
      <c r="L300" s="204"/>
      <c r="M300" s="205"/>
      <c r="N300" s="206"/>
      <c r="O300" s="206"/>
      <c r="P300" s="206"/>
      <c r="Q300" s="206"/>
      <c r="R300" s="206"/>
      <c r="S300" s="206"/>
      <c r="T300" s="207"/>
      <c r="AT300" s="208" t="s">
        <v>129</v>
      </c>
      <c r="AU300" s="208" t="s">
        <v>84</v>
      </c>
      <c r="AV300" s="13" t="s">
        <v>82</v>
      </c>
      <c r="AW300" s="13" t="s">
        <v>31</v>
      </c>
      <c r="AX300" s="13" t="s">
        <v>74</v>
      </c>
      <c r="AY300" s="208" t="s">
        <v>120</v>
      </c>
    </row>
    <row r="301" spans="1:65" s="14" customFormat="1" ht="11.25">
      <c r="B301" s="209"/>
      <c r="C301" s="210"/>
      <c r="D301" s="200" t="s">
        <v>129</v>
      </c>
      <c r="E301" s="211" t="s">
        <v>1</v>
      </c>
      <c r="F301" s="212" t="s">
        <v>360</v>
      </c>
      <c r="G301" s="210"/>
      <c r="H301" s="213">
        <v>33</v>
      </c>
      <c r="I301" s="214"/>
      <c r="J301" s="210"/>
      <c r="K301" s="210"/>
      <c r="L301" s="215"/>
      <c r="M301" s="216"/>
      <c r="N301" s="217"/>
      <c r="O301" s="217"/>
      <c r="P301" s="217"/>
      <c r="Q301" s="217"/>
      <c r="R301" s="217"/>
      <c r="S301" s="217"/>
      <c r="T301" s="218"/>
      <c r="AT301" s="219" t="s">
        <v>129</v>
      </c>
      <c r="AU301" s="219" t="s">
        <v>84</v>
      </c>
      <c r="AV301" s="14" t="s">
        <v>84</v>
      </c>
      <c r="AW301" s="14" t="s">
        <v>31</v>
      </c>
      <c r="AX301" s="14" t="s">
        <v>82</v>
      </c>
      <c r="AY301" s="219" t="s">
        <v>120</v>
      </c>
    </row>
    <row r="302" spans="1:65" s="2" customFormat="1" ht="16.5" customHeight="1">
      <c r="A302" s="35"/>
      <c r="B302" s="36"/>
      <c r="C302" s="184" t="s">
        <v>401</v>
      </c>
      <c r="D302" s="184" t="s">
        <v>123</v>
      </c>
      <c r="E302" s="185" t="s">
        <v>402</v>
      </c>
      <c r="F302" s="186" t="s">
        <v>403</v>
      </c>
      <c r="G302" s="187" t="s">
        <v>218</v>
      </c>
      <c r="H302" s="188">
        <v>33</v>
      </c>
      <c r="I302" s="189">
        <v>5</v>
      </c>
      <c r="J302" s="190">
        <f>ROUND(I302*H302,2)</f>
        <v>165</v>
      </c>
      <c r="K302" s="191"/>
      <c r="L302" s="40"/>
      <c r="M302" s="192" t="s">
        <v>1</v>
      </c>
      <c r="N302" s="193" t="s">
        <v>39</v>
      </c>
      <c r="O302" s="72"/>
      <c r="P302" s="194">
        <f>O302*H302</f>
        <v>0</v>
      </c>
      <c r="Q302" s="194">
        <v>0</v>
      </c>
      <c r="R302" s="194">
        <f>Q302*H302</f>
        <v>0</v>
      </c>
      <c r="S302" s="194">
        <v>1.75E-3</v>
      </c>
      <c r="T302" s="195">
        <f>S302*H302</f>
        <v>5.7750000000000003E-2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196" t="s">
        <v>174</v>
      </c>
      <c r="AT302" s="196" t="s">
        <v>123</v>
      </c>
      <c r="AU302" s="196" t="s">
        <v>84</v>
      </c>
      <c r="AY302" s="18" t="s">
        <v>120</v>
      </c>
      <c r="BE302" s="197">
        <f>IF(N302="základní",J302,0)</f>
        <v>165</v>
      </c>
      <c r="BF302" s="197">
        <f>IF(N302="snížená",J302,0)</f>
        <v>0</v>
      </c>
      <c r="BG302" s="197">
        <f>IF(N302="zákl. přenesená",J302,0)</f>
        <v>0</v>
      </c>
      <c r="BH302" s="197">
        <f>IF(N302="sníž. přenesená",J302,0)</f>
        <v>0</v>
      </c>
      <c r="BI302" s="197">
        <f>IF(N302="nulová",J302,0)</f>
        <v>0</v>
      </c>
      <c r="BJ302" s="18" t="s">
        <v>82</v>
      </c>
      <c r="BK302" s="197">
        <f>ROUND(I302*H302,2)</f>
        <v>165</v>
      </c>
      <c r="BL302" s="18" t="s">
        <v>174</v>
      </c>
      <c r="BM302" s="196" t="s">
        <v>404</v>
      </c>
    </row>
    <row r="303" spans="1:65" s="13" customFormat="1" ht="11.25">
      <c r="B303" s="198"/>
      <c r="C303" s="199"/>
      <c r="D303" s="200" t="s">
        <v>129</v>
      </c>
      <c r="E303" s="201" t="s">
        <v>1</v>
      </c>
      <c r="F303" s="202" t="s">
        <v>181</v>
      </c>
      <c r="G303" s="199"/>
      <c r="H303" s="201" t="s">
        <v>1</v>
      </c>
      <c r="I303" s="203"/>
      <c r="J303" s="199"/>
      <c r="K303" s="199"/>
      <c r="L303" s="204"/>
      <c r="M303" s="205"/>
      <c r="N303" s="206"/>
      <c r="O303" s="206"/>
      <c r="P303" s="206"/>
      <c r="Q303" s="206"/>
      <c r="R303" s="206"/>
      <c r="S303" s="206"/>
      <c r="T303" s="207"/>
      <c r="AT303" s="208" t="s">
        <v>129</v>
      </c>
      <c r="AU303" s="208" t="s">
        <v>84</v>
      </c>
      <c r="AV303" s="13" t="s">
        <v>82</v>
      </c>
      <c r="AW303" s="13" t="s">
        <v>31</v>
      </c>
      <c r="AX303" s="13" t="s">
        <v>74</v>
      </c>
      <c r="AY303" s="208" t="s">
        <v>120</v>
      </c>
    </row>
    <row r="304" spans="1:65" s="14" customFormat="1" ht="11.25">
      <c r="B304" s="209"/>
      <c r="C304" s="210"/>
      <c r="D304" s="200" t="s">
        <v>129</v>
      </c>
      <c r="E304" s="211" t="s">
        <v>1</v>
      </c>
      <c r="F304" s="212" t="s">
        <v>360</v>
      </c>
      <c r="G304" s="210"/>
      <c r="H304" s="213">
        <v>33</v>
      </c>
      <c r="I304" s="214"/>
      <c r="J304" s="210"/>
      <c r="K304" s="210"/>
      <c r="L304" s="215"/>
      <c r="M304" s="216"/>
      <c r="N304" s="217"/>
      <c r="O304" s="217"/>
      <c r="P304" s="217"/>
      <c r="Q304" s="217"/>
      <c r="R304" s="217"/>
      <c r="S304" s="217"/>
      <c r="T304" s="218"/>
      <c r="AT304" s="219" t="s">
        <v>129</v>
      </c>
      <c r="AU304" s="219" t="s">
        <v>84</v>
      </c>
      <c r="AV304" s="14" t="s">
        <v>84</v>
      </c>
      <c r="AW304" s="14" t="s">
        <v>31</v>
      </c>
      <c r="AX304" s="14" t="s">
        <v>82</v>
      </c>
      <c r="AY304" s="219" t="s">
        <v>120</v>
      </c>
    </row>
    <row r="305" spans="1:65" s="2" customFormat="1" ht="33" customHeight="1">
      <c r="A305" s="35"/>
      <c r="B305" s="36"/>
      <c r="C305" s="184" t="s">
        <v>405</v>
      </c>
      <c r="D305" s="184" t="s">
        <v>123</v>
      </c>
      <c r="E305" s="185" t="s">
        <v>406</v>
      </c>
      <c r="F305" s="186" t="s">
        <v>407</v>
      </c>
      <c r="G305" s="187" t="s">
        <v>218</v>
      </c>
      <c r="H305" s="188">
        <v>33</v>
      </c>
      <c r="I305" s="189">
        <v>5</v>
      </c>
      <c r="J305" s="190">
        <f>ROUND(I305*H305,2)</f>
        <v>165</v>
      </c>
      <c r="K305" s="191"/>
      <c r="L305" s="40"/>
      <c r="M305" s="192" t="s">
        <v>1</v>
      </c>
      <c r="N305" s="193" t="s">
        <v>39</v>
      </c>
      <c r="O305" s="72"/>
      <c r="P305" s="194">
        <f>O305*H305</f>
        <v>0</v>
      </c>
      <c r="Q305" s="194">
        <v>4.0099999999999997E-3</v>
      </c>
      <c r="R305" s="194">
        <f>Q305*H305</f>
        <v>0.13233</v>
      </c>
      <c r="S305" s="194">
        <v>0</v>
      </c>
      <c r="T305" s="195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196" t="s">
        <v>174</v>
      </c>
      <c r="AT305" s="196" t="s">
        <v>123</v>
      </c>
      <c r="AU305" s="196" t="s">
        <v>84</v>
      </c>
      <c r="AY305" s="18" t="s">
        <v>120</v>
      </c>
      <c r="BE305" s="197">
        <f>IF(N305="základní",J305,0)</f>
        <v>165</v>
      </c>
      <c r="BF305" s="197">
        <f>IF(N305="snížená",J305,0)</f>
        <v>0</v>
      </c>
      <c r="BG305" s="197">
        <f>IF(N305="zákl. přenesená",J305,0)</f>
        <v>0</v>
      </c>
      <c r="BH305" s="197">
        <f>IF(N305="sníž. přenesená",J305,0)</f>
        <v>0</v>
      </c>
      <c r="BI305" s="197">
        <f>IF(N305="nulová",J305,0)</f>
        <v>0</v>
      </c>
      <c r="BJ305" s="18" t="s">
        <v>82</v>
      </c>
      <c r="BK305" s="197">
        <f>ROUND(I305*H305,2)</f>
        <v>165</v>
      </c>
      <c r="BL305" s="18" t="s">
        <v>174</v>
      </c>
      <c r="BM305" s="196" t="s">
        <v>408</v>
      </c>
    </row>
    <row r="306" spans="1:65" s="13" customFormat="1" ht="11.25">
      <c r="B306" s="198"/>
      <c r="C306" s="199"/>
      <c r="D306" s="200" t="s">
        <v>129</v>
      </c>
      <c r="E306" s="201" t="s">
        <v>1</v>
      </c>
      <c r="F306" s="202" t="s">
        <v>377</v>
      </c>
      <c r="G306" s="199"/>
      <c r="H306" s="201" t="s">
        <v>1</v>
      </c>
      <c r="I306" s="203"/>
      <c r="J306" s="199"/>
      <c r="K306" s="199"/>
      <c r="L306" s="204"/>
      <c r="M306" s="205"/>
      <c r="N306" s="206"/>
      <c r="O306" s="206"/>
      <c r="P306" s="206"/>
      <c r="Q306" s="206"/>
      <c r="R306" s="206"/>
      <c r="S306" s="206"/>
      <c r="T306" s="207"/>
      <c r="AT306" s="208" t="s">
        <v>129</v>
      </c>
      <c r="AU306" s="208" t="s">
        <v>84</v>
      </c>
      <c r="AV306" s="13" t="s">
        <v>82</v>
      </c>
      <c r="AW306" s="13" t="s">
        <v>31</v>
      </c>
      <c r="AX306" s="13" t="s">
        <v>74</v>
      </c>
      <c r="AY306" s="208" t="s">
        <v>120</v>
      </c>
    </row>
    <row r="307" spans="1:65" s="14" customFormat="1" ht="11.25">
      <c r="B307" s="209"/>
      <c r="C307" s="210"/>
      <c r="D307" s="200" t="s">
        <v>129</v>
      </c>
      <c r="E307" s="211" t="s">
        <v>1</v>
      </c>
      <c r="F307" s="212" t="s">
        <v>360</v>
      </c>
      <c r="G307" s="210"/>
      <c r="H307" s="213">
        <v>33</v>
      </c>
      <c r="I307" s="214"/>
      <c r="J307" s="210"/>
      <c r="K307" s="210"/>
      <c r="L307" s="215"/>
      <c r="M307" s="216"/>
      <c r="N307" s="217"/>
      <c r="O307" s="217"/>
      <c r="P307" s="217"/>
      <c r="Q307" s="217"/>
      <c r="R307" s="217"/>
      <c r="S307" s="217"/>
      <c r="T307" s="218"/>
      <c r="AT307" s="219" t="s">
        <v>129</v>
      </c>
      <c r="AU307" s="219" t="s">
        <v>84</v>
      </c>
      <c r="AV307" s="14" t="s">
        <v>84</v>
      </c>
      <c r="AW307" s="14" t="s">
        <v>31</v>
      </c>
      <c r="AX307" s="14" t="s">
        <v>82</v>
      </c>
      <c r="AY307" s="219" t="s">
        <v>120</v>
      </c>
    </row>
    <row r="308" spans="1:65" s="2" customFormat="1" ht="24.2" customHeight="1">
      <c r="A308" s="35"/>
      <c r="B308" s="36"/>
      <c r="C308" s="184" t="s">
        <v>409</v>
      </c>
      <c r="D308" s="184" t="s">
        <v>123</v>
      </c>
      <c r="E308" s="185" t="s">
        <v>410</v>
      </c>
      <c r="F308" s="186" t="s">
        <v>411</v>
      </c>
      <c r="G308" s="187" t="s">
        <v>303</v>
      </c>
      <c r="H308" s="253">
        <v>5</v>
      </c>
      <c r="I308" s="189">
        <v>5</v>
      </c>
      <c r="J308" s="190">
        <f>ROUND(I308*H308,2)</f>
        <v>25</v>
      </c>
      <c r="K308" s="191"/>
      <c r="L308" s="40"/>
      <c r="M308" s="192" t="s">
        <v>1</v>
      </c>
      <c r="N308" s="193" t="s">
        <v>39</v>
      </c>
      <c r="O308" s="72"/>
      <c r="P308" s="194">
        <f>O308*H308</f>
        <v>0</v>
      </c>
      <c r="Q308" s="194">
        <v>0</v>
      </c>
      <c r="R308" s="194">
        <f>Q308*H308</f>
        <v>0</v>
      </c>
      <c r="S308" s="194">
        <v>0</v>
      </c>
      <c r="T308" s="195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96" t="s">
        <v>174</v>
      </c>
      <c r="AT308" s="196" t="s">
        <v>123</v>
      </c>
      <c r="AU308" s="196" t="s">
        <v>84</v>
      </c>
      <c r="AY308" s="18" t="s">
        <v>120</v>
      </c>
      <c r="BE308" s="197">
        <f>IF(N308="základní",J308,0)</f>
        <v>25</v>
      </c>
      <c r="BF308" s="197">
        <f>IF(N308="snížená",J308,0)</f>
        <v>0</v>
      </c>
      <c r="BG308" s="197">
        <f>IF(N308="zákl. přenesená",J308,0)</f>
        <v>0</v>
      </c>
      <c r="BH308" s="197">
        <f>IF(N308="sníž. přenesená",J308,0)</f>
        <v>0</v>
      </c>
      <c r="BI308" s="197">
        <f>IF(N308="nulová",J308,0)</f>
        <v>0</v>
      </c>
      <c r="BJ308" s="18" t="s">
        <v>82</v>
      </c>
      <c r="BK308" s="197">
        <f>ROUND(I308*H308,2)</f>
        <v>25</v>
      </c>
      <c r="BL308" s="18" t="s">
        <v>174</v>
      </c>
      <c r="BM308" s="196" t="s">
        <v>412</v>
      </c>
    </row>
    <row r="309" spans="1:65" s="12" customFormat="1" ht="22.9" customHeight="1">
      <c r="B309" s="168"/>
      <c r="C309" s="169"/>
      <c r="D309" s="170" t="s">
        <v>73</v>
      </c>
      <c r="E309" s="182" t="s">
        <v>413</v>
      </c>
      <c r="F309" s="182" t="s">
        <v>414</v>
      </c>
      <c r="G309" s="169"/>
      <c r="H309" s="169"/>
      <c r="I309" s="172"/>
      <c r="J309" s="183">
        <f>BK309</f>
        <v>1927.2</v>
      </c>
      <c r="K309" s="169"/>
      <c r="L309" s="174"/>
      <c r="M309" s="175"/>
      <c r="N309" s="176"/>
      <c r="O309" s="176"/>
      <c r="P309" s="177">
        <f>SUM(P310:P321)</f>
        <v>0</v>
      </c>
      <c r="Q309" s="176"/>
      <c r="R309" s="177">
        <f>SUM(R310:R321)</f>
        <v>3.1099199999999997E-2</v>
      </c>
      <c r="S309" s="176"/>
      <c r="T309" s="178">
        <f>SUM(T310:T321)</f>
        <v>0</v>
      </c>
      <c r="AR309" s="179" t="s">
        <v>84</v>
      </c>
      <c r="AT309" s="180" t="s">
        <v>73</v>
      </c>
      <c r="AU309" s="180" t="s">
        <v>82</v>
      </c>
      <c r="AY309" s="179" t="s">
        <v>120</v>
      </c>
      <c r="BK309" s="181">
        <f>SUM(BK310:BK321)</f>
        <v>1927.2</v>
      </c>
    </row>
    <row r="310" spans="1:65" s="2" customFormat="1" ht="16.5" customHeight="1">
      <c r="A310" s="35"/>
      <c r="B310" s="36"/>
      <c r="C310" s="184" t="s">
        <v>415</v>
      </c>
      <c r="D310" s="184" t="s">
        <v>123</v>
      </c>
      <c r="E310" s="185" t="s">
        <v>416</v>
      </c>
      <c r="F310" s="186" t="s">
        <v>417</v>
      </c>
      <c r="G310" s="187" t="s">
        <v>126</v>
      </c>
      <c r="H310" s="188">
        <v>52.8</v>
      </c>
      <c r="I310" s="189">
        <v>5</v>
      </c>
      <c r="J310" s="190">
        <f>ROUND(I310*H310,2)</f>
        <v>264</v>
      </c>
      <c r="K310" s="191"/>
      <c r="L310" s="40"/>
      <c r="M310" s="192" t="s">
        <v>1</v>
      </c>
      <c r="N310" s="193" t="s">
        <v>39</v>
      </c>
      <c r="O310" s="72"/>
      <c r="P310" s="194">
        <f>O310*H310</f>
        <v>0</v>
      </c>
      <c r="Q310" s="194">
        <v>6.9999999999999994E-5</v>
      </c>
      <c r="R310" s="194">
        <f>Q310*H310</f>
        <v>3.6959999999999996E-3</v>
      </c>
      <c r="S310" s="194">
        <v>0</v>
      </c>
      <c r="T310" s="195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96" t="s">
        <v>174</v>
      </c>
      <c r="AT310" s="196" t="s">
        <v>123</v>
      </c>
      <c r="AU310" s="196" t="s">
        <v>84</v>
      </c>
      <c r="AY310" s="18" t="s">
        <v>120</v>
      </c>
      <c r="BE310" s="197">
        <f>IF(N310="základní",J310,0)</f>
        <v>264</v>
      </c>
      <c r="BF310" s="197">
        <f>IF(N310="snížená",J310,0)</f>
        <v>0</v>
      </c>
      <c r="BG310" s="197">
        <f>IF(N310="zákl. přenesená",J310,0)</f>
        <v>0</v>
      </c>
      <c r="BH310" s="197">
        <f>IF(N310="sníž. přenesená",J310,0)</f>
        <v>0</v>
      </c>
      <c r="BI310" s="197">
        <f>IF(N310="nulová",J310,0)</f>
        <v>0</v>
      </c>
      <c r="BJ310" s="18" t="s">
        <v>82</v>
      </c>
      <c r="BK310" s="197">
        <f>ROUND(I310*H310,2)</f>
        <v>264</v>
      </c>
      <c r="BL310" s="18" t="s">
        <v>174</v>
      </c>
      <c r="BM310" s="196" t="s">
        <v>418</v>
      </c>
    </row>
    <row r="311" spans="1:65" s="13" customFormat="1" ht="11.25">
      <c r="B311" s="198"/>
      <c r="C311" s="199"/>
      <c r="D311" s="200" t="s">
        <v>129</v>
      </c>
      <c r="E311" s="201" t="s">
        <v>1</v>
      </c>
      <c r="F311" s="202" t="s">
        <v>419</v>
      </c>
      <c r="G311" s="199"/>
      <c r="H311" s="201" t="s">
        <v>1</v>
      </c>
      <c r="I311" s="203"/>
      <c r="J311" s="199"/>
      <c r="K311" s="199"/>
      <c r="L311" s="204"/>
      <c r="M311" s="205"/>
      <c r="N311" s="206"/>
      <c r="O311" s="206"/>
      <c r="P311" s="206"/>
      <c r="Q311" s="206"/>
      <c r="R311" s="206"/>
      <c r="S311" s="206"/>
      <c r="T311" s="207"/>
      <c r="AT311" s="208" t="s">
        <v>129</v>
      </c>
      <c r="AU311" s="208" t="s">
        <v>84</v>
      </c>
      <c r="AV311" s="13" t="s">
        <v>82</v>
      </c>
      <c r="AW311" s="13" t="s">
        <v>31</v>
      </c>
      <c r="AX311" s="13" t="s">
        <v>74</v>
      </c>
      <c r="AY311" s="208" t="s">
        <v>120</v>
      </c>
    </row>
    <row r="312" spans="1:65" s="14" customFormat="1" ht="11.25">
      <c r="B312" s="209"/>
      <c r="C312" s="210"/>
      <c r="D312" s="200" t="s">
        <v>129</v>
      </c>
      <c r="E312" s="211" t="s">
        <v>1</v>
      </c>
      <c r="F312" s="212" t="s">
        <v>420</v>
      </c>
      <c r="G312" s="210"/>
      <c r="H312" s="213">
        <v>52.8</v>
      </c>
      <c r="I312" s="214"/>
      <c r="J312" s="210"/>
      <c r="K312" s="210"/>
      <c r="L312" s="215"/>
      <c r="M312" s="216"/>
      <c r="N312" s="217"/>
      <c r="O312" s="217"/>
      <c r="P312" s="217"/>
      <c r="Q312" s="217"/>
      <c r="R312" s="217"/>
      <c r="S312" s="217"/>
      <c r="T312" s="218"/>
      <c r="AT312" s="219" t="s">
        <v>129</v>
      </c>
      <c r="AU312" s="219" t="s">
        <v>84</v>
      </c>
      <c r="AV312" s="14" t="s">
        <v>84</v>
      </c>
      <c r="AW312" s="14" t="s">
        <v>31</v>
      </c>
      <c r="AX312" s="14" t="s">
        <v>82</v>
      </c>
      <c r="AY312" s="219" t="s">
        <v>120</v>
      </c>
    </row>
    <row r="313" spans="1:65" s="2" customFormat="1" ht="24.2" customHeight="1">
      <c r="A313" s="35"/>
      <c r="B313" s="36"/>
      <c r="C313" s="184" t="s">
        <v>421</v>
      </c>
      <c r="D313" s="184" t="s">
        <v>123</v>
      </c>
      <c r="E313" s="185" t="s">
        <v>422</v>
      </c>
      <c r="F313" s="186" t="s">
        <v>423</v>
      </c>
      <c r="G313" s="187" t="s">
        <v>126</v>
      </c>
      <c r="H313" s="188">
        <v>52.8</v>
      </c>
      <c r="I313" s="189">
        <v>5</v>
      </c>
      <c r="J313" s="190">
        <f t="shared" ref="J313:J319" si="0">ROUND(I313*H313,2)</f>
        <v>264</v>
      </c>
      <c r="K313" s="191"/>
      <c r="L313" s="40"/>
      <c r="M313" s="192" t="s">
        <v>1</v>
      </c>
      <c r="N313" s="193" t="s">
        <v>39</v>
      </c>
      <c r="O313" s="72"/>
      <c r="P313" s="194">
        <f t="shared" ref="P313:P319" si="1">O313*H313</f>
        <v>0</v>
      </c>
      <c r="Q313" s="194">
        <v>6.9999999999999994E-5</v>
      </c>
      <c r="R313" s="194">
        <f t="shared" ref="R313:R319" si="2">Q313*H313</f>
        <v>3.6959999999999996E-3</v>
      </c>
      <c r="S313" s="194">
        <v>0</v>
      </c>
      <c r="T313" s="195">
        <f t="shared" ref="T313:T319" si="3"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96" t="s">
        <v>174</v>
      </c>
      <c r="AT313" s="196" t="s">
        <v>123</v>
      </c>
      <c r="AU313" s="196" t="s">
        <v>84</v>
      </c>
      <c r="AY313" s="18" t="s">
        <v>120</v>
      </c>
      <c r="BE313" s="197">
        <f t="shared" ref="BE313:BE319" si="4">IF(N313="základní",J313,0)</f>
        <v>264</v>
      </c>
      <c r="BF313" s="197">
        <f t="shared" ref="BF313:BF319" si="5">IF(N313="snížená",J313,0)</f>
        <v>0</v>
      </c>
      <c r="BG313" s="197">
        <f t="shared" ref="BG313:BG319" si="6">IF(N313="zákl. přenesená",J313,0)</f>
        <v>0</v>
      </c>
      <c r="BH313" s="197">
        <f t="shared" ref="BH313:BH319" si="7">IF(N313="sníž. přenesená",J313,0)</f>
        <v>0</v>
      </c>
      <c r="BI313" s="197">
        <f t="shared" ref="BI313:BI319" si="8">IF(N313="nulová",J313,0)</f>
        <v>0</v>
      </c>
      <c r="BJ313" s="18" t="s">
        <v>82</v>
      </c>
      <c r="BK313" s="197">
        <f t="shared" ref="BK313:BK319" si="9">ROUND(I313*H313,2)</f>
        <v>264</v>
      </c>
      <c r="BL313" s="18" t="s">
        <v>174</v>
      </c>
      <c r="BM313" s="196" t="s">
        <v>424</v>
      </c>
    </row>
    <row r="314" spans="1:65" s="2" customFormat="1" ht="16.5" customHeight="1">
      <c r="A314" s="35"/>
      <c r="B314" s="36"/>
      <c r="C314" s="184" t="s">
        <v>425</v>
      </c>
      <c r="D314" s="184" t="s">
        <v>123</v>
      </c>
      <c r="E314" s="185" t="s">
        <v>426</v>
      </c>
      <c r="F314" s="186" t="s">
        <v>427</v>
      </c>
      <c r="G314" s="187" t="s">
        <v>126</v>
      </c>
      <c r="H314" s="188">
        <v>52.8</v>
      </c>
      <c r="I314" s="189">
        <v>5</v>
      </c>
      <c r="J314" s="190">
        <f t="shared" si="0"/>
        <v>264</v>
      </c>
      <c r="K314" s="191"/>
      <c r="L314" s="40"/>
      <c r="M314" s="192" t="s">
        <v>1</v>
      </c>
      <c r="N314" s="193" t="s">
        <v>39</v>
      </c>
      <c r="O314" s="72"/>
      <c r="P314" s="194">
        <f t="shared" si="1"/>
        <v>0</v>
      </c>
      <c r="Q314" s="194">
        <v>0</v>
      </c>
      <c r="R314" s="194">
        <f t="shared" si="2"/>
        <v>0</v>
      </c>
      <c r="S314" s="194">
        <v>0</v>
      </c>
      <c r="T314" s="195">
        <f t="shared" si="3"/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196" t="s">
        <v>174</v>
      </c>
      <c r="AT314" s="196" t="s">
        <v>123</v>
      </c>
      <c r="AU314" s="196" t="s">
        <v>84</v>
      </c>
      <c r="AY314" s="18" t="s">
        <v>120</v>
      </c>
      <c r="BE314" s="197">
        <f t="shared" si="4"/>
        <v>264</v>
      </c>
      <c r="BF314" s="197">
        <f t="shared" si="5"/>
        <v>0</v>
      </c>
      <c r="BG314" s="197">
        <f t="shared" si="6"/>
        <v>0</v>
      </c>
      <c r="BH314" s="197">
        <f t="shared" si="7"/>
        <v>0</v>
      </c>
      <c r="BI314" s="197">
        <f t="shared" si="8"/>
        <v>0</v>
      </c>
      <c r="BJ314" s="18" t="s">
        <v>82</v>
      </c>
      <c r="BK314" s="197">
        <f t="shared" si="9"/>
        <v>264</v>
      </c>
      <c r="BL314" s="18" t="s">
        <v>174</v>
      </c>
      <c r="BM314" s="196" t="s">
        <v>428</v>
      </c>
    </row>
    <row r="315" spans="1:65" s="2" customFormat="1" ht="24.2" customHeight="1">
      <c r="A315" s="35"/>
      <c r="B315" s="36"/>
      <c r="C315" s="184" t="s">
        <v>429</v>
      </c>
      <c r="D315" s="184" t="s">
        <v>123</v>
      </c>
      <c r="E315" s="185" t="s">
        <v>430</v>
      </c>
      <c r="F315" s="186" t="s">
        <v>431</v>
      </c>
      <c r="G315" s="187" t="s">
        <v>126</v>
      </c>
      <c r="H315" s="188">
        <v>52.8</v>
      </c>
      <c r="I315" s="189">
        <v>5</v>
      </c>
      <c r="J315" s="190">
        <f t="shared" si="0"/>
        <v>264</v>
      </c>
      <c r="K315" s="191"/>
      <c r="L315" s="40"/>
      <c r="M315" s="192" t="s">
        <v>1</v>
      </c>
      <c r="N315" s="193" t="s">
        <v>39</v>
      </c>
      <c r="O315" s="72"/>
      <c r="P315" s="194">
        <f t="shared" si="1"/>
        <v>0</v>
      </c>
      <c r="Q315" s="194">
        <v>6.0000000000000002E-5</v>
      </c>
      <c r="R315" s="194">
        <f t="shared" si="2"/>
        <v>3.1679999999999998E-3</v>
      </c>
      <c r="S315" s="194">
        <v>0</v>
      </c>
      <c r="T315" s="195">
        <f t="shared" si="3"/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96" t="s">
        <v>174</v>
      </c>
      <c r="AT315" s="196" t="s">
        <v>123</v>
      </c>
      <c r="AU315" s="196" t="s">
        <v>84</v>
      </c>
      <c r="AY315" s="18" t="s">
        <v>120</v>
      </c>
      <c r="BE315" s="197">
        <f t="shared" si="4"/>
        <v>264</v>
      </c>
      <c r="BF315" s="197">
        <f t="shared" si="5"/>
        <v>0</v>
      </c>
      <c r="BG315" s="197">
        <f t="shared" si="6"/>
        <v>0</v>
      </c>
      <c r="BH315" s="197">
        <f t="shared" si="7"/>
        <v>0</v>
      </c>
      <c r="BI315" s="197">
        <f t="shared" si="8"/>
        <v>0</v>
      </c>
      <c r="BJ315" s="18" t="s">
        <v>82</v>
      </c>
      <c r="BK315" s="197">
        <f t="shared" si="9"/>
        <v>264</v>
      </c>
      <c r="BL315" s="18" t="s">
        <v>174</v>
      </c>
      <c r="BM315" s="196" t="s">
        <v>432</v>
      </c>
    </row>
    <row r="316" spans="1:65" s="2" customFormat="1" ht="24.2" customHeight="1">
      <c r="A316" s="35"/>
      <c r="B316" s="36"/>
      <c r="C316" s="184" t="s">
        <v>433</v>
      </c>
      <c r="D316" s="184" t="s">
        <v>123</v>
      </c>
      <c r="E316" s="185" t="s">
        <v>434</v>
      </c>
      <c r="F316" s="186" t="s">
        <v>435</v>
      </c>
      <c r="G316" s="187" t="s">
        <v>126</v>
      </c>
      <c r="H316" s="188">
        <v>52.8</v>
      </c>
      <c r="I316" s="189">
        <v>5</v>
      </c>
      <c r="J316" s="190">
        <f t="shared" si="0"/>
        <v>264</v>
      </c>
      <c r="K316" s="191"/>
      <c r="L316" s="40"/>
      <c r="M316" s="192" t="s">
        <v>1</v>
      </c>
      <c r="N316" s="193" t="s">
        <v>39</v>
      </c>
      <c r="O316" s="72"/>
      <c r="P316" s="194">
        <f t="shared" si="1"/>
        <v>0</v>
      </c>
      <c r="Q316" s="194">
        <v>1.3999999999999999E-4</v>
      </c>
      <c r="R316" s="194">
        <f t="shared" si="2"/>
        <v>7.3919999999999993E-3</v>
      </c>
      <c r="S316" s="194">
        <v>0</v>
      </c>
      <c r="T316" s="195">
        <f t="shared" si="3"/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96" t="s">
        <v>174</v>
      </c>
      <c r="AT316" s="196" t="s">
        <v>123</v>
      </c>
      <c r="AU316" s="196" t="s">
        <v>84</v>
      </c>
      <c r="AY316" s="18" t="s">
        <v>120</v>
      </c>
      <c r="BE316" s="197">
        <f t="shared" si="4"/>
        <v>264</v>
      </c>
      <c r="BF316" s="197">
        <f t="shared" si="5"/>
        <v>0</v>
      </c>
      <c r="BG316" s="197">
        <f t="shared" si="6"/>
        <v>0</v>
      </c>
      <c r="BH316" s="197">
        <f t="shared" si="7"/>
        <v>0</v>
      </c>
      <c r="BI316" s="197">
        <f t="shared" si="8"/>
        <v>0</v>
      </c>
      <c r="BJ316" s="18" t="s">
        <v>82</v>
      </c>
      <c r="BK316" s="197">
        <f t="shared" si="9"/>
        <v>264</v>
      </c>
      <c r="BL316" s="18" t="s">
        <v>174</v>
      </c>
      <c r="BM316" s="196" t="s">
        <v>436</v>
      </c>
    </row>
    <row r="317" spans="1:65" s="2" customFormat="1" ht="24.2" customHeight="1">
      <c r="A317" s="35"/>
      <c r="B317" s="36"/>
      <c r="C317" s="184" t="s">
        <v>437</v>
      </c>
      <c r="D317" s="184" t="s">
        <v>123</v>
      </c>
      <c r="E317" s="185" t="s">
        <v>438</v>
      </c>
      <c r="F317" s="186" t="s">
        <v>439</v>
      </c>
      <c r="G317" s="187" t="s">
        <v>126</v>
      </c>
      <c r="H317" s="188">
        <v>52.8</v>
      </c>
      <c r="I317" s="189">
        <v>5</v>
      </c>
      <c r="J317" s="190">
        <f t="shared" si="0"/>
        <v>264</v>
      </c>
      <c r="K317" s="191"/>
      <c r="L317" s="40"/>
      <c r="M317" s="192" t="s">
        <v>1</v>
      </c>
      <c r="N317" s="193" t="s">
        <v>39</v>
      </c>
      <c r="O317" s="72"/>
      <c r="P317" s="194">
        <f t="shared" si="1"/>
        <v>0</v>
      </c>
      <c r="Q317" s="194">
        <v>1.2E-4</v>
      </c>
      <c r="R317" s="194">
        <f t="shared" si="2"/>
        <v>6.3359999999999996E-3</v>
      </c>
      <c r="S317" s="194">
        <v>0</v>
      </c>
      <c r="T317" s="195">
        <f t="shared" si="3"/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196" t="s">
        <v>174</v>
      </c>
      <c r="AT317" s="196" t="s">
        <v>123</v>
      </c>
      <c r="AU317" s="196" t="s">
        <v>84</v>
      </c>
      <c r="AY317" s="18" t="s">
        <v>120</v>
      </c>
      <c r="BE317" s="197">
        <f t="shared" si="4"/>
        <v>264</v>
      </c>
      <c r="BF317" s="197">
        <f t="shared" si="5"/>
        <v>0</v>
      </c>
      <c r="BG317" s="197">
        <f t="shared" si="6"/>
        <v>0</v>
      </c>
      <c r="BH317" s="197">
        <f t="shared" si="7"/>
        <v>0</v>
      </c>
      <c r="BI317" s="197">
        <f t="shared" si="8"/>
        <v>0</v>
      </c>
      <c r="BJ317" s="18" t="s">
        <v>82</v>
      </c>
      <c r="BK317" s="197">
        <f t="shared" si="9"/>
        <v>264</v>
      </c>
      <c r="BL317" s="18" t="s">
        <v>174</v>
      </c>
      <c r="BM317" s="196" t="s">
        <v>440</v>
      </c>
    </row>
    <row r="318" spans="1:65" s="2" customFormat="1" ht="24.2" customHeight="1">
      <c r="A318" s="35"/>
      <c r="B318" s="36"/>
      <c r="C318" s="184" t="s">
        <v>441</v>
      </c>
      <c r="D318" s="184" t="s">
        <v>123</v>
      </c>
      <c r="E318" s="185" t="s">
        <v>442</v>
      </c>
      <c r="F318" s="186" t="s">
        <v>443</v>
      </c>
      <c r="G318" s="187" t="s">
        <v>126</v>
      </c>
      <c r="H318" s="188">
        <v>52.8</v>
      </c>
      <c r="I318" s="189">
        <v>5</v>
      </c>
      <c r="J318" s="190">
        <f t="shared" si="0"/>
        <v>264</v>
      </c>
      <c r="K318" s="191"/>
      <c r="L318" s="40"/>
      <c r="M318" s="192" t="s">
        <v>1</v>
      </c>
      <c r="N318" s="193" t="s">
        <v>39</v>
      </c>
      <c r="O318" s="72"/>
      <c r="P318" s="194">
        <f t="shared" si="1"/>
        <v>0</v>
      </c>
      <c r="Q318" s="194">
        <v>1.2E-4</v>
      </c>
      <c r="R318" s="194">
        <f t="shared" si="2"/>
        <v>6.3359999999999996E-3</v>
      </c>
      <c r="S318" s="194">
        <v>0</v>
      </c>
      <c r="T318" s="195">
        <f t="shared" si="3"/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96" t="s">
        <v>174</v>
      </c>
      <c r="AT318" s="196" t="s">
        <v>123</v>
      </c>
      <c r="AU318" s="196" t="s">
        <v>84</v>
      </c>
      <c r="AY318" s="18" t="s">
        <v>120</v>
      </c>
      <c r="BE318" s="197">
        <f t="shared" si="4"/>
        <v>264</v>
      </c>
      <c r="BF318" s="197">
        <f t="shared" si="5"/>
        <v>0</v>
      </c>
      <c r="BG318" s="197">
        <f t="shared" si="6"/>
        <v>0</v>
      </c>
      <c r="BH318" s="197">
        <f t="shared" si="7"/>
        <v>0</v>
      </c>
      <c r="BI318" s="197">
        <f t="shared" si="8"/>
        <v>0</v>
      </c>
      <c r="BJ318" s="18" t="s">
        <v>82</v>
      </c>
      <c r="BK318" s="197">
        <f t="shared" si="9"/>
        <v>264</v>
      </c>
      <c r="BL318" s="18" t="s">
        <v>174</v>
      </c>
      <c r="BM318" s="196" t="s">
        <v>444</v>
      </c>
    </row>
    <row r="319" spans="1:65" s="2" customFormat="1" ht="24.2" customHeight="1">
      <c r="A319" s="35"/>
      <c r="B319" s="36"/>
      <c r="C319" s="184" t="s">
        <v>445</v>
      </c>
      <c r="D319" s="184" t="s">
        <v>123</v>
      </c>
      <c r="E319" s="185" t="s">
        <v>446</v>
      </c>
      <c r="F319" s="186" t="s">
        <v>447</v>
      </c>
      <c r="G319" s="187" t="s">
        <v>126</v>
      </c>
      <c r="H319" s="188">
        <v>15.84</v>
      </c>
      <c r="I319" s="189">
        <v>5</v>
      </c>
      <c r="J319" s="190">
        <f t="shared" si="0"/>
        <v>79.2</v>
      </c>
      <c r="K319" s="191"/>
      <c r="L319" s="40"/>
      <c r="M319" s="192" t="s">
        <v>1</v>
      </c>
      <c r="N319" s="193" t="s">
        <v>39</v>
      </c>
      <c r="O319" s="72"/>
      <c r="P319" s="194">
        <f t="shared" si="1"/>
        <v>0</v>
      </c>
      <c r="Q319" s="194">
        <v>3.0000000000000001E-5</v>
      </c>
      <c r="R319" s="194">
        <f t="shared" si="2"/>
        <v>4.752E-4</v>
      </c>
      <c r="S319" s="194">
        <v>0</v>
      </c>
      <c r="T319" s="195">
        <f t="shared" si="3"/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96" t="s">
        <v>174</v>
      </c>
      <c r="AT319" s="196" t="s">
        <v>123</v>
      </c>
      <c r="AU319" s="196" t="s">
        <v>84</v>
      </c>
      <c r="AY319" s="18" t="s">
        <v>120</v>
      </c>
      <c r="BE319" s="197">
        <f t="shared" si="4"/>
        <v>79.2</v>
      </c>
      <c r="BF319" s="197">
        <f t="shared" si="5"/>
        <v>0</v>
      </c>
      <c r="BG319" s="197">
        <f t="shared" si="6"/>
        <v>0</v>
      </c>
      <c r="BH319" s="197">
        <f t="shared" si="7"/>
        <v>0</v>
      </c>
      <c r="BI319" s="197">
        <f t="shared" si="8"/>
        <v>0</v>
      </c>
      <c r="BJ319" s="18" t="s">
        <v>82</v>
      </c>
      <c r="BK319" s="197">
        <f t="shared" si="9"/>
        <v>79.2</v>
      </c>
      <c r="BL319" s="18" t="s">
        <v>174</v>
      </c>
      <c r="BM319" s="196" t="s">
        <v>448</v>
      </c>
    </row>
    <row r="320" spans="1:65" s="13" customFormat="1" ht="11.25">
      <c r="B320" s="198"/>
      <c r="C320" s="199"/>
      <c r="D320" s="200" t="s">
        <v>129</v>
      </c>
      <c r="E320" s="201" t="s">
        <v>1</v>
      </c>
      <c r="F320" s="202" t="s">
        <v>449</v>
      </c>
      <c r="G320" s="199"/>
      <c r="H320" s="201" t="s">
        <v>1</v>
      </c>
      <c r="I320" s="203"/>
      <c r="J320" s="199"/>
      <c r="K320" s="199"/>
      <c r="L320" s="204"/>
      <c r="M320" s="205"/>
      <c r="N320" s="206"/>
      <c r="O320" s="206"/>
      <c r="P320" s="206"/>
      <c r="Q320" s="206"/>
      <c r="R320" s="206"/>
      <c r="S320" s="206"/>
      <c r="T320" s="207"/>
      <c r="AT320" s="208" t="s">
        <v>129</v>
      </c>
      <c r="AU320" s="208" t="s">
        <v>84</v>
      </c>
      <c r="AV320" s="13" t="s">
        <v>82</v>
      </c>
      <c r="AW320" s="13" t="s">
        <v>31</v>
      </c>
      <c r="AX320" s="13" t="s">
        <v>74</v>
      </c>
      <c r="AY320" s="208" t="s">
        <v>120</v>
      </c>
    </row>
    <row r="321" spans="1:65" s="14" customFormat="1" ht="11.25">
      <c r="B321" s="209"/>
      <c r="C321" s="210"/>
      <c r="D321" s="200" t="s">
        <v>129</v>
      </c>
      <c r="E321" s="211" t="s">
        <v>1</v>
      </c>
      <c r="F321" s="212" t="s">
        <v>450</v>
      </c>
      <c r="G321" s="210"/>
      <c r="H321" s="213">
        <v>15.84</v>
      </c>
      <c r="I321" s="214"/>
      <c r="J321" s="210"/>
      <c r="K321" s="210"/>
      <c r="L321" s="215"/>
      <c r="M321" s="216"/>
      <c r="N321" s="217"/>
      <c r="O321" s="217"/>
      <c r="P321" s="217"/>
      <c r="Q321" s="217"/>
      <c r="R321" s="217"/>
      <c r="S321" s="217"/>
      <c r="T321" s="218"/>
      <c r="AT321" s="219" t="s">
        <v>129</v>
      </c>
      <c r="AU321" s="219" t="s">
        <v>84</v>
      </c>
      <c r="AV321" s="14" t="s">
        <v>84</v>
      </c>
      <c r="AW321" s="14" t="s">
        <v>31</v>
      </c>
      <c r="AX321" s="14" t="s">
        <v>82</v>
      </c>
      <c r="AY321" s="219" t="s">
        <v>120</v>
      </c>
    </row>
    <row r="322" spans="1:65" s="12" customFormat="1" ht="25.9" customHeight="1">
      <c r="B322" s="168"/>
      <c r="C322" s="169"/>
      <c r="D322" s="170" t="s">
        <v>73</v>
      </c>
      <c r="E322" s="171" t="s">
        <v>451</v>
      </c>
      <c r="F322" s="171" t="s">
        <v>452</v>
      </c>
      <c r="G322" s="169"/>
      <c r="H322" s="169"/>
      <c r="I322" s="172"/>
      <c r="J322" s="173">
        <f>BK322</f>
        <v>25</v>
      </c>
      <c r="K322" s="169"/>
      <c r="L322" s="174"/>
      <c r="M322" s="175"/>
      <c r="N322" s="176"/>
      <c r="O322" s="176"/>
      <c r="P322" s="177">
        <f>P323</f>
        <v>0</v>
      </c>
      <c r="Q322" s="176"/>
      <c r="R322" s="177">
        <f>R323</f>
        <v>0</v>
      </c>
      <c r="S322" s="176"/>
      <c r="T322" s="178">
        <f>T323</f>
        <v>0</v>
      </c>
      <c r="AR322" s="179" t="s">
        <v>151</v>
      </c>
      <c r="AT322" s="180" t="s">
        <v>73</v>
      </c>
      <c r="AU322" s="180" t="s">
        <v>74</v>
      </c>
      <c r="AY322" s="179" t="s">
        <v>120</v>
      </c>
      <c r="BK322" s="181">
        <f>BK323</f>
        <v>25</v>
      </c>
    </row>
    <row r="323" spans="1:65" s="12" customFormat="1" ht="22.9" customHeight="1">
      <c r="B323" s="168"/>
      <c r="C323" s="169"/>
      <c r="D323" s="170" t="s">
        <v>73</v>
      </c>
      <c r="E323" s="182" t="s">
        <v>453</v>
      </c>
      <c r="F323" s="182" t="s">
        <v>454</v>
      </c>
      <c r="G323" s="169"/>
      <c r="H323" s="169"/>
      <c r="I323" s="172"/>
      <c r="J323" s="183">
        <f>BK323</f>
        <v>25</v>
      </c>
      <c r="K323" s="169"/>
      <c r="L323" s="174"/>
      <c r="M323" s="175"/>
      <c r="N323" s="176"/>
      <c r="O323" s="176"/>
      <c r="P323" s="177">
        <f>P324</f>
        <v>0</v>
      </c>
      <c r="Q323" s="176"/>
      <c r="R323" s="177">
        <f>R324</f>
        <v>0</v>
      </c>
      <c r="S323" s="176"/>
      <c r="T323" s="178">
        <f>T324</f>
        <v>0</v>
      </c>
      <c r="AR323" s="179" t="s">
        <v>151</v>
      </c>
      <c r="AT323" s="180" t="s">
        <v>73</v>
      </c>
      <c r="AU323" s="180" t="s">
        <v>82</v>
      </c>
      <c r="AY323" s="179" t="s">
        <v>120</v>
      </c>
      <c r="BK323" s="181">
        <f>BK324</f>
        <v>25</v>
      </c>
    </row>
    <row r="324" spans="1:65" s="2" customFormat="1" ht="16.5" customHeight="1">
      <c r="A324" s="35"/>
      <c r="B324" s="36"/>
      <c r="C324" s="184" t="s">
        <v>455</v>
      </c>
      <c r="D324" s="184" t="s">
        <v>123</v>
      </c>
      <c r="E324" s="185" t="s">
        <v>456</v>
      </c>
      <c r="F324" s="186" t="s">
        <v>454</v>
      </c>
      <c r="G324" s="187" t="s">
        <v>303</v>
      </c>
      <c r="H324" s="253">
        <v>5</v>
      </c>
      <c r="I324" s="189">
        <v>5</v>
      </c>
      <c r="J324" s="190">
        <f>ROUND(I324*H324,2)</f>
        <v>25</v>
      </c>
      <c r="K324" s="191"/>
      <c r="L324" s="40"/>
      <c r="M324" s="254" t="s">
        <v>1</v>
      </c>
      <c r="N324" s="255" t="s">
        <v>39</v>
      </c>
      <c r="O324" s="256"/>
      <c r="P324" s="257">
        <f>O324*H324</f>
        <v>0</v>
      </c>
      <c r="Q324" s="257">
        <v>0</v>
      </c>
      <c r="R324" s="257">
        <f>Q324*H324</f>
        <v>0</v>
      </c>
      <c r="S324" s="257">
        <v>0</v>
      </c>
      <c r="T324" s="258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196" t="s">
        <v>457</v>
      </c>
      <c r="AT324" s="196" t="s">
        <v>123</v>
      </c>
      <c r="AU324" s="196" t="s">
        <v>84</v>
      </c>
      <c r="AY324" s="18" t="s">
        <v>120</v>
      </c>
      <c r="BE324" s="197">
        <f>IF(N324="základní",J324,0)</f>
        <v>25</v>
      </c>
      <c r="BF324" s="197">
        <f>IF(N324="snížená",J324,0)</f>
        <v>0</v>
      </c>
      <c r="BG324" s="197">
        <f>IF(N324="zákl. přenesená",J324,0)</f>
        <v>0</v>
      </c>
      <c r="BH324" s="197">
        <f>IF(N324="sníž. přenesená",J324,0)</f>
        <v>0</v>
      </c>
      <c r="BI324" s="197">
        <f>IF(N324="nulová",J324,0)</f>
        <v>0</v>
      </c>
      <c r="BJ324" s="18" t="s">
        <v>82</v>
      </c>
      <c r="BK324" s="197">
        <f>ROUND(I324*H324,2)</f>
        <v>25</v>
      </c>
      <c r="BL324" s="18" t="s">
        <v>457</v>
      </c>
      <c r="BM324" s="196" t="s">
        <v>458</v>
      </c>
    </row>
    <row r="325" spans="1:65" s="2" customFormat="1" ht="6.95" customHeight="1">
      <c r="A325" s="35"/>
      <c r="B325" s="55"/>
      <c r="C325" s="56"/>
      <c r="D325" s="56"/>
      <c r="E325" s="56"/>
      <c r="F325" s="56"/>
      <c r="G325" s="56"/>
      <c r="H325" s="56"/>
      <c r="I325" s="56"/>
      <c r="J325" s="56"/>
      <c r="K325" s="56"/>
      <c r="L325" s="40"/>
      <c r="M325" s="35"/>
      <c r="O325" s="35"/>
      <c r="P325" s="35"/>
      <c r="Q325" s="35"/>
      <c r="R325" s="35"/>
      <c r="S325" s="35"/>
      <c r="T325" s="35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</row>
  </sheetData>
  <sheetProtection algorithmName="SHA-512" hashValue="/RUK4l2Yyr11gjx+V5GrkIGkYNoATzbthhatK7+4ooCFgL/vCN1oyAXt3DAAOOknb5n27+zlXXMH8WkWfJUCTA==" saltValue="0uPNQj4TCHzkqtCiO5s0S8Kpv3WO6zGmM0iDmKaXbbIWNzUBkKTar+YHHQ2UWd37+A0OT7N/8aoQENaXImporA==" spinCount="100000" sheet="1" objects="1" scenarios="1" formatColumns="0" formatRows="0" autoFilter="0"/>
  <autoFilter ref="C127:K324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P04 - Pavlon P4, střecha</vt:lpstr>
      <vt:lpstr>'P04 - Pavlon P4, střecha'!Názvy_tisku</vt:lpstr>
      <vt:lpstr>'Rekapitulace stavby'!Názvy_tisku</vt:lpstr>
      <vt:lpstr>'P04 - Pavlon P4, střecha'!Oblast_tisku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Marenczoková Radomíra Ing., Dis.</cp:lastModifiedBy>
  <dcterms:created xsi:type="dcterms:W3CDTF">2021-08-02T05:46:00Z</dcterms:created>
  <dcterms:modified xsi:type="dcterms:W3CDTF">2024-04-18T09:11:13Z</dcterms:modified>
</cp:coreProperties>
</file>