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9 ŠP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 23" sheetId="2" r:id="rId2"/>
  </sheets>
  <definedNames>
    <definedName name="_xlnm._FilterDatabase" localSheetId="1" hidden="1">'5 - Bytová jednotka č. 23'!$C$139:$K$411</definedName>
    <definedName name="_xlnm.Print_Titles" localSheetId="1">'5 - Bytová jednotka č. 23'!$139:$139</definedName>
    <definedName name="_xlnm.Print_Titles" localSheetId="0">'Rekapitulace stavby'!$92:$92</definedName>
    <definedName name="_xlnm.Print_Area" localSheetId="1">'5 - Bytová jednotka č. 23'!$C$4:$J$76,'5 - Bytová jednotka č. 23'!$C$82:$J$121,'5 - Bytová jednotka č. 23'!$C$127:$K$411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6" i="2" l="1"/>
  <c r="P356" i="2"/>
  <c r="R356" i="2"/>
  <c r="T356" i="2"/>
  <c r="BE356" i="2"/>
  <c r="BF356" i="2"/>
  <c r="BG356" i="2"/>
  <c r="BH356" i="2"/>
  <c r="BI356" i="2"/>
  <c r="BK356" i="2"/>
  <c r="J246" i="2" l="1"/>
  <c r="J198" i="2" l="1"/>
  <c r="J199" i="2"/>
  <c r="J37" i="2" l="1"/>
  <c r="J36" i="2"/>
  <c r="AY95" i="1" s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398" i="2"/>
  <c r="BH398" i="2"/>
  <c r="BG398" i="2"/>
  <c r="BE398" i="2"/>
  <c r="T398" i="2"/>
  <c r="R398" i="2"/>
  <c r="P398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2" i="2"/>
  <c r="BH372" i="2"/>
  <c r="BG372" i="2"/>
  <c r="BE372" i="2"/>
  <c r="T372" i="2"/>
  <c r="R372" i="2"/>
  <c r="P372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8" i="2"/>
  <c r="BH298" i="2"/>
  <c r="BG298" i="2"/>
  <c r="BE298" i="2"/>
  <c r="T298" i="2"/>
  <c r="R298" i="2"/>
  <c r="P298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BK404" i="2"/>
  <c r="BK398" i="2"/>
  <c r="J383" i="2"/>
  <c r="J381" i="2"/>
  <c r="J380" i="2"/>
  <c r="J372" i="2"/>
  <c r="BK364" i="2"/>
  <c r="J362" i="2"/>
  <c r="BK359" i="2"/>
  <c r="J358" i="2"/>
  <c r="J355" i="2"/>
  <c r="BK354" i="2"/>
  <c r="BK352" i="2"/>
  <c r="BK348" i="2"/>
  <c r="J345" i="2"/>
  <c r="BK342" i="2"/>
  <c r="BK338" i="2"/>
  <c r="J336" i="2"/>
  <c r="J333" i="2"/>
  <c r="J332" i="2"/>
  <c r="BK329" i="2"/>
  <c r="BK327" i="2"/>
  <c r="BK326" i="2"/>
  <c r="J326" i="2"/>
  <c r="BK325" i="2"/>
  <c r="BK324" i="2"/>
  <c r="BK323" i="2"/>
  <c r="BK322" i="2"/>
  <c r="J321" i="2"/>
  <c r="J320" i="2"/>
  <c r="BK319" i="2"/>
  <c r="BK318" i="2"/>
  <c r="BK317" i="2"/>
  <c r="J316" i="2"/>
  <c r="J315" i="2"/>
  <c r="J314" i="2"/>
  <c r="BK310" i="2"/>
  <c r="J307" i="2"/>
  <c r="J306" i="2"/>
  <c r="J303" i="2"/>
  <c r="J302" i="2"/>
  <c r="BK298" i="2"/>
  <c r="J298" i="2"/>
  <c r="BK292" i="2"/>
  <c r="BK290" i="2"/>
  <c r="BK289" i="2"/>
  <c r="J288" i="2"/>
  <c r="BK287" i="2"/>
  <c r="J286" i="2"/>
  <c r="BK285" i="2"/>
  <c r="BK283" i="2"/>
  <c r="J282" i="2"/>
  <c r="BK281" i="2"/>
  <c r="BK280" i="2"/>
  <c r="BK279" i="2"/>
  <c r="BK278" i="2"/>
  <c r="BK277" i="2"/>
  <c r="BK276" i="2"/>
  <c r="BK275" i="2"/>
  <c r="BK274" i="2"/>
  <c r="BK273" i="2"/>
  <c r="J272" i="2"/>
  <c r="BK271" i="2"/>
  <c r="J271" i="2"/>
  <c r="BK270" i="2"/>
  <c r="J269" i="2"/>
  <c r="BK268" i="2"/>
  <c r="BK267" i="2"/>
  <c r="J264" i="2"/>
  <c r="J262" i="2"/>
  <c r="BK261" i="2"/>
  <c r="J261" i="2"/>
  <c r="J260" i="2"/>
  <c r="J259" i="2"/>
  <c r="J258" i="2"/>
  <c r="J257" i="2"/>
  <c r="BK256" i="2"/>
  <c r="J256" i="2"/>
  <c r="J255" i="2"/>
  <c r="BK254" i="2"/>
  <c r="BK253" i="2"/>
  <c r="BK252" i="2"/>
  <c r="BK250" i="2"/>
  <c r="BK249" i="2"/>
  <c r="BK247" i="2"/>
  <c r="J245" i="2"/>
  <c r="J243" i="2"/>
  <c r="BK242" i="2"/>
  <c r="J241" i="2"/>
  <c r="J240" i="2"/>
  <c r="BK239" i="2"/>
  <c r="J238" i="2"/>
  <c r="BK237" i="2"/>
  <c r="BK236" i="2"/>
  <c r="BK234" i="2"/>
  <c r="J232" i="2"/>
  <c r="J231" i="2"/>
  <c r="BK228" i="2"/>
  <c r="J227" i="2"/>
  <c r="J226" i="2"/>
  <c r="BK225" i="2"/>
  <c r="J224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11" i="2"/>
  <c r="J411" i="2"/>
  <c r="BK409" i="2"/>
  <c r="J409" i="2"/>
  <c r="J404" i="2"/>
  <c r="J398" i="2"/>
  <c r="BK383" i="2"/>
  <c r="BK381" i="2"/>
  <c r="BK380" i="2"/>
  <c r="BK372" i="2"/>
  <c r="J364" i="2"/>
  <c r="BK362" i="2"/>
  <c r="J359" i="2"/>
  <c r="BK358" i="2"/>
  <c r="BK355" i="2"/>
  <c r="J354" i="2"/>
  <c r="J352" i="2"/>
  <c r="J348" i="2"/>
  <c r="BK345" i="2"/>
  <c r="J342" i="2"/>
  <c r="J338" i="2"/>
  <c r="BK336" i="2"/>
  <c r="BK333" i="2"/>
  <c r="BK332" i="2"/>
  <c r="J329" i="2"/>
  <c r="J327" i="2"/>
  <c r="J325" i="2"/>
  <c r="J324" i="2"/>
  <c r="J323" i="2"/>
  <c r="J322" i="2"/>
  <c r="BK321" i="2"/>
  <c r="BK320" i="2"/>
  <c r="J319" i="2"/>
  <c r="J318" i="2"/>
  <c r="J317" i="2"/>
  <c r="BK316" i="2"/>
  <c r="BK315" i="2"/>
  <c r="BK314" i="2"/>
  <c r="J310" i="2"/>
  <c r="BK307" i="2"/>
  <c r="BK306" i="2"/>
  <c r="BK303" i="2"/>
  <c r="BK302" i="2"/>
  <c r="BK301" i="2"/>
  <c r="J301" i="2"/>
  <c r="J292" i="2"/>
  <c r="J290" i="2"/>
  <c r="J289" i="2"/>
  <c r="BK288" i="2"/>
  <c r="J287" i="2"/>
  <c r="BK286" i="2"/>
  <c r="J285" i="2"/>
  <c r="J283" i="2"/>
  <c r="BK282" i="2"/>
  <c r="J281" i="2"/>
  <c r="J280" i="2"/>
  <c r="J279" i="2"/>
  <c r="J278" i="2"/>
  <c r="J277" i="2"/>
  <c r="J276" i="2"/>
  <c r="J275" i="2"/>
  <c r="J274" i="2"/>
  <c r="J273" i="2"/>
  <c r="BK272" i="2"/>
  <c r="J270" i="2"/>
  <c r="BK269" i="2"/>
  <c r="J268" i="2"/>
  <c r="J267" i="2"/>
  <c r="BK265" i="2"/>
  <c r="J265" i="2"/>
  <c r="BK264" i="2"/>
  <c r="BK262" i="2"/>
  <c r="BK260" i="2"/>
  <c r="BK259" i="2"/>
  <c r="BK258" i="2"/>
  <c r="BK257" i="2"/>
  <c r="BK255" i="2"/>
  <c r="J254" i="2"/>
  <c r="J253" i="2"/>
  <c r="J252" i="2"/>
  <c r="BK251" i="2"/>
  <c r="J251" i="2"/>
  <c r="J250" i="2"/>
  <c r="J249" i="2"/>
  <c r="BK248" i="2"/>
  <c r="J248" i="2"/>
  <c r="J247" i="2"/>
  <c r="BK245" i="2"/>
  <c r="BK243" i="2"/>
  <c r="J242" i="2"/>
  <c r="BK241" i="2"/>
  <c r="BK240" i="2"/>
  <c r="J239" i="2"/>
  <c r="BK238" i="2"/>
  <c r="J237" i="2"/>
  <c r="J236" i="2"/>
  <c r="BK235" i="2"/>
  <c r="J235" i="2"/>
  <c r="J234" i="2"/>
  <c r="BK232" i="2"/>
  <c r="BK231" i="2"/>
  <c r="J228" i="2"/>
  <c r="BK227" i="2"/>
  <c r="BK226" i="2"/>
  <c r="J225" i="2"/>
  <c r="BK224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J244" i="2" l="1"/>
  <c r="P407" i="2"/>
  <c r="R407" i="2"/>
  <c r="T407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3" i="2"/>
  <c r="J223" i="2" s="1"/>
  <c r="J104" i="2" s="1"/>
  <c r="R223" i="2"/>
  <c r="BK233" i="2"/>
  <c r="J233" i="2" s="1"/>
  <c r="J105" i="2" s="1"/>
  <c r="R233" i="2"/>
  <c r="BK244" i="2"/>
  <c r="J106" i="2" s="1"/>
  <c r="R244" i="2"/>
  <c r="BK263" i="2"/>
  <c r="J263" i="2" s="1"/>
  <c r="J107" i="2" s="1"/>
  <c r="R263" i="2"/>
  <c r="T263" i="2"/>
  <c r="P266" i="2"/>
  <c r="T266" i="2"/>
  <c r="R284" i="2"/>
  <c r="T284" i="2"/>
  <c r="P291" i="2"/>
  <c r="T291" i="2"/>
  <c r="P309" i="2"/>
  <c r="T309" i="2"/>
  <c r="P328" i="2"/>
  <c r="T328" i="2"/>
  <c r="P337" i="2"/>
  <c r="R337" i="2"/>
  <c r="T337" i="2"/>
  <c r="R346" i="2"/>
  <c r="BK357" i="2"/>
  <c r="J357" i="2" s="1"/>
  <c r="J115" i="2" s="1"/>
  <c r="P357" i="2"/>
  <c r="BK363" i="2"/>
  <c r="J363" i="2" s="1"/>
  <c r="J116" i="2" s="1"/>
  <c r="R363" i="2"/>
  <c r="T363" i="2"/>
  <c r="R382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3" i="2"/>
  <c r="T223" i="2"/>
  <c r="P233" i="2"/>
  <c r="T233" i="2"/>
  <c r="P244" i="2"/>
  <c r="T244" i="2"/>
  <c r="P263" i="2"/>
  <c r="BK266" i="2"/>
  <c r="J266" i="2" s="1"/>
  <c r="J108" i="2" s="1"/>
  <c r="R266" i="2"/>
  <c r="BK284" i="2"/>
  <c r="J284" i="2" s="1"/>
  <c r="J109" i="2" s="1"/>
  <c r="P284" i="2"/>
  <c r="BK291" i="2"/>
  <c r="J291" i="2" s="1"/>
  <c r="J110" i="2" s="1"/>
  <c r="R291" i="2"/>
  <c r="BK309" i="2"/>
  <c r="J309" i="2" s="1"/>
  <c r="J111" i="2" s="1"/>
  <c r="R309" i="2"/>
  <c r="BK328" i="2"/>
  <c r="J328" i="2" s="1"/>
  <c r="J112" i="2" s="1"/>
  <c r="R328" i="2"/>
  <c r="BK337" i="2"/>
  <c r="J337" i="2" s="1"/>
  <c r="J113" i="2" s="1"/>
  <c r="BK346" i="2"/>
  <c r="J346" i="2" s="1"/>
  <c r="J114" i="2" s="1"/>
  <c r="P346" i="2"/>
  <c r="T346" i="2"/>
  <c r="R357" i="2"/>
  <c r="T357" i="2"/>
  <c r="P363" i="2"/>
  <c r="BK382" i="2"/>
  <c r="J382" i="2" s="1"/>
  <c r="J117" i="2" s="1"/>
  <c r="P382" i="2"/>
  <c r="T382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4" i="2"/>
  <c r="BF225" i="2"/>
  <c r="BF226" i="2"/>
  <c r="BF227" i="2"/>
  <c r="BF228" i="2"/>
  <c r="BF234" i="2"/>
  <c r="BF241" i="2"/>
  <c r="BF242" i="2"/>
  <c r="BF243" i="2"/>
  <c r="BF245" i="2"/>
  <c r="BF247" i="2"/>
  <c r="BF250" i="2"/>
  <c r="BF252" i="2"/>
  <c r="BF253" i="2"/>
  <c r="BF256" i="2"/>
  <c r="BF260" i="2"/>
  <c r="BF264" i="2"/>
  <c r="BF271" i="2"/>
  <c r="BF278" i="2"/>
  <c r="BF279" i="2"/>
  <c r="BF280" i="2"/>
  <c r="BF282" i="2"/>
  <c r="BF283" i="2"/>
  <c r="BF285" i="2"/>
  <c r="BF286" i="2"/>
  <c r="BF292" i="2"/>
  <c r="BF298" i="2"/>
  <c r="BF302" i="2"/>
  <c r="BF303" i="2"/>
  <c r="BF315" i="2"/>
  <c r="BF318" i="2"/>
  <c r="BF321" i="2"/>
  <c r="BF322" i="2"/>
  <c r="BF323" i="2"/>
  <c r="BF324" i="2"/>
  <c r="BF325" i="2"/>
  <c r="BF336" i="2"/>
  <c r="BF338" i="2"/>
  <c r="BF342" i="2"/>
  <c r="BF345" i="2"/>
  <c r="BF348" i="2"/>
  <c r="BF362" i="2"/>
  <c r="BF381" i="2"/>
  <c r="BF383" i="2"/>
  <c r="BF398" i="2"/>
  <c r="BF409" i="2"/>
  <c r="BF411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31" i="2"/>
  <c r="BF232" i="2"/>
  <c r="BF235" i="2"/>
  <c r="BF236" i="2"/>
  <c r="BF237" i="2"/>
  <c r="BF238" i="2"/>
  <c r="BF239" i="2"/>
  <c r="BF240" i="2"/>
  <c r="BF248" i="2"/>
  <c r="BF249" i="2"/>
  <c r="BF251" i="2"/>
  <c r="BF254" i="2"/>
  <c r="BF255" i="2"/>
  <c r="BF257" i="2"/>
  <c r="BF258" i="2"/>
  <c r="BF259" i="2"/>
  <c r="BF261" i="2"/>
  <c r="BF262" i="2"/>
  <c r="BF265" i="2"/>
  <c r="BF267" i="2"/>
  <c r="BF268" i="2"/>
  <c r="BF269" i="2"/>
  <c r="BF270" i="2"/>
  <c r="BF272" i="2"/>
  <c r="BF273" i="2"/>
  <c r="BF274" i="2"/>
  <c r="BF275" i="2"/>
  <c r="BF276" i="2"/>
  <c r="BF277" i="2"/>
  <c r="BF281" i="2"/>
  <c r="BF287" i="2"/>
  <c r="BF288" i="2"/>
  <c r="BF289" i="2"/>
  <c r="BF290" i="2"/>
  <c r="BF301" i="2"/>
  <c r="BF306" i="2"/>
  <c r="BF307" i="2"/>
  <c r="BF310" i="2"/>
  <c r="BF314" i="2"/>
  <c r="BF316" i="2"/>
  <c r="BF317" i="2"/>
  <c r="BF319" i="2"/>
  <c r="BF320" i="2"/>
  <c r="BF326" i="2"/>
  <c r="BF327" i="2"/>
  <c r="BF329" i="2"/>
  <c r="BF332" i="2"/>
  <c r="BF333" i="2"/>
  <c r="BF352" i="2"/>
  <c r="BF354" i="2"/>
  <c r="BF355" i="2"/>
  <c r="BF358" i="2"/>
  <c r="BF359" i="2"/>
  <c r="BF364" i="2"/>
  <c r="BF372" i="2"/>
  <c r="BF380" i="2"/>
  <c r="BF404" i="2"/>
  <c r="BK408" i="2"/>
  <c r="J408" i="2" s="1"/>
  <c r="J119" i="2" s="1"/>
  <c r="BK410" i="2"/>
  <c r="J410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BK141" i="2"/>
  <c r="J141" i="2" s="1"/>
  <c r="J97" i="2" s="1"/>
  <c r="T200" i="2"/>
  <c r="T141" i="2"/>
  <c r="R200" i="2"/>
  <c r="R141" i="2"/>
  <c r="J142" i="2"/>
  <c r="J98" i="2" s="1"/>
  <c r="J201" i="2"/>
  <c r="BK407" i="2"/>
  <c r="J407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J103" i="2" l="1"/>
  <c r="J200" i="2"/>
  <c r="J140" i="2" s="1"/>
  <c r="P140" i="2"/>
  <c r="AU95" i="1" s="1"/>
  <c r="AU94" i="1" s="1"/>
  <c r="T140" i="2"/>
  <c r="R140" i="2"/>
  <c r="BK140" i="2"/>
  <c r="AW94" i="1"/>
  <c r="AK30" i="1" s="1"/>
  <c r="J96" i="2" l="1"/>
  <c r="J102" i="2"/>
  <c r="J30" i="2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<sst xmlns="http://schemas.openxmlformats.org/spreadsheetml/2006/main" count="3202" uniqueCount="677">
  <si>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</si>
  <si>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</si>
  <si>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</si>
  <si>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</si>
  <si>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</si>
  <si>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</si>
  <si>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</si>
  <si>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</si>
  <si>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</si>
  <si>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</si>
  <si>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</si>
  <si>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</si>
  <si>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</si>
  <si>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</si>
  <si>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</si>
  <si>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</si>
  <si>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</si>
  <si>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</si>
  <si>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</si>
  <si>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</si>
  <si>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</si>
  <si>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</si>
  <si>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</si>
  <si>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</si>
  <si>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</si>
  <si>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</si>
  <si>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</si>
  <si>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</si>
  <si>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</si>
  <si>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</si>
  <si>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</si>
  <si>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</si>
  <si>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</si>
  <si>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</si>
  <si>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</si>
  <si>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</si>
  <si>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</si>
  <si>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</si>
  <si>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</si>
  <si>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</si>
  <si>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</si>
  <si>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</si>
  <si>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</si>
  <si>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</si>
  <si>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</si>
  <si>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</si>
  <si>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</si>
  <si>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</si>
  <si>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</si>
  <si>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</si>
  <si>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</si>
  <si>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</si>
  <si>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</si>
  <si>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</si>
  <si>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</si>
  <si>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</si>
  <si>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</si>
  <si>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</si>
  <si>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</si>
  <si>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</si>
  <si>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</si>
  <si>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</si>
  <si>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</si>
  <si>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</si>
  <si>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</si>
  <si>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</si>
  <si>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</si>
  <si>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</si>
  <si>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</si>
  <si>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</si>
  <si>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</si>
  <si>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</si>
  <si>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</si>
  <si>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</si>
  <si>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</si>
  <si>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</si>
  <si>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</si>
  <si>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</si>
  <si>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</si>
  <si>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</si>
  <si>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</si>
  <si>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</si>
  <si>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</si>
  <si>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</si>
  <si>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</si>
  <si>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</si>
  <si>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</si>
  <si>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</si>
  <si>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</si>
  <si>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</si>
  <si>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</si>
  <si>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</si>
  <si>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</si>
  <si>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</si>
  <si>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</si>
  <si>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</si>
  <si>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</si>
  <si>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</si>
  <si>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</si>
  <si>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</si>
  <si>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</si>
  <si>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</si>
  <si>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</si>
  <si>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</si>
  <si>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</si>
  <si>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</si>
  <si>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</si>
  <si>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</si>
  <si>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</si>
  <si>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</si>
  <si>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</si>
  <si>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</si>
  <si>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</si>
  <si>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</si>
  <si>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</si>
  <si>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</si>
  <si>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</si>
  <si>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</si>
  <si>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</si>
  <si>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</si>
  <si>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</si>
  <si>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</si>
  <si>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</si>
  <si>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</si>
  <si>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</si>
  <si>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</si>
  <si>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</si>
  <si>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</si>
  <si>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</si>
  <si>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</si>
  <si>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</si>
  <si>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</si>
  <si>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</si>
  <si>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</si>
  <si>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</si>
  <si>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</si>
  <si>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</si>
  <si>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</si>
  <si>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</si>
  <si>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</si>
  <si>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</si>
  <si>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</si>
  <si>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</si>
  <si>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</si>
  <si>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</si>
  <si>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</si>
  <si>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</si>
  <si>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</si>
  <si>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</si>
  <si>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</si>
  <si>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</si>
  <si>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</si>
  <si>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</si>
  <si>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</si>
  <si>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</si>
  <si>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</si>
  <si>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</si>
  <si>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</si>
  <si>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</si>
  <si>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</si>
  <si>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</si>
  <si>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</si>
  <si>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</si>
  <si>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</si>
  <si>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</si>
  <si>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</si>
  <si>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</si>
  <si>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</si>
  <si>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</si>
  <si>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</si>
  <si>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</si>
  <si>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</si>
  <si>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</si>
  <si>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</si>
  <si>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</si>
  <si>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</si>
  <si>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</si>
  <si>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</si>
  <si>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</si>
  <si>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</si>
  <si>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</si>
  <si>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</si>
  <si>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</si>
  <si>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</si>
  <si>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</si>
  <si>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</si>
  <si>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</si>
  <si>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</si>
  <si>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</si>
  <si>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</si>
  <si>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</si>
  <si>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</si>
  <si>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</si>
  <si>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</si>
  <si>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</si>
  <si>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</si>
  <si>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</si>
  <si>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</si>
  <si>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</si>
  <si>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</si>
  <si>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</si>
  <si>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</si>
  <si>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</si>
  <si>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</si>
  <si>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</si>
  <si>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</si>
  <si>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</si>
  <si>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</si>
  <si>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</si>
  <si>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</si>
  <si>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</si>
  <si>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</si>
  <si>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</si>
  <si>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</si>
  <si>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</si>
  <si>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</si>
  <si>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</si>
  <si>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</si>
  <si>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</si>
  <si>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</si>
  <si>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</si>
  <si>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</si>
  <si>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</si>
  <si>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</si>
  <si>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</si>
  <si>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</si>
  <si>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</si>
  <si>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</si>
  <si>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</si>
  <si>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</si>
  <si>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</si>
  <si>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</si>
  <si>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</si>
  <si>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</si>
  <si>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</si>
  <si>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</si>
  <si>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</si>
  <si>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</si>
  <si>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</si>
  <si>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</si>
  <si>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</si>
  <si>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</si>
  <si>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</si>
  <si>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</si>
  <si>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</si>
  <si>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</si>
  <si>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</si>
  <si>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</si>
  <si>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</si>
  <si>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</si>
  <si>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</si>
  <si>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</si>
  <si>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</si>
  <si>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</si>
  <si>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</si>
  <si>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</si>
  <si>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</si>
  <si>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</si>
  <si>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</si>
  <si>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</si>
  <si>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</si>
  <si>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</si>
  <si>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</si>
  <si>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</si>
  <si>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</si>
  <si>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</si>
  <si>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</si>
  <si>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</si>
  <si>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</si>
  <si>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</si>
  <si>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</si>
  <si>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</si>
  <si>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</si>
  <si>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</si>
  <si>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</si>
  <si>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</si>
  <si>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</si>
  <si>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</si>
  <si>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</si>
  <si>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</si>
  <si>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</si>
  <si>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</si>
  <si>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</si>
  <si>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</si>
  <si>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</si>
  <si>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</si>
  <si>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</si>
  <si>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</si>
  <si>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</si>
  <si>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</si>
  <si>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</si>
  <si>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</si>
  <si>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</si>
  <si>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</si>
  <si>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</si>
  <si>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</si>
  <si>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</si>
  <si>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</si>
  <si>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</si>
  <si>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</si>
  <si>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</si>
  <si>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</si>
  <si>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</si>
  <si>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</si>
  <si>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</si>
  <si>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</si>
  <si>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</si>
  <si>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</si>
  <si>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</si>
  <si>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</si>
  <si>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</si>
  <si>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</si>
  <si>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</si>
  <si>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</si>
  <si>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</si>
  <si>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</si>
  <si>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</si>
  <si>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</si>
  <si>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</si>
  <si>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</si>
  <si>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</si>
  <si>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</si>
  <si>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</si>
  <si>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</si>
  <si>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</si>
  <si>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</si>
  <si>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</si>
  <si>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</si>
  <si>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</si>
  <si>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</si>
  <si>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</si>
  <si>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</si>
  <si>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</si>
  <si>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</si>
  <si>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</si>
  <si>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</si>
  <si>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</si>
  <si>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</si>
  <si>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</si>
  <si>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</si>
  <si>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</si>
  <si>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</si>
  <si>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</si>
  <si>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</si>
  <si>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</si>
  <si>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</si>
  <si>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</si>
  <si>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</si>
  <si>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</si>
  <si>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</si>
  <si>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</si>
  <si>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-1393213483</t>
  </si>
  <si>
    <t>55145594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</si>
  <si>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</si>
  <si>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</si>
  <si>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</si>
  <si>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</si>
  <si>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</si>
  <si>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</si>
  <si>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</si>
  <si>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</si>
  <si>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</si>
  <si>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</si>
  <si>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</si>
  <si>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</si>
  <si>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</si>
  <si>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</si>
  <si>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</si>
  <si>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-204364853</t>
  </si>
  <si>
    <t>725869101</t>
  </si>
  <si>
    <t>Montáž zápachových uzávěrek do DN 40</t>
  </si>
  <si>
    <t>-456866810</t>
  </si>
  <si>
    <t>55161837</t>
  </si>
  <si>
    <t>598104706</t>
  </si>
  <si>
    <t>ZUU</t>
  </si>
  <si>
    <t>561006523</t>
  </si>
  <si>
    <t>998725103</t>
  </si>
  <si>
    <t>Přesun hmot tonážní pro zařizovací předměty v objektech v do 24 m</t>
  </si>
  <si>
    <t>-1910081315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</si>
  <si>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</si>
  <si>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</si>
  <si>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</si>
  <si>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</si>
  <si>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</si>
  <si>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</si>
  <si>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</si>
  <si>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</si>
  <si>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</si>
  <si>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</si>
  <si>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</si>
  <si>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</si>
  <si>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</si>
  <si>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</si>
  <si>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</si>
  <si>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</si>
  <si>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</si>
  <si>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</si>
  <si>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</si>
  <si>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</si>
  <si>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</si>
  <si>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</si>
  <si>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</si>
  <si>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</si>
  <si>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</si>
  <si>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</si>
  <si>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</si>
  <si>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</si>
  <si>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</si>
  <si>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</si>
  <si>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</si>
  <si>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</si>
  <si>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</si>
  <si>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</si>
  <si>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</si>
  <si>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</si>
  <si>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</si>
  <si>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</si>
  <si>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</si>
  <si>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</si>
  <si>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</si>
  <si>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</si>
  <si>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</si>
  <si>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</si>
  <si>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</si>
  <si>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</si>
  <si>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</si>
  <si>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</si>
  <si>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</si>
  <si>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</si>
  <si>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</si>
  <si>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</si>
  <si>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</si>
  <si>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</si>
  <si>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</si>
  <si>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</si>
  <si>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</si>
  <si>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</si>
  <si>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</si>
  <si>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</si>
  <si>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</si>
  <si>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</si>
  <si>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</si>
  <si>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</si>
  <si>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</si>
  <si>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</si>
  <si>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</si>
  <si>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</si>
  <si>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</si>
  <si>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</si>
  <si>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</si>
  <si>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</si>
  <si>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</si>
  <si>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</si>
  <si>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</si>
  <si>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</si>
  <si>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</si>
  <si>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</si>
  <si>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</si>
  <si>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</si>
  <si>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</si>
  <si>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</si>
  <si>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</si>
  <si>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</si>
  <si>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</si>
  <si>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</si>
  <si>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</si>
  <si>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</si>
  <si>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</si>
  <si>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</si>
  <si>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</si>
  <si>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</si>
  <si>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</si>
  <si>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</si>
  <si>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</si>
  <si>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</si>
  <si>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</si>
  <si>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</si>
  <si>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</si>
  <si>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</si>
  <si>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</si>
  <si>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</si>
  <si>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</si>
  <si>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</si>
  <si>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</si>
  <si>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</si>
  <si>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</si>
  <si>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</si>
  <si>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</si>
  <si>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</si>
  <si>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</si>
  <si>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</si>
  <si>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</si>
  <si>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</si>
  <si>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</si>
  <si>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</si>
  <si>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</si>
  <si>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</si>
  <si>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</si>
  <si>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</si>
  <si>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</si>
  <si>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-400511483</t>
  </si>
  <si>
    <t>61162857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</si>
  <si>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</si>
  <si>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</si>
  <si>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</si>
  <si>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</si>
  <si>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</si>
  <si>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</si>
  <si>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</si>
  <si>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</si>
  <si>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</si>
  <si>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</si>
  <si>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</si>
  <si>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</si>
  <si>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</si>
  <si>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</si>
  <si>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</si>
  <si>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</si>
  <si>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</si>
  <si>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</si>
  <si>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</si>
  <si>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</si>
  <si>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DV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</si>
  <si>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</si>
  <si>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</si>
  <si>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</si>
  <si>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</si>
  <si>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</si>
  <si>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</si>
  <si>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</si>
  <si>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</si>
  <si>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</si>
  <si>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</si>
  <si>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</si>
  <si>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</si>
  <si>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</si>
  <si>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</si>
  <si>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</si>
  <si>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</si>
  <si>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</si>
  <si>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</si>
  <si>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</si>
  <si>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</si>
  <si>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</si>
  <si>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</si>
  <si>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</si>
  <si>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</si>
  <si>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</si>
  <si>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</si>
  <si>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</si>
  <si>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</si>
  <si>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</si>
  <si>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</si>
  <si>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</si>
  <si>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</si>
  <si>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1475735501</t>
  </si>
  <si>
    <t>1,835+1,775+0,8</t>
  </si>
  <si>
    <t>998776103</t>
  </si>
  <si>
    <t>Přesun hmot tonážní pro podlahy povlakové v objektech v do 24 m</t>
  </si>
  <si>
    <t>944388594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</si>
  <si>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</si>
  <si>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</si>
  <si>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</si>
  <si>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</si>
  <si>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</si>
  <si>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</si>
  <si>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</si>
  <si>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</si>
  <si>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</si>
  <si>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</si>
  <si>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</si>
  <si>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</si>
  <si>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</si>
  <si>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</si>
  <si>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</si>
  <si>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</si>
  <si>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</si>
  <si>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</si>
  <si>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</si>
  <si>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</si>
  <si>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</si>
  <si>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</si>
  <si>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</si>
  <si>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</si>
  <si>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</si>
  <si>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</si>
  <si>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</si>
  <si>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</si>
  <si>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</si>
  <si>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</si>
  <si>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</si>
  <si>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</si>
  <si>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</si>
  <si>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</si>
  <si>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</si>
  <si>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</si>
  <si>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</si>
  <si>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</si>
  <si>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</si>
  <si>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</si>
  <si>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</si>
  <si>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</si>
  <si>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</si>
  <si>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</si>
  <si>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</si>
  <si>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</si>
  <si>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</si>
  <si>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</si>
  <si>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</si>
  <si>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</si>
  <si>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</si>
  <si>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</si>
  <si>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</si>
  <si>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</si>
  <si>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</si>
  <si>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</si>
  <si>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</si>
  <si>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</si>
  <si>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</si>
  <si>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</si>
  <si>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</si>
  <si>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</si>
  <si>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</si>
  <si>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</si>
  <si>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</si>
  <si>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</si>
  <si>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</si>
  <si>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</si>
  <si>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</si>
  <si>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</si>
  <si>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</si>
  <si>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</si>
  <si>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</si>
  <si>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</si>
  <si>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</si>
  <si>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</si>
  <si>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</si>
  <si>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</si>
  <si>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</si>
  <si>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</si>
  <si>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</si>
  <si>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</si>
  <si>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</si>
  <si>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</si>
  <si>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</si>
  <si>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</si>
  <si>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</si>
  <si>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</si>
  <si>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</si>
  <si>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</si>
  <si>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</si>
  <si>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</si>
  <si>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</si>
  <si>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</si>
  <si>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</si>
  <si>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</si>
  <si>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>zámek stavební zadlabací WC zámek do koupelny do pokoje dozický</t>
  </si>
  <si>
    <t>725112001</t>
  </si>
  <si>
    <t>Zástěna sprchová zásuvná dvoudílná s jedním otvíravým dílem do výšky 2000 mm a šířky 1200 mm, (šířka průchodu min. 50 cm, profil- broušený hliník. tl. bezp. skla min. 6 mm, magnetické těsnění, oboustranné madlo - typ odsouhlasit objednatelem)</t>
  </si>
  <si>
    <t>baterie vanová páková 150 mm chrom vč. příslušenství a držáku-tyče</t>
  </si>
  <si>
    <t>Zápachová uzávěra - sifon pro umyvadla, provedení chrom - láhvový - uzavírání tzv. "click-clack"</t>
  </si>
  <si>
    <t>ovladač zapínací tlačítkový 10A 3553-80289 velkoplošný- např. "TANGO"</t>
  </si>
  <si>
    <t>zásuvka nepropustná nástěnná 16A 220 V 3pólová - např. "TANGO"</t>
  </si>
  <si>
    <t>Axiální ventilátor max. 20x20cm, pr. 125 mm s automat. žaluzií a doběhem</t>
  </si>
  <si>
    <t>dveře vnitřní foliované - HDF - CPL laminát - plné 1křídlové 70x197 cm</t>
  </si>
  <si>
    <t>dveře vnitřní foliované - HDF - CPL laminát - prosklené 3/3 - sklo svislý pruh,1křídlové 80x197 cm</t>
  </si>
  <si>
    <t>kování vrchní dveřní klika včetně rozet a montážního materiál nerez PK koupelna použít WC zámek  (masivní kov)</t>
  </si>
  <si>
    <t>Digestoř vestavná výsuvná pod skříňku - černá s odtahem</t>
  </si>
  <si>
    <t>Dodávka a osazení SDK konstrukce vč. laminátových dvířek za wc vč. úchytek a začištění (dekor odsouhlasí objednatel)</t>
  </si>
  <si>
    <t>Dodávka kuchyňské linky dle specifikace vč. dřezu.s odkapávačem - nutno zaměřit na místě (přibližné rozměry viz. výkres), vzhled viz. přiložené foto - dekor a členění odsouhlasí objednatel</t>
  </si>
  <si>
    <t>Montáž obvodových lišt plastových lepením/šroubováním</t>
  </si>
  <si>
    <t>Klozet keramický standardní samostatně stojící s hlubokým splachováním odpad vodorovný - duální</t>
  </si>
  <si>
    <t>Baterie umyvadlová stojánková páková bez výpusti s delším výtokovým ramenem</t>
  </si>
  <si>
    <t>V. Košaře 4/125</t>
  </si>
  <si>
    <t>Bytová jednotka č. 23</t>
  </si>
  <si>
    <t>(2,4+0,6)*0,6 + (0,2x0,6) + (1,55x0,6)</t>
  </si>
  <si>
    <t>uzávěrka zápachová pro pračku a myčku nástěnná PP-bílá DN 40 -uzavírání tzv. "click-clack"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</si>
</sst>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4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4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5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4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2"/>
      <c r="BS8" s="17" t="s">
        <v>6</v>
      </c>
    </row>
    <row r="9" spans="1:74" s="1" customFormat="1" ht="14.45" customHeight="1">
      <c r="B9" s="20"/>
      <c r="AR9" s="20"/>
      <c r="BE9" s="242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2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2"/>
      <c r="BS11" s="17" t="s">
        <v>6</v>
      </c>
    </row>
    <row r="12" spans="1:74" s="1" customFormat="1" ht="6.95" customHeight="1">
      <c r="B12" s="20"/>
      <c r="AR12" s="20"/>
      <c r="BE12" s="242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2"/>
      <c r="BS13" s="17" t="s">
        <v>6</v>
      </c>
    </row>
    <row r="14" spans="1:74" ht="12.75">
      <c r="B14" s="20"/>
      <c r="E14" s="246" t="s">
        <v>28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7" t="s">
        <v>26</v>
      </c>
      <c r="AN14" s="29" t="s">
        <v>28</v>
      </c>
      <c r="AR14" s="20"/>
      <c r="BE14" s="242"/>
      <c r="BS14" s="17" t="s">
        <v>6</v>
      </c>
    </row>
    <row r="15" spans="1:74" s="1" customFormat="1" ht="6.95" customHeight="1">
      <c r="B15" s="20"/>
      <c r="AR15" s="20"/>
      <c r="BE15" s="242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2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2"/>
      <c r="BS17" s="17" t="s">
        <v>33</v>
      </c>
    </row>
    <row r="18" spans="1:71" s="1" customFormat="1" ht="6.95" customHeight="1">
      <c r="B18" s="20"/>
      <c r="AR18" s="20"/>
      <c r="BE18" s="242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2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2"/>
      <c r="BS20" s="17" t="s">
        <v>33</v>
      </c>
    </row>
    <row r="21" spans="1:71" s="1" customFormat="1" ht="6.95" customHeight="1">
      <c r="B21" s="20"/>
      <c r="AR21" s="20"/>
      <c r="BE21" s="242"/>
    </row>
    <row r="22" spans="1:71" s="1" customFormat="1" ht="12" customHeight="1">
      <c r="B22" s="20"/>
      <c r="D22" s="27" t="s">
        <v>35</v>
      </c>
      <c r="AR22" s="20"/>
      <c r="BE22" s="242"/>
    </row>
    <row r="23" spans="1:71" s="1" customFormat="1" ht="16.5" customHeight="1">
      <c r="B23" s="20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20"/>
      <c r="BE23" s="242"/>
    </row>
    <row r="24" spans="1:71" s="1" customFormat="1" ht="6.95" customHeight="1">
      <c r="B24" s="20"/>
      <c r="AR24" s="20"/>
      <c r="BE24" s="24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2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9">
        <f>ROUND(AG94,2)</f>
        <v>0</v>
      </c>
      <c r="AL26" s="250"/>
      <c r="AM26" s="250"/>
      <c r="AN26" s="250"/>
      <c r="AO26" s="250"/>
      <c r="AP26" s="32"/>
      <c r="AQ26" s="32"/>
      <c r="AR26" s="33"/>
      <c r="BE26" s="24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1" t="s">
        <v>37</v>
      </c>
      <c r="M28" s="251"/>
      <c r="N28" s="251"/>
      <c r="O28" s="251"/>
      <c r="P28" s="251"/>
      <c r="Q28" s="32"/>
      <c r="R28" s="32"/>
      <c r="S28" s="32"/>
      <c r="T28" s="32"/>
      <c r="U28" s="32"/>
      <c r="V28" s="32"/>
      <c r="W28" s="251" t="s">
        <v>38</v>
      </c>
      <c r="X28" s="251"/>
      <c r="Y28" s="251"/>
      <c r="Z28" s="251"/>
      <c r="AA28" s="251"/>
      <c r="AB28" s="251"/>
      <c r="AC28" s="251"/>
      <c r="AD28" s="251"/>
      <c r="AE28" s="251"/>
      <c r="AF28" s="32"/>
      <c r="AG28" s="32"/>
      <c r="AH28" s="32"/>
      <c r="AI28" s="32"/>
      <c r="AJ28" s="32"/>
      <c r="AK28" s="251" t="s">
        <v>39</v>
      </c>
      <c r="AL28" s="251"/>
      <c r="AM28" s="251"/>
      <c r="AN28" s="251"/>
      <c r="AO28" s="251"/>
      <c r="AP28" s="32"/>
      <c r="AQ28" s="32"/>
      <c r="AR28" s="33"/>
      <c r="BE28" s="242"/>
    </row>
    <row r="29" spans="1:71" s="3" customFormat="1" ht="14.45" customHeight="1">
      <c r="B29" s="37"/>
      <c r="D29" s="27" t="s">
        <v>40</v>
      </c>
      <c r="F29" s="27" t="s">
        <v>41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7"/>
      <c r="BE29" s="243"/>
    </row>
    <row r="30" spans="1:71" s="3" customFormat="1" ht="14.45" customHeight="1">
      <c r="B30" s="37"/>
      <c r="F30" s="27" t="s">
        <v>42</v>
      </c>
      <c r="L30" s="234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7"/>
      <c r="BE30" s="243"/>
    </row>
    <row r="31" spans="1:71" s="3" customFormat="1" ht="14.45" hidden="1" customHeight="1">
      <c r="B31" s="37"/>
      <c r="F31" s="27" t="s">
        <v>43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7"/>
      <c r="BE31" s="243"/>
    </row>
    <row r="32" spans="1:71" s="3" customFormat="1" ht="14.45" hidden="1" customHeight="1">
      <c r="B32" s="37"/>
      <c r="F32" s="27" t="s">
        <v>44</v>
      </c>
      <c r="L32" s="234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7"/>
      <c r="BE32" s="243"/>
    </row>
    <row r="33" spans="1:57" s="3" customFormat="1" ht="14.45" hidden="1" customHeight="1">
      <c r="B33" s="37"/>
      <c r="F33" s="27" t="s">
        <v>45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7"/>
      <c r="BE33" s="24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2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7" t="s">
        <v>48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0</v>
      </c>
      <c r="AL35" s="238"/>
      <c r="AM35" s="238"/>
      <c r="AN35" s="238"/>
      <c r="AO35" s="24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3" t="str">
        <f>K6</f>
        <v>V. Košaře 122/1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5" t="str">
        <f>IF(AN8= "","",AN8)</f>
        <v>27. 8. 2019</v>
      </c>
      <c r="AN87" s="22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6" t="str">
        <f>IF(E17="","",E17)</f>
        <v>Ing. Vladimír Slonka</v>
      </c>
      <c r="AN89" s="227"/>
      <c r="AO89" s="227"/>
      <c r="AP89" s="227"/>
      <c r="AQ89" s="32"/>
      <c r="AR89" s="33"/>
      <c r="AS89" s="228" t="s">
        <v>56</v>
      </c>
      <c r="AT89" s="22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6" t="str">
        <f>IF(E20="","",E20)</f>
        <v xml:space="preserve"> </v>
      </c>
      <c r="AN90" s="227"/>
      <c r="AO90" s="227"/>
      <c r="AP90" s="227"/>
      <c r="AQ90" s="32"/>
      <c r="AR90" s="33"/>
      <c r="AS90" s="230"/>
      <c r="AT90" s="23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8" t="s">
        <v>57</v>
      </c>
      <c r="D92" s="219"/>
      <c r="E92" s="219"/>
      <c r="F92" s="219"/>
      <c r="G92" s="219"/>
      <c r="H92" s="60"/>
      <c r="I92" s="220" t="s">
        <v>58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59</v>
      </c>
      <c r="AH92" s="219"/>
      <c r="AI92" s="219"/>
      <c r="AJ92" s="219"/>
      <c r="AK92" s="219"/>
      <c r="AL92" s="219"/>
      <c r="AM92" s="219"/>
      <c r="AN92" s="220" t="s">
        <v>60</v>
      </c>
      <c r="AO92" s="219"/>
      <c r="AP92" s="22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3" t="s">
        <v>81</v>
      </c>
      <c r="E95" s="213"/>
      <c r="F95" s="213"/>
      <c r="G95" s="213"/>
      <c r="H95" s="213"/>
      <c r="I95" s="82"/>
      <c r="J95" s="213" t="s">
        <v>82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35">
        <f>'5 - Bytová jednotka č. 23'!J30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 23'!P140</f>
        <v>0</v>
      </c>
      <c r="AV95" s="85">
        <f>'5 - Bytová jednotka č. 23'!J33</f>
        <v>0</v>
      </c>
      <c r="AW95" s="85">
        <f>'5 - Bytová jednotka č. 23'!J34</f>
        <v>0</v>
      </c>
      <c r="AX95" s="85">
        <f>'5 - Bytová jednotka č. 23'!J35</f>
        <v>0</v>
      </c>
      <c r="AY95" s="85">
        <f>'5 - Bytová jednotka č. 23'!J36</f>
        <v>0</v>
      </c>
      <c r="AZ95" s="85">
        <f>'5 - Bytová jednotka č. 23'!F33</f>
        <v>0</v>
      </c>
      <c r="BA95" s="85">
        <f>'5 - Bytová jednotka č. 23'!F34</f>
        <v>0</v>
      </c>
      <c r="BB95" s="85">
        <f>'5 - Bytová jednotka č. 23'!F35</f>
        <v>0</v>
      </c>
      <c r="BC95" s="85">
        <f>'5 - Bytová jednotka č. 23'!F36</f>
        <v>0</v>
      </c>
      <c r="BD95" s="87">
        <f>'5 - Bytová jednotka č. 23'!F37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2"/>
  <sheetViews>
    <sheetView showGridLines="0" tabSelected="1" topLeftCell="A302" workbookViewId="0">
      <selection activeCell="X317" sqref="X317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">
        <v>673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3" t="s">
        <v>674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44"/>
      <c r="G18" s="244"/>
      <c r="H18" s="244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8" t="s">
        <v>1</v>
      </c>
      <c r="F27" s="248"/>
      <c r="G27" s="248"/>
      <c r="H27" s="248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ROUND((SUM(BE140:BE411)),  2)</f>
        <v>0</v>
      </c>
      <c r="G33" s="32"/>
      <c r="H33" s="32"/>
      <c r="I33" s="103">
        <v>0.21</v>
      </c>
      <c r="J33" s="102">
        <f>ROUND(((SUM(BE140:BE411))*I33),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ROUND((SUM(BF140:BF411)),  2)</f>
        <v>0</v>
      </c>
      <c r="G34" s="32"/>
      <c r="H34" s="32"/>
      <c r="I34" s="103">
        <v>0.12</v>
      </c>
      <c r="J34" s="102">
        <f>ROUND(((SUM(BF140:BF411))*I34),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ROUND((SUM(BG140:BG411)),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ROUND((SUM(BH140:BH411)),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ROUND((SUM(BI140:BI411)),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V. Košaře 4/125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3" t="str">
        <f>E9</f>
        <v>Bytová jednotka č. 23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J223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J233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J263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J284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J328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J346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J357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J363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J382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J407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J408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J410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3" t="str">
        <f>E7</f>
        <v>V. Košaře 4/125</v>
      </c>
      <c r="F130" s="254"/>
      <c r="G130" s="254"/>
      <c r="H130" s="254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23" t="str">
        <f>E9</f>
        <v>Bytová jednotka č. 23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J141+J200+J382+J407</f>
        <v>0</v>
      </c>
      <c r="K140" s="32"/>
      <c r="L140" s="33"/>
      <c r="M140" s="65"/>
      <c r="N140" s="56"/>
      <c r="O140" s="66"/>
      <c r="P140" s="141">
        <f>P141+P200+P382+P407</f>
        <v>0</v>
      </c>
      <c r="Q140" s="66"/>
      <c r="R140" s="141">
        <f>R141+R200+R382+R407</f>
        <v>2.7845871500000001</v>
      </c>
      <c r="S140" s="66"/>
      <c r="T140" s="142">
        <f>T141+T200+T382+T407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BK141+BK200+BK382+BK407</f>
        <v>0</v>
      </c>
    </row>
    <row r="141" spans="1:63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139</v>
      </c>
      <c r="AU143" s="174" t="s">
        <v>138</v>
      </c>
      <c r="AV143" s="13" t="s">
        <v>138</v>
      </c>
      <c r="AW143" s="13" t="s">
        <v>33</v>
      </c>
      <c r="AX143" s="13" t="s">
        <v>76</v>
      </c>
      <c r="AY143" s="174" t="s">
        <v>132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139</v>
      </c>
      <c r="AU144" s="182" t="s">
        <v>138</v>
      </c>
      <c r="AV144" s="14" t="s">
        <v>137</v>
      </c>
      <c r="AW144" s="14" t="s">
        <v>33</v>
      </c>
      <c r="AX144" s="14" t="s">
        <v>84</v>
      </c>
      <c r="AY144" s="182" t="s">
        <v>132</v>
      </c>
    </row>
    <row r="145" spans="1:65" s="2" customFormat="1" ht="36">
      <c r="A145" s="32"/>
      <c r="B145" s="157"/>
      <c r="C145" s="158">
        <v>1</v>
      </c>
      <c r="D145" s="158" t="s">
        <v>135</v>
      </c>
      <c r="E145" s="159" t="s">
        <v>648</v>
      </c>
      <c r="F145" s="160" t="s">
        <v>647</v>
      </c>
      <c r="G145" s="161" t="s">
        <v>136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138</v>
      </c>
      <c r="BK145" s="171">
        <f t="shared" ref="BK145:BK149" si="9">ROUND(I145*H145,2)</f>
        <v>0</v>
      </c>
      <c r="BL145" s="17" t="s">
        <v>137</v>
      </c>
      <c r="BM145" s="170" t="s">
        <v>142</v>
      </c>
    </row>
    <row r="146" spans="1:65" s="2" customFormat="1" ht="24">
      <c r="A146" s="32"/>
      <c r="B146" s="157"/>
      <c r="C146" s="158">
        <v>2</v>
      </c>
      <c r="D146" s="158" t="s">
        <v>135</v>
      </c>
      <c r="E146" s="159" t="s">
        <v>649</v>
      </c>
      <c r="F146" s="160" t="s">
        <v>650</v>
      </c>
      <c r="G146" s="161" t="s">
        <v>136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137</v>
      </c>
      <c r="AT146" s="170" t="s">
        <v>135</v>
      </c>
      <c r="AU146" s="170" t="s">
        <v>138</v>
      </c>
      <c r="AY146" s="17" t="s">
        <v>132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138</v>
      </c>
      <c r="BK146" s="171">
        <f t="shared" si="9"/>
        <v>0</v>
      </c>
      <c r="BL146" s="17" t="s">
        <v>137</v>
      </c>
      <c r="BM146" s="170" t="s">
        <v>144</v>
      </c>
    </row>
    <row r="147" spans="1:65" s="2" customFormat="1" ht="24">
      <c r="A147" s="32"/>
      <c r="B147" s="157"/>
      <c r="C147" s="158">
        <v>3</v>
      </c>
      <c r="D147" s="158" t="s">
        <v>135</v>
      </c>
      <c r="E147" s="159" t="s">
        <v>145</v>
      </c>
      <c r="F147" s="160" t="s">
        <v>146</v>
      </c>
      <c r="G147" s="161" t="s">
        <v>136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137</v>
      </c>
      <c r="AT147" s="170" t="s">
        <v>135</v>
      </c>
      <c r="AU147" s="170" t="s">
        <v>138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138</v>
      </c>
      <c r="BK147" s="171">
        <f t="shared" si="9"/>
        <v>0</v>
      </c>
      <c r="BL147" s="17" t="s">
        <v>137</v>
      </c>
      <c r="BM147" s="170" t="s">
        <v>147</v>
      </c>
    </row>
    <row r="148" spans="1:65" s="2" customFormat="1" ht="24">
      <c r="A148" s="32"/>
      <c r="B148" s="157"/>
      <c r="C148" s="158">
        <v>4</v>
      </c>
      <c r="D148" s="158" t="s">
        <v>135</v>
      </c>
      <c r="E148" s="159" t="s">
        <v>148</v>
      </c>
      <c r="F148" s="160" t="s">
        <v>149</v>
      </c>
      <c r="G148" s="161" t="s">
        <v>136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137</v>
      </c>
      <c r="AT148" s="170" t="s">
        <v>135</v>
      </c>
      <c r="AU148" s="170" t="s">
        <v>138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138</v>
      </c>
      <c r="BK148" s="171">
        <f t="shared" si="9"/>
        <v>0</v>
      </c>
      <c r="BL148" s="17" t="s">
        <v>137</v>
      </c>
      <c r="BM148" s="170" t="s">
        <v>150</v>
      </c>
    </row>
    <row r="149" spans="1:65" s="2" customFormat="1" ht="24">
      <c r="A149" s="32"/>
      <c r="B149" s="157"/>
      <c r="C149" s="158">
        <v>5</v>
      </c>
      <c r="D149" s="158" t="s">
        <v>135</v>
      </c>
      <c r="E149" s="159" t="s">
        <v>151</v>
      </c>
      <c r="F149" s="160" t="s">
        <v>152</v>
      </c>
      <c r="G149" s="161" t="s">
        <v>136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138</v>
      </c>
      <c r="BK149" s="171">
        <f t="shared" si="9"/>
        <v>0</v>
      </c>
      <c r="BL149" s="17" t="s">
        <v>137</v>
      </c>
      <c r="BM149" s="170" t="s">
        <v>153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154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76</v>
      </c>
      <c r="AY150" s="174" t="s">
        <v>132</v>
      </c>
    </row>
    <row r="151" spans="1:65" s="13" customFormat="1">
      <c r="B151" s="172"/>
      <c r="D151" s="173" t="s">
        <v>139</v>
      </c>
      <c r="E151" s="174" t="s">
        <v>1</v>
      </c>
      <c r="F151" s="175" t="s">
        <v>155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139</v>
      </c>
      <c r="AU151" s="174" t="s">
        <v>138</v>
      </c>
      <c r="AV151" s="13" t="s">
        <v>138</v>
      </c>
      <c r="AW151" s="13" t="s">
        <v>33</v>
      </c>
      <c r="AX151" s="13" t="s">
        <v>76</v>
      </c>
      <c r="AY151" s="174" t="s">
        <v>132</v>
      </c>
    </row>
    <row r="152" spans="1:65" s="14" customFormat="1">
      <c r="B152" s="181"/>
      <c r="D152" s="173" t="s">
        <v>139</v>
      </c>
      <c r="E152" s="182" t="s">
        <v>1</v>
      </c>
      <c r="F152" s="183" t="s">
        <v>141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139</v>
      </c>
      <c r="AU152" s="182" t="s">
        <v>138</v>
      </c>
      <c r="AV152" s="14" t="s">
        <v>137</v>
      </c>
      <c r="AW152" s="14" t="s">
        <v>33</v>
      </c>
      <c r="AX152" s="14" t="s">
        <v>84</v>
      </c>
      <c r="AY152" s="182" t="s">
        <v>132</v>
      </c>
    </row>
    <row r="153" spans="1:65" s="2" customFormat="1" ht="24">
      <c r="A153" s="32"/>
      <c r="B153" s="157"/>
      <c r="C153" s="158">
        <v>6</v>
      </c>
      <c r="D153" s="158" t="s">
        <v>135</v>
      </c>
      <c r="E153" s="159" t="s">
        <v>157</v>
      </c>
      <c r="F153" s="160" t="s">
        <v>158</v>
      </c>
      <c r="G153" s="161" t="s">
        <v>136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159</v>
      </c>
    </row>
    <row r="154" spans="1:65" s="13" customFormat="1">
      <c r="B154" s="172"/>
      <c r="D154" s="173" t="s">
        <v>139</v>
      </c>
      <c r="E154" s="174" t="s">
        <v>1</v>
      </c>
      <c r="F154" s="175" t="s">
        <v>160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139</v>
      </c>
      <c r="AU154" s="174" t="s">
        <v>138</v>
      </c>
      <c r="AV154" s="13" t="s">
        <v>138</v>
      </c>
      <c r="AW154" s="13" t="s">
        <v>33</v>
      </c>
      <c r="AX154" s="13" t="s">
        <v>84</v>
      </c>
      <c r="AY154" s="174" t="s">
        <v>132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139</v>
      </c>
      <c r="AU155" s="190" t="s">
        <v>138</v>
      </c>
      <c r="AV155" s="15" t="s">
        <v>84</v>
      </c>
      <c r="AW155" s="15" t="s">
        <v>33</v>
      </c>
      <c r="AX155" s="15" t="s">
        <v>76</v>
      </c>
      <c r="AY155" s="190" t="s">
        <v>132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139</v>
      </c>
      <c r="AU156" s="174" t="s">
        <v>138</v>
      </c>
      <c r="AV156" s="13" t="s">
        <v>138</v>
      </c>
      <c r="AW156" s="13" t="s">
        <v>33</v>
      </c>
      <c r="AX156" s="13" t="s">
        <v>84</v>
      </c>
      <c r="AY156" s="174" t="s">
        <v>132</v>
      </c>
    </row>
    <row r="157" spans="1:65" s="2" customFormat="1" ht="24">
      <c r="A157" s="32"/>
      <c r="B157" s="157"/>
      <c r="C157" s="158">
        <v>7</v>
      </c>
      <c r="D157" s="158" t="s">
        <v>135</v>
      </c>
      <c r="E157" s="159" t="s">
        <v>164</v>
      </c>
      <c r="F157" s="160" t="s">
        <v>165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137</v>
      </c>
      <c r="AT157" s="170" t="s">
        <v>135</v>
      </c>
      <c r="AU157" s="170" t="s">
        <v>138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138</v>
      </c>
      <c r="BK157" s="171">
        <f>ROUND(I157*H157,2)</f>
        <v>0</v>
      </c>
      <c r="BL157" s="17" t="s">
        <v>137</v>
      </c>
      <c r="BM157" s="170" t="s">
        <v>167</v>
      </c>
    </row>
    <row r="158" spans="1:65" s="2" customFormat="1" ht="24">
      <c r="A158" s="32"/>
      <c r="B158" s="157"/>
      <c r="C158" s="158">
        <v>8</v>
      </c>
      <c r="D158" s="158" t="s">
        <v>135</v>
      </c>
      <c r="E158" s="159" t="s">
        <v>168</v>
      </c>
      <c r="F158" s="160" t="s">
        <v>169</v>
      </c>
      <c r="G158" s="161" t="s">
        <v>166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137</v>
      </c>
      <c r="AT158" s="170" t="s">
        <v>135</v>
      </c>
      <c r="AU158" s="170" t="s">
        <v>138</v>
      </c>
      <c r="AY158" s="17" t="s">
        <v>132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138</v>
      </c>
      <c r="BK158" s="171">
        <f>ROUND(I158*H158,2)</f>
        <v>0</v>
      </c>
      <c r="BL158" s="17" t="s">
        <v>137</v>
      </c>
      <c r="BM158" s="170" t="s">
        <v>170</v>
      </c>
    </row>
    <row r="159" spans="1:65" s="2" customFormat="1" ht="24">
      <c r="A159" s="32"/>
      <c r="B159" s="157"/>
      <c r="C159" s="158">
        <v>9</v>
      </c>
      <c r="D159" s="158" t="s">
        <v>135</v>
      </c>
      <c r="E159" s="159" t="s">
        <v>171</v>
      </c>
      <c r="F159" s="160" t="s">
        <v>172</v>
      </c>
      <c r="G159" s="161" t="s">
        <v>166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173</v>
      </c>
    </row>
    <row r="160" spans="1:65" s="15" customFormat="1" ht="22.5">
      <c r="B160" s="189"/>
      <c r="D160" s="173" t="s">
        <v>139</v>
      </c>
      <c r="E160" s="190" t="s">
        <v>1</v>
      </c>
      <c r="F160" s="191" t="s">
        <v>174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139</v>
      </c>
      <c r="AU160" s="190" t="s">
        <v>138</v>
      </c>
      <c r="AV160" s="15" t="s">
        <v>84</v>
      </c>
      <c r="AW160" s="15" t="s">
        <v>33</v>
      </c>
      <c r="AX160" s="15" t="s">
        <v>76</v>
      </c>
      <c r="AY160" s="190" t="s">
        <v>132</v>
      </c>
    </row>
    <row r="161" spans="1:65" s="13" customFormat="1">
      <c r="B161" s="172"/>
      <c r="D161" s="173" t="s">
        <v>139</v>
      </c>
      <c r="E161" s="174" t="s">
        <v>1</v>
      </c>
      <c r="F161" s="175" t="s">
        <v>175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139</v>
      </c>
      <c r="AU161" s="174" t="s">
        <v>138</v>
      </c>
      <c r="AV161" s="13" t="s">
        <v>138</v>
      </c>
      <c r="AW161" s="13" t="s">
        <v>33</v>
      </c>
      <c r="AX161" s="13" t="s">
        <v>84</v>
      </c>
      <c r="AY161" s="174" t="s">
        <v>132</v>
      </c>
    </row>
    <row r="162" spans="1:65" s="2" customFormat="1" ht="24">
      <c r="A162" s="32"/>
      <c r="B162" s="157"/>
      <c r="C162" s="158">
        <v>10</v>
      </c>
      <c r="D162" s="158" t="s">
        <v>135</v>
      </c>
      <c r="E162" s="159" t="s">
        <v>176</v>
      </c>
      <c r="F162" s="160" t="s">
        <v>177</v>
      </c>
      <c r="G162" s="161" t="s">
        <v>136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178</v>
      </c>
    </row>
    <row r="163" spans="1:65" s="13" customFormat="1">
      <c r="B163" s="172"/>
      <c r="D163" s="173" t="s">
        <v>139</v>
      </c>
      <c r="E163" s="174" t="s">
        <v>1</v>
      </c>
      <c r="F163" s="175" t="s">
        <v>140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139</v>
      </c>
      <c r="AU163" s="174" t="s">
        <v>138</v>
      </c>
      <c r="AV163" s="13" t="s">
        <v>138</v>
      </c>
      <c r="AW163" s="13" t="s">
        <v>33</v>
      </c>
      <c r="AX163" s="13" t="s">
        <v>76</v>
      </c>
      <c r="AY163" s="174" t="s">
        <v>132</v>
      </c>
    </row>
    <row r="164" spans="1:65" s="14" customFormat="1">
      <c r="B164" s="181"/>
      <c r="D164" s="173" t="s">
        <v>139</v>
      </c>
      <c r="E164" s="182" t="s">
        <v>1</v>
      </c>
      <c r="F164" s="183" t="s">
        <v>141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139</v>
      </c>
      <c r="AU164" s="182" t="s">
        <v>138</v>
      </c>
      <c r="AV164" s="14" t="s">
        <v>137</v>
      </c>
      <c r="AW164" s="14" t="s">
        <v>33</v>
      </c>
      <c r="AX164" s="14" t="s">
        <v>84</v>
      </c>
      <c r="AY164" s="182" t="s">
        <v>132</v>
      </c>
    </row>
    <row r="165" spans="1:65" s="2" customFormat="1" ht="12">
      <c r="A165" s="32"/>
      <c r="B165" s="157"/>
      <c r="C165" s="158">
        <v>11</v>
      </c>
      <c r="D165" s="158" t="s">
        <v>135</v>
      </c>
      <c r="E165" s="159" t="s">
        <v>179</v>
      </c>
      <c r="F165" s="160" t="s">
        <v>180</v>
      </c>
      <c r="G165" s="161" t="s">
        <v>181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137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137</v>
      </c>
      <c r="BM165" s="170" t="s">
        <v>182</v>
      </c>
    </row>
    <row r="166" spans="1:65" s="2" customFormat="1" ht="24">
      <c r="A166" s="32"/>
      <c r="B166" s="157"/>
      <c r="C166" s="196">
        <v>12</v>
      </c>
      <c r="D166" s="196" t="s">
        <v>184</v>
      </c>
      <c r="E166" s="197" t="s">
        <v>185</v>
      </c>
      <c r="F166" s="198" t="s">
        <v>651</v>
      </c>
      <c r="G166" s="199" t="s">
        <v>181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184</v>
      </c>
      <c r="AU166" s="170" t="s">
        <v>138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138</v>
      </c>
      <c r="BK166" s="171">
        <f>ROUND(I166*H166,2)</f>
        <v>0</v>
      </c>
      <c r="BL166" s="17" t="s">
        <v>137</v>
      </c>
      <c r="BM166" s="170" t="s">
        <v>186</v>
      </c>
    </row>
    <row r="167" spans="1:65" s="12" customFormat="1" ht="22.9" customHeight="1">
      <c r="B167" s="144"/>
      <c r="D167" s="145" t="s">
        <v>75</v>
      </c>
      <c r="E167" s="155" t="s">
        <v>161</v>
      </c>
      <c r="F167" s="155" t="s">
        <v>187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132</v>
      </c>
      <c r="BK167" s="154">
        <f>SUM(BK168:BK187)</f>
        <v>0</v>
      </c>
    </row>
    <row r="168" spans="1:65" s="2" customFormat="1" ht="24">
      <c r="A168" s="32"/>
      <c r="B168" s="157"/>
      <c r="C168" s="158">
        <v>13</v>
      </c>
      <c r="D168" s="158" t="s">
        <v>135</v>
      </c>
      <c r="E168" s="159" t="s">
        <v>188</v>
      </c>
      <c r="F168" s="160" t="s">
        <v>189</v>
      </c>
      <c r="G168" s="161" t="s">
        <v>136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183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183</v>
      </c>
      <c r="BM168" s="170" t="s">
        <v>190</v>
      </c>
    </row>
    <row r="169" spans="1:65" s="15" customFormat="1">
      <c r="B169" s="189"/>
      <c r="D169" s="173" t="s">
        <v>139</v>
      </c>
      <c r="E169" s="190" t="s">
        <v>1</v>
      </c>
      <c r="F169" s="191" t="s">
        <v>191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192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5" customFormat="1">
      <c r="B171" s="189"/>
      <c r="D171" s="173" t="s">
        <v>139</v>
      </c>
      <c r="E171" s="190" t="s">
        <v>1</v>
      </c>
      <c r="F171" s="191" t="s">
        <v>193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139</v>
      </c>
      <c r="AU171" s="190" t="s">
        <v>138</v>
      </c>
      <c r="AV171" s="15" t="s">
        <v>84</v>
      </c>
      <c r="AW171" s="15" t="s">
        <v>33</v>
      </c>
      <c r="AX171" s="15" t="s">
        <v>76</v>
      </c>
      <c r="AY171" s="190" t="s">
        <v>132</v>
      </c>
    </row>
    <row r="172" spans="1:65" s="13" customFormat="1">
      <c r="B172" s="172"/>
      <c r="D172" s="173" t="s">
        <v>139</v>
      </c>
      <c r="E172" s="174" t="s">
        <v>1</v>
      </c>
      <c r="F172" s="175" t="s">
        <v>162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139</v>
      </c>
      <c r="AU172" s="174" t="s">
        <v>138</v>
      </c>
      <c r="AV172" s="13" t="s">
        <v>138</v>
      </c>
      <c r="AW172" s="13" t="s">
        <v>33</v>
      </c>
      <c r="AX172" s="13" t="s">
        <v>76</v>
      </c>
      <c r="AY172" s="174" t="s">
        <v>132</v>
      </c>
    </row>
    <row r="173" spans="1:65" s="14" customFormat="1">
      <c r="B173" s="181"/>
      <c r="D173" s="173" t="s">
        <v>139</v>
      </c>
      <c r="E173" s="182" t="s">
        <v>1</v>
      </c>
      <c r="F173" s="183" t="s">
        <v>141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139</v>
      </c>
      <c r="AU173" s="182" t="s">
        <v>138</v>
      </c>
      <c r="AV173" s="14" t="s">
        <v>137</v>
      </c>
      <c r="AW173" s="14" t="s">
        <v>33</v>
      </c>
      <c r="AX173" s="14" t="s">
        <v>84</v>
      </c>
      <c r="AY173" s="182" t="s">
        <v>132</v>
      </c>
    </row>
    <row r="174" spans="1:65" s="2" customFormat="1" ht="24">
      <c r="A174" s="32"/>
      <c r="B174" s="157"/>
      <c r="C174" s="158">
        <v>14</v>
      </c>
      <c r="D174" s="158" t="s">
        <v>135</v>
      </c>
      <c r="E174" s="159" t="s">
        <v>194</v>
      </c>
      <c r="F174" s="160" t="s">
        <v>195</v>
      </c>
      <c r="G174" s="161" t="s">
        <v>136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183</v>
      </c>
      <c r="AT174" s="170" t="s">
        <v>135</v>
      </c>
      <c r="AU174" s="170" t="s">
        <v>138</v>
      </c>
      <c r="AY174" s="17" t="s">
        <v>132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138</v>
      </c>
      <c r="BK174" s="171">
        <f>ROUND(I174*H174,2)</f>
        <v>0</v>
      </c>
      <c r="BL174" s="17" t="s">
        <v>183</v>
      </c>
      <c r="BM174" s="170" t="s">
        <v>196</v>
      </c>
    </row>
    <row r="175" spans="1:65" s="15" customFormat="1" ht="22.5">
      <c r="B175" s="189"/>
      <c r="D175" s="173" t="s">
        <v>139</v>
      </c>
      <c r="E175" s="190" t="s">
        <v>1</v>
      </c>
      <c r="F175" s="191" t="s">
        <v>197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139</v>
      </c>
      <c r="AU175" s="190" t="s">
        <v>138</v>
      </c>
      <c r="AV175" s="15" t="s">
        <v>84</v>
      </c>
      <c r="AW175" s="15" t="s">
        <v>33</v>
      </c>
      <c r="AX175" s="15" t="s">
        <v>76</v>
      </c>
      <c r="AY175" s="190" t="s">
        <v>132</v>
      </c>
    </row>
    <row r="176" spans="1:65" s="13" customFormat="1">
      <c r="B176" s="172"/>
      <c r="D176" s="173" t="s">
        <v>139</v>
      </c>
      <c r="E176" s="174" t="s">
        <v>1</v>
      </c>
      <c r="F176" s="175" t="s">
        <v>160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4" customFormat="1">
      <c r="B177" s="181"/>
      <c r="D177" s="173" t="s">
        <v>139</v>
      </c>
      <c r="E177" s="182" t="s">
        <v>1</v>
      </c>
      <c r="F177" s="183" t="s">
        <v>141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139</v>
      </c>
      <c r="AU177" s="182" t="s">
        <v>138</v>
      </c>
      <c r="AV177" s="14" t="s">
        <v>137</v>
      </c>
      <c r="AW177" s="14" t="s">
        <v>33</v>
      </c>
      <c r="AX177" s="14" t="s">
        <v>84</v>
      </c>
      <c r="AY177" s="182" t="s">
        <v>132</v>
      </c>
    </row>
    <row r="178" spans="1:65" s="2" customFormat="1" ht="24">
      <c r="A178" s="32"/>
      <c r="B178" s="157"/>
      <c r="C178" s="158">
        <v>15</v>
      </c>
      <c r="D178" s="158" t="s">
        <v>135</v>
      </c>
      <c r="E178" s="159" t="s">
        <v>198</v>
      </c>
      <c r="F178" s="160" t="s">
        <v>199</v>
      </c>
      <c r="G178" s="161" t="s">
        <v>136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137</v>
      </c>
      <c r="AT178" s="170" t="s">
        <v>135</v>
      </c>
      <c r="AU178" s="170" t="s">
        <v>138</v>
      </c>
      <c r="AY178" s="17" t="s">
        <v>132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138</v>
      </c>
      <c r="BK178" s="171">
        <f>ROUND(I178*H178,2)</f>
        <v>0</v>
      </c>
      <c r="BL178" s="17" t="s">
        <v>137</v>
      </c>
      <c r="BM178" s="170" t="s">
        <v>200</v>
      </c>
    </row>
    <row r="179" spans="1:65" s="13" customFormat="1">
      <c r="B179" s="172"/>
      <c r="D179" s="173" t="s">
        <v>139</v>
      </c>
      <c r="E179" s="174" t="s">
        <v>1</v>
      </c>
      <c r="F179" s="175" t="s">
        <v>201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139</v>
      </c>
      <c r="AU179" s="174" t="s">
        <v>138</v>
      </c>
      <c r="AV179" s="13" t="s">
        <v>138</v>
      </c>
      <c r="AW179" s="13" t="s">
        <v>33</v>
      </c>
      <c r="AX179" s="13" t="s">
        <v>76</v>
      </c>
      <c r="AY179" s="174" t="s">
        <v>132</v>
      </c>
    </row>
    <row r="180" spans="1:65" s="15" customFormat="1">
      <c r="B180" s="189"/>
      <c r="D180" s="173" t="s">
        <v>139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139</v>
      </c>
      <c r="AU180" s="190" t="s">
        <v>138</v>
      </c>
      <c r="AV180" s="15" t="s">
        <v>84</v>
      </c>
      <c r="AW180" s="15" t="s">
        <v>33</v>
      </c>
      <c r="AX180" s="15" t="s">
        <v>76</v>
      </c>
      <c r="AY180" s="190" t="s">
        <v>132</v>
      </c>
    </row>
    <row r="181" spans="1:65" s="13" customFormat="1">
      <c r="B181" s="172"/>
      <c r="D181" s="173" t="s">
        <v>139</v>
      </c>
      <c r="E181" s="174" t="s">
        <v>1</v>
      </c>
      <c r="F181" s="175" t="s">
        <v>163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76</v>
      </c>
      <c r="AY181" s="174" t="s">
        <v>132</v>
      </c>
    </row>
    <row r="182" spans="1:65" s="14" customFormat="1">
      <c r="B182" s="181"/>
      <c r="D182" s="173" t="s">
        <v>139</v>
      </c>
      <c r="E182" s="182" t="s">
        <v>1</v>
      </c>
      <c r="F182" s="183" t="s">
        <v>141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139</v>
      </c>
      <c r="AU182" s="182" t="s">
        <v>138</v>
      </c>
      <c r="AV182" s="14" t="s">
        <v>137</v>
      </c>
      <c r="AW182" s="14" t="s">
        <v>33</v>
      </c>
      <c r="AX182" s="14" t="s">
        <v>84</v>
      </c>
      <c r="AY182" s="182" t="s">
        <v>132</v>
      </c>
    </row>
    <row r="183" spans="1:65" s="2" customFormat="1" ht="12">
      <c r="A183" s="32"/>
      <c r="B183" s="157"/>
      <c r="C183" s="158">
        <v>16</v>
      </c>
      <c r="D183" s="158" t="s">
        <v>135</v>
      </c>
      <c r="E183" s="159" t="s">
        <v>203</v>
      </c>
      <c r="F183" s="160" t="s">
        <v>204</v>
      </c>
      <c r="G183" s="161" t="s">
        <v>136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205</v>
      </c>
    </row>
    <row r="184" spans="1:65" s="13" customFormat="1">
      <c r="B184" s="172"/>
      <c r="D184" s="173" t="s">
        <v>139</v>
      </c>
      <c r="E184" s="174" t="s">
        <v>1</v>
      </c>
      <c r="F184" s="175" t="s">
        <v>206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139</v>
      </c>
      <c r="AU184" s="174" t="s">
        <v>138</v>
      </c>
      <c r="AV184" s="13" t="s">
        <v>138</v>
      </c>
      <c r="AW184" s="13" t="s">
        <v>33</v>
      </c>
      <c r="AX184" s="13" t="s">
        <v>84</v>
      </c>
      <c r="AY184" s="174" t="s">
        <v>132</v>
      </c>
    </row>
    <row r="185" spans="1:65" s="2" customFormat="1" ht="24">
      <c r="A185" s="32"/>
      <c r="B185" s="157"/>
      <c r="C185" s="158">
        <v>17</v>
      </c>
      <c r="D185" s="158" t="s">
        <v>135</v>
      </c>
      <c r="E185" s="159" t="s">
        <v>207</v>
      </c>
      <c r="F185" s="160" t="s">
        <v>208</v>
      </c>
      <c r="G185" s="161" t="s">
        <v>136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137</v>
      </c>
      <c r="AT185" s="170" t="s">
        <v>135</v>
      </c>
      <c r="AU185" s="170" t="s">
        <v>138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138</v>
      </c>
      <c r="BK185" s="171">
        <f>ROUND(I185*H185,2)</f>
        <v>0</v>
      </c>
      <c r="BL185" s="17" t="s">
        <v>137</v>
      </c>
      <c r="BM185" s="170" t="s">
        <v>209</v>
      </c>
    </row>
    <row r="186" spans="1:65" s="13" customFormat="1">
      <c r="B186" s="172"/>
      <c r="D186" s="173" t="s">
        <v>139</v>
      </c>
      <c r="E186" s="174" t="s">
        <v>1</v>
      </c>
      <c r="F186" s="175" t="s">
        <v>140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139</v>
      </c>
      <c r="AU186" s="174" t="s">
        <v>138</v>
      </c>
      <c r="AV186" s="13" t="s">
        <v>138</v>
      </c>
      <c r="AW186" s="13" t="s">
        <v>33</v>
      </c>
      <c r="AX186" s="13" t="s">
        <v>76</v>
      </c>
      <c r="AY186" s="174" t="s">
        <v>132</v>
      </c>
    </row>
    <row r="187" spans="1:65" s="14" customFormat="1">
      <c r="B187" s="181"/>
      <c r="D187" s="173" t="s">
        <v>139</v>
      </c>
      <c r="E187" s="182" t="s">
        <v>1</v>
      </c>
      <c r="F187" s="183" t="s">
        <v>141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139</v>
      </c>
      <c r="AU187" s="182" t="s">
        <v>138</v>
      </c>
      <c r="AV187" s="14" t="s">
        <v>137</v>
      </c>
      <c r="AW187" s="14" t="s">
        <v>33</v>
      </c>
      <c r="AX187" s="14" t="s">
        <v>84</v>
      </c>
      <c r="AY187" s="182" t="s">
        <v>132</v>
      </c>
    </row>
    <row r="188" spans="1:65" s="12" customFormat="1" ht="22.9" customHeight="1">
      <c r="B188" s="144"/>
      <c r="D188" s="145" t="s">
        <v>75</v>
      </c>
      <c r="E188" s="155" t="s">
        <v>210</v>
      </c>
      <c r="F188" s="155" t="s">
        <v>211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132</v>
      </c>
      <c r="BK188" s="154">
        <f>SUM(BK189:BK195)</f>
        <v>0</v>
      </c>
    </row>
    <row r="189" spans="1:65" s="2" customFormat="1" ht="24">
      <c r="A189" s="32"/>
      <c r="B189" s="157"/>
      <c r="C189" s="158">
        <v>18</v>
      </c>
      <c r="D189" s="158" t="s">
        <v>135</v>
      </c>
      <c r="E189" s="159" t="s">
        <v>212</v>
      </c>
      <c r="F189" s="160" t="s">
        <v>213</v>
      </c>
      <c r="G189" s="161" t="s">
        <v>214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215</v>
      </c>
    </row>
    <row r="190" spans="1:65" s="2" customFormat="1" ht="36">
      <c r="A190" s="32"/>
      <c r="B190" s="157"/>
      <c r="C190" s="158">
        <v>19</v>
      </c>
      <c r="D190" s="158" t="s">
        <v>135</v>
      </c>
      <c r="E190" s="159" t="s">
        <v>216</v>
      </c>
      <c r="F190" s="160" t="s">
        <v>217</v>
      </c>
      <c r="G190" s="161" t="s">
        <v>214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218</v>
      </c>
    </row>
    <row r="191" spans="1:65" s="13" customFormat="1">
      <c r="B191" s="172"/>
      <c r="D191" s="173" t="s">
        <v>139</v>
      </c>
      <c r="F191" s="175" t="s">
        <v>219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4">
      <c r="A192" s="32"/>
      <c r="B192" s="157"/>
      <c r="C192" s="158">
        <v>20</v>
      </c>
      <c r="D192" s="158" t="s">
        <v>135</v>
      </c>
      <c r="E192" s="159" t="s">
        <v>220</v>
      </c>
      <c r="F192" s="160" t="s">
        <v>221</v>
      </c>
      <c r="G192" s="161" t="s">
        <v>214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222</v>
      </c>
    </row>
    <row r="193" spans="1:65" s="2" customFormat="1" ht="24">
      <c r="A193" s="32"/>
      <c r="B193" s="157"/>
      <c r="C193" s="158">
        <v>21</v>
      </c>
      <c r="D193" s="158" t="s">
        <v>135</v>
      </c>
      <c r="E193" s="159" t="s">
        <v>223</v>
      </c>
      <c r="F193" s="160" t="s">
        <v>224</v>
      </c>
      <c r="G193" s="161" t="s">
        <v>214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225</v>
      </c>
    </row>
    <row r="194" spans="1:65" s="13" customFormat="1">
      <c r="B194" s="172"/>
      <c r="D194" s="173" t="s">
        <v>139</v>
      </c>
      <c r="F194" s="175" t="s">
        <v>226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139</v>
      </c>
      <c r="AU194" s="174" t="s">
        <v>138</v>
      </c>
      <c r="AV194" s="13" t="s">
        <v>138</v>
      </c>
      <c r="AW194" s="13" t="s">
        <v>3</v>
      </c>
      <c r="AX194" s="13" t="s">
        <v>84</v>
      </c>
      <c r="AY194" s="174" t="s">
        <v>132</v>
      </c>
    </row>
    <row r="195" spans="1:65" s="2" customFormat="1" ht="24">
      <c r="A195" s="32"/>
      <c r="B195" s="157"/>
      <c r="C195" s="158">
        <v>22</v>
      </c>
      <c r="D195" s="158" t="s">
        <v>135</v>
      </c>
      <c r="E195" s="159" t="s">
        <v>227</v>
      </c>
      <c r="F195" s="160" t="s">
        <v>228</v>
      </c>
      <c r="G195" s="161" t="s">
        <v>214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229</v>
      </c>
    </row>
    <row r="196" spans="1:65" s="12" customFormat="1" ht="22.9" customHeight="1">
      <c r="B196" s="144"/>
      <c r="D196" s="145" t="s">
        <v>75</v>
      </c>
      <c r="E196" s="155" t="s">
        <v>230</v>
      </c>
      <c r="F196" s="155" t="s">
        <v>231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132</v>
      </c>
      <c r="BK196" s="154">
        <f>SUM(BK197:BK199)</f>
        <v>0</v>
      </c>
    </row>
    <row r="197" spans="1:65" s="2" customFormat="1" ht="12">
      <c r="A197" s="32"/>
      <c r="B197" s="157"/>
      <c r="C197" s="158">
        <v>23</v>
      </c>
      <c r="D197" s="158" t="s">
        <v>135</v>
      </c>
      <c r="E197" s="159" t="s">
        <v>232</v>
      </c>
      <c r="F197" s="160" t="s">
        <v>233</v>
      </c>
      <c r="G197" s="161" t="s">
        <v>214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137</v>
      </c>
      <c r="AT197" s="170" t="s">
        <v>135</v>
      </c>
      <c r="AU197" s="170" t="s">
        <v>138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138</v>
      </c>
      <c r="BK197" s="171">
        <f>ROUND(I197*H197,2)</f>
        <v>0</v>
      </c>
      <c r="BL197" s="17" t="s">
        <v>137</v>
      </c>
      <c r="BM197" s="170" t="s">
        <v>234</v>
      </c>
    </row>
    <row r="198" spans="1:65" s="2" customFormat="1" ht="24">
      <c r="A198" s="32"/>
      <c r="B198" s="157"/>
      <c r="C198" s="158">
        <v>24</v>
      </c>
      <c r="D198" s="158" t="s">
        <v>135</v>
      </c>
      <c r="E198" s="159" t="s">
        <v>235</v>
      </c>
      <c r="F198" s="160" t="s">
        <v>236</v>
      </c>
      <c r="G198" s="161" t="s">
        <v>214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137</v>
      </c>
      <c r="AT198" s="170" t="s">
        <v>135</v>
      </c>
      <c r="AU198" s="170" t="s">
        <v>138</v>
      </c>
      <c r="AY198" s="17" t="s">
        <v>132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138</v>
      </c>
      <c r="BK198" s="171">
        <f>ROUND(I198*H198,2)</f>
        <v>0</v>
      </c>
      <c r="BL198" s="17" t="s">
        <v>137</v>
      </c>
      <c r="BM198" s="170" t="s">
        <v>237</v>
      </c>
    </row>
    <row r="199" spans="1:65" s="2" customFormat="1" ht="24">
      <c r="A199" s="32"/>
      <c r="B199" s="157"/>
      <c r="C199" s="158">
        <v>25</v>
      </c>
      <c r="D199" s="158" t="s">
        <v>135</v>
      </c>
      <c r="E199" s="159" t="s">
        <v>238</v>
      </c>
      <c r="F199" s="160" t="s">
        <v>239</v>
      </c>
      <c r="G199" s="161" t="s">
        <v>214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137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137</v>
      </c>
      <c r="BM199" s="170" t="s">
        <v>240</v>
      </c>
    </row>
    <row r="200" spans="1:65" s="12" customFormat="1" ht="25.9" customHeight="1">
      <c r="B200" s="144"/>
      <c r="D200" s="145" t="s">
        <v>75</v>
      </c>
      <c r="E200" s="146" t="s">
        <v>241</v>
      </c>
      <c r="F200" s="146" t="s">
        <v>242</v>
      </c>
      <c r="I200" s="147"/>
      <c r="J200" s="148">
        <f>J201+J223+J233+J244+J263+J266+J284+J291+J309+J328+J337+J346+J357+J363</f>
        <v>0</v>
      </c>
      <c r="L200" s="144"/>
      <c r="M200" s="149"/>
      <c r="N200" s="150"/>
      <c r="O200" s="150"/>
      <c r="P200" s="151">
        <f>P201+P223+P233+P244+P263+P266+P284+P291+P309+P328+P337+P346+P357+P363</f>
        <v>0</v>
      </c>
      <c r="Q200" s="150"/>
      <c r="R200" s="151">
        <f>R201+R223+R233+R244+R263+R266+R284+R291+R309+R328+R337+R346+R357+R363</f>
        <v>1.9571716299999999</v>
      </c>
      <c r="S200" s="150"/>
      <c r="T200" s="152">
        <f>T201+T223+T233+T244+T263+T266+T284+T291+T309+T328+T337+T346+T357+T363</f>
        <v>0.36812535999999996</v>
      </c>
      <c r="AR200" s="145" t="s">
        <v>138</v>
      </c>
      <c r="AT200" s="153" t="s">
        <v>75</v>
      </c>
      <c r="AU200" s="153" t="s">
        <v>76</v>
      </c>
      <c r="AY200" s="145" t="s">
        <v>132</v>
      </c>
      <c r="BK200" s="154">
        <f>BK201+BK223+BK233+BK244+BK263+BK266+BK284+BK291+BK309+BK328+BK337+BK346+BK357+BK363</f>
        <v>0</v>
      </c>
    </row>
    <row r="201" spans="1:65" s="12" customFormat="1" ht="24.75" customHeight="1">
      <c r="B201" s="144"/>
      <c r="D201" s="145" t="s">
        <v>75</v>
      </c>
      <c r="E201" s="155" t="s">
        <v>243</v>
      </c>
      <c r="F201" s="155" t="s">
        <v>244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SUM(P202:P222)</f>
        <v>0</v>
      </c>
      <c r="Q201" s="150"/>
      <c r="R201" s="151">
        <f>SUM(R202:R222)</f>
        <v>3.0399120000000002E-2</v>
      </c>
      <c r="S201" s="150"/>
      <c r="T201" s="152">
        <f>SUM(T202:T222)</f>
        <v>0</v>
      </c>
      <c r="AR201" s="145" t="s">
        <v>138</v>
      </c>
      <c r="AT201" s="153" t="s">
        <v>75</v>
      </c>
      <c r="AU201" s="153" t="s">
        <v>84</v>
      </c>
      <c r="AY201" s="145" t="s">
        <v>132</v>
      </c>
      <c r="BK201" s="154">
        <f>SUM(BK202:BK222)</f>
        <v>0</v>
      </c>
    </row>
    <row r="202" spans="1:65" s="2" customFormat="1" ht="24">
      <c r="A202" s="32"/>
      <c r="B202" s="157"/>
      <c r="C202" s="158">
        <v>26</v>
      </c>
      <c r="D202" s="158" t="s">
        <v>135</v>
      </c>
      <c r="E202" s="159" t="s">
        <v>245</v>
      </c>
      <c r="F202" s="160" t="s">
        <v>652</v>
      </c>
      <c r="G202" s="161" t="s">
        <v>136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183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183</v>
      </c>
      <c r="BM202" s="170" t="s">
        <v>246</v>
      </c>
    </row>
    <row r="203" spans="1:65" s="13" customFormat="1">
      <c r="B203" s="172"/>
      <c r="D203" s="173" t="s">
        <v>139</v>
      </c>
      <c r="E203" s="174" t="s">
        <v>1</v>
      </c>
      <c r="F203" s="175" t="s">
        <v>140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4" customFormat="1">
      <c r="B204" s="181"/>
      <c r="D204" s="173" t="s">
        <v>139</v>
      </c>
      <c r="E204" s="182" t="s">
        <v>1</v>
      </c>
      <c r="F204" s="183" t="s">
        <v>141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139</v>
      </c>
      <c r="AU204" s="182" t="s">
        <v>138</v>
      </c>
      <c r="AV204" s="14" t="s">
        <v>137</v>
      </c>
      <c r="AW204" s="14" t="s">
        <v>33</v>
      </c>
      <c r="AX204" s="14" t="s">
        <v>84</v>
      </c>
      <c r="AY204" s="182" t="s">
        <v>132</v>
      </c>
    </row>
    <row r="205" spans="1:65" s="2" customFormat="1" ht="24">
      <c r="A205" s="32"/>
      <c r="B205" s="157"/>
      <c r="C205" s="158">
        <v>27</v>
      </c>
      <c r="D205" s="158" t="s">
        <v>135</v>
      </c>
      <c r="E205" s="159" t="s">
        <v>247</v>
      </c>
      <c r="F205" s="160" t="s">
        <v>653</v>
      </c>
      <c r="G205" s="161" t="s">
        <v>136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183</v>
      </c>
      <c r="AT205" s="170" t="s">
        <v>135</v>
      </c>
      <c r="AU205" s="170" t="s">
        <v>138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138</v>
      </c>
      <c r="BK205" s="171">
        <f>ROUND(I205*H205,2)</f>
        <v>0</v>
      </c>
      <c r="BL205" s="17" t="s">
        <v>183</v>
      </c>
      <c r="BM205" s="170" t="s">
        <v>248</v>
      </c>
    </row>
    <row r="206" spans="1:65" s="13" customFormat="1">
      <c r="B206" s="172"/>
      <c r="D206" s="173" t="s">
        <v>139</v>
      </c>
      <c r="E206" s="174" t="s">
        <v>1</v>
      </c>
      <c r="F206" s="175" t="s">
        <v>249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139</v>
      </c>
      <c r="AU206" s="174" t="s">
        <v>138</v>
      </c>
      <c r="AV206" s="13" t="s">
        <v>138</v>
      </c>
      <c r="AW206" s="13" t="s">
        <v>33</v>
      </c>
      <c r="AX206" s="13" t="s">
        <v>76</v>
      </c>
      <c r="AY206" s="174" t="s">
        <v>132</v>
      </c>
    </row>
    <row r="207" spans="1:65" s="13" customFormat="1">
      <c r="B207" s="172"/>
      <c r="D207" s="173" t="s">
        <v>139</v>
      </c>
      <c r="E207" s="174" t="s">
        <v>1</v>
      </c>
      <c r="F207" s="175" t="s">
        <v>250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76</v>
      </c>
      <c r="AY207" s="174" t="s">
        <v>132</v>
      </c>
    </row>
    <row r="208" spans="1:65" s="14" customFormat="1">
      <c r="B208" s="181"/>
      <c r="D208" s="173" t="s">
        <v>139</v>
      </c>
      <c r="E208" s="182" t="s">
        <v>1</v>
      </c>
      <c r="F208" s="183" t="s">
        <v>141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139</v>
      </c>
      <c r="AU208" s="182" t="s">
        <v>138</v>
      </c>
      <c r="AV208" s="14" t="s">
        <v>137</v>
      </c>
      <c r="AW208" s="14" t="s">
        <v>33</v>
      </c>
      <c r="AX208" s="14" t="s">
        <v>84</v>
      </c>
      <c r="AY208" s="182" t="s">
        <v>132</v>
      </c>
    </row>
    <row r="209" spans="1:65" s="2" customFormat="1" ht="24">
      <c r="A209" s="32"/>
      <c r="B209" s="157"/>
      <c r="C209" s="196">
        <v>28</v>
      </c>
      <c r="D209" s="196" t="s">
        <v>184</v>
      </c>
      <c r="E209" s="197" t="s">
        <v>252</v>
      </c>
      <c r="F209" s="198" t="s">
        <v>253</v>
      </c>
      <c r="G209" s="199" t="s">
        <v>254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251</v>
      </c>
      <c r="AT209" s="170" t="s">
        <v>184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183</v>
      </c>
      <c r="BM209" s="170" t="s">
        <v>255</v>
      </c>
    </row>
    <row r="210" spans="1:65" s="15" customFormat="1">
      <c r="B210" s="189"/>
      <c r="D210" s="173" t="s">
        <v>139</v>
      </c>
      <c r="E210" s="190" t="s">
        <v>1</v>
      </c>
      <c r="F210" s="191" t="s">
        <v>256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139</v>
      </c>
      <c r="AU210" s="190" t="s">
        <v>138</v>
      </c>
      <c r="AV210" s="15" t="s">
        <v>84</v>
      </c>
      <c r="AW210" s="15" t="s">
        <v>33</v>
      </c>
      <c r="AX210" s="15" t="s">
        <v>76</v>
      </c>
      <c r="AY210" s="190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257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84</v>
      </c>
      <c r="AY211" s="174" t="s">
        <v>132</v>
      </c>
    </row>
    <row r="212" spans="1:65" s="2" customFormat="1" ht="24">
      <c r="A212" s="32"/>
      <c r="B212" s="157"/>
      <c r="C212" s="158">
        <v>29</v>
      </c>
      <c r="D212" s="158" t="s">
        <v>135</v>
      </c>
      <c r="E212" s="159" t="s">
        <v>258</v>
      </c>
      <c r="F212" s="160" t="s">
        <v>259</v>
      </c>
      <c r="G212" s="161" t="s">
        <v>136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183</v>
      </c>
      <c r="AT212" s="170" t="s">
        <v>135</v>
      </c>
      <c r="AU212" s="170" t="s">
        <v>138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138</v>
      </c>
      <c r="BK212" s="171">
        <f>ROUND(I212*H212,2)</f>
        <v>0</v>
      </c>
      <c r="BL212" s="17" t="s">
        <v>183</v>
      </c>
      <c r="BM212" s="170" t="s">
        <v>260</v>
      </c>
    </row>
    <row r="213" spans="1:65" s="13" customFormat="1">
      <c r="B213" s="172"/>
      <c r="D213" s="173" t="s">
        <v>139</v>
      </c>
      <c r="E213" s="174" t="s">
        <v>1</v>
      </c>
      <c r="F213" s="175" t="s">
        <v>261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84</v>
      </c>
      <c r="AY213" s="174" t="s">
        <v>132</v>
      </c>
    </row>
    <row r="214" spans="1:65" s="2" customFormat="1" ht="24">
      <c r="A214" s="32"/>
      <c r="B214" s="157"/>
      <c r="C214" s="158">
        <v>30</v>
      </c>
      <c r="D214" s="158" t="s">
        <v>135</v>
      </c>
      <c r="E214" s="159" t="s">
        <v>262</v>
      </c>
      <c r="F214" s="160" t="s">
        <v>263</v>
      </c>
      <c r="G214" s="161" t="s">
        <v>264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183</v>
      </c>
      <c r="AT214" s="170" t="s">
        <v>135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183</v>
      </c>
      <c r="BM214" s="170" t="s">
        <v>265</v>
      </c>
    </row>
    <row r="215" spans="1:65" s="13" customFormat="1">
      <c r="B215" s="172"/>
      <c r="D215" s="173" t="s">
        <v>139</v>
      </c>
      <c r="E215" s="174" t="s">
        <v>1</v>
      </c>
      <c r="F215" s="175" t="s">
        <v>266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76</v>
      </c>
      <c r="AY215" s="174" t="s">
        <v>132</v>
      </c>
    </row>
    <row r="216" spans="1:65" s="13" customFormat="1">
      <c r="B216" s="172"/>
      <c r="D216" s="173" t="s">
        <v>139</v>
      </c>
      <c r="E216" s="174" t="s">
        <v>1</v>
      </c>
      <c r="F216" s="175" t="s">
        <v>267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139</v>
      </c>
      <c r="AU216" s="174" t="s">
        <v>138</v>
      </c>
      <c r="AV216" s="13" t="s">
        <v>138</v>
      </c>
      <c r="AW216" s="13" t="s">
        <v>33</v>
      </c>
      <c r="AX216" s="13" t="s">
        <v>76</v>
      </c>
      <c r="AY216" s="174" t="s">
        <v>132</v>
      </c>
    </row>
    <row r="217" spans="1:65" s="13" customFormat="1">
      <c r="B217" s="172"/>
      <c r="D217" s="173" t="s">
        <v>139</v>
      </c>
      <c r="E217" s="174" t="s">
        <v>1</v>
      </c>
      <c r="F217" s="175" t="s">
        <v>268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139</v>
      </c>
      <c r="AU217" s="174" t="s">
        <v>138</v>
      </c>
      <c r="AV217" s="13" t="s">
        <v>138</v>
      </c>
      <c r="AW217" s="13" t="s">
        <v>33</v>
      </c>
      <c r="AX217" s="13" t="s">
        <v>76</v>
      </c>
      <c r="AY217" s="174" t="s">
        <v>132</v>
      </c>
    </row>
    <row r="218" spans="1:65" s="14" customFormat="1">
      <c r="B218" s="181"/>
      <c r="D218" s="173" t="s">
        <v>139</v>
      </c>
      <c r="E218" s="182" t="s">
        <v>1</v>
      </c>
      <c r="F218" s="183" t="s">
        <v>141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139</v>
      </c>
      <c r="AU218" s="182" t="s">
        <v>138</v>
      </c>
      <c r="AV218" s="14" t="s">
        <v>137</v>
      </c>
      <c r="AW218" s="14" t="s">
        <v>33</v>
      </c>
      <c r="AX218" s="14" t="s">
        <v>84</v>
      </c>
      <c r="AY218" s="182" t="s">
        <v>132</v>
      </c>
    </row>
    <row r="219" spans="1:65" s="2" customFormat="1" ht="24">
      <c r="A219" s="32"/>
      <c r="B219" s="157"/>
      <c r="C219" s="158">
        <v>31</v>
      </c>
      <c r="D219" s="158" t="s">
        <v>135</v>
      </c>
      <c r="E219" s="159" t="s">
        <v>269</v>
      </c>
      <c r="F219" s="160" t="s">
        <v>270</v>
      </c>
      <c r="G219" s="161" t="s">
        <v>181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183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183</v>
      </c>
      <c r="BM219" s="170" t="s">
        <v>271</v>
      </c>
    </row>
    <row r="220" spans="1:65" s="2" customFormat="1" ht="12">
      <c r="A220" s="32"/>
      <c r="B220" s="157"/>
      <c r="C220" s="196">
        <v>32</v>
      </c>
      <c r="D220" s="196" t="s">
        <v>184</v>
      </c>
      <c r="E220" s="197" t="s">
        <v>272</v>
      </c>
      <c r="F220" s="198" t="s">
        <v>273</v>
      </c>
      <c r="G220" s="199" t="s">
        <v>264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251</v>
      </c>
      <c r="AT220" s="170" t="s">
        <v>184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183</v>
      </c>
      <c r="BM220" s="170" t="s">
        <v>274</v>
      </c>
    </row>
    <row r="221" spans="1:65" s="13" customFormat="1">
      <c r="B221" s="172"/>
      <c r="D221" s="173" t="s">
        <v>139</v>
      </c>
      <c r="E221" s="174" t="s">
        <v>1</v>
      </c>
      <c r="F221" s="175" t="s">
        <v>275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139</v>
      </c>
      <c r="AU221" s="174" t="s">
        <v>138</v>
      </c>
      <c r="AV221" s="13" t="s">
        <v>138</v>
      </c>
      <c r="AW221" s="13" t="s">
        <v>33</v>
      </c>
      <c r="AX221" s="13" t="s">
        <v>84</v>
      </c>
      <c r="AY221" s="174" t="s">
        <v>132</v>
      </c>
    </row>
    <row r="222" spans="1:65" s="2" customFormat="1" ht="24">
      <c r="A222" s="32"/>
      <c r="B222" s="157"/>
      <c r="C222" s="158">
        <v>33</v>
      </c>
      <c r="D222" s="158" t="s">
        <v>135</v>
      </c>
      <c r="E222" s="159" t="s">
        <v>276</v>
      </c>
      <c r="F222" s="160" t="s">
        <v>277</v>
      </c>
      <c r="G222" s="161" t="s">
        <v>214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183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183</v>
      </c>
      <c r="BM222" s="170" t="s">
        <v>278</v>
      </c>
    </row>
    <row r="223" spans="1:65" s="12" customFormat="1" ht="22.9" customHeight="1">
      <c r="B223" s="144"/>
      <c r="D223" s="145" t="s">
        <v>75</v>
      </c>
      <c r="E223" s="155" t="s">
        <v>279</v>
      </c>
      <c r="F223" s="155" t="s">
        <v>280</v>
      </c>
      <c r="I223" s="147"/>
      <c r="J223" s="156">
        <f>BK223</f>
        <v>0</v>
      </c>
      <c r="L223" s="144"/>
      <c r="M223" s="149"/>
      <c r="N223" s="150"/>
      <c r="O223" s="150"/>
      <c r="P223" s="151">
        <f>SUM(P224:P232)</f>
        <v>0</v>
      </c>
      <c r="Q223" s="150"/>
      <c r="R223" s="151">
        <f>SUM(R224:R232)</f>
        <v>8.3000000000000001E-3</v>
      </c>
      <c r="S223" s="150"/>
      <c r="T223" s="152">
        <f>SUM(T224:T232)</f>
        <v>2.1179999999999997E-2</v>
      </c>
      <c r="AR223" s="145" t="s">
        <v>138</v>
      </c>
      <c r="AT223" s="153" t="s">
        <v>75</v>
      </c>
      <c r="AU223" s="153" t="s">
        <v>84</v>
      </c>
      <c r="AY223" s="145" t="s">
        <v>132</v>
      </c>
      <c r="BK223" s="154">
        <f>SUM(BK224:BK232)</f>
        <v>0</v>
      </c>
    </row>
    <row r="224" spans="1:65" s="2" customFormat="1" ht="12">
      <c r="A224" s="32"/>
      <c r="B224" s="157"/>
      <c r="C224" s="158">
        <v>34</v>
      </c>
      <c r="D224" s="158" t="s">
        <v>135</v>
      </c>
      <c r="E224" s="159" t="s">
        <v>281</v>
      </c>
      <c r="F224" s="160" t="s">
        <v>282</v>
      </c>
      <c r="G224" s="161" t="s">
        <v>264</v>
      </c>
      <c r="H224" s="162">
        <v>6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1.98E-3</v>
      </c>
      <c r="T224" s="169">
        <f>S224*H224</f>
        <v>1.188E-2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183</v>
      </c>
      <c r="AT224" s="170" t="s">
        <v>135</v>
      </c>
      <c r="AU224" s="170" t="s">
        <v>138</v>
      </c>
      <c r="AY224" s="17" t="s">
        <v>132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138</v>
      </c>
      <c r="BK224" s="171">
        <f>ROUND(I224*H224,2)</f>
        <v>0</v>
      </c>
      <c r="BL224" s="17" t="s">
        <v>183</v>
      </c>
      <c r="BM224" s="170" t="s">
        <v>283</v>
      </c>
    </row>
    <row r="225" spans="1:65" s="2" customFormat="1" ht="12">
      <c r="A225" s="32"/>
      <c r="B225" s="157"/>
      <c r="C225" s="158">
        <v>35</v>
      </c>
      <c r="D225" s="158" t="s">
        <v>135</v>
      </c>
      <c r="E225" s="159" t="s">
        <v>284</v>
      </c>
      <c r="F225" s="160" t="s">
        <v>285</v>
      </c>
      <c r="G225" s="161" t="s">
        <v>264</v>
      </c>
      <c r="H225" s="162">
        <v>2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1.7700000000000001E-3</v>
      </c>
      <c r="R225" s="168">
        <f>Q225*H225</f>
        <v>3.5400000000000002E-3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183</v>
      </c>
      <c r="BM225" s="170" t="s">
        <v>286</v>
      </c>
    </row>
    <row r="226" spans="1:65" s="2" customFormat="1" ht="12">
      <c r="A226" s="32"/>
      <c r="B226" s="157"/>
      <c r="C226" s="158">
        <v>36</v>
      </c>
      <c r="D226" s="158" t="s">
        <v>135</v>
      </c>
      <c r="E226" s="159" t="s">
        <v>287</v>
      </c>
      <c r="F226" s="160" t="s">
        <v>288</v>
      </c>
      <c r="G226" s="161" t="s">
        <v>264</v>
      </c>
      <c r="H226" s="162">
        <v>7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4.6000000000000001E-4</v>
      </c>
      <c r="R226" s="168">
        <f>Q226*H226</f>
        <v>3.2200000000000002E-3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183</v>
      </c>
      <c r="BM226" s="170" t="s">
        <v>289</v>
      </c>
    </row>
    <row r="227" spans="1:65" s="2" customFormat="1" ht="12">
      <c r="A227" s="32"/>
      <c r="B227" s="157"/>
      <c r="C227" s="158">
        <v>37</v>
      </c>
      <c r="D227" s="158" t="s">
        <v>135</v>
      </c>
      <c r="E227" s="159" t="s">
        <v>290</v>
      </c>
      <c r="F227" s="160" t="s">
        <v>291</v>
      </c>
      <c r="G227" s="161" t="s">
        <v>264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7.6999999999999996E-4</v>
      </c>
      <c r="R227" s="168">
        <f>Q227*H227</f>
        <v>1.5399999999999999E-3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183</v>
      </c>
      <c r="BM227" s="170" t="s">
        <v>292</v>
      </c>
    </row>
    <row r="228" spans="1:65" s="2" customFormat="1" ht="12">
      <c r="A228" s="32"/>
      <c r="B228" s="157"/>
      <c r="C228" s="158">
        <v>38</v>
      </c>
      <c r="D228" s="158" t="s">
        <v>135</v>
      </c>
      <c r="E228" s="159" t="s">
        <v>293</v>
      </c>
      <c r="F228" s="160" t="s">
        <v>294</v>
      </c>
      <c r="G228" s="161" t="s">
        <v>181</v>
      </c>
      <c r="H228" s="162">
        <v>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3.0999999999999999E-3</v>
      </c>
      <c r="T228" s="169">
        <f>S228*H228</f>
        <v>9.2999999999999992E-3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183</v>
      </c>
      <c r="BM228" s="170" t="s">
        <v>295</v>
      </c>
    </row>
    <row r="229" spans="1:65" s="15" customFormat="1">
      <c r="B229" s="189"/>
      <c r="D229" s="173" t="s">
        <v>139</v>
      </c>
      <c r="E229" s="190" t="s">
        <v>1</v>
      </c>
      <c r="F229" s="191" t="s">
        <v>296</v>
      </c>
      <c r="H229" s="190" t="s">
        <v>1</v>
      </c>
      <c r="I229" s="192"/>
      <c r="L229" s="189"/>
      <c r="M229" s="193"/>
      <c r="N229" s="194"/>
      <c r="O229" s="194"/>
      <c r="P229" s="194"/>
      <c r="Q229" s="194"/>
      <c r="R229" s="194"/>
      <c r="S229" s="194"/>
      <c r="T229" s="195"/>
      <c r="AT229" s="190" t="s">
        <v>139</v>
      </c>
      <c r="AU229" s="190" t="s">
        <v>138</v>
      </c>
      <c r="AV229" s="15" t="s">
        <v>84</v>
      </c>
      <c r="AW229" s="15" t="s">
        <v>33</v>
      </c>
      <c r="AX229" s="15" t="s">
        <v>76</v>
      </c>
      <c r="AY229" s="190" t="s">
        <v>132</v>
      </c>
    </row>
    <row r="230" spans="1:65" s="13" customFormat="1">
      <c r="B230" s="172"/>
      <c r="D230" s="173" t="s">
        <v>139</v>
      </c>
      <c r="E230" s="174" t="s">
        <v>1</v>
      </c>
      <c r="F230" s="175" t="s">
        <v>143</v>
      </c>
      <c r="H230" s="176">
        <v>3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139</v>
      </c>
      <c r="AU230" s="174" t="s">
        <v>138</v>
      </c>
      <c r="AV230" s="13" t="s">
        <v>138</v>
      </c>
      <c r="AW230" s="13" t="s">
        <v>33</v>
      </c>
      <c r="AX230" s="13" t="s">
        <v>84</v>
      </c>
      <c r="AY230" s="174" t="s">
        <v>132</v>
      </c>
    </row>
    <row r="231" spans="1:65" s="2" customFormat="1" ht="24">
      <c r="A231" s="32"/>
      <c r="B231" s="157"/>
      <c r="C231" s="158">
        <v>39</v>
      </c>
      <c r="D231" s="158" t="s">
        <v>135</v>
      </c>
      <c r="E231" s="159" t="s">
        <v>297</v>
      </c>
      <c r="F231" s="160" t="s">
        <v>298</v>
      </c>
      <c r="G231" s="161" t="s">
        <v>264</v>
      </c>
      <c r="H231" s="162">
        <v>11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183</v>
      </c>
      <c r="AT231" s="170" t="s">
        <v>135</v>
      </c>
      <c r="AU231" s="170" t="s">
        <v>138</v>
      </c>
      <c r="AY231" s="17" t="s">
        <v>132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138</v>
      </c>
      <c r="BK231" s="171">
        <f>ROUND(I231*H231,2)</f>
        <v>0</v>
      </c>
      <c r="BL231" s="17" t="s">
        <v>183</v>
      </c>
      <c r="BM231" s="170" t="s">
        <v>299</v>
      </c>
    </row>
    <row r="232" spans="1:65" s="2" customFormat="1" ht="24">
      <c r="A232" s="32"/>
      <c r="B232" s="157"/>
      <c r="C232" s="158">
        <v>40</v>
      </c>
      <c r="D232" s="158" t="s">
        <v>135</v>
      </c>
      <c r="E232" s="159" t="s">
        <v>300</v>
      </c>
      <c r="F232" s="160" t="s">
        <v>301</v>
      </c>
      <c r="G232" s="161" t="s">
        <v>214</v>
      </c>
      <c r="H232" s="162">
        <v>8.0000000000000002E-3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135</v>
      </c>
      <c r="AU232" s="170" t="s">
        <v>138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138</v>
      </c>
      <c r="BK232" s="171">
        <f>ROUND(I232*H232,2)</f>
        <v>0</v>
      </c>
      <c r="BL232" s="17" t="s">
        <v>183</v>
      </c>
      <c r="BM232" s="170" t="s">
        <v>302</v>
      </c>
    </row>
    <row r="233" spans="1:65" s="12" customFormat="1" ht="22.9" customHeight="1">
      <c r="B233" s="144"/>
      <c r="D233" s="145" t="s">
        <v>75</v>
      </c>
      <c r="E233" s="155" t="s">
        <v>303</v>
      </c>
      <c r="F233" s="155" t="s">
        <v>304</v>
      </c>
      <c r="I233" s="147"/>
      <c r="J233" s="156">
        <f>BK233</f>
        <v>0</v>
      </c>
      <c r="L233" s="144"/>
      <c r="M233" s="149"/>
      <c r="N233" s="150"/>
      <c r="O233" s="150"/>
      <c r="P233" s="151">
        <f>SUM(P234:P243)</f>
        <v>0</v>
      </c>
      <c r="Q233" s="150"/>
      <c r="R233" s="151">
        <f>SUM(R234:R243)</f>
        <v>2.018E-2</v>
      </c>
      <c r="S233" s="150"/>
      <c r="T233" s="152">
        <f>SUM(T234:T243)</f>
        <v>2.7999999999999995E-3</v>
      </c>
      <c r="AR233" s="145" t="s">
        <v>138</v>
      </c>
      <c r="AT233" s="153" t="s">
        <v>75</v>
      </c>
      <c r="AU233" s="153" t="s">
        <v>84</v>
      </c>
      <c r="AY233" s="145" t="s">
        <v>132</v>
      </c>
      <c r="BK233" s="154">
        <f>SUM(BK234:BK243)</f>
        <v>0</v>
      </c>
    </row>
    <row r="234" spans="1:65" s="2" customFormat="1" ht="12">
      <c r="A234" s="32"/>
      <c r="B234" s="157"/>
      <c r="C234" s="158">
        <v>41</v>
      </c>
      <c r="D234" s="158" t="s">
        <v>135</v>
      </c>
      <c r="E234" s="159" t="s">
        <v>305</v>
      </c>
      <c r="F234" s="160" t="s">
        <v>306</v>
      </c>
      <c r="G234" s="161" t="s">
        <v>264</v>
      </c>
      <c r="H234" s="162">
        <v>10</v>
      </c>
      <c r="I234" s="163"/>
      <c r="J234" s="164">
        <f t="shared" ref="J234:J243" si="10"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 t="shared" ref="P234:P243" si="11">O234*H234</f>
        <v>0</v>
      </c>
      <c r="Q234" s="168">
        <v>0</v>
      </c>
      <c r="R234" s="168">
        <f t="shared" ref="R234:R243" si="12">Q234*H234</f>
        <v>0</v>
      </c>
      <c r="S234" s="168">
        <v>2.7999999999999998E-4</v>
      </c>
      <c r="T234" s="169">
        <f t="shared" ref="T234:T243" si="13">S234*H234</f>
        <v>2.7999999999999995E-3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135</v>
      </c>
      <c r="AU234" s="170" t="s">
        <v>138</v>
      </c>
      <c r="AY234" s="17" t="s">
        <v>132</v>
      </c>
      <c r="BE234" s="171">
        <f t="shared" ref="BE234:BE243" si="14">IF(N234="základní",J234,0)</f>
        <v>0</v>
      </c>
      <c r="BF234" s="171">
        <f t="shared" ref="BF234:BF243" si="15">IF(N234="snížená",J234,0)</f>
        <v>0</v>
      </c>
      <c r="BG234" s="171">
        <f t="shared" ref="BG234:BG243" si="16">IF(N234="zákl. přenesená",J234,0)</f>
        <v>0</v>
      </c>
      <c r="BH234" s="171">
        <f t="shared" ref="BH234:BH243" si="17">IF(N234="sníž. přenesená",J234,0)</f>
        <v>0</v>
      </c>
      <c r="BI234" s="171">
        <f t="shared" ref="BI234:BI243" si="18">IF(N234="nulová",J234,0)</f>
        <v>0</v>
      </c>
      <c r="BJ234" s="17" t="s">
        <v>138</v>
      </c>
      <c r="BK234" s="171">
        <f t="shared" ref="BK234:BK243" si="19">ROUND(I234*H234,2)</f>
        <v>0</v>
      </c>
      <c r="BL234" s="17" t="s">
        <v>183</v>
      </c>
      <c r="BM234" s="170" t="s">
        <v>307</v>
      </c>
    </row>
    <row r="235" spans="1:65" s="2" customFormat="1" ht="24">
      <c r="A235" s="32"/>
      <c r="B235" s="157"/>
      <c r="C235" s="158">
        <v>42</v>
      </c>
      <c r="D235" s="158" t="s">
        <v>135</v>
      </c>
      <c r="E235" s="159" t="s">
        <v>308</v>
      </c>
      <c r="F235" s="160" t="s">
        <v>309</v>
      </c>
      <c r="G235" s="161" t="s">
        <v>264</v>
      </c>
      <c r="H235" s="162">
        <v>20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4.2000000000000002E-4</v>
      </c>
      <c r="R235" s="168">
        <f t="shared" si="12"/>
        <v>8.4000000000000012E-3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183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183</v>
      </c>
      <c r="BM235" s="170" t="s">
        <v>310</v>
      </c>
    </row>
    <row r="236" spans="1:65" s="2" customFormat="1" ht="24">
      <c r="A236" s="32"/>
      <c r="B236" s="157"/>
      <c r="C236" s="196">
        <v>43</v>
      </c>
      <c r="D236" s="196" t="s">
        <v>184</v>
      </c>
      <c r="E236" s="197" t="s">
        <v>311</v>
      </c>
      <c r="F236" s="198" t="s">
        <v>312</v>
      </c>
      <c r="G236" s="199" t="s">
        <v>264</v>
      </c>
      <c r="H236" s="200">
        <v>7</v>
      </c>
      <c r="I236" s="201"/>
      <c r="J236" s="202">
        <f t="shared" si="10"/>
        <v>0</v>
      </c>
      <c r="K236" s="203"/>
      <c r="L236" s="204"/>
      <c r="M236" s="205" t="s">
        <v>1</v>
      </c>
      <c r="N236" s="206" t="s">
        <v>42</v>
      </c>
      <c r="O236" s="58"/>
      <c r="P236" s="168">
        <f t="shared" si="11"/>
        <v>0</v>
      </c>
      <c r="Q236" s="168">
        <v>1.1E-4</v>
      </c>
      <c r="R236" s="168">
        <f t="shared" si="12"/>
        <v>7.7000000000000007E-4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251</v>
      </c>
      <c r="AT236" s="170" t="s">
        <v>184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183</v>
      </c>
      <c r="BM236" s="170" t="s">
        <v>313</v>
      </c>
    </row>
    <row r="237" spans="1:65" s="2" customFormat="1" ht="24">
      <c r="A237" s="32"/>
      <c r="B237" s="157"/>
      <c r="C237" s="196">
        <v>44</v>
      </c>
      <c r="D237" s="196" t="s">
        <v>184</v>
      </c>
      <c r="E237" s="197" t="s">
        <v>314</v>
      </c>
      <c r="F237" s="198" t="s">
        <v>315</v>
      </c>
      <c r="G237" s="199" t="s">
        <v>264</v>
      </c>
      <c r="H237" s="200">
        <v>7</v>
      </c>
      <c r="I237" s="201"/>
      <c r="J237" s="202">
        <f t="shared" si="10"/>
        <v>0</v>
      </c>
      <c r="K237" s="203"/>
      <c r="L237" s="204"/>
      <c r="M237" s="205" t="s">
        <v>1</v>
      </c>
      <c r="N237" s="206" t="s">
        <v>42</v>
      </c>
      <c r="O237" s="58"/>
      <c r="P237" s="168">
        <f t="shared" si="11"/>
        <v>0</v>
      </c>
      <c r="Q237" s="168">
        <v>1.7000000000000001E-4</v>
      </c>
      <c r="R237" s="168">
        <f t="shared" si="12"/>
        <v>1.1900000000000001E-3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251</v>
      </c>
      <c r="AT237" s="170" t="s">
        <v>184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183</v>
      </c>
      <c r="BM237" s="170" t="s">
        <v>316</v>
      </c>
    </row>
    <row r="238" spans="1:65" s="2" customFormat="1" ht="24">
      <c r="A238" s="32"/>
      <c r="B238" s="157"/>
      <c r="C238" s="196">
        <v>45</v>
      </c>
      <c r="D238" s="196" t="s">
        <v>184</v>
      </c>
      <c r="E238" s="197" t="s">
        <v>317</v>
      </c>
      <c r="F238" s="198" t="s">
        <v>318</v>
      </c>
      <c r="G238" s="199" t="s">
        <v>264</v>
      </c>
      <c r="H238" s="200">
        <v>6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2.7E-4</v>
      </c>
      <c r="R238" s="168">
        <f t="shared" si="12"/>
        <v>1.6199999999999999E-3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251</v>
      </c>
      <c r="AT238" s="170" t="s">
        <v>184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183</v>
      </c>
      <c r="BM238" s="170" t="s">
        <v>319</v>
      </c>
    </row>
    <row r="239" spans="1:65" s="2" customFormat="1" ht="24">
      <c r="A239" s="32"/>
      <c r="B239" s="157"/>
      <c r="C239" s="158">
        <v>46</v>
      </c>
      <c r="D239" s="158" t="s">
        <v>135</v>
      </c>
      <c r="E239" s="159" t="s">
        <v>320</v>
      </c>
      <c r="F239" s="160" t="s">
        <v>321</v>
      </c>
      <c r="G239" s="161" t="s">
        <v>322</v>
      </c>
      <c r="H239" s="162">
        <v>1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183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183</v>
      </c>
      <c r="BM239" s="170" t="s">
        <v>323</v>
      </c>
    </row>
    <row r="240" spans="1:65" s="2" customFormat="1" ht="24">
      <c r="A240" s="32"/>
      <c r="B240" s="157"/>
      <c r="C240" s="158">
        <v>47</v>
      </c>
      <c r="D240" s="158" t="s">
        <v>135</v>
      </c>
      <c r="E240" s="159" t="s">
        <v>324</v>
      </c>
      <c r="F240" s="160" t="s">
        <v>325</v>
      </c>
      <c r="G240" s="161" t="s">
        <v>322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183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183</v>
      </c>
      <c r="BM240" s="170" t="s">
        <v>326</v>
      </c>
    </row>
    <row r="241" spans="1:65" s="2" customFormat="1" ht="24">
      <c r="A241" s="32"/>
      <c r="B241" s="157"/>
      <c r="C241" s="158">
        <v>48</v>
      </c>
      <c r="D241" s="158" t="s">
        <v>135</v>
      </c>
      <c r="E241" s="159" t="s">
        <v>327</v>
      </c>
      <c r="F241" s="160" t="s">
        <v>328</v>
      </c>
      <c r="G241" s="161" t="s">
        <v>264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4.0000000000000002E-4</v>
      </c>
      <c r="R241" s="168">
        <f t="shared" si="12"/>
        <v>8.0000000000000002E-3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183</v>
      </c>
      <c r="BM241" s="170" t="s">
        <v>329</v>
      </c>
    </row>
    <row r="242" spans="1:65" s="2" customFormat="1" ht="12">
      <c r="A242" s="32"/>
      <c r="B242" s="157"/>
      <c r="C242" s="158">
        <v>49</v>
      </c>
      <c r="D242" s="158" t="s">
        <v>135</v>
      </c>
      <c r="E242" s="159" t="s">
        <v>330</v>
      </c>
      <c r="F242" s="160" t="s">
        <v>331</v>
      </c>
      <c r="G242" s="161" t="s">
        <v>264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1.0000000000000001E-5</v>
      </c>
      <c r="R242" s="168">
        <f t="shared" si="12"/>
        <v>2.0000000000000001E-4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183</v>
      </c>
      <c r="BM242" s="170" t="s">
        <v>332</v>
      </c>
    </row>
    <row r="243" spans="1:65" s="2" customFormat="1" ht="24">
      <c r="A243" s="32"/>
      <c r="B243" s="157"/>
      <c r="C243" s="158">
        <v>50</v>
      </c>
      <c r="D243" s="158" t="s">
        <v>135</v>
      </c>
      <c r="E243" s="159" t="s">
        <v>333</v>
      </c>
      <c r="F243" s="160" t="s">
        <v>334</v>
      </c>
      <c r="G243" s="161" t="s">
        <v>214</v>
      </c>
      <c r="H243" s="162">
        <v>0.02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183</v>
      </c>
      <c r="BM243" s="170" t="s">
        <v>335</v>
      </c>
    </row>
    <row r="244" spans="1:65" s="12" customFormat="1" ht="22.9" customHeight="1">
      <c r="B244" s="144"/>
      <c r="D244" s="145" t="s">
        <v>75</v>
      </c>
      <c r="E244" s="155" t="s">
        <v>336</v>
      </c>
      <c r="F244" s="155" t="s">
        <v>337</v>
      </c>
      <c r="I244" s="147"/>
      <c r="J244" s="156">
        <f>SUM(J245:J262)</f>
        <v>0</v>
      </c>
      <c r="L244" s="144"/>
      <c r="M244" s="149"/>
      <c r="N244" s="150"/>
      <c r="O244" s="150"/>
      <c r="P244" s="151">
        <f>SUM(P245:P262)</f>
        <v>0</v>
      </c>
      <c r="Q244" s="150"/>
      <c r="R244" s="151">
        <f>SUM(R245:R262)</f>
        <v>5.0390000000000011E-2</v>
      </c>
      <c r="S244" s="150"/>
      <c r="T244" s="152">
        <f>SUM(T245:T262)</f>
        <v>7.775E-2</v>
      </c>
      <c r="AR244" s="145" t="s">
        <v>138</v>
      </c>
      <c r="AT244" s="153" t="s">
        <v>75</v>
      </c>
      <c r="AU244" s="153" t="s">
        <v>84</v>
      </c>
      <c r="AY244" s="145" t="s">
        <v>132</v>
      </c>
      <c r="BK244" s="154">
        <f>SUM(BK245:BK262)</f>
        <v>0</v>
      </c>
    </row>
    <row r="245" spans="1:65" s="2" customFormat="1" ht="24">
      <c r="A245" s="32"/>
      <c r="B245" s="157"/>
      <c r="C245" s="158">
        <v>51</v>
      </c>
      <c r="D245" s="158" t="s">
        <v>135</v>
      </c>
      <c r="E245" s="159" t="s">
        <v>338</v>
      </c>
      <c r="F245" s="160" t="s">
        <v>339</v>
      </c>
      <c r="G245" s="161" t="s">
        <v>322</v>
      </c>
      <c r="H245" s="162">
        <v>1</v>
      </c>
      <c r="I245" s="163"/>
      <c r="J245" s="164">
        <f t="shared" ref="J245:J262" si="2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62" si="21">O245*H245</f>
        <v>0</v>
      </c>
      <c r="Q245" s="168">
        <v>0</v>
      </c>
      <c r="R245" s="168">
        <f t="shared" ref="R245:R262" si="22">Q245*H245</f>
        <v>0</v>
      </c>
      <c r="S245" s="168">
        <v>1.933E-2</v>
      </c>
      <c r="T245" s="169">
        <f t="shared" ref="T245:T262" si="23">S245*H245</f>
        <v>1.933E-2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135</v>
      </c>
      <c r="AU245" s="170" t="s">
        <v>138</v>
      </c>
      <c r="AY245" s="17" t="s">
        <v>132</v>
      </c>
      <c r="BE245" s="171">
        <f t="shared" ref="BE245:BE262" si="24">IF(N245="základní",J245,0)</f>
        <v>0</v>
      </c>
      <c r="BF245" s="171">
        <f t="shared" ref="BF245:BF262" si="25">IF(N245="snížená",J245,0)</f>
        <v>0</v>
      </c>
      <c r="BG245" s="171">
        <f t="shared" ref="BG245:BG262" si="26">IF(N245="zákl. přenesená",J245,0)</f>
        <v>0</v>
      </c>
      <c r="BH245" s="171">
        <f t="shared" ref="BH245:BH262" si="27">IF(N245="sníž. přenesená",J245,0)</f>
        <v>0</v>
      </c>
      <c r="BI245" s="171">
        <f t="shared" ref="BI245:BI262" si="28">IF(N245="nulová",J245,0)</f>
        <v>0</v>
      </c>
      <c r="BJ245" s="17" t="s">
        <v>138</v>
      </c>
      <c r="BK245" s="171">
        <f t="shared" ref="BK245:BK262" si="29">ROUND(I245*H245,2)</f>
        <v>0</v>
      </c>
      <c r="BL245" s="17" t="s">
        <v>183</v>
      </c>
      <c r="BM245" s="170" t="s">
        <v>340</v>
      </c>
    </row>
    <row r="246" spans="1:65" s="2" customFormat="1" ht="24">
      <c r="A246" s="212"/>
      <c r="B246" s="157"/>
      <c r="C246" s="158">
        <v>52</v>
      </c>
      <c r="D246" s="158" t="s">
        <v>135</v>
      </c>
      <c r="E246" s="159" t="s">
        <v>657</v>
      </c>
      <c r="F246" s="160" t="s">
        <v>671</v>
      </c>
      <c r="G246" s="161" t="s">
        <v>322</v>
      </c>
      <c r="H246" s="162">
        <v>1</v>
      </c>
      <c r="I246" s="163"/>
      <c r="J246" s="164">
        <f t="shared" si="20"/>
        <v>0</v>
      </c>
      <c r="K246" s="165"/>
      <c r="L246" s="33"/>
      <c r="M246" s="166"/>
      <c r="N246" s="167"/>
      <c r="O246" s="58"/>
      <c r="P246" s="168"/>
      <c r="Q246" s="168"/>
      <c r="R246" s="168"/>
      <c r="S246" s="168"/>
      <c r="T246" s="169"/>
      <c r="U246" s="21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/>
      <c r="AR246" s="170"/>
      <c r="AT246" s="170"/>
      <c r="AU246" s="170"/>
      <c r="AY246" s="17"/>
      <c r="BE246" s="171"/>
      <c r="BF246" s="171"/>
      <c r="BG246" s="171"/>
      <c r="BH246" s="171"/>
      <c r="BI246" s="171"/>
      <c r="BJ246" s="17"/>
      <c r="BK246" s="171"/>
      <c r="BL246" s="17"/>
      <c r="BM246" s="170"/>
    </row>
    <row r="247" spans="1:65" s="2" customFormat="1" ht="24">
      <c r="A247" s="32"/>
      <c r="B247" s="157"/>
      <c r="C247" s="158">
        <v>53</v>
      </c>
      <c r="D247" s="158" t="s">
        <v>135</v>
      </c>
      <c r="E247" s="159" t="s">
        <v>341</v>
      </c>
      <c r="F247" s="160" t="s">
        <v>342</v>
      </c>
      <c r="G247" s="161" t="s">
        <v>322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0</v>
      </c>
      <c r="R247" s="168">
        <f t="shared" si="22"/>
        <v>0</v>
      </c>
      <c r="S247" s="168">
        <v>1.9460000000000002E-2</v>
      </c>
      <c r="T247" s="169">
        <f t="shared" si="23"/>
        <v>1.9460000000000002E-2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183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183</v>
      </c>
      <c r="BM247" s="170" t="s">
        <v>343</v>
      </c>
    </row>
    <row r="248" spans="1:65" s="2" customFormat="1" ht="24">
      <c r="A248" s="32"/>
      <c r="B248" s="157"/>
      <c r="C248" s="158">
        <v>54</v>
      </c>
      <c r="D248" s="158" t="s">
        <v>135</v>
      </c>
      <c r="E248" s="159" t="s">
        <v>344</v>
      </c>
      <c r="F248" s="160" t="s">
        <v>345</v>
      </c>
      <c r="G248" s="161" t="s">
        <v>322</v>
      </c>
      <c r="H248" s="162">
        <v>1</v>
      </c>
      <c r="I248" s="163"/>
      <c r="J248" s="164">
        <f t="shared" si="2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21"/>
        <v>0</v>
      </c>
      <c r="Q248" s="168">
        <v>1.375E-2</v>
      </c>
      <c r="R248" s="168">
        <f t="shared" si="22"/>
        <v>1.375E-2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183</v>
      </c>
      <c r="AT248" s="170" t="s">
        <v>135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183</v>
      </c>
      <c r="BM248" s="170" t="s">
        <v>346</v>
      </c>
    </row>
    <row r="249" spans="1:65" s="2" customFormat="1" ht="24">
      <c r="A249" s="32"/>
      <c r="B249" s="157"/>
      <c r="C249" s="158">
        <v>55</v>
      </c>
      <c r="D249" s="158" t="s">
        <v>135</v>
      </c>
      <c r="E249" s="159" t="s">
        <v>347</v>
      </c>
      <c r="F249" s="160" t="s">
        <v>348</v>
      </c>
      <c r="G249" s="161" t="s">
        <v>322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0</v>
      </c>
      <c r="R249" s="168">
        <f t="shared" si="22"/>
        <v>0</v>
      </c>
      <c r="S249" s="168">
        <v>3.2899999999999999E-2</v>
      </c>
      <c r="T249" s="169">
        <f t="shared" si="23"/>
        <v>3.2899999999999999E-2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183</v>
      </c>
      <c r="AT249" s="170" t="s">
        <v>135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183</v>
      </c>
      <c r="BM249" s="170" t="s">
        <v>349</v>
      </c>
    </row>
    <row r="250" spans="1:65" s="2" customFormat="1" ht="60">
      <c r="A250" s="32"/>
      <c r="B250" s="157"/>
      <c r="C250" s="158">
        <v>56</v>
      </c>
      <c r="D250" s="158" t="s">
        <v>135</v>
      </c>
      <c r="E250" s="159" t="s">
        <v>350</v>
      </c>
      <c r="F250" s="160" t="s">
        <v>658</v>
      </c>
      <c r="G250" s="161" t="s">
        <v>322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1.5339999999999999E-2</v>
      </c>
      <c r="R250" s="168">
        <f t="shared" si="22"/>
        <v>1.5339999999999999E-2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183</v>
      </c>
      <c r="BM250" s="170" t="s">
        <v>351</v>
      </c>
    </row>
    <row r="251" spans="1:65" s="2" customFormat="1" ht="24">
      <c r="A251" s="32"/>
      <c r="B251" s="157"/>
      <c r="C251" s="158">
        <v>57</v>
      </c>
      <c r="D251" s="196" t="s">
        <v>184</v>
      </c>
      <c r="E251" s="197" t="s">
        <v>352</v>
      </c>
      <c r="F251" s="198" t="s">
        <v>659</v>
      </c>
      <c r="G251" s="199" t="s">
        <v>181</v>
      </c>
      <c r="H251" s="200">
        <v>1</v>
      </c>
      <c r="I251" s="201"/>
      <c r="J251" s="202">
        <f t="shared" si="20"/>
        <v>0</v>
      </c>
      <c r="K251" s="203"/>
      <c r="L251" s="204"/>
      <c r="M251" s="205" t="s">
        <v>1</v>
      </c>
      <c r="N251" s="206" t="s">
        <v>42</v>
      </c>
      <c r="O251" s="58"/>
      <c r="P251" s="168">
        <f t="shared" si="21"/>
        <v>0</v>
      </c>
      <c r="Q251" s="168">
        <v>2.5000000000000001E-3</v>
      </c>
      <c r="R251" s="168">
        <f t="shared" si="22"/>
        <v>2.5000000000000001E-3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251</v>
      </c>
      <c r="AT251" s="170" t="s">
        <v>184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183</v>
      </c>
      <c r="BM251" s="170" t="s">
        <v>353</v>
      </c>
    </row>
    <row r="252" spans="1:65" s="2" customFormat="1" ht="24">
      <c r="A252" s="32"/>
      <c r="B252" s="157"/>
      <c r="C252" s="158">
        <v>58</v>
      </c>
      <c r="D252" s="196" t="s">
        <v>184</v>
      </c>
      <c r="E252" s="197" t="s">
        <v>354</v>
      </c>
      <c r="F252" s="198" t="s">
        <v>654</v>
      </c>
      <c r="G252" s="199" t="s">
        <v>181</v>
      </c>
      <c r="H252" s="200">
        <v>1</v>
      </c>
      <c r="I252" s="201"/>
      <c r="J252" s="202">
        <f t="shared" si="20"/>
        <v>0</v>
      </c>
      <c r="K252" s="203"/>
      <c r="L252" s="204"/>
      <c r="M252" s="205" t="s">
        <v>1</v>
      </c>
      <c r="N252" s="206" t="s">
        <v>42</v>
      </c>
      <c r="O252" s="58"/>
      <c r="P252" s="168">
        <f t="shared" si="21"/>
        <v>0</v>
      </c>
      <c r="Q252" s="168">
        <v>3.5000000000000001E-3</v>
      </c>
      <c r="R252" s="168">
        <f t="shared" si="22"/>
        <v>3.5000000000000001E-3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251</v>
      </c>
      <c r="AT252" s="170" t="s">
        <v>184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183</v>
      </c>
      <c r="BM252" s="170" t="s">
        <v>355</v>
      </c>
    </row>
    <row r="253" spans="1:65" s="2" customFormat="1" ht="12">
      <c r="A253" s="32"/>
      <c r="B253" s="157"/>
      <c r="C253" s="158">
        <v>59</v>
      </c>
      <c r="D253" s="196" t="s">
        <v>184</v>
      </c>
      <c r="E253" s="197" t="s">
        <v>356</v>
      </c>
      <c r="F253" s="198" t="s">
        <v>655</v>
      </c>
      <c r="G253" s="199" t="s">
        <v>181</v>
      </c>
      <c r="H253" s="200">
        <v>1</v>
      </c>
      <c r="I253" s="201"/>
      <c r="J253" s="202">
        <f t="shared" si="20"/>
        <v>0</v>
      </c>
      <c r="K253" s="203"/>
      <c r="L253" s="204"/>
      <c r="M253" s="205" t="s">
        <v>1</v>
      </c>
      <c r="N253" s="206" t="s">
        <v>42</v>
      </c>
      <c r="O253" s="58"/>
      <c r="P253" s="168">
        <f t="shared" si="21"/>
        <v>0</v>
      </c>
      <c r="Q253" s="168">
        <v>1.2999999999999999E-3</v>
      </c>
      <c r="R253" s="168">
        <f t="shared" si="22"/>
        <v>1.2999999999999999E-3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251</v>
      </c>
      <c r="AT253" s="170" t="s">
        <v>184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183</v>
      </c>
      <c r="BM253" s="170" t="s">
        <v>357</v>
      </c>
    </row>
    <row r="254" spans="1:65" s="2" customFormat="1" ht="12">
      <c r="A254" s="32"/>
      <c r="B254" s="157"/>
      <c r="C254" s="158">
        <v>60</v>
      </c>
      <c r="D254" s="158" t="s">
        <v>135</v>
      </c>
      <c r="E254" s="159" t="s">
        <v>358</v>
      </c>
      <c r="F254" s="160" t="s">
        <v>359</v>
      </c>
      <c r="G254" s="161" t="s">
        <v>181</v>
      </c>
      <c r="H254" s="162">
        <v>6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4.8999999999999998E-4</v>
      </c>
      <c r="T254" s="169">
        <f t="shared" si="23"/>
        <v>2.9399999999999999E-3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183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183</v>
      </c>
      <c r="BM254" s="170" t="s">
        <v>360</v>
      </c>
    </row>
    <row r="255" spans="1:65" s="2" customFormat="1" ht="24">
      <c r="A255" s="32"/>
      <c r="B255" s="157"/>
      <c r="C255" s="158">
        <v>61</v>
      </c>
      <c r="D255" s="158" t="s">
        <v>135</v>
      </c>
      <c r="E255" s="159" t="s">
        <v>361</v>
      </c>
      <c r="F255" s="160" t="s">
        <v>362</v>
      </c>
      <c r="G255" s="161" t="s">
        <v>322</v>
      </c>
      <c r="H255" s="162">
        <v>6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1.89E-3</v>
      </c>
      <c r="R255" s="168">
        <f t="shared" si="22"/>
        <v>1.1339999999999999E-2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183</v>
      </c>
      <c r="BM255" s="170" t="s">
        <v>363</v>
      </c>
    </row>
    <row r="256" spans="1:65" s="2" customFormat="1" ht="24">
      <c r="A256" s="32"/>
      <c r="B256" s="157"/>
      <c r="C256" s="158">
        <v>62</v>
      </c>
      <c r="D256" s="158" t="s">
        <v>135</v>
      </c>
      <c r="E256" s="159" t="s">
        <v>364</v>
      </c>
      <c r="F256" s="160" t="s">
        <v>365</v>
      </c>
      <c r="G256" s="161" t="s">
        <v>322</v>
      </c>
      <c r="H256" s="162">
        <v>2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1.56E-3</v>
      </c>
      <c r="T256" s="169">
        <f t="shared" si="23"/>
        <v>3.1199999999999999E-3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183</v>
      </c>
      <c r="AT256" s="170" t="s">
        <v>135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183</v>
      </c>
      <c r="BM256" s="170" t="s">
        <v>366</v>
      </c>
    </row>
    <row r="257" spans="1:65" s="2" customFormat="1" ht="24">
      <c r="A257" s="32"/>
      <c r="B257" s="157"/>
      <c r="C257" s="158">
        <v>63</v>
      </c>
      <c r="D257" s="158" t="s">
        <v>135</v>
      </c>
      <c r="E257" s="159" t="s">
        <v>367</v>
      </c>
      <c r="F257" s="160" t="s">
        <v>672</v>
      </c>
      <c r="G257" s="161" t="s">
        <v>322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1.8E-3</v>
      </c>
      <c r="R257" s="168">
        <f t="shared" si="22"/>
        <v>1.8E-3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183</v>
      </c>
      <c r="BM257" s="170" t="s">
        <v>368</v>
      </c>
    </row>
    <row r="258" spans="1:65" s="2" customFormat="1" ht="12">
      <c r="A258" s="32"/>
      <c r="B258" s="157"/>
      <c r="C258" s="158">
        <v>64</v>
      </c>
      <c r="D258" s="158" t="s">
        <v>135</v>
      </c>
      <c r="E258" s="159" t="s">
        <v>369</v>
      </c>
      <c r="F258" s="160" t="s">
        <v>370</v>
      </c>
      <c r="G258" s="161" t="s">
        <v>181</v>
      </c>
      <c r="H258" s="162">
        <v>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1.3999999999999999E-4</v>
      </c>
      <c r="R258" s="168">
        <f t="shared" si="22"/>
        <v>4.1999999999999996E-4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183</v>
      </c>
      <c r="BM258" s="170" t="s">
        <v>371</v>
      </c>
    </row>
    <row r="259" spans="1:65" s="2" customFormat="1" ht="24">
      <c r="A259" s="32"/>
      <c r="B259" s="157"/>
      <c r="C259" s="158">
        <v>65</v>
      </c>
      <c r="D259" s="196" t="s">
        <v>184</v>
      </c>
      <c r="E259" s="197" t="s">
        <v>372</v>
      </c>
      <c r="F259" s="198" t="s">
        <v>676</v>
      </c>
      <c r="G259" s="199" t="s">
        <v>181</v>
      </c>
      <c r="H259" s="200">
        <v>1</v>
      </c>
      <c r="I259" s="201"/>
      <c r="J259" s="202">
        <f t="shared" si="2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21"/>
        <v>0</v>
      </c>
      <c r="Q259" s="168">
        <v>4.4000000000000002E-4</v>
      </c>
      <c r="R259" s="168">
        <f t="shared" si="22"/>
        <v>4.4000000000000002E-4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251</v>
      </c>
      <c r="AT259" s="170" t="s">
        <v>184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183</v>
      </c>
      <c r="BM259" s="170" t="s">
        <v>373</v>
      </c>
    </row>
    <row r="260" spans="1:65" s="2" customFormat="1" ht="24">
      <c r="A260" s="32"/>
      <c r="B260" s="157"/>
      <c r="C260" s="158">
        <v>66</v>
      </c>
      <c r="D260" s="196" t="s">
        <v>184</v>
      </c>
      <c r="E260" s="197" t="s">
        <v>374</v>
      </c>
      <c r="F260" s="198" t="s">
        <v>660</v>
      </c>
      <c r="G260" s="199" t="s">
        <v>181</v>
      </c>
      <c r="H260" s="200">
        <v>1</v>
      </c>
      <c r="I260" s="201"/>
      <c r="J260" s="202">
        <f t="shared" si="2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251</v>
      </c>
      <c r="AT260" s="170" t="s">
        <v>184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183</v>
      </c>
      <c r="BM260" s="170" t="s">
        <v>375</v>
      </c>
    </row>
    <row r="261" spans="1:65" s="2" customFormat="1" ht="24">
      <c r="A261" s="32"/>
      <c r="B261" s="157"/>
      <c r="C261" s="158">
        <v>67</v>
      </c>
      <c r="D261" s="158" t="s">
        <v>135</v>
      </c>
      <c r="E261" s="159" t="s">
        <v>376</v>
      </c>
      <c r="F261" s="160" t="s">
        <v>377</v>
      </c>
      <c r="G261" s="161" t="s">
        <v>214</v>
      </c>
      <c r="H261" s="162">
        <v>6.4000000000000001E-2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135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183</v>
      </c>
      <c r="BM261" s="170" t="s">
        <v>378</v>
      </c>
    </row>
    <row r="262" spans="1:65" s="2" customFormat="1" ht="36">
      <c r="A262" s="32"/>
      <c r="B262" s="157"/>
      <c r="C262" s="158">
        <v>68</v>
      </c>
      <c r="D262" s="158" t="s">
        <v>135</v>
      </c>
      <c r="E262" s="159" t="s">
        <v>379</v>
      </c>
      <c r="F262" s="160" t="s">
        <v>380</v>
      </c>
      <c r="G262" s="161" t="s">
        <v>381</v>
      </c>
      <c r="H262" s="162">
        <v>1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135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183</v>
      </c>
      <c r="BM262" s="170" t="s">
        <v>382</v>
      </c>
    </row>
    <row r="263" spans="1:65" s="12" customFormat="1" ht="22.9" customHeight="1">
      <c r="B263" s="144"/>
      <c r="D263" s="145" t="s">
        <v>75</v>
      </c>
      <c r="E263" s="155" t="s">
        <v>383</v>
      </c>
      <c r="F263" s="155" t="s">
        <v>384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SUM(P264:P265)</f>
        <v>0</v>
      </c>
      <c r="Q263" s="150"/>
      <c r="R263" s="151">
        <f>SUM(R264:R265)</f>
        <v>1.2E-2</v>
      </c>
      <c r="S263" s="150"/>
      <c r="T263" s="152">
        <f>SUM(T264:T265)</f>
        <v>0</v>
      </c>
      <c r="AR263" s="145" t="s">
        <v>138</v>
      </c>
      <c r="AT263" s="153" t="s">
        <v>75</v>
      </c>
      <c r="AU263" s="153" t="s">
        <v>84</v>
      </c>
      <c r="AY263" s="145" t="s">
        <v>132</v>
      </c>
      <c r="BK263" s="154">
        <f>SUM(BK264:BK265)</f>
        <v>0</v>
      </c>
    </row>
    <row r="264" spans="1:65" s="2" customFormat="1" ht="24">
      <c r="A264" s="32"/>
      <c r="B264" s="157"/>
      <c r="C264" s="158">
        <v>69</v>
      </c>
      <c r="D264" s="158" t="s">
        <v>135</v>
      </c>
      <c r="E264" s="159" t="s">
        <v>385</v>
      </c>
      <c r="F264" s="160" t="s">
        <v>386</v>
      </c>
      <c r="G264" s="161" t="s">
        <v>322</v>
      </c>
      <c r="H264" s="162">
        <v>1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1.2E-2</v>
      </c>
      <c r="R264" s="168">
        <f>Q264*H264</f>
        <v>1.2E-2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183</v>
      </c>
      <c r="BM264" s="170" t="s">
        <v>387</v>
      </c>
    </row>
    <row r="265" spans="1:65" s="2" customFormat="1" ht="24">
      <c r="A265" s="32"/>
      <c r="B265" s="157"/>
      <c r="C265" s="158">
        <v>70</v>
      </c>
      <c r="D265" s="158" t="s">
        <v>135</v>
      </c>
      <c r="E265" s="159" t="s">
        <v>388</v>
      </c>
      <c r="F265" s="160" t="s">
        <v>389</v>
      </c>
      <c r="G265" s="161" t="s">
        <v>214</v>
      </c>
      <c r="H265" s="162">
        <v>1.2E-2</v>
      </c>
      <c r="I265" s="163"/>
      <c r="J265" s="164">
        <f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>O265*H265</f>
        <v>0</v>
      </c>
      <c r="Q265" s="168">
        <v>0</v>
      </c>
      <c r="R265" s="168">
        <f>Q265*H265</f>
        <v>0</v>
      </c>
      <c r="S265" s="168">
        <v>0</v>
      </c>
      <c r="T265" s="16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135</v>
      </c>
      <c r="AU265" s="170" t="s">
        <v>138</v>
      </c>
      <c r="AY265" s="17" t="s">
        <v>132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7" t="s">
        <v>138</v>
      </c>
      <c r="BK265" s="171">
        <f>ROUND(I265*H265,2)</f>
        <v>0</v>
      </c>
      <c r="BL265" s="17" t="s">
        <v>183</v>
      </c>
      <c r="BM265" s="170" t="s">
        <v>390</v>
      </c>
    </row>
    <row r="266" spans="1:65" s="12" customFormat="1" ht="22.9" customHeight="1">
      <c r="B266" s="144"/>
      <c r="D266" s="145" t="s">
        <v>75</v>
      </c>
      <c r="E266" s="155" t="s">
        <v>391</v>
      </c>
      <c r="F266" s="155" t="s">
        <v>392</v>
      </c>
      <c r="I266" s="147"/>
      <c r="J266" s="156">
        <f>BK266</f>
        <v>0</v>
      </c>
      <c r="L266" s="144"/>
      <c r="M266" s="149"/>
      <c r="N266" s="150"/>
      <c r="O266" s="150"/>
      <c r="P266" s="151">
        <f>SUM(P267:P283)</f>
        <v>0</v>
      </c>
      <c r="Q266" s="150"/>
      <c r="R266" s="151">
        <f>SUM(R267:R283)</f>
        <v>3.3800000000000004E-2</v>
      </c>
      <c r="S266" s="150"/>
      <c r="T266" s="152">
        <f>SUM(T267:T283)</f>
        <v>0</v>
      </c>
      <c r="AR266" s="145" t="s">
        <v>138</v>
      </c>
      <c r="AT266" s="153" t="s">
        <v>75</v>
      </c>
      <c r="AU266" s="153" t="s">
        <v>84</v>
      </c>
      <c r="AY266" s="145" t="s">
        <v>132</v>
      </c>
      <c r="BK266" s="154">
        <f>SUM(BK267:BK283)</f>
        <v>0</v>
      </c>
    </row>
    <row r="267" spans="1:65" s="2" customFormat="1" ht="12">
      <c r="A267" s="32"/>
      <c r="B267" s="157"/>
      <c r="C267" s="158">
        <v>71</v>
      </c>
      <c r="D267" s="158" t="s">
        <v>135</v>
      </c>
      <c r="E267" s="159" t="s">
        <v>393</v>
      </c>
      <c r="F267" s="160" t="s">
        <v>394</v>
      </c>
      <c r="G267" s="161" t="s">
        <v>181</v>
      </c>
      <c r="H267" s="162">
        <v>2</v>
      </c>
      <c r="I267" s="163"/>
      <c r="J267" s="164">
        <f t="shared" ref="J267:J283" si="30"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ref="P267:P283" si="31">O267*H267</f>
        <v>0</v>
      </c>
      <c r="Q267" s="168">
        <v>0</v>
      </c>
      <c r="R267" s="168">
        <f t="shared" ref="R267:R283" si="32">Q267*H267</f>
        <v>0</v>
      </c>
      <c r="S267" s="168">
        <v>0</v>
      </c>
      <c r="T267" s="169">
        <f t="shared" ref="T267:T283" si="33"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135</v>
      </c>
      <c r="AU267" s="170" t="s">
        <v>138</v>
      </c>
      <c r="AY267" s="17" t="s">
        <v>132</v>
      </c>
      <c r="BE267" s="171">
        <f t="shared" ref="BE267:BE283" si="34">IF(N267="základní",J267,0)</f>
        <v>0</v>
      </c>
      <c r="BF267" s="171">
        <f t="shared" ref="BF267:BF283" si="35">IF(N267="snížená",J267,0)</f>
        <v>0</v>
      </c>
      <c r="BG267" s="171">
        <f t="shared" ref="BG267:BG283" si="36">IF(N267="zákl. přenesená",J267,0)</f>
        <v>0</v>
      </c>
      <c r="BH267" s="171">
        <f t="shared" ref="BH267:BH283" si="37">IF(N267="sníž. přenesená",J267,0)</f>
        <v>0</v>
      </c>
      <c r="BI267" s="171">
        <f t="shared" ref="BI267:BI283" si="38">IF(N267="nulová",J267,0)</f>
        <v>0</v>
      </c>
      <c r="BJ267" s="17" t="s">
        <v>138</v>
      </c>
      <c r="BK267" s="171">
        <f t="shared" ref="BK267:BK283" si="39">ROUND(I267*H267,2)</f>
        <v>0</v>
      </c>
      <c r="BL267" s="17" t="s">
        <v>183</v>
      </c>
      <c r="BM267" s="170" t="s">
        <v>395</v>
      </c>
    </row>
    <row r="268" spans="1:65" s="2" customFormat="1" ht="24">
      <c r="A268" s="32"/>
      <c r="B268" s="157"/>
      <c r="C268" s="158">
        <v>72</v>
      </c>
      <c r="D268" s="196" t="s">
        <v>184</v>
      </c>
      <c r="E268" s="197" t="s">
        <v>396</v>
      </c>
      <c r="F268" s="198" t="s">
        <v>397</v>
      </c>
      <c r="G268" s="199" t="s">
        <v>181</v>
      </c>
      <c r="H268" s="200">
        <v>2</v>
      </c>
      <c r="I268" s="201"/>
      <c r="J268" s="202">
        <f t="shared" si="30"/>
        <v>0</v>
      </c>
      <c r="K268" s="203"/>
      <c r="L268" s="204"/>
      <c r="M268" s="205" t="s">
        <v>1</v>
      </c>
      <c r="N268" s="206" t="s">
        <v>42</v>
      </c>
      <c r="O268" s="58"/>
      <c r="P268" s="168">
        <f t="shared" si="31"/>
        <v>0</v>
      </c>
      <c r="Q268" s="168">
        <v>2.0000000000000002E-5</v>
      </c>
      <c r="R268" s="168">
        <f t="shared" si="32"/>
        <v>4.0000000000000003E-5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251</v>
      </c>
      <c r="AT268" s="170" t="s">
        <v>184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183</v>
      </c>
      <c r="BM268" s="170" t="s">
        <v>398</v>
      </c>
    </row>
    <row r="269" spans="1:65" s="2" customFormat="1" ht="24">
      <c r="A269" s="32"/>
      <c r="B269" s="157"/>
      <c r="C269" s="158">
        <v>73</v>
      </c>
      <c r="D269" s="158" t="s">
        <v>135</v>
      </c>
      <c r="E269" s="159" t="s">
        <v>399</v>
      </c>
      <c r="F269" s="160" t="s">
        <v>400</v>
      </c>
      <c r="G269" s="161" t="s">
        <v>264</v>
      </c>
      <c r="H269" s="162">
        <v>70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135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183</v>
      </c>
      <c r="BM269" s="170" t="s">
        <v>401</v>
      </c>
    </row>
    <row r="270" spans="1:65" s="2" customFormat="1" ht="12">
      <c r="A270" s="32"/>
      <c r="B270" s="157"/>
      <c r="C270" s="158">
        <v>74</v>
      </c>
      <c r="D270" s="196" t="s">
        <v>184</v>
      </c>
      <c r="E270" s="197" t="s">
        <v>402</v>
      </c>
      <c r="F270" s="198" t="s">
        <v>403</v>
      </c>
      <c r="G270" s="199" t="s">
        <v>264</v>
      </c>
      <c r="H270" s="200">
        <v>35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1.7000000000000001E-4</v>
      </c>
      <c r="R270" s="168">
        <f t="shared" si="32"/>
        <v>5.9500000000000004E-3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184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183</v>
      </c>
      <c r="BM270" s="170" t="s">
        <v>404</v>
      </c>
    </row>
    <row r="271" spans="1:65" s="2" customFormat="1" ht="12">
      <c r="A271" s="32"/>
      <c r="B271" s="157"/>
      <c r="C271" s="158">
        <v>75</v>
      </c>
      <c r="D271" s="196" t="s">
        <v>184</v>
      </c>
      <c r="E271" s="197" t="s">
        <v>405</v>
      </c>
      <c r="F271" s="198" t="s">
        <v>406</v>
      </c>
      <c r="G271" s="199" t="s">
        <v>264</v>
      </c>
      <c r="H271" s="200">
        <v>5</v>
      </c>
      <c r="I271" s="201"/>
      <c r="J271" s="202">
        <f t="shared" si="3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31"/>
        <v>0</v>
      </c>
      <c r="Q271" s="168">
        <v>2.7999999999999998E-4</v>
      </c>
      <c r="R271" s="168">
        <f t="shared" si="32"/>
        <v>1.3999999999999998E-3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251</v>
      </c>
      <c r="AT271" s="170" t="s">
        <v>184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183</v>
      </c>
      <c r="BM271" s="170" t="s">
        <v>407</v>
      </c>
    </row>
    <row r="272" spans="1:65" s="2" customFormat="1" ht="24">
      <c r="A272" s="32"/>
      <c r="B272" s="157"/>
      <c r="C272" s="158">
        <v>76</v>
      </c>
      <c r="D272" s="158" t="s">
        <v>135</v>
      </c>
      <c r="E272" s="159" t="s">
        <v>408</v>
      </c>
      <c r="F272" s="160" t="s">
        <v>409</v>
      </c>
      <c r="G272" s="161" t="s">
        <v>181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183</v>
      </c>
      <c r="AT272" s="170" t="s">
        <v>135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183</v>
      </c>
      <c r="BM272" s="170" t="s">
        <v>410</v>
      </c>
    </row>
    <row r="273" spans="1:65" s="2" customFormat="1" ht="24">
      <c r="A273" s="32"/>
      <c r="B273" s="157"/>
      <c r="C273" s="158">
        <v>77</v>
      </c>
      <c r="D273" s="196" t="s">
        <v>184</v>
      </c>
      <c r="E273" s="197" t="s">
        <v>411</v>
      </c>
      <c r="F273" s="198" t="s">
        <v>412</v>
      </c>
      <c r="G273" s="199" t="s">
        <v>181</v>
      </c>
      <c r="H273" s="200">
        <v>1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1.6899999999999998E-2</v>
      </c>
      <c r="R273" s="168">
        <f t="shared" si="32"/>
        <v>1.6899999999999998E-2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251</v>
      </c>
      <c r="AT273" s="170" t="s">
        <v>184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183</v>
      </c>
      <c r="BM273" s="170" t="s">
        <v>413</v>
      </c>
    </row>
    <row r="274" spans="1:65" s="2" customFormat="1" ht="24">
      <c r="A274" s="32"/>
      <c r="B274" s="157"/>
      <c r="C274" s="158">
        <v>78</v>
      </c>
      <c r="D274" s="158" t="s">
        <v>135</v>
      </c>
      <c r="E274" s="159" t="s">
        <v>414</v>
      </c>
      <c r="F274" s="160" t="s">
        <v>415</v>
      </c>
      <c r="G274" s="161" t="s">
        <v>181</v>
      </c>
      <c r="H274" s="162">
        <v>3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183</v>
      </c>
      <c r="AT274" s="170" t="s">
        <v>135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183</v>
      </c>
      <c r="BM274" s="170" t="s">
        <v>416</v>
      </c>
    </row>
    <row r="275" spans="1:65" s="2" customFormat="1" ht="24">
      <c r="A275" s="32"/>
      <c r="B275" s="157"/>
      <c r="C275" s="158">
        <v>79</v>
      </c>
      <c r="D275" s="196" t="s">
        <v>184</v>
      </c>
      <c r="E275" s="197" t="s">
        <v>417</v>
      </c>
      <c r="F275" s="198" t="s">
        <v>661</v>
      </c>
      <c r="G275" s="199" t="s">
        <v>181</v>
      </c>
      <c r="H275" s="200">
        <v>3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1E-4</v>
      </c>
      <c r="R275" s="168">
        <f t="shared" si="32"/>
        <v>3.0000000000000003E-4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251</v>
      </c>
      <c r="AT275" s="170" t="s">
        <v>184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183</v>
      </c>
      <c r="BM275" s="170" t="s">
        <v>418</v>
      </c>
    </row>
    <row r="276" spans="1:65" s="2" customFormat="1" ht="24">
      <c r="A276" s="32"/>
      <c r="B276" s="157"/>
      <c r="C276" s="158">
        <v>80</v>
      </c>
      <c r="D276" s="158" t="s">
        <v>135</v>
      </c>
      <c r="E276" s="159" t="s">
        <v>419</v>
      </c>
      <c r="F276" s="160" t="s">
        <v>420</v>
      </c>
      <c r="G276" s="161" t="s">
        <v>181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183</v>
      </c>
      <c r="AT276" s="170" t="s">
        <v>135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183</v>
      </c>
      <c r="BM276" s="170" t="s">
        <v>421</v>
      </c>
    </row>
    <row r="277" spans="1:65" s="2" customFormat="1" ht="24">
      <c r="A277" s="32"/>
      <c r="B277" s="157"/>
      <c r="C277" s="158">
        <v>81</v>
      </c>
      <c r="D277" s="196" t="s">
        <v>184</v>
      </c>
      <c r="E277" s="197" t="s">
        <v>422</v>
      </c>
      <c r="F277" s="198" t="s">
        <v>662</v>
      </c>
      <c r="G277" s="199" t="s">
        <v>181</v>
      </c>
      <c r="H277" s="200">
        <v>3</v>
      </c>
      <c r="I277" s="201"/>
      <c r="J277" s="202">
        <f t="shared" si="30"/>
        <v>0</v>
      </c>
      <c r="K277" s="203"/>
      <c r="L277" s="204"/>
      <c r="M277" s="205" t="s">
        <v>1</v>
      </c>
      <c r="N277" s="206" t="s">
        <v>42</v>
      </c>
      <c r="O277" s="58"/>
      <c r="P277" s="168">
        <f t="shared" si="31"/>
        <v>0</v>
      </c>
      <c r="Q277" s="168">
        <v>2.7E-4</v>
      </c>
      <c r="R277" s="168">
        <f t="shared" si="32"/>
        <v>8.0999999999999996E-4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251</v>
      </c>
      <c r="AT277" s="170" t="s">
        <v>184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183</v>
      </c>
      <c r="BM277" s="170" t="s">
        <v>423</v>
      </c>
    </row>
    <row r="278" spans="1:65" s="2" customFormat="1" ht="24">
      <c r="A278" s="32"/>
      <c r="B278" s="157"/>
      <c r="C278" s="158">
        <v>82</v>
      </c>
      <c r="D278" s="158" t="s">
        <v>135</v>
      </c>
      <c r="E278" s="159" t="s">
        <v>424</v>
      </c>
      <c r="F278" s="160" t="s">
        <v>425</v>
      </c>
      <c r="G278" s="161" t="s">
        <v>181</v>
      </c>
      <c r="H278" s="162">
        <v>4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183</v>
      </c>
      <c r="AT278" s="170" t="s">
        <v>135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183</v>
      </c>
      <c r="BM278" s="170" t="s">
        <v>426</v>
      </c>
    </row>
    <row r="279" spans="1:65" s="2" customFormat="1" ht="12">
      <c r="A279" s="32"/>
      <c r="B279" s="157"/>
      <c r="C279" s="158">
        <v>83</v>
      </c>
      <c r="D279" s="196" t="s">
        <v>184</v>
      </c>
      <c r="E279" s="197" t="s">
        <v>427</v>
      </c>
      <c r="F279" s="198" t="s">
        <v>428</v>
      </c>
      <c r="G279" s="199" t="s">
        <v>181</v>
      </c>
      <c r="H279" s="200">
        <v>2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8.0000000000000004E-4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184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183</v>
      </c>
      <c r="BM279" s="170" t="s">
        <v>429</v>
      </c>
    </row>
    <row r="280" spans="1:65" s="2" customFormat="1" ht="24">
      <c r="A280" s="32"/>
      <c r="B280" s="157"/>
      <c r="C280" s="158">
        <v>84</v>
      </c>
      <c r="D280" s="196" t="s">
        <v>184</v>
      </c>
      <c r="E280" s="197" t="s">
        <v>430</v>
      </c>
      <c r="F280" s="198" t="s">
        <v>431</v>
      </c>
      <c r="G280" s="199" t="s">
        <v>181</v>
      </c>
      <c r="H280" s="200">
        <v>2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1.6000000000000001E-3</v>
      </c>
      <c r="R280" s="168">
        <f t="shared" si="32"/>
        <v>3.2000000000000002E-3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184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183</v>
      </c>
      <c r="BM280" s="170" t="s">
        <v>432</v>
      </c>
    </row>
    <row r="281" spans="1:65" s="2" customFormat="1" ht="12">
      <c r="A281" s="32"/>
      <c r="B281" s="157"/>
      <c r="C281" s="158">
        <v>85</v>
      </c>
      <c r="D281" s="196" t="s">
        <v>184</v>
      </c>
      <c r="E281" s="197" t="s">
        <v>433</v>
      </c>
      <c r="F281" s="198" t="s">
        <v>434</v>
      </c>
      <c r="G281" s="199" t="s">
        <v>264</v>
      </c>
      <c r="H281" s="200">
        <v>30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1.2E-4</v>
      </c>
      <c r="R281" s="168">
        <f t="shared" si="32"/>
        <v>3.5999999999999999E-3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251</v>
      </c>
      <c r="AT281" s="170" t="s">
        <v>184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183</v>
      </c>
      <c r="BM281" s="170" t="s">
        <v>435</v>
      </c>
    </row>
    <row r="282" spans="1:65" s="2" customFormat="1" ht="24">
      <c r="A282" s="32"/>
      <c r="B282" s="157"/>
      <c r="C282" s="158">
        <v>86</v>
      </c>
      <c r="D282" s="158" t="s">
        <v>135</v>
      </c>
      <c r="E282" s="159" t="s">
        <v>436</v>
      </c>
      <c r="F282" s="160" t="s">
        <v>437</v>
      </c>
      <c r="G282" s="161" t="s">
        <v>181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183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183</v>
      </c>
      <c r="BM282" s="170" t="s">
        <v>438</v>
      </c>
    </row>
    <row r="283" spans="1:65" s="2" customFormat="1" ht="24">
      <c r="A283" s="32"/>
      <c r="B283" s="157"/>
      <c r="C283" s="158">
        <v>87</v>
      </c>
      <c r="D283" s="158" t="s">
        <v>135</v>
      </c>
      <c r="E283" s="159" t="s">
        <v>439</v>
      </c>
      <c r="F283" s="160" t="s">
        <v>440</v>
      </c>
      <c r="G283" s="161" t="s">
        <v>214</v>
      </c>
      <c r="H283" s="162">
        <v>3.4000000000000002E-2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135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183</v>
      </c>
      <c r="BM283" s="170" t="s">
        <v>441</v>
      </c>
    </row>
    <row r="284" spans="1:65" s="12" customFormat="1" ht="22.9" customHeight="1">
      <c r="B284" s="144"/>
      <c r="D284" s="145" t="s">
        <v>75</v>
      </c>
      <c r="E284" s="155" t="s">
        <v>442</v>
      </c>
      <c r="F284" s="155" t="s">
        <v>443</v>
      </c>
      <c r="I284" s="147"/>
      <c r="J284" s="156">
        <f>BK284</f>
        <v>0</v>
      </c>
      <c r="L284" s="144"/>
      <c r="M284" s="149"/>
      <c r="N284" s="150"/>
      <c r="O284" s="150"/>
      <c r="P284" s="151">
        <f>SUM(P285:P290)</f>
        <v>0</v>
      </c>
      <c r="Q284" s="150"/>
      <c r="R284" s="151">
        <f>SUM(R285:R290)</f>
        <v>5.0000000000000001E-3</v>
      </c>
      <c r="S284" s="150"/>
      <c r="T284" s="152">
        <f>SUM(T285:T290)</f>
        <v>2E-3</v>
      </c>
      <c r="AR284" s="145" t="s">
        <v>138</v>
      </c>
      <c r="AT284" s="153" t="s">
        <v>75</v>
      </c>
      <c r="AU284" s="153" t="s">
        <v>84</v>
      </c>
      <c r="AY284" s="145" t="s">
        <v>132</v>
      </c>
      <c r="BK284" s="154">
        <f>SUM(BK285:BK290)</f>
        <v>0</v>
      </c>
    </row>
    <row r="285" spans="1:65" s="2" customFormat="1" ht="12">
      <c r="A285" s="32"/>
      <c r="B285" s="157"/>
      <c r="C285" s="158">
        <v>88</v>
      </c>
      <c r="D285" s="158" t="s">
        <v>135</v>
      </c>
      <c r="E285" s="159" t="s">
        <v>444</v>
      </c>
      <c r="F285" s="160" t="s">
        <v>445</v>
      </c>
      <c r="G285" s="161" t="s">
        <v>181</v>
      </c>
      <c r="H285" s="162">
        <v>1</v>
      </c>
      <c r="I285" s="163"/>
      <c r="J285" s="164">
        <f t="shared" ref="J285:J290" si="40"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ref="P285:P290" si="41">O285*H285</f>
        <v>0</v>
      </c>
      <c r="Q285" s="168">
        <v>0</v>
      </c>
      <c r="R285" s="168">
        <f t="shared" ref="R285:R290" si="42">Q285*H285</f>
        <v>0</v>
      </c>
      <c r="S285" s="168">
        <v>0</v>
      </c>
      <c r="T285" s="169">
        <f t="shared" ref="T285:T290" si="43"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183</v>
      </c>
      <c r="AT285" s="170" t="s">
        <v>135</v>
      </c>
      <c r="AU285" s="170" t="s">
        <v>138</v>
      </c>
      <c r="AY285" s="17" t="s">
        <v>132</v>
      </c>
      <c r="BE285" s="171">
        <f t="shared" ref="BE285:BE290" si="44">IF(N285="základní",J285,0)</f>
        <v>0</v>
      </c>
      <c r="BF285" s="171">
        <f t="shared" ref="BF285:BF290" si="45">IF(N285="snížená",J285,0)</f>
        <v>0</v>
      </c>
      <c r="BG285" s="171">
        <f t="shared" ref="BG285:BG290" si="46">IF(N285="zákl. přenesená",J285,0)</f>
        <v>0</v>
      </c>
      <c r="BH285" s="171">
        <f t="shared" ref="BH285:BH290" si="47">IF(N285="sníž. přenesená",J285,0)</f>
        <v>0</v>
      </c>
      <c r="BI285" s="171">
        <f t="shared" ref="BI285:BI290" si="48">IF(N285="nulová",J285,0)</f>
        <v>0</v>
      </c>
      <c r="BJ285" s="17" t="s">
        <v>138</v>
      </c>
      <c r="BK285" s="171">
        <f t="shared" ref="BK285:BK290" si="49">ROUND(I285*H285,2)</f>
        <v>0</v>
      </c>
      <c r="BL285" s="17" t="s">
        <v>183</v>
      </c>
      <c r="BM285" s="170" t="s">
        <v>446</v>
      </c>
    </row>
    <row r="286" spans="1:65" s="2" customFormat="1" ht="24">
      <c r="A286" s="32"/>
      <c r="B286" s="157"/>
      <c r="C286" s="158">
        <v>89</v>
      </c>
      <c r="D286" s="196" t="s">
        <v>184</v>
      </c>
      <c r="E286" s="197" t="s">
        <v>447</v>
      </c>
      <c r="F286" s="198" t="s">
        <v>663</v>
      </c>
      <c r="G286" s="199" t="s">
        <v>181</v>
      </c>
      <c r="H286" s="200">
        <v>1</v>
      </c>
      <c r="I286" s="201"/>
      <c r="J286" s="202">
        <f t="shared" si="4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41"/>
        <v>0</v>
      </c>
      <c r="Q286" s="168">
        <v>5.0000000000000001E-3</v>
      </c>
      <c r="R286" s="168">
        <f t="shared" si="42"/>
        <v>5.0000000000000001E-3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251</v>
      </c>
      <c r="AT286" s="170" t="s">
        <v>184</v>
      </c>
      <c r="AU286" s="170" t="s">
        <v>138</v>
      </c>
      <c r="AY286" s="17" t="s">
        <v>132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138</v>
      </c>
      <c r="BK286" s="171">
        <f t="shared" si="49"/>
        <v>0</v>
      </c>
      <c r="BL286" s="17" t="s">
        <v>183</v>
      </c>
      <c r="BM286" s="170" t="s">
        <v>448</v>
      </c>
    </row>
    <row r="287" spans="1:65" s="2" customFormat="1" ht="24">
      <c r="A287" s="32"/>
      <c r="B287" s="157"/>
      <c r="C287" s="158">
        <v>90</v>
      </c>
      <c r="D287" s="158" t="s">
        <v>135</v>
      </c>
      <c r="E287" s="159" t="s">
        <v>449</v>
      </c>
      <c r="F287" s="160" t="s">
        <v>450</v>
      </c>
      <c r="G287" s="161" t="s">
        <v>181</v>
      </c>
      <c r="H287" s="162">
        <v>1</v>
      </c>
      <c r="I287" s="163"/>
      <c r="J287" s="164">
        <f t="shared" si="4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41"/>
        <v>0</v>
      </c>
      <c r="Q287" s="168">
        <v>0</v>
      </c>
      <c r="R287" s="168">
        <f t="shared" si="42"/>
        <v>0</v>
      </c>
      <c r="S287" s="168">
        <v>2E-3</v>
      </c>
      <c r="T287" s="169">
        <f t="shared" si="43"/>
        <v>2E-3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135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183</v>
      </c>
      <c r="BM287" s="170" t="s">
        <v>451</v>
      </c>
    </row>
    <row r="288" spans="1:65" s="2" customFormat="1" ht="24">
      <c r="A288" s="32"/>
      <c r="B288" s="157"/>
      <c r="C288" s="158">
        <v>91</v>
      </c>
      <c r="D288" s="158" t="s">
        <v>135</v>
      </c>
      <c r="E288" s="159" t="s">
        <v>452</v>
      </c>
      <c r="F288" s="160" t="s">
        <v>453</v>
      </c>
      <c r="G288" s="161" t="s">
        <v>181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183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183</v>
      </c>
      <c r="BM288" s="170" t="s">
        <v>454</v>
      </c>
    </row>
    <row r="289" spans="1:65" s="2" customFormat="1" ht="24">
      <c r="A289" s="32"/>
      <c r="B289" s="157"/>
      <c r="C289" s="158">
        <v>92</v>
      </c>
      <c r="D289" s="196" t="s">
        <v>184</v>
      </c>
      <c r="E289" s="197" t="s">
        <v>75</v>
      </c>
      <c r="F289" s="198" t="s">
        <v>667</v>
      </c>
      <c r="G289" s="199" t="s">
        <v>381</v>
      </c>
      <c r="H289" s="200">
        <v>1</v>
      </c>
      <c r="I289" s="201"/>
      <c r="J289" s="202">
        <f t="shared" si="4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251</v>
      </c>
      <c r="AT289" s="170" t="s">
        <v>184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183</v>
      </c>
      <c r="BM289" s="170" t="s">
        <v>455</v>
      </c>
    </row>
    <row r="290" spans="1:65" s="2" customFormat="1" ht="24">
      <c r="A290" s="32"/>
      <c r="B290" s="157"/>
      <c r="C290" s="158">
        <v>93</v>
      </c>
      <c r="D290" s="158" t="s">
        <v>135</v>
      </c>
      <c r="E290" s="159" t="s">
        <v>456</v>
      </c>
      <c r="F290" s="160" t="s">
        <v>457</v>
      </c>
      <c r="G290" s="161" t="s">
        <v>214</v>
      </c>
      <c r="H290" s="162">
        <v>5.0000000000000001E-3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183</v>
      </c>
      <c r="AT290" s="170" t="s">
        <v>135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183</v>
      </c>
      <c r="BM290" s="170" t="s">
        <v>458</v>
      </c>
    </row>
    <row r="291" spans="1:65" s="12" customFormat="1" ht="22.9" customHeight="1">
      <c r="B291" s="144"/>
      <c r="D291" s="145" t="s">
        <v>75</v>
      </c>
      <c r="E291" s="155" t="s">
        <v>459</v>
      </c>
      <c r="F291" s="155" t="s">
        <v>460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0.55229202999999993</v>
      </c>
      <c r="S291" s="150"/>
      <c r="T291" s="152">
        <f>SUM(T292:T308)</f>
        <v>0</v>
      </c>
      <c r="AR291" s="145" t="s">
        <v>138</v>
      </c>
      <c r="AT291" s="153" t="s">
        <v>75</v>
      </c>
      <c r="AU291" s="153" t="s">
        <v>84</v>
      </c>
      <c r="AY291" s="145" t="s">
        <v>132</v>
      </c>
      <c r="BK291" s="154">
        <f>SUM(BK292:BK308)</f>
        <v>0</v>
      </c>
    </row>
    <row r="292" spans="1:65" s="2" customFormat="1" ht="24">
      <c r="A292" s="32"/>
      <c r="B292" s="157"/>
      <c r="C292" s="158">
        <v>94</v>
      </c>
      <c r="D292" s="158" t="s">
        <v>135</v>
      </c>
      <c r="E292" s="159" t="s">
        <v>461</v>
      </c>
      <c r="F292" s="160" t="s">
        <v>462</v>
      </c>
      <c r="G292" s="161" t="s">
        <v>136</v>
      </c>
      <c r="H292" s="162">
        <v>20.812999999999999</v>
      </c>
      <c r="I292" s="163"/>
      <c r="J292" s="164">
        <f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>O292*H292</f>
        <v>0</v>
      </c>
      <c r="Q292" s="168">
        <v>2.5409999999999999E-2</v>
      </c>
      <c r="R292" s="168">
        <f>Q292*H292</f>
        <v>0.52885832999999993</v>
      </c>
      <c r="S292" s="168">
        <v>0</v>
      </c>
      <c r="T292" s="169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135</v>
      </c>
      <c r="AU292" s="170" t="s">
        <v>138</v>
      </c>
      <c r="AY292" s="17" t="s">
        <v>132</v>
      </c>
      <c r="BE292" s="171">
        <f>IF(N292="základní",J292,0)</f>
        <v>0</v>
      </c>
      <c r="BF292" s="171">
        <f>IF(N292="snížená",J292,0)</f>
        <v>0</v>
      </c>
      <c r="BG292" s="171">
        <f>IF(N292="zákl. přenesená",J292,0)</f>
        <v>0</v>
      </c>
      <c r="BH292" s="171">
        <f>IF(N292="sníž. přenesená",J292,0)</f>
        <v>0</v>
      </c>
      <c r="BI292" s="171">
        <f>IF(N292="nulová",J292,0)</f>
        <v>0</v>
      </c>
      <c r="BJ292" s="17" t="s">
        <v>138</v>
      </c>
      <c r="BK292" s="171">
        <f>ROUND(I292*H292,2)</f>
        <v>0</v>
      </c>
      <c r="BL292" s="17" t="s">
        <v>183</v>
      </c>
      <c r="BM292" s="170" t="s">
        <v>463</v>
      </c>
    </row>
    <row r="293" spans="1:65" s="13" customFormat="1">
      <c r="B293" s="172"/>
      <c r="D293" s="173" t="s">
        <v>139</v>
      </c>
      <c r="E293" s="174" t="s">
        <v>1</v>
      </c>
      <c r="F293" s="175" t="s">
        <v>464</v>
      </c>
      <c r="H293" s="176">
        <v>4.7709999999999999</v>
      </c>
      <c r="I293" s="177"/>
      <c r="L293" s="172"/>
      <c r="M293" s="178"/>
      <c r="N293" s="179"/>
      <c r="O293" s="179"/>
      <c r="P293" s="179"/>
      <c r="Q293" s="179"/>
      <c r="R293" s="179"/>
      <c r="S293" s="179"/>
      <c r="T293" s="180"/>
      <c r="AT293" s="174" t="s">
        <v>139</v>
      </c>
      <c r="AU293" s="174" t="s">
        <v>138</v>
      </c>
      <c r="AV293" s="13" t="s">
        <v>138</v>
      </c>
      <c r="AW293" s="13" t="s">
        <v>33</v>
      </c>
      <c r="AX293" s="13" t="s">
        <v>76</v>
      </c>
      <c r="AY293" s="174" t="s">
        <v>132</v>
      </c>
    </row>
    <row r="294" spans="1:65" s="13" customFormat="1">
      <c r="B294" s="172"/>
      <c r="D294" s="173" t="s">
        <v>139</v>
      </c>
      <c r="E294" s="174" t="s">
        <v>1</v>
      </c>
      <c r="F294" s="175" t="s">
        <v>465</v>
      </c>
      <c r="H294" s="176">
        <v>10.504</v>
      </c>
      <c r="I294" s="177"/>
      <c r="L294" s="172"/>
      <c r="M294" s="178"/>
      <c r="N294" s="179"/>
      <c r="O294" s="179"/>
      <c r="P294" s="179"/>
      <c r="Q294" s="179"/>
      <c r="R294" s="179"/>
      <c r="S294" s="179"/>
      <c r="T294" s="180"/>
      <c r="AT294" s="174" t="s">
        <v>139</v>
      </c>
      <c r="AU294" s="174" t="s">
        <v>138</v>
      </c>
      <c r="AV294" s="13" t="s">
        <v>138</v>
      </c>
      <c r="AW294" s="13" t="s">
        <v>33</v>
      </c>
      <c r="AX294" s="13" t="s">
        <v>76</v>
      </c>
      <c r="AY294" s="174" t="s">
        <v>132</v>
      </c>
    </row>
    <row r="295" spans="1:65" s="13" customFormat="1">
      <c r="B295" s="172"/>
      <c r="D295" s="173" t="s">
        <v>139</v>
      </c>
      <c r="E295" s="174" t="s">
        <v>1</v>
      </c>
      <c r="F295" s="175" t="s">
        <v>466</v>
      </c>
      <c r="H295" s="176">
        <v>3.198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467</v>
      </c>
      <c r="H296" s="176">
        <v>2.34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4" customFormat="1">
      <c r="B297" s="181"/>
      <c r="D297" s="173" t="s">
        <v>139</v>
      </c>
      <c r="E297" s="182" t="s">
        <v>1</v>
      </c>
      <c r="F297" s="183" t="s">
        <v>141</v>
      </c>
      <c r="H297" s="184">
        <v>20.812999999999999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139</v>
      </c>
      <c r="AU297" s="182" t="s">
        <v>138</v>
      </c>
      <c r="AV297" s="14" t="s">
        <v>137</v>
      </c>
      <c r="AW297" s="14" t="s">
        <v>33</v>
      </c>
      <c r="AX297" s="14" t="s">
        <v>84</v>
      </c>
      <c r="AY297" s="182" t="s">
        <v>132</v>
      </c>
    </row>
    <row r="298" spans="1:65" s="2" customFormat="1" ht="24">
      <c r="A298" s="32"/>
      <c r="B298" s="157"/>
      <c r="C298" s="158">
        <v>95</v>
      </c>
      <c r="D298" s="158" t="s">
        <v>135</v>
      </c>
      <c r="E298" s="159" t="s">
        <v>468</v>
      </c>
      <c r="F298" s="160" t="s">
        <v>469</v>
      </c>
      <c r="G298" s="161" t="s">
        <v>264</v>
      </c>
      <c r="H298" s="162">
        <v>13.484999999999999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4.0000000000000003E-5</v>
      </c>
      <c r="R298" s="168">
        <f>Q298*H298</f>
        <v>5.3939999999999999E-4</v>
      </c>
      <c r="S298" s="168">
        <v>0</v>
      </c>
      <c r="T298" s="16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183</v>
      </c>
      <c r="AT298" s="170" t="s">
        <v>135</v>
      </c>
      <c r="AU298" s="170" t="s">
        <v>138</v>
      </c>
      <c r="AY298" s="17" t="s">
        <v>132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138</v>
      </c>
      <c r="BK298" s="171">
        <f>ROUND(I298*H298,2)</f>
        <v>0</v>
      </c>
      <c r="BL298" s="17" t="s">
        <v>183</v>
      </c>
      <c r="BM298" s="170" t="s">
        <v>470</v>
      </c>
    </row>
    <row r="299" spans="1:65" s="13" customFormat="1">
      <c r="B299" s="172"/>
      <c r="D299" s="173" t="s">
        <v>139</v>
      </c>
      <c r="E299" s="174" t="s">
        <v>1</v>
      </c>
      <c r="F299" s="175" t="s">
        <v>471</v>
      </c>
      <c r="H299" s="176">
        <v>13.484999999999999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139</v>
      </c>
      <c r="AU299" s="174" t="s">
        <v>138</v>
      </c>
      <c r="AV299" s="13" t="s">
        <v>138</v>
      </c>
      <c r="AW299" s="13" t="s">
        <v>33</v>
      </c>
      <c r="AX299" s="13" t="s">
        <v>76</v>
      </c>
      <c r="AY299" s="174" t="s">
        <v>132</v>
      </c>
    </row>
    <row r="300" spans="1:65" s="14" customFormat="1">
      <c r="B300" s="181"/>
      <c r="D300" s="173" t="s">
        <v>139</v>
      </c>
      <c r="E300" s="182" t="s">
        <v>1</v>
      </c>
      <c r="F300" s="183" t="s">
        <v>141</v>
      </c>
      <c r="H300" s="184">
        <v>13.484999999999999</v>
      </c>
      <c r="I300" s="185"/>
      <c r="L300" s="181"/>
      <c r="M300" s="186"/>
      <c r="N300" s="187"/>
      <c r="O300" s="187"/>
      <c r="P300" s="187"/>
      <c r="Q300" s="187"/>
      <c r="R300" s="187"/>
      <c r="S300" s="187"/>
      <c r="T300" s="188"/>
      <c r="AT300" s="182" t="s">
        <v>139</v>
      </c>
      <c r="AU300" s="182" t="s">
        <v>138</v>
      </c>
      <c r="AV300" s="14" t="s">
        <v>137</v>
      </c>
      <c r="AW300" s="14" t="s">
        <v>33</v>
      </c>
      <c r="AX300" s="14" t="s">
        <v>84</v>
      </c>
      <c r="AY300" s="182" t="s">
        <v>132</v>
      </c>
    </row>
    <row r="301" spans="1:65" s="2" customFormat="1" ht="12">
      <c r="A301" s="32"/>
      <c r="B301" s="157"/>
      <c r="C301" s="158">
        <v>96</v>
      </c>
      <c r="D301" s="158" t="s">
        <v>135</v>
      </c>
      <c r="E301" s="159" t="s">
        <v>472</v>
      </c>
      <c r="F301" s="160" t="s">
        <v>473</v>
      </c>
      <c r="G301" s="161" t="s">
        <v>136</v>
      </c>
      <c r="H301" s="162">
        <v>20.812999999999999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183</v>
      </c>
      <c r="AT301" s="170" t="s">
        <v>135</v>
      </c>
      <c r="AU301" s="170" t="s">
        <v>138</v>
      </c>
      <c r="AY301" s="17" t="s">
        <v>132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138</v>
      </c>
      <c r="BK301" s="171">
        <f>ROUND(I301*H301,2)</f>
        <v>0</v>
      </c>
      <c r="BL301" s="17" t="s">
        <v>183</v>
      </c>
      <c r="BM301" s="170" t="s">
        <v>474</v>
      </c>
    </row>
    <row r="302" spans="1:65" s="2" customFormat="1" ht="24">
      <c r="A302" s="32"/>
      <c r="B302" s="157"/>
      <c r="C302" s="158">
        <v>97</v>
      </c>
      <c r="D302" s="158" t="s">
        <v>135</v>
      </c>
      <c r="E302" s="159" t="s">
        <v>475</v>
      </c>
      <c r="F302" s="160" t="s">
        <v>476</v>
      </c>
      <c r="G302" s="161" t="s">
        <v>136</v>
      </c>
      <c r="H302" s="162">
        <v>20.812999999999999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6.9999999999999999E-4</v>
      </c>
      <c r="R302" s="168">
        <f>Q302*H302</f>
        <v>1.45691E-2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183</v>
      </c>
      <c r="AT302" s="170" t="s">
        <v>135</v>
      </c>
      <c r="AU302" s="170" t="s">
        <v>138</v>
      </c>
      <c r="AY302" s="17" t="s">
        <v>132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138</v>
      </c>
      <c r="BK302" s="171">
        <f>ROUND(I302*H302,2)</f>
        <v>0</v>
      </c>
      <c r="BL302" s="17" t="s">
        <v>183</v>
      </c>
      <c r="BM302" s="170" t="s">
        <v>477</v>
      </c>
    </row>
    <row r="303" spans="1:65" s="2" customFormat="1" ht="12">
      <c r="A303" s="32"/>
      <c r="B303" s="157"/>
      <c r="C303" s="158">
        <v>98</v>
      </c>
      <c r="D303" s="158" t="s">
        <v>135</v>
      </c>
      <c r="E303" s="159" t="s">
        <v>478</v>
      </c>
      <c r="F303" s="160" t="s">
        <v>479</v>
      </c>
      <c r="G303" s="161" t="s">
        <v>136</v>
      </c>
      <c r="H303" s="162">
        <v>41.625999999999998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2.0000000000000001E-4</v>
      </c>
      <c r="R303" s="168">
        <f>Q303*H303</f>
        <v>8.3251999999999996E-3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183</v>
      </c>
      <c r="BM303" s="170" t="s">
        <v>480</v>
      </c>
    </row>
    <row r="304" spans="1:65" s="13" customFormat="1">
      <c r="B304" s="172"/>
      <c r="D304" s="173" t="s">
        <v>139</v>
      </c>
      <c r="E304" s="174" t="s">
        <v>1</v>
      </c>
      <c r="F304" s="175" t="s">
        <v>481</v>
      </c>
      <c r="H304" s="176">
        <v>41.625999999999998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139</v>
      </c>
      <c r="AU304" s="174" t="s">
        <v>138</v>
      </c>
      <c r="AV304" s="13" t="s">
        <v>138</v>
      </c>
      <c r="AW304" s="13" t="s">
        <v>33</v>
      </c>
      <c r="AX304" s="13" t="s">
        <v>76</v>
      </c>
      <c r="AY304" s="174" t="s">
        <v>132</v>
      </c>
    </row>
    <row r="305" spans="1:65" s="14" customFormat="1">
      <c r="B305" s="181"/>
      <c r="D305" s="173" t="s">
        <v>139</v>
      </c>
      <c r="E305" s="182" t="s">
        <v>1</v>
      </c>
      <c r="F305" s="183" t="s">
        <v>141</v>
      </c>
      <c r="H305" s="184">
        <v>41.625999999999998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139</v>
      </c>
      <c r="AU305" s="182" t="s">
        <v>138</v>
      </c>
      <c r="AV305" s="14" t="s">
        <v>137</v>
      </c>
      <c r="AW305" s="14" t="s">
        <v>33</v>
      </c>
      <c r="AX305" s="14" t="s">
        <v>84</v>
      </c>
      <c r="AY305" s="182" t="s">
        <v>132</v>
      </c>
    </row>
    <row r="306" spans="1:65" s="2" customFormat="1" ht="24">
      <c r="A306" s="32"/>
      <c r="B306" s="157"/>
      <c r="C306" s="158">
        <v>99</v>
      </c>
      <c r="D306" s="158" t="s">
        <v>135</v>
      </c>
      <c r="E306" s="159" t="s">
        <v>482</v>
      </c>
      <c r="F306" s="160" t="s">
        <v>483</v>
      </c>
      <c r="G306" s="161" t="s">
        <v>214</v>
      </c>
      <c r="H306" s="162">
        <v>0.55200000000000005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183</v>
      </c>
      <c r="AT306" s="170" t="s">
        <v>135</v>
      </c>
      <c r="AU306" s="170" t="s">
        <v>138</v>
      </c>
      <c r="AY306" s="17" t="s">
        <v>132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138</v>
      </c>
      <c r="BK306" s="171">
        <f>ROUND(I306*H306,2)</f>
        <v>0</v>
      </c>
      <c r="BL306" s="17" t="s">
        <v>183</v>
      </c>
      <c r="BM306" s="170" t="s">
        <v>484</v>
      </c>
    </row>
    <row r="307" spans="1:65" s="2" customFormat="1" ht="24">
      <c r="A307" s="32"/>
      <c r="B307" s="157"/>
      <c r="C307" s="158">
        <v>100</v>
      </c>
      <c r="D307" s="158" t="s">
        <v>135</v>
      </c>
      <c r="E307" s="159" t="s">
        <v>485</v>
      </c>
      <c r="F307" s="160" t="s">
        <v>486</v>
      </c>
      <c r="G307" s="161" t="s">
        <v>136</v>
      </c>
      <c r="H307" s="162">
        <v>6.24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135</v>
      </c>
      <c r="AU307" s="170" t="s">
        <v>138</v>
      </c>
      <c r="AY307" s="17" t="s">
        <v>132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138</v>
      </c>
      <c r="BK307" s="171">
        <f>ROUND(I307*H307,2)</f>
        <v>0</v>
      </c>
      <c r="BL307" s="17" t="s">
        <v>183</v>
      </c>
      <c r="BM307" s="170" t="s">
        <v>487</v>
      </c>
    </row>
    <row r="308" spans="1:65" s="13" customFormat="1">
      <c r="B308" s="172"/>
      <c r="D308" s="173" t="s">
        <v>139</v>
      </c>
      <c r="E308" s="174" t="s">
        <v>1</v>
      </c>
      <c r="F308" s="175" t="s">
        <v>488</v>
      </c>
      <c r="H308" s="176">
        <v>6.24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139</v>
      </c>
      <c r="AU308" s="174" t="s">
        <v>138</v>
      </c>
      <c r="AV308" s="13" t="s">
        <v>138</v>
      </c>
      <c r="AW308" s="13" t="s">
        <v>33</v>
      </c>
      <c r="AX308" s="13" t="s">
        <v>84</v>
      </c>
      <c r="AY308" s="174" t="s">
        <v>132</v>
      </c>
    </row>
    <row r="309" spans="1:65" s="12" customFormat="1" ht="22.9" customHeight="1">
      <c r="B309" s="144"/>
      <c r="D309" s="145" t="s">
        <v>75</v>
      </c>
      <c r="E309" s="155" t="s">
        <v>489</v>
      </c>
      <c r="F309" s="155" t="s">
        <v>490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SUM(P310:P327)</f>
        <v>0</v>
      </c>
      <c r="Q309" s="150"/>
      <c r="R309" s="151">
        <f>SUM(R310:R327)</f>
        <v>3.7999999999999999E-2</v>
      </c>
      <c r="S309" s="150"/>
      <c r="T309" s="152">
        <f>SUM(T310:T327)</f>
        <v>0.25066149999999998</v>
      </c>
      <c r="AR309" s="145" t="s">
        <v>138</v>
      </c>
      <c r="AT309" s="153" t="s">
        <v>75</v>
      </c>
      <c r="AU309" s="153" t="s">
        <v>84</v>
      </c>
      <c r="AY309" s="145" t="s">
        <v>132</v>
      </c>
      <c r="BK309" s="154">
        <f>SUM(BK310:BK327)</f>
        <v>0</v>
      </c>
    </row>
    <row r="310" spans="1:65" s="2" customFormat="1" ht="24">
      <c r="A310" s="32"/>
      <c r="B310" s="157"/>
      <c r="C310" s="158">
        <v>101</v>
      </c>
      <c r="D310" s="158" t="s">
        <v>135</v>
      </c>
      <c r="E310" s="159" t="s">
        <v>491</v>
      </c>
      <c r="F310" s="160" t="s">
        <v>492</v>
      </c>
      <c r="G310" s="161" t="s">
        <v>136</v>
      </c>
      <c r="H310" s="162">
        <v>3.11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2.4649999999999998E-2</v>
      </c>
      <c r="T310" s="169">
        <f>S310*H310</f>
        <v>7.6661499999999994E-2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183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183</v>
      </c>
      <c r="BM310" s="170" t="s">
        <v>493</v>
      </c>
    </row>
    <row r="311" spans="1:65" s="15" customFormat="1">
      <c r="B311" s="189"/>
      <c r="D311" s="173" t="s">
        <v>139</v>
      </c>
      <c r="E311" s="190" t="s">
        <v>1</v>
      </c>
      <c r="F311" s="191" t="s">
        <v>494</v>
      </c>
      <c r="H311" s="190" t="s">
        <v>1</v>
      </c>
      <c r="I311" s="192"/>
      <c r="L311" s="189"/>
      <c r="M311" s="193"/>
      <c r="N311" s="194"/>
      <c r="O311" s="194"/>
      <c r="P311" s="194"/>
      <c r="Q311" s="194"/>
      <c r="R311" s="194"/>
      <c r="S311" s="194"/>
      <c r="T311" s="195"/>
      <c r="AT311" s="190" t="s">
        <v>139</v>
      </c>
      <c r="AU311" s="190" t="s">
        <v>138</v>
      </c>
      <c r="AV311" s="15" t="s">
        <v>84</v>
      </c>
      <c r="AW311" s="15" t="s">
        <v>33</v>
      </c>
      <c r="AX311" s="15" t="s">
        <v>76</v>
      </c>
      <c r="AY311" s="190" t="s">
        <v>132</v>
      </c>
    </row>
    <row r="312" spans="1:65" s="13" customFormat="1">
      <c r="B312" s="172"/>
      <c r="D312" s="173" t="s">
        <v>139</v>
      </c>
      <c r="E312" s="174" t="s">
        <v>1</v>
      </c>
      <c r="F312" s="175" t="s">
        <v>495</v>
      </c>
      <c r="H312" s="176">
        <v>3.11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139</v>
      </c>
      <c r="AU312" s="174" t="s">
        <v>138</v>
      </c>
      <c r="AV312" s="13" t="s">
        <v>138</v>
      </c>
      <c r="AW312" s="13" t="s">
        <v>33</v>
      </c>
      <c r="AX312" s="13" t="s">
        <v>76</v>
      </c>
      <c r="AY312" s="174" t="s">
        <v>132</v>
      </c>
    </row>
    <row r="313" spans="1:65" s="14" customFormat="1">
      <c r="B313" s="181"/>
      <c r="D313" s="173" t="s">
        <v>139</v>
      </c>
      <c r="E313" s="182" t="s">
        <v>1</v>
      </c>
      <c r="F313" s="183" t="s">
        <v>141</v>
      </c>
      <c r="H313" s="184">
        <v>3.11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139</v>
      </c>
      <c r="AU313" s="182" t="s">
        <v>138</v>
      </c>
      <c r="AV313" s="14" t="s">
        <v>137</v>
      </c>
      <c r="AW313" s="14" t="s">
        <v>33</v>
      </c>
      <c r="AX313" s="14" t="s">
        <v>84</v>
      </c>
      <c r="AY313" s="182" t="s">
        <v>132</v>
      </c>
    </row>
    <row r="314" spans="1:65" s="2" customFormat="1" ht="24">
      <c r="A314" s="32"/>
      <c r="B314" s="157"/>
      <c r="C314" s="158">
        <v>102</v>
      </c>
      <c r="D314" s="158" t="s">
        <v>135</v>
      </c>
      <c r="E314" s="159" t="s">
        <v>496</v>
      </c>
      <c r="F314" s="160" t="s">
        <v>497</v>
      </c>
      <c r="G314" s="161" t="s">
        <v>181</v>
      </c>
      <c r="H314" s="162">
        <v>2</v>
      </c>
      <c r="I314" s="163"/>
      <c r="J314" s="164">
        <f t="shared" ref="J314:J327" si="50"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ref="P314:P327" si="51">O314*H314</f>
        <v>0</v>
      </c>
      <c r="Q314" s="168">
        <v>0</v>
      </c>
      <c r="R314" s="168">
        <f t="shared" ref="R314:R327" si="52">Q314*H314</f>
        <v>0</v>
      </c>
      <c r="S314" s="168">
        <v>0</v>
      </c>
      <c r="T314" s="169">
        <f t="shared" ref="T314:T327" si="53"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183</v>
      </c>
      <c r="AT314" s="170" t="s">
        <v>135</v>
      </c>
      <c r="AU314" s="170" t="s">
        <v>138</v>
      </c>
      <c r="AY314" s="17" t="s">
        <v>132</v>
      </c>
      <c r="BE314" s="171">
        <f t="shared" ref="BE314:BE327" si="54">IF(N314="základní",J314,0)</f>
        <v>0</v>
      </c>
      <c r="BF314" s="171">
        <f t="shared" ref="BF314:BF327" si="55">IF(N314="snížená",J314,0)</f>
        <v>0</v>
      </c>
      <c r="BG314" s="171">
        <f t="shared" ref="BG314:BG327" si="56">IF(N314="zákl. přenesená",J314,0)</f>
        <v>0</v>
      </c>
      <c r="BH314" s="171">
        <f t="shared" ref="BH314:BH327" si="57">IF(N314="sníž. přenesená",J314,0)</f>
        <v>0</v>
      </c>
      <c r="BI314" s="171">
        <f t="shared" ref="BI314:BI327" si="58">IF(N314="nulová",J314,0)</f>
        <v>0</v>
      </c>
      <c r="BJ314" s="17" t="s">
        <v>138</v>
      </c>
      <c r="BK314" s="171">
        <f t="shared" ref="BK314:BK327" si="59">ROUND(I314*H314,2)</f>
        <v>0</v>
      </c>
      <c r="BL314" s="17" t="s">
        <v>183</v>
      </c>
      <c r="BM314" s="170" t="s">
        <v>498</v>
      </c>
    </row>
    <row r="315" spans="1:65" s="2" customFormat="1" ht="24">
      <c r="A315" s="32"/>
      <c r="B315" s="157"/>
      <c r="C315" s="158">
        <v>103</v>
      </c>
      <c r="D315" s="196" t="s">
        <v>184</v>
      </c>
      <c r="E315" s="197" t="s">
        <v>499</v>
      </c>
      <c r="F315" s="198" t="s">
        <v>664</v>
      </c>
      <c r="G315" s="199" t="s">
        <v>181</v>
      </c>
      <c r="H315" s="200">
        <v>1</v>
      </c>
      <c r="I315" s="201"/>
      <c r="J315" s="202">
        <f t="shared" si="5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51"/>
        <v>0</v>
      </c>
      <c r="Q315" s="168">
        <v>1.55E-2</v>
      </c>
      <c r="R315" s="168">
        <f t="shared" si="52"/>
        <v>1.55E-2</v>
      </c>
      <c r="S315" s="168">
        <v>0</v>
      </c>
      <c r="T315" s="169">
        <f t="shared" si="5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251</v>
      </c>
      <c r="AT315" s="170" t="s">
        <v>184</v>
      </c>
      <c r="AU315" s="170" t="s">
        <v>138</v>
      </c>
      <c r="AY315" s="17" t="s">
        <v>132</v>
      </c>
      <c r="BE315" s="171">
        <f t="shared" si="54"/>
        <v>0</v>
      </c>
      <c r="BF315" s="171">
        <f t="shared" si="55"/>
        <v>0</v>
      </c>
      <c r="BG315" s="171">
        <f t="shared" si="56"/>
        <v>0</v>
      </c>
      <c r="BH315" s="171">
        <f t="shared" si="57"/>
        <v>0</v>
      </c>
      <c r="BI315" s="171">
        <f t="shared" si="58"/>
        <v>0</v>
      </c>
      <c r="BJ315" s="17" t="s">
        <v>138</v>
      </c>
      <c r="BK315" s="171">
        <f t="shared" si="59"/>
        <v>0</v>
      </c>
      <c r="BL315" s="17" t="s">
        <v>183</v>
      </c>
      <c r="BM315" s="170" t="s">
        <v>500</v>
      </c>
    </row>
    <row r="316" spans="1:65" s="2" customFormat="1" ht="36">
      <c r="A316" s="32"/>
      <c r="B316" s="157"/>
      <c r="C316" s="158">
        <v>104</v>
      </c>
      <c r="D316" s="196" t="s">
        <v>184</v>
      </c>
      <c r="E316" s="197" t="s">
        <v>501</v>
      </c>
      <c r="F316" s="198" t="s">
        <v>665</v>
      </c>
      <c r="G316" s="199" t="s">
        <v>181</v>
      </c>
      <c r="H316" s="200">
        <v>1</v>
      </c>
      <c r="I316" s="201"/>
      <c r="J316" s="202">
        <f t="shared" si="5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51"/>
        <v>0</v>
      </c>
      <c r="Q316" s="168">
        <v>1.6500000000000001E-2</v>
      </c>
      <c r="R316" s="168">
        <f t="shared" si="52"/>
        <v>1.6500000000000001E-2</v>
      </c>
      <c r="S316" s="168">
        <v>0</v>
      </c>
      <c r="T316" s="169">
        <f t="shared" si="5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251</v>
      </c>
      <c r="AT316" s="170" t="s">
        <v>184</v>
      </c>
      <c r="AU316" s="170" t="s">
        <v>138</v>
      </c>
      <c r="AY316" s="17" t="s">
        <v>132</v>
      </c>
      <c r="BE316" s="171">
        <f t="shared" si="54"/>
        <v>0</v>
      </c>
      <c r="BF316" s="171">
        <f t="shared" si="55"/>
        <v>0</v>
      </c>
      <c r="BG316" s="171">
        <f t="shared" si="56"/>
        <v>0</v>
      </c>
      <c r="BH316" s="171">
        <f t="shared" si="57"/>
        <v>0</v>
      </c>
      <c r="BI316" s="171">
        <f t="shared" si="58"/>
        <v>0</v>
      </c>
      <c r="BJ316" s="17" t="s">
        <v>138</v>
      </c>
      <c r="BK316" s="171">
        <f t="shared" si="59"/>
        <v>0</v>
      </c>
      <c r="BL316" s="17" t="s">
        <v>183</v>
      </c>
      <c r="BM316" s="170" t="s">
        <v>502</v>
      </c>
    </row>
    <row r="317" spans="1:65" s="2" customFormat="1" ht="36">
      <c r="A317" s="32"/>
      <c r="B317" s="157"/>
      <c r="C317" s="158">
        <v>108</v>
      </c>
      <c r="D317" s="196" t="s">
        <v>184</v>
      </c>
      <c r="E317" s="197" t="s">
        <v>503</v>
      </c>
      <c r="F317" s="198" t="s">
        <v>666</v>
      </c>
      <c r="G317" s="199" t="s">
        <v>181</v>
      </c>
      <c r="H317" s="200">
        <v>2</v>
      </c>
      <c r="I317" s="201"/>
      <c r="J317" s="202">
        <f t="shared" si="50"/>
        <v>0</v>
      </c>
      <c r="K317" s="203"/>
      <c r="L317" s="204"/>
      <c r="M317" s="205" t="s">
        <v>1</v>
      </c>
      <c r="N317" s="206" t="s">
        <v>42</v>
      </c>
      <c r="O317" s="58"/>
      <c r="P317" s="168">
        <f t="shared" si="51"/>
        <v>0</v>
      </c>
      <c r="Q317" s="168">
        <v>1.1999999999999999E-3</v>
      </c>
      <c r="R317" s="168">
        <f t="shared" si="52"/>
        <v>2.3999999999999998E-3</v>
      </c>
      <c r="S317" s="168">
        <v>0</v>
      </c>
      <c r="T317" s="169">
        <f t="shared" si="5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251</v>
      </c>
      <c r="AT317" s="170" t="s">
        <v>184</v>
      </c>
      <c r="AU317" s="170" t="s">
        <v>138</v>
      </c>
      <c r="AY317" s="17" t="s">
        <v>132</v>
      </c>
      <c r="BE317" s="171">
        <f t="shared" si="54"/>
        <v>0</v>
      </c>
      <c r="BF317" s="171">
        <f t="shared" si="55"/>
        <v>0</v>
      </c>
      <c r="BG317" s="171">
        <f t="shared" si="56"/>
        <v>0</v>
      </c>
      <c r="BH317" s="171">
        <f t="shared" si="57"/>
        <v>0</v>
      </c>
      <c r="BI317" s="171">
        <f t="shared" si="58"/>
        <v>0</v>
      </c>
      <c r="BJ317" s="17" t="s">
        <v>138</v>
      </c>
      <c r="BK317" s="171">
        <f t="shared" si="59"/>
        <v>0</v>
      </c>
      <c r="BL317" s="17" t="s">
        <v>183</v>
      </c>
      <c r="BM317" s="170" t="s">
        <v>504</v>
      </c>
    </row>
    <row r="318" spans="1:65" s="2" customFormat="1" ht="12">
      <c r="A318" s="32"/>
      <c r="B318" s="157"/>
      <c r="C318" s="158">
        <v>106</v>
      </c>
      <c r="D318" s="158" t="s">
        <v>135</v>
      </c>
      <c r="E318" s="159" t="s">
        <v>505</v>
      </c>
      <c r="F318" s="160" t="s">
        <v>506</v>
      </c>
      <c r="G318" s="161" t="s">
        <v>181</v>
      </c>
      <c r="H318" s="162">
        <v>2</v>
      </c>
      <c r="I318" s="163"/>
      <c r="J318" s="164">
        <f t="shared" si="50"/>
        <v>0</v>
      </c>
      <c r="K318" s="165"/>
      <c r="L318" s="33"/>
      <c r="M318" s="166" t="s">
        <v>1</v>
      </c>
      <c r="N318" s="167" t="s">
        <v>42</v>
      </c>
      <c r="O318" s="58"/>
      <c r="P318" s="168">
        <f t="shared" si="51"/>
        <v>0</v>
      </c>
      <c r="Q318" s="168">
        <v>0</v>
      </c>
      <c r="R318" s="168">
        <f t="shared" si="52"/>
        <v>0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183</v>
      </c>
      <c r="AT318" s="170" t="s">
        <v>135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183</v>
      </c>
      <c r="BM318" s="170" t="s">
        <v>507</v>
      </c>
    </row>
    <row r="319" spans="1:65" s="2" customFormat="1" ht="24">
      <c r="A319" s="32"/>
      <c r="B319" s="157"/>
      <c r="C319" s="158">
        <v>107</v>
      </c>
      <c r="D319" s="196" t="s">
        <v>184</v>
      </c>
      <c r="E319" s="197" t="s">
        <v>508</v>
      </c>
      <c r="F319" s="198" t="s">
        <v>656</v>
      </c>
      <c r="G319" s="199" t="s">
        <v>181</v>
      </c>
      <c r="H319" s="200">
        <v>2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4.4999999999999999E-4</v>
      </c>
      <c r="R319" s="168">
        <f t="shared" si="52"/>
        <v>8.9999999999999998E-4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184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183</v>
      </c>
      <c r="BM319" s="170" t="s">
        <v>509</v>
      </c>
    </row>
    <row r="320" spans="1:65" s="2" customFormat="1" ht="24">
      <c r="A320" s="32"/>
      <c r="B320" s="157"/>
      <c r="C320" s="158">
        <v>108</v>
      </c>
      <c r="D320" s="158" t="s">
        <v>135</v>
      </c>
      <c r="E320" s="159" t="s">
        <v>510</v>
      </c>
      <c r="F320" s="160" t="s">
        <v>511</v>
      </c>
      <c r="G320" s="161" t="s">
        <v>181</v>
      </c>
      <c r="H320" s="162">
        <v>2</v>
      </c>
      <c r="I320" s="163"/>
      <c r="J320" s="164">
        <f t="shared" si="50"/>
        <v>0</v>
      </c>
      <c r="K320" s="165"/>
      <c r="L320" s="33"/>
      <c r="M320" s="166" t="s">
        <v>1</v>
      </c>
      <c r="N320" s="167" t="s">
        <v>42</v>
      </c>
      <c r="O320" s="58"/>
      <c r="P320" s="168">
        <f t="shared" si="51"/>
        <v>0</v>
      </c>
      <c r="Q320" s="168">
        <v>0</v>
      </c>
      <c r="R320" s="168">
        <f t="shared" si="52"/>
        <v>0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135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183</v>
      </c>
      <c r="BM320" s="170" t="s">
        <v>512</v>
      </c>
    </row>
    <row r="321" spans="1:65" s="2" customFormat="1" ht="12">
      <c r="A321" s="32"/>
      <c r="B321" s="157"/>
      <c r="C321" s="158">
        <v>109</v>
      </c>
      <c r="D321" s="196" t="s">
        <v>184</v>
      </c>
      <c r="E321" s="197" t="s">
        <v>513</v>
      </c>
      <c r="F321" s="198" t="s">
        <v>514</v>
      </c>
      <c r="G321" s="199" t="s">
        <v>181</v>
      </c>
      <c r="H321" s="200">
        <v>2</v>
      </c>
      <c r="I321" s="201"/>
      <c r="J321" s="202">
        <f t="shared" si="50"/>
        <v>0</v>
      </c>
      <c r="K321" s="203"/>
      <c r="L321" s="204"/>
      <c r="M321" s="205" t="s">
        <v>1</v>
      </c>
      <c r="N321" s="206" t="s">
        <v>42</v>
      </c>
      <c r="O321" s="58"/>
      <c r="P321" s="168">
        <f t="shared" si="51"/>
        <v>0</v>
      </c>
      <c r="Q321" s="168">
        <v>1.3500000000000001E-3</v>
      </c>
      <c r="R321" s="168">
        <f t="shared" si="52"/>
        <v>2.7000000000000001E-3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251</v>
      </c>
      <c r="AT321" s="170" t="s">
        <v>184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183</v>
      </c>
      <c r="BM321" s="170" t="s">
        <v>515</v>
      </c>
    </row>
    <row r="322" spans="1:65" s="2" customFormat="1" ht="24">
      <c r="A322" s="32"/>
      <c r="B322" s="157"/>
      <c r="C322" s="158">
        <v>110</v>
      </c>
      <c r="D322" s="158" t="s">
        <v>135</v>
      </c>
      <c r="E322" s="159" t="s">
        <v>516</v>
      </c>
      <c r="F322" s="160" t="s">
        <v>517</v>
      </c>
      <c r="G322" s="161" t="s">
        <v>181</v>
      </c>
      <c r="H322" s="162">
        <v>1</v>
      </c>
      <c r="I322" s="163"/>
      <c r="J322" s="164">
        <f t="shared" si="5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51"/>
        <v>0</v>
      </c>
      <c r="Q322" s="168">
        <v>0</v>
      </c>
      <c r="R322" s="168">
        <f t="shared" si="52"/>
        <v>0</v>
      </c>
      <c r="S322" s="168">
        <v>0.17399999999999999</v>
      </c>
      <c r="T322" s="169">
        <f t="shared" si="53"/>
        <v>0.17399999999999999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183</v>
      </c>
      <c r="AT322" s="170" t="s">
        <v>135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183</v>
      </c>
      <c r="BM322" s="170" t="s">
        <v>518</v>
      </c>
    </row>
    <row r="323" spans="1:65" s="2" customFormat="1" ht="24">
      <c r="A323" s="32"/>
      <c r="B323" s="157"/>
      <c r="C323" s="158">
        <v>111</v>
      </c>
      <c r="D323" s="158" t="s">
        <v>135</v>
      </c>
      <c r="E323" s="159" t="s">
        <v>519</v>
      </c>
      <c r="F323" s="160" t="s">
        <v>520</v>
      </c>
      <c r="G323" s="161" t="s">
        <v>214</v>
      </c>
      <c r="H323" s="162">
        <v>3.7999999999999999E-2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183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183</v>
      </c>
      <c r="BM323" s="170" t="s">
        <v>521</v>
      </c>
    </row>
    <row r="324" spans="1:65" s="2" customFormat="1" ht="36">
      <c r="A324" s="32"/>
      <c r="B324" s="157"/>
      <c r="C324" s="158">
        <v>112</v>
      </c>
      <c r="D324" s="158" t="s">
        <v>135</v>
      </c>
      <c r="E324" s="159" t="s">
        <v>522</v>
      </c>
      <c r="F324" s="160" t="s">
        <v>668</v>
      </c>
      <c r="G324" s="161" t="s">
        <v>381</v>
      </c>
      <c r="H324" s="162">
        <v>1</v>
      </c>
      <c r="I324" s="163"/>
      <c r="J324" s="164">
        <f t="shared" si="50"/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si="51"/>
        <v>0</v>
      </c>
      <c r="Q324" s="168">
        <v>0</v>
      </c>
      <c r="R324" s="168">
        <f t="shared" si="52"/>
        <v>0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183</v>
      </c>
      <c r="AT324" s="170" t="s">
        <v>135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183</v>
      </c>
      <c r="BM324" s="170" t="s">
        <v>523</v>
      </c>
    </row>
    <row r="325" spans="1:65" s="2" customFormat="1" ht="48">
      <c r="A325" s="32"/>
      <c r="B325" s="157"/>
      <c r="C325" s="158">
        <v>113</v>
      </c>
      <c r="D325" s="158" t="s">
        <v>135</v>
      </c>
      <c r="E325" s="159" t="s">
        <v>524</v>
      </c>
      <c r="F325" s="160" t="s">
        <v>669</v>
      </c>
      <c r="G325" s="161" t="s">
        <v>381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183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183</v>
      </c>
      <c r="BM325" s="170" t="s">
        <v>525</v>
      </c>
    </row>
    <row r="326" spans="1:65" s="2" customFormat="1" ht="12">
      <c r="A326" s="32"/>
      <c r="B326" s="157"/>
      <c r="C326" s="158">
        <v>114</v>
      </c>
      <c r="D326" s="158" t="s">
        <v>135</v>
      </c>
      <c r="E326" s="159" t="s">
        <v>526</v>
      </c>
      <c r="F326" s="160" t="s">
        <v>527</v>
      </c>
      <c r="G326" s="161" t="s">
        <v>381</v>
      </c>
      <c r="H326" s="162">
        <v>1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183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183</v>
      </c>
      <c r="BM326" s="170" t="s">
        <v>528</v>
      </c>
    </row>
    <row r="327" spans="1:65" s="2" customFormat="1" ht="24">
      <c r="A327" s="32"/>
      <c r="B327" s="157"/>
      <c r="C327" s="158">
        <v>115</v>
      </c>
      <c r="D327" s="158" t="s">
        <v>135</v>
      </c>
      <c r="E327" s="159" t="s">
        <v>529</v>
      </c>
      <c r="F327" s="160" t="s">
        <v>530</v>
      </c>
      <c r="G327" s="161" t="s">
        <v>381</v>
      </c>
      <c r="H327" s="162">
        <v>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183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183</v>
      </c>
      <c r="BM327" s="170" t="s">
        <v>531</v>
      </c>
    </row>
    <row r="328" spans="1:65" s="12" customFormat="1" ht="22.9" customHeight="1">
      <c r="B328" s="144"/>
      <c r="D328" s="145" t="s">
        <v>75</v>
      </c>
      <c r="E328" s="155" t="s">
        <v>532</v>
      </c>
      <c r="F328" s="155" t="s">
        <v>533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SUM(P329:P336)</f>
        <v>0</v>
      </c>
      <c r="Q328" s="150"/>
      <c r="R328" s="151">
        <f>SUM(R329:R336)</f>
        <v>0.19891609999999998</v>
      </c>
      <c r="S328" s="150"/>
      <c r="T328" s="152">
        <f>SUM(T329:T336)</f>
        <v>0</v>
      </c>
      <c r="AR328" s="145" t="s">
        <v>138</v>
      </c>
      <c r="AT328" s="153" t="s">
        <v>75</v>
      </c>
      <c r="AU328" s="153" t="s">
        <v>84</v>
      </c>
      <c r="AY328" s="145" t="s">
        <v>132</v>
      </c>
      <c r="BK328" s="154">
        <f>SUM(BK329:BK336)</f>
        <v>0</v>
      </c>
    </row>
    <row r="329" spans="1:65" s="2" customFormat="1" ht="24">
      <c r="A329" s="32"/>
      <c r="B329" s="157"/>
      <c r="C329" s="158">
        <v>116</v>
      </c>
      <c r="D329" s="158" t="s">
        <v>135</v>
      </c>
      <c r="E329" s="159" t="s">
        <v>534</v>
      </c>
      <c r="F329" s="160" t="s">
        <v>535</v>
      </c>
      <c r="G329" s="161" t="s">
        <v>136</v>
      </c>
      <c r="H329" s="162">
        <v>3.25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3.7670000000000002E-2</v>
      </c>
      <c r="R329" s="168">
        <f>Q329*H329</f>
        <v>0.12242750000000001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183</v>
      </c>
      <c r="AT329" s="170" t="s">
        <v>135</v>
      </c>
      <c r="AU329" s="170" t="s">
        <v>138</v>
      </c>
      <c r="AY329" s="17" t="s">
        <v>132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138</v>
      </c>
      <c r="BK329" s="171">
        <f>ROUND(I329*H329,2)</f>
        <v>0</v>
      </c>
      <c r="BL329" s="17" t="s">
        <v>183</v>
      </c>
      <c r="BM329" s="170" t="s">
        <v>536</v>
      </c>
    </row>
    <row r="330" spans="1:65" s="13" customFormat="1">
      <c r="B330" s="172"/>
      <c r="D330" s="173" t="s">
        <v>139</v>
      </c>
      <c r="E330" s="174" t="s">
        <v>1</v>
      </c>
      <c r="F330" s="175" t="s">
        <v>140</v>
      </c>
      <c r="H330" s="176">
        <v>3.25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139</v>
      </c>
      <c r="AU330" s="174" t="s">
        <v>138</v>
      </c>
      <c r="AV330" s="13" t="s">
        <v>138</v>
      </c>
      <c r="AW330" s="13" t="s">
        <v>33</v>
      </c>
      <c r="AX330" s="13" t="s">
        <v>76</v>
      </c>
      <c r="AY330" s="174" t="s">
        <v>132</v>
      </c>
    </row>
    <row r="331" spans="1:65" s="14" customFormat="1">
      <c r="B331" s="181"/>
      <c r="D331" s="173" t="s">
        <v>139</v>
      </c>
      <c r="E331" s="182" t="s">
        <v>1</v>
      </c>
      <c r="F331" s="183" t="s">
        <v>141</v>
      </c>
      <c r="H331" s="184">
        <v>3.25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139</v>
      </c>
      <c r="AU331" s="182" t="s">
        <v>138</v>
      </c>
      <c r="AV331" s="14" t="s">
        <v>137</v>
      </c>
      <c r="AW331" s="14" t="s">
        <v>33</v>
      </c>
      <c r="AX331" s="14" t="s">
        <v>84</v>
      </c>
      <c r="AY331" s="182" t="s">
        <v>132</v>
      </c>
    </row>
    <row r="332" spans="1:65" s="2" customFormat="1" ht="12">
      <c r="A332" s="32"/>
      <c r="B332" s="157"/>
      <c r="C332" s="158">
        <v>117</v>
      </c>
      <c r="D332" s="158" t="s">
        <v>135</v>
      </c>
      <c r="E332" s="159" t="s">
        <v>537</v>
      </c>
      <c r="F332" s="160" t="s">
        <v>538</v>
      </c>
      <c r="G332" s="161" t="s">
        <v>136</v>
      </c>
      <c r="H332" s="162">
        <v>3.25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2.9999999999999997E-4</v>
      </c>
      <c r="R332" s="168">
        <f>Q332*H332</f>
        <v>9.7499999999999996E-4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135</v>
      </c>
      <c r="AU332" s="170" t="s">
        <v>138</v>
      </c>
      <c r="AY332" s="17" t="s">
        <v>132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138</v>
      </c>
      <c r="BK332" s="171">
        <f>ROUND(I332*H332,2)</f>
        <v>0</v>
      </c>
      <c r="BL332" s="17" t="s">
        <v>183</v>
      </c>
      <c r="BM332" s="170" t="s">
        <v>539</v>
      </c>
    </row>
    <row r="333" spans="1:65" s="2" customFormat="1" ht="12">
      <c r="A333" s="32"/>
      <c r="B333" s="157"/>
      <c r="C333" s="196">
        <v>118</v>
      </c>
      <c r="D333" s="196" t="s">
        <v>184</v>
      </c>
      <c r="E333" s="197" t="s">
        <v>540</v>
      </c>
      <c r="F333" s="198" t="s">
        <v>541</v>
      </c>
      <c r="G333" s="199" t="s">
        <v>136</v>
      </c>
      <c r="H333" s="200">
        <v>3.9329999999999998</v>
      </c>
      <c r="I333" s="201"/>
      <c r="J333" s="202">
        <f>ROUND(I333*H333,2)</f>
        <v>0</v>
      </c>
      <c r="K333" s="203"/>
      <c r="L333" s="204"/>
      <c r="M333" s="205" t="s">
        <v>1</v>
      </c>
      <c r="N333" s="206" t="s">
        <v>42</v>
      </c>
      <c r="O333" s="58"/>
      <c r="P333" s="168">
        <f>O333*H333</f>
        <v>0</v>
      </c>
      <c r="Q333" s="168">
        <v>1.9199999999999998E-2</v>
      </c>
      <c r="R333" s="168">
        <f>Q333*H333</f>
        <v>7.5513599999999986E-2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251</v>
      </c>
      <c r="AT333" s="170" t="s">
        <v>184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183</v>
      </c>
      <c r="BM333" s="170" t="s">
        <v>542</v>
      </c>
    </row>
    <row r="334" spans="1:65" s="13" customFormat="1">
      <c r="B334" s="172"/>
      <c r="D334" s="173" t="s">
        <v>139</v>
      </c>
      <c r="E334" s="174" t="s">
        <v>1</v>
      </c>
      <c r="F334" s="175" t="s">
        <v>543</v>
      </c>
      <c r="H334" s="176">
        <v>3.5750000000000002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84</v>
      </c>
      <c r="AY334" s="174" t="s">
        <v>132</v>
      </c>
    </row>
    <row r="335" spans="1:65" s="13" customFormat="1">
      <c r="B335" s="172"/>
      <c r="D335" s="173" t="s">
        <v>139</v>
      </c>
      <c r="F335" s="175" t="s">
        <v>544</v>
      </c>
      <c r="H335" s="176">
        <v>3.9329999999999998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139</v>
      </c>
      <c r="AU335" s="174" t="s">
        <v>138</v>
      </c>
      <c r="AV335" s="13" t="s">
        <v>138</v>
      </c>
      <c r="AW335" s="13" t="s">
        <v>3</v>
      </c>
      <c r="AX335" s="13" t="s">
        <v>84</v>
      </c>
      <c r="AY335" s="174" t="s">
        <v>132</v>
      </c>
    </row>
    <row r="336" spans="1:65" s="2" customFormat="1" ht="24">
      <c r="A336" s="32"/>
      <c r="B336" s="157"/>
      <c r="C336" s="158">
        <v>119</v>
      </c>
      <c r="D336" s="158" t="s">
        <v>135</v>
      </c>
      <c r="E336" s="159" t="s">
        <v>545</v>
      </c>
      <c r="F336" s="160" t="s">
        <v>546</v>
      </c>
      <c r="G336" s="161" t="s">
        <v>214</v>
      </c>
      <c r="H336" s="162">
        <v>0.19900000000000001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183</v>
      </c>
      <c r="BM336" s="170" t="s">
        <v>547</v>
      </c>
    </row>
    <row r="337" spans="1:65" s="12" customFormat="1" ht="22.9" customHeight="1">
      <c r="B337" s="144"/>
      <c r="D337" s="145" t="s">
        <v>75</v>
      </c>
      <c r="E337" s="155" t="s">
        <v>548</v>
      </c>
      <c r="F337" s="155" t="s">
        <v>549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SUM(P338:P345)</f>
        <v>0</v>
      </c>
      <c r="Q337" s="150"/>
      <c r="R337" s="151">
        <f>SUM(R338:R345)</f>
        <v>4.4100000000000008E-5</v>
      </c>
      <c r="S337" s="150"/>
      <c r="T337" s="152">
        <f>SUM(T338:T345)</f>
        <v>9.3299999999999998E-3</v>
      </c>
      <c r="AR337" s="145" t="s">
        <v>138</v>
      </c>
      <c r="AT337" s="153" t="s">
        <v>75</v>
      </c>
      <c r="AU337" s="153" t="s">
        <v>84</v>
      </c>
      <c r="AY337" s="145" t="s">
        <v>132</v>
      </c>
      <c r="BK337" s="154">
        <f>SUM(BK338:BK345)</f>
        <v>0</v>
      </c>
    </row>
    <row r="338" spans="1:65" s="2" customFormat="1" ht="24">
      <c r="A338" s="32"/>
      <c r="B338" s="157"/>
      <c r="C338" s="158">
        <v>120</v>
      </c>
      <c r="D338" s="158" t="s">
        <v>135</v>
      </c>
      <c r="E338" s="159" t="s">
        <v>550</v>
      </c>
      <c r="F338" s="160" t="s">
        <v>551</v>
      </c>
      <c r="G338" s="161" t="s">
        <v>136</v>
      </c>
      <c r="H338" s="162">
        <v>3.11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3.0000000000000001E-3</v>
      </c>
      <c r="T338" s="169">
        <f>S338*H338</f>
        <v>9.3299999999999998E-3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183</v>
      </c>
      <c r="AT338" s="170" t="s">
        <v>135</v>
      </c>
      <c r="AU338" s="170" t="s">
        <v>138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138</v>
      </c>
      <c r="BK338" s="171">
        <f>ROUND(I338*H338,2)</f>
        <v>0</v>
      </c>
      <c r="BL338" s="17" t="s">
        <v>183</v>
      </c>
      <c r="BM338" s="170" t="s">
        <v>552</v>
      </c>
    </row>
    <row r="339" spans="1:65" s="15" customFormat="1">
      <c r="B339" s="189"/>
      <c r="D339" s="173" t="s">
        <v>139</v>
      </c>
      <c r="E339" s="190" t="s">
        <v>1</v>
      </c>
      <c r="F339" s="191" t="s">
        <v>553</v>
      </c>
      <c r="H339" s="190" t="s">
        <v>1</v>
      </c>
      <c r="I339" s="192"/>
      <c r="L339" s="189"/>
      <c r="M339" s="193"/>
      <c r="N339" s="194"/>
      <c r="O339" s="194"/>
      <c r="P339" s="194"/>
      <c r="Q339" s="194"/>
      <c r="R339" s="194"/>
      <c r="S339" s="194"/>
      <c r="T339" s="195"/>
      <c r="AT339" s="190" t="s">
        <v>139</v>
      </c>
      <c r="AU339" s="190" t="s">
        <v>138</v>
      </c>
      <c r="AV339" s="15" t="s">
        <v>84</v>
      </c>
      <c r="AW339" s="15" t="s">
        <v>33</v>
      </c>
      <c r="AX339" s="15" t="s">
        <v>76</v>
      </c>
      <c r="AY339" s="190" t="s">
        <v>132</v>
      </c>
    </row>
    <row r="340" spans="1:65" s="13" customFormat="1">
      <c r="B340" s="172"/>
      <c r="D340" s="173" t="s">
        <v>139</v>
      </c>
      <c r="E340" s="174" t="s">
        <v>1</v>
      </c>
      <c r="F340" s="175" t="s">
        <v>495</v>
      </c>
      <c r="H340" s="176">
        <v>3.11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139</v>
      </c>
      <c r="AU340" s="174" t="s">
        <v>138</v>
      </c>
      <c r="AV340" s="13" t="s">
        <v>138</v>
      </c>
      <c r="AW340" s="13" t="s">
        <v>33</v>
      </c>
      <c r="AX340" s="13" t="s">
        <v>76</v>
      </c>
      <c r="AY340" s="174" t="s">
        <v>132</v>
      </c>
    </row>
    <row r="341" spans="1:65" s="14" customFormat="1">
      <c r="B341" s="181"/>
      <c r="D341" s="173" t="s">
        <v>139</v>
      </c>
      <c r="E341" s="182" t="s">
        <v>1</v>
      </c>
      <c r="F341" s="183" t="s">
        <v>141</v>
      </c>
      <c r="H341" s="184">
        <v>3.11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139</v>
      </c>
      <c r="AU341" s="182" t="s">
        <v>138</v>
      </c>
      <c r="AV341" s="14" t="s">
        <v>137</v>
      </c>
      <c r="AW341" s="14" t="s">
        <v>33</v>
      </c>
      <c r="AX341" s="14" t="s">
        <v>84</v>
      </c>
      <c r="AY341" s="182" t="s">
        <v>132</v>
      </c>
    </row>
    <row r="342" spans="1:65" s="2" customFormat="1" ht="24">
      <c r="A342" s="32"/>
      <c r="B342" s="157"/>
      <c r="C342" s="158">
        <v>121</v>
      </c>
      <c r="D342" s="158" t="s">
        <v>135</v>
      </c>
      <c r="E342" s="159" t="s">
        <v>554</v>
      </c>
      <c r="F342" s="160" t="s">
        <v>670</v>
      </c>
      <c r="G342" s="161" t="s">
        <v>264</v>
      </c>
      <c r="H342" s="162">
        <v>4.41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1.0000000000000001E-5</v>
      </c>
      <c r="R342" s="168">
        <f>Q342*H342</f>
        <v>4.4100000000000008E-5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183</v>
      </c>
      <c r="AT342" s="170" t="s">
        <v>135</v>
      </c>
      <c r="AU342" s="170" t="s">
        <v>138</v>
      </c>
      <c r="AY342" s="17" t="s">
        <v>132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138</v>
      </c>
      <c r="BK342" s="171">
        <f>ROUND(I342*H342,2)</f>
        <v>0</v>
      </c>
      <c r="BL342" s="17" t="s">
        <v>183</v>
      </c>
      <c r="BM342" s="170" t="s">
        <v>555</v>
      </c>
    </row>
    <row r="343" spans="1:65" s="13" customFormat="1">
      <c r="B343" s="172"/>
      <c r="D343" s="173" t="s">
        <v>139</v>
      </c>
      <c r="E343" s="174" t="s">
        <v>1</v>
      </c>
      <c r="F343" s="175" t="s">
        <v>556</v>
      </c>
      <c r="H343" s="176">
        <v>4.41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139</v>
      </c>
      <c r="AU343" s="174" t="s">
        <v>138</v>
      </c>
      <c r="AV343" s="13" t="s">
        <v>138</v>
      </c>
      <c r="AW343" s="13" t="s">
        <v>33</v>
      </c>
      <c r="AX343" s="13" t="s">
        <v>84</v>
      </c>
      <c r="AY343" s="174" t="s">
        <v>132</v>
      </c>
    </row>
    <row r="344" spans="1:65" s="13" customFormat="1">
      <c r="B344" s="172"/>
      <c r="D344" s="173"/>
      <c r="F344" s="175"/>
      <c r="H344" s="176"/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139</v>
      </c>
      <c r="AU344" s="174" t="s">
        <v>138</v>
      </c>
      <c r="AV344" s="13" t="s">
        <v>138</v>
      </c>
      <c r="AW344" s="13" t="s">
        <v>3</v>
      </c>
      <c r="AX344" s="13" t="s">
        <v>84</v>
      </c>
      <c r="AY344" s="174" t="s">
        <v>132</v>
      </c>
    </row>
    <row r="345" spans="1:65" s="2" customFormat="1" ht="24">
      <c r="A345" s="32"/>
      <c r="B345" s="157"/>
      <c r="C345" s="158">
        <v>122</v>
      </c>
      <c r="D345" s="158" t="s">
        <v>135</v>
      </c>
      <c r="E345" s="159" t="s">
        <v>557</v>
      </c>
      <c r="F345" s="160" t="s">
        <v>558</v>
      </c>
      <c r="G345" s="161" t="s">
        <v>214</v>
      </c>
      <c r="H345" s="162">
        <v>1E-3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135</v>
      </c>
      <c r="AU345" s="170" t="s">
        <v>138</v>
      </c>
      <c r="AY345" s="17" t="s">
        <v>132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138</v>
      </c>
      <c r="BK345" s="171">
        <f>ROUND(I345*H345,2)</f>
        <v>0</v>
      </c>
      <c r="BL345" s="17" t="s">
        <v>183</v>
      </c>
      <c r="BM345" s="170" t="s">
        <v>559</v>
      </c>
    </row>
    <row r="346" spans="1:65" s="12" customFormat="1" ht="22.9" customHeight="1">
      <c r="B346" s="144"/>
      <c r="D346" s="145" t="s">
        <v>75</v>
      </c>
      <c r="E346" s="155" t="s">
        <v>560</v>
      </c>
      <c r="F346" s="155" t="s">
        <v>561</v>
      </c>
      <c r="I346" s="147"/>
      <c r="J346" s="156">
        <f>BK346</f>
        <v>0</v>
      </c>
      <c r="L346" s="144"/>
      <c r="M346" s="149"/>
      <c r="N346" s="150"/>
      <c r="O346" s="150"/>
      <c r="P346" s="151">
        <f>SUM(P347:P356)</f>
        <v>0</v>
      </c>
      <c r="Q346" s="150"/>
      <c r="R346" s="151">
        <f>SUM(R347:R356)</f>
        <v>0.98370080000000004</v>
      </c>
      <c r="S346" s="150"/>
      <c r="T346" s="152">
        <f>SUM(T347:T356)</f>
        <v>0</v>
      </c>
      <c r="AR346" s="145" t="s">
        <v>138</v>
      </c>
      <c r="AT346" s="153" t="s">
        <v>75</v>
      </c>
      <c r="AU346" s="153" t="s">
        <v>84</v>
      </c>
      <c r="AY346" s="145" t="s">
        <v>132</v>
      </c>
      <c r="BK346" s="154">
        <f>SUM(BK347:BK356)</f>
        <v>0</v>
      </c>
    </row>
    <row r="347" spans="1:65" s="13" customFormat="1">
      <c r="B347" s="172"/>
      <c r="D347" s="173"/>
      <c r="E347" s="174"/>
      <c r="F347" s="175"/>
      <c r="H347" s="176"/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139</v>
      </c>
      <c r="AU347" s="174" t="s">
        <v>138</v>
      </c>
      <c r="AV347" s="13" t="s">
        <v>138</v>
      </c>
      <c r="AW347" s="13" t="s">
        <v>33</v>
      </c>
      <c r="AX347" s="13" t="s">
        <v>84</v>
      </c>
      <c r="AY347" s="174" t="s">
        <v>132</v>
      </c>
    </row>
    <row r="348" spans="1:65" s="2" customFormat="1" ht="24">
      <c r="A348" s="32"/>
      <c r="B348" s="157"/>
      <c r="C348" s="158">
        <v>123</v>
      </c>
      <c r="D348" s="158" t="s">
        <v>135</v>
      </c>
      <c r="E348" s="159" t="s">
        <v>562</v>
      </c>
      <c r="F348" s="160" t="s">
        <v>563</v>
      </c>
      <c r="G348" s="161" t="s">
        <v>136</v>
      </c>
      <c r="H348" s="162">
        <v>19.64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3.3619999999999997E-2</v>
      </c>
      <c r="R348" s="168">
        <f>Q348*H348</f>
        <v>0.66029680000000002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135</v>
      </c>
      <c r="AU348" s="170" t="s">
        <v>138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138</v>
      </c>
      <c r="BK348" s="171">
        <f>ROUND(I348*H348,2)</f>
        <v>0</v>
      </c>
      <c r="BL348" s="17" t="s">
        <v>183</v>
      </c>
      <c r="BM348" s="170" t="s">
        <v>564</v>
      </c>
    </row>
    <row r="349" spans="1:65" s="13" customFormat="1">
      <c r="B349" s="172"/>
      <c r="D349" s="173" t="s">
        <v>139</v>
      </c>
      <c r="E349" s="174" t="s">
        <v>1</v>
      </c>
      <c r="F349" s="175" t="s">
        <v>565</v>
      </c>
      <c r="H349" s="176">
        <v>16.84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139</v>
      </c>
      <c r="AU349" s="174" t="s">
        <v>138</v>
      </c>
      <c r="AV349" s="13" t="s">
        <v>138</v>
      </c>
      <c r="AW349" s="13" t="s">
        <v>33</v>
      </c>
      <c r="AX349" s="13" t="s">
        <v>76</v>
      </c>
      <c r="AY349" s="174" t="s">
        <v>132</v>
      </c>
    </row>
    <row r="350" spans="1:65" s="13" customFormat="1">
      <c r="B350" s="172"/>
      <c r="D350" s="173" t="s">
        <v>139</v>
      </c>
      <c r="E350" s="174" t="s">
        <v>1</v>
      </c>
      <c r="F350" s="175" t="s">
        <v>675</v>
      </c>
      <c r="H350" s="176">
        <v>2.8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33</v>
      </c>
      <c r="AX350" s="13" t="s">
        <v>76</v>
      </c>
      <c r="AY350" s="174" t="s">
        <v>132</v>
      </c>
    </row>
    <row r="351" spans="1:65" s="14" customFormat="1">
      <c r="B351" s="181"/>
      <c r="D351" s="173" t="s">
        <v>139</v>
      </c>
      <c r="E351" s="182" t="s">
        <v>1</v>
      </c>
      <c r="F351" s="183" t="s">
        <v>141</v>
      </c>
      <c r="H351" s="184">
        <v>19.64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139</v>
      </c>
      <c r="AU351" s="182" t="s">
        <v>138</v>
      </c>
      <c r="AV351" s="14" t="s">
        <v>137</v>
      </c>
      <c r="AW351" s="14" t="s">
        <v>33</v>
      </c>
      <c r="AX351" s="14" t="s">
        <v>84</v>
      </c>
      <c r="AY351" s="182" t="s">
        <v>132</v>
      </c>
    </row>
    <row r="352" spans="1:65" s="2" customFormat="1" ht="24">
      <c r="A352" s="32"/>
      <c r="B352" s="157"/>
      <c r="C352" s="196">
        <v>124</v>
      </c>
      <c r="D352" s="196" t="s">
        <v>184</v>
      </c>
      <c r="E352" s="197" t="s">
        <v>566</v>
      </c>
      <c r="F352" s="198" t="s">
        <v>567</v>
      </c>
      <c r="G352" s="199" t="s">
        <v>136</v>
      </c>
      <c r="H352" s="200">
        <v>20.504000000000001</v>
      </c>
      <c r="I352" s="201"/>
      <c r="J352" s="202">
        <f>ROUND(I352*H352,2)</f>
        <v>0</v>
      </c>
      <c r="K352" s="203"/>
      <c r="L352" s="204"/>
      <c r="M352" s="205" t="s">
        <v>1</v>
      </c>
      <c r="N352" s="206" t="s">
        <v>42</v>
      </c>
      <c r="O352" s="58"/>
      <c r="P352" s="168">
        <f>O352*H352</f>
        <v>0</v>
      </c>
      <c r="Q352" s="168">
        <v>1.55E-2</v>
      </c>
      <c r="R352" s="168">
        <f>Q352*H352</f>
        <v>0.31781200000000004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251</v>
      </c>
      <c r="AT352" s="170" t="s">
        <v>184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183</v>
      </c>
      <c r="BM352" s="170" t="s">
        <v>568</v>
      </c>
    </row>
    <row r="353" spans="1:65" s="13" customFormat="1">
      <c r="B353" s="172"/>
      <c r="D353" s="173" t="s">
        <v>139</v>
      </c>
      <c r="E353" s="174" t="s">
        <v>1</v>
      </c>
      <c r="F353" s="175" t="s">
        <v>569</v>
      </c>
      <c r="H353" s="176">
        <v>20.504000000000001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139</v>
      </c>
      <c r="AU353" s="174" t="s">
        <v>138</v>
      </c>
      <c r="AV353" s="13" t="s">
        <v>138</v>
      </c>
      <c r="AW353" s="13" t="s">
        <v>33</v>
      </c>
      <c r="AX353" s="13" t="s">
        <v>84</v>
      </c>
      <c r="AY353" s="174" t="s">
        <v>132</v>
      </c>
    </row>
    <row r="354" spans="1:65" s="2" customFormat="1" ht="12">
      <c r="A354" s="32"/>
      <c r="B354" s="157"/>
      <c r="C354" s="158">
        <v>125</v>
      </c>
      <c r="D354" s="158" t="s">
        <v>135</v>
      </c>
      <c r="E354" s="159" t="s">
        <v>570</v>
      </c>
      <c r="F354" s="160" t="s">
        <v>571</v>
      </c>
      <c r="G354" s="161" t="s">
        <v>136</v>
      </c>
      <c r="H354" s="162">
        <v>18.64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2.9999999999999997E-4</v>
      </c>
      <c r="R354" s="168">
        <f>Q354*H354</f>
        <v>5.5919999999999997E-3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183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183</v>
      </c>
      <c r="BM354" s="170" t="s">
        <v>572</v>
      </c>
    </row>
    <row r="355" spans="1:65" s="2" customFormat="1" ht="24">
      <c r="A355" s="32"/>
      <c r="B355" s="157"/>
      <c r="C355" s="158">
        <v>126</v>
      </c>
      <c r="D355" s="158" t="s">
        <v>135</v>
      </c>
      <c r="E355" s="159" t="s">
        <v>573</v>
      </c>
      <c r="F355" s="160" t="s">
        <v>574</v>
      </c>
      <c r="G355" s="161" t="s">
        <v>214</v>
      </c>
      <c r="H355" s="162">
        <v>0.95299999999999996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135</v>
      </c>
      <c r="AU355" s="170" t="s">
        <v>138</v>
      </c>
      <c r="AY355" s="17" t="s">
        <v>132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138</v>
      </c>
      <c r="BK355" s="171">
        <f>ROUND(I355*H355,2)</f>
        <v>0</v>
      </c>
      <c r="BL355" s="17" t="s">
        <v>183</v>
      </c>
      <c r="BM355" s="170" t="s">
        <v>575</v>
      </c>
    </row>
    <row r="356" spans="1:65" s="2" customFormat="1" ht="24">
      <c r="A356" s="32"/>
      <c r="B356" s="157"/>
      <c r="C356" s="158">
        <v>127</v>
      </c>
      <c r="D356" s="158" t="s">
        <v>135</v>
      </c>
      <c r="E356" s="159" t="s">
        <v>576</v>
      </c>
      <c r="F356" s="160" t="s">
        <v>577</v>
      </c>
      <c r="G356" s="161" t="s">
        <v>214</v>
      </c>
      <c r="H356" s="162">
        <v>0.95299999999999996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135</v>
      </c>
      <c r="AU356" s="170" t="s">
        <v>138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138</v>
      </c>
      <c r="BK356" s="171">
        <f>ROUND(I356*H356,2)</f>
        <v>0</v>
      </c>
      <c r="BL356" s="17" t="s">
        <v>183</v>
      </c>
      <c r="BM356" s="170" t="s">
        <v>578</v>
      </c>
    </row>
    <row r="357" spans="1:65" s="12" customFormat="1" ht="22.9" customHeight="1">
      <c r="B357" s="144"/>
      <c r="D357" s="145" t="s">
        <v>75</v>
      </c>
      <c r="E357" s="155" t="s">
        <v>579</v>
      </c>
      <c r="F357" s="155" t="s">
        <v>580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SUM(P358:P362)</f>
        <v>0</v>
      </c>
      <c r="Q357" s="150"/>
      <c r="R357" s="151">
        <f>SUM(R358:R362)</f>
        <v>1.6169999999999999E-3</v>
      </c>
      <c r="S357" s="150"/>
      <c r="T357" s="152">
        <f>SUM(T358:T362)</f>
        <v>0</v>
      </c>
      <c r="AR357" s="145" t="s">
        <v>138</v>
      </c>
      <c r="AT357" s="153" t="s">
        <v>75</v>
      </c>
      <c r="AU357" s="153" t="s">
        <v>84</v>
      </c>
      <c r="AY357" s="145" t="s">
        <v>132</v>
      </c>
      <c r="BK357" s="154">
        <f>SUM(BK358:BK362)</f>
        <v>0</v>
      </c>
    </row>
    <row r="358" spans="1:65" s="2" customFormat="1" ht="24">
      <c r="A358" s="32"/>
      <c r="B358" s="157"/>
      <c r="C358" s="158">
        <v>128</v>
      </c>
      <c r="D358" s="158" t="s">
        <v>135</v>
      </c>
      <c r="E358" s="159" t="s">
        <v>581</v>
      </c>
      <c r="F358" s="160" t="s">
        <v>582</v>
      </c>
      <c r="G358" s="161" t="s">
        <v>136</v>
      </c>
      <c r="H358" s="162">
        <v>4.9000000000000004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6.9999999999999994E-5</v>
      </c>
      <c r="R358" s="168">
        <f>Q358*H358</f>
        <v>3.4299999999999999E-4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183</v>
      </c>
      <c r="AT358" s="170" t="s">
        <v>135</v>
      </c>
      <c r="AU358" s="170" t="s">
        <v>138</v>
      </c>
      <c r="AY358" s="17" t="s">
        <v>132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138</v>
      </c>
      <c r="BK358" s="171">
        <f>ROUND(I358*H358,2)</f>
        <v>0</v>
      </c>
      <c r="BL358" s="17" t="s">
        <v>183</v>
      </c>
      <c r="BM358" s="170" t="s">
        <v>583</v>
      </c>
    </row>
    <row r="359" spans="1:65" s="2" customFormat="1" ht="24">
      <c r="A359" s="32"/>
      <c r="B359" s="157"/>
      <c r="C359" s="158">
        <v>129</v>
      </c>
      <c r="D359" s="158" t="s">
        <v>135</v>
      </c>
      <c r="E359" s="159" t="s">
        <v>584</v>
      </c>
      <c r="F359" s="160" t="s">
        <v>585</v>
      </c>
      <c r="G359" s="161" t="s">
        <v>136</v>
      </c>
      <c r="H359" s="162">
        <v>4.9000000000000004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1.3999999999999999E-4</v>
      </c>
      <c r="R359" s="168">
        <f>Q359*H359</f>
        <v>6.8599999999999998E-4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183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183</v>
      </c>
      <c r="BM359" s="170" t="s">
        <v>586</v>
      </c>
    </row>
    <row r="360" spans="1:65" s="15" customFormat="1">
      <c r="B360" s="189"/>
      <c r="D360" s="173" t="s">
        <v>139</v>
      </c>
      <c r="E360" s="190" t="s">
        <v>1</v>
      </c>
      <c r="F360" s="191" t="s">
        <v>587</v>
      </c>
      <c r="H360" s="190" t="s">
        <v>1</v>
      </c>
      <c r="I360" s="192"/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139</v>
      </c>
      <c r="AU360" s="190" t="s">
        <v>138</v>
      </c>
      <c r="AV360" s="15" t="s">
        <v>84</v>
      </c>
      <c r="AW360" s="15" t="s">
        <v>33</v>
      </c>
      <c r="AX360" s="15" t="s">
        <v>76</v>
      </c>
      <c r="AY360" s="190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588</v>
      </c>
      <c r="H361" s="176">
        <v>4.9000000000000004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84</v>
      </c>
      <c r="AY361" s="174" t="s">
        <v>132</v>
      </c>
    </row>
    <row r="362" spans="1:65" s="2" customFormat="1" ht="24">
      <c r="A362" s="32"/>
      <c r="B362" s="157"/>
      <c r="C362" s="158">
        <v>130</v>
      </c>
      <c r="D362" s="158" t="s">
        <v>135</v>
      </c>
      <c r="E362" s="159" t="s">
        <v>589</v>
      </c>
      <c r="F362" s="160" t="s">
        <v>590</v>
      </c>
      <c r="G362" s="161" t="s">
        <v>136</v>
      </c>
      <c r="H362" s="162">
        <v>4.9000000000000004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1.2E-4</v>
      </c>
      <c r="R362" s="168">
        <f>Q362*H362</f>
        <v>5.8800000000000009E-4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183</v>
      </c>
      <c r="AT362" s="170" t="s">
        <v>135</v>
      </c>
      <c r="AU362" s="170" t="s">
        <v>138</v>
      </c>
      <c r="AY362" s="17" t="s">
        <v>132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138</v>
      </c>
      <c r="BK362" s="171">
        <f>ROUND(I362*H362,2)</f>
        <v>0</v>
      </c>
      <c r="BL362" s="17" t="s">
        <v>183</v>
      </c>
      <c r="BM362" s="170" t="s">
        <v>591</v>
      </c>
    </row>
    <row r="363" spans="1:65" s="12" customFormat="1" ht="22.9" customHeight="1">
      <c r="B363" s="144"/>
      <c r="D363" s="145" t="s">
        <v>75</v>
      </c>
      <c r="E363" s="155" t="s">
        <v>592</v>
      </c>
      <c r="F363" s="155" t="s">
        <v>593</v>
      </c>
      <c r="I363" s="147"/>
      <c r="J363" s="156">
        <f>BK363</f>
        <v>0</v>
      </c>
      <c r="L363" s="144"/>
      <c r="M363" s="149"/>
      <c r="N363" s="150"/>
      <c r="O363" s="150"/>
      <c r="P363" s="151">
        <f>SUM(P364:P381)</f>
        <v>0</v>
      </c>
      <c r="Q363" s="150"/>
      <c r="R363" s="151">
        <f>SUM(R364:R381)</f>
        <v>2.2532480000000001E-2</v>
      </c>
      <c r="S363" s="150"/>
      <c r="T363" s="152">
        <f>SUM(T364:T381)</f>
        <v>4.4038599999999999E-3</v>
      </c>
      <c r="AR363" s="145" t="s">
        <v>138</v>
      </c>
      <c r="AT363" s="153" t="s">
        <v>75</v>
      </c>
      <c r="AU363" s="153" t="s">
        <v>84</v>
      </c>
      <c r="AY363" s="145" t="s">
        <v>132</v>
      </c>
      <c r="BK363" s="154">
        <f>SUM(BK364:BK381)</f>
        <v>0</v>
      </c>
    </row>
    <row r="364" spans="1:65" s="2" customFormat="1" ht="24">
      <c r="A364" s="32"/>
      <c r="B364" s="157"/>
      <c r="C364" s="158">
        <v>131</v>
      </c>
      <c r="D364" s="158" t="s">
        <v>135</v>
      </c>
      <c r="E364" s="159" t="s">
        <v>188</v>
      </c>
      <c r="F364" s="160" t="s">
        <v>189</v>
      </c>
      <c r="G364" s="161" t="s">
        <v>136</v>
      </c>
      <c r="H364" s="162">
        <v>22.504000000000001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183</v>
      </c>
      <c r="AT364" s="170" t="s">
        <v>135</v>
      </c>
      <c r="AU364" s="170" t="s">
        <v>138</v>
      </c>
      <c r="AY364" s="17" t="s">
        <v>132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138</v>
      </c>
      <c r="BK364" s="171">
        <f>ROUND(I364*H364,2)</f>
        <v>0</v>
      </c>
      <c r="BL364" s="17" t="s">
        <v>183</v>
      </c>
      <c r="BM364" s="170" t="s">
        <v>594</v>
      </c>
    </row>
    <row r="365" spans="1:65" s="15" customFormat="1">
      <c r="B365" s="189"/>
      <c r="D365" s="173" t="s">
        <v>139</v>
      </c>
      <c r="E365" s="190" t="s">
        <v>1</v>
      </c>
      <c r="F365" s="191" t="s">
        <v>193</v>
      </c>
      <c r="H365" s="190" t="s">
        <v>1</v>
      </c>
      <c r="I365" s="192"/>
      <c r="L365" s="189"/>
      <c r="M365" s="193"/>
      <c r="N365" s="194"/>
      <c r="O365" s="194"/>
      <c r="P365" s="194"/>
      <c r="Q365" s="194"/>
      <c r="R365" s="194"/>
      <c r="S365" s="194"/>
      <c r="T365" s="195"/>
      <c r="AT365" s="190" t="s">
        <v>139</v>
      </c>
      <c r="AU365" s="190" t="s">
        <v>138</v>
      </c>
      <c r="AV365" s="15" t="s">
        <v>84</v>
      </c>
      <c r="AW365" s="15" t="s">
        <v>33</v>
      </c>
      <c r="AX365" s="15" t="s">
        <v>76</v>
      </c>
      <c r="AY365" s="190" t="s">
        <v>132</v>
      </c>
    </row>
    <row r="366" spans="1:65" s="13" customFormat="1">
      <c r="B366" s="172"/>
      <c r="D366" s="173" t="s">
        <v>139</v>
      </c>
      <c r="E366" s="174" t="s">
        <v>1</v>
      </c>
      <c r="F366" s="175" t="s">
        <v>595</v>
      </c>
      <c r="H366" s="176">
        <v>6.51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139</v>
      </c>
      <c r="AU366" s="174" t="s">
        <v>138</v>
      </c>
      <c r="AV366" s="13" t="s">
        <v>138</v>
      </c>
      <c r="AW366" s="13" t="s">
        <v>33</v>
      </c>
      <c r="AX366" s="13" t="s">
        <v>76</v>
      </c>
      <c r="AY366" s="174" t="s">
        <v>132</v>
      </c>
    </row>
    <row r="367" spans="1:65" s="15" customFormat="1">
      <c r="B367" s="189"/>
      <c r="D367" s="173" t="s">
        <v>139</v>
      </c>
      <c r="E367" s="190" t="s">
        <v>1</v>
      </c>
      <c r="F367" s="191" t="s">
        <v>596</v>
      </c>
      <c r="H367" s="190" t="s">
        <v>1</v>
      </c>
      <c r="I367" s="192"/>
      <c r="L367" s="189"/>
      <c r="M367" s="193"/>
      <c r="N367" s="194"/>
      <c r="O367" s="194"/>
      <c r="P367" s="194"/>
      <c r="Q367" s="194"/>
      <c r="R367" s="194"/>
      <c r="S367" s="194"/>
      <c r="T367" s="195"/>
      <c r="AT367" s="190" t="s">
        <v>139</v>
      </c>
      <c r="AU367" s="190" t="s">
        <v>138</v>
      </c>
      <c r="AV367" s="15" t="s">
        <v>84</v>
      </c>
      <c r="AW367" s="15" t="s">
        <v>33</v>
      </c>
      <c r="AX367" s="15" t="s">
        <v>76</v>
      </c>
      <c r="AY367" s="190" t="s">
        <v>132</v>
      </c>
    </row>
    <row r="368" spans="1:65" s="13" customFormat="1">
      <c r="B368" s="172"/>
      <c r="D368" s="173" t="s">
        <v>139</v>
      </c>
      <c r="E368" s="174" t="s">
        <v>1</v>
      </c>
      <c r="F368" s="175" t="s">
        <v>597</v>
      </c>
      <c r="H368" s="176">
        <v>5.49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139</v>
      </c>
      <c r="AU368" s="174" t="s">
        <v>138</v>
      </c>
      <c r="AV368" s="13" t="s">
        <v>138</v>
      </c>
      <c r="AW368" s="13" t="s">
        <v>33</v>
      </c>
      <c r="AX368" s="13" t="s">
        <v>76</v>
      </c>
      <c r="AY368" s="174" t="s">
        <v>132</v>
      </c>
    </row>
    <row r="369" spans="1:65" s="15" customFormat="1">
      <c r="B369" s="189"/>
      <c r="D369" s="173" t="s">
        <v>139</v>
      </c>
      <c r="E369" s="190" t="s">
        <v>1</v>
      </c>
      <c r="F369" s="191" t="s">
        <v>598</v>
      </c>
      <c r="H369" s="190" t="s">
        <v>1</v>
      </c>
      <c r="I369" s="192"/>
      <c r="L369" s="189"/>
      <c r="M369" s="193"/>
      <c r="N369" s="194"/>
      <c r="O369" s="194"/>
      <c r="P369" s="194"/>
      <c r="Q369" s="194"/>
      <c r="R369" s="194"/>
      <c r="S369" s="194"/>
      <c r="T369" s="195"/>
      <c r="AT369" s="190" t="s">
        <v>139</v>
      </c>
      <c r="AU369" s="190" t="s">
        <v>138</v>
      </c>
      <c r="AV369" s="15" t="s">
        <v>84</v>
      </c>
      <c r="AW369" s="15" t="s">
        <v>33</v>
      </c>
      <c r="AX369" s="15" t="s">
        <v>76</v>
      </c>
      <c r="AY369" s="190" t="s">
        <v>132</v>
      </c>
    </row>
    <row r="370" spans="1:65" s="13" customFormat="1">
      <c r="B370" s="172"/>
      <c r="D370" s="173" t="s">
        <v>139</v>
      </c>
      <c r="E370" s="174" t="s">
        <v>1</v>
      </c>
      <c r="F370" s="175" t="s">
        <v>465</v>
      </c>
      <c r="H370" s="176">
        <v>10.504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139</v>
      </c>
      <c r="AU370" s="174" t="s">
        <v>138</v>
      </c>
      <c r="AV370" s="13" t="s">
        <v>138</v>
      </c>
      <c r="AW370" s="13" t="s">
        <v>33</v>
      </c>
      <c r="AX370" s="13" t="s">
        <v>76</v>
      </c>
      <c r="AY370" s="174" t="s">
        <v>132</v>
      </c>
    </row>
    <row r="371" spans="1:65" s="14" customFormat="1">
      <c r="B371" s="181"/>
      <c r="D371" s="173" t="s">
        <v>139</v>
      </c>
      <c r="E371" s="182" t="s">
        <v>1</v>
      </c>
      <c r="F371" s="183" t="s">
        <v>141</v>
      </c>
      <c r="H371" s="184">
        <v>22.503999999999998</v>
      </c>
      <c r="I371" s="185"/>
      <c r="L371" s="181"/>
      <c r="M371" s="186"/>
      <c r="N371" s="187"/>
      <c r="O371" s="187"/>
      <c r="P371" s="187"/>
      <c r="Q371" s="187"/>
      <c r="R371" s="187"/>
      <c r="S371" s="187"/>
      <c r="T371" s="188"/>
      <c r="AT371" s="182" t="s">
        <v>139</v>
      </c>
      <c r="AU371" s="182" t="s">
        <v>138</v>
      </c>
      <c r="AV371" s="14" t="s">
        <v>137</v>
      </c>
      <c r="AW371" s="14" t="s">
        <v>33</v>
      </c>
      <c r="AX371" s="14" t="s">
        <v>84</v>
      </c>
      <c r="AY371" s="182" t="s">
        <v>132</v>
      </c>
    </row>
    <row r="372" spans="1:65" s="2" customFormat="1" ht="12">
      <c r="A372" s="32"/>
      <c r="B372" s="157"/>
      <c r="C372" s="158">
        <v>132</v>
      </c>
      <c r="D372" s="158" t="s">
        <v>135</v>
      </c>
      <c r="E372" s="159" t="s">
        <v>599</v>
      </c>
      <c r="F372" s="160" t="s">
        <v>600</v>
      </c>
      <c r="G372" s="161" t="s">
        <v>136</v>
      </c>
      <c r="H372" s="162">
        <v>14.206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1E-3</v>
      </c>
      <c r="R372" s="168">
        <f>Q372*H372</f>
        <v>1.4206E-2</v>
      </c>
      <c r="S372" s="168">
        <v>3.1E-4</v>
      </c>
      <c r="T372" s="169">
        <f>S372*H372</f>
        <v>4.4038599999999999E-3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183</v>
      </c>
      <c r="AT372" s="170" t="s">
        <v>135</v>
      </c>
      <c r="AU372" s="170" t="s">
        <v>138</v>
      </c>
      <c r="AY372" s="17" t="s">
        <v>132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138</v>
      </c>
      <c r="BK372" s="171">
        <f>ROUND(I372*H372,2)</f>
        <v>0</v>
      </c>
      <c r="BL372" s="17" t="s">
        <v>183</v>
      </c>
      <c r="BM372" s="170" t="s">
        <v>601</v>
      </c>
    </row>
    <row r="373" spans="1:65" s="15" customFormat="1">
      <c r="B373" s="189"/>
      <c r="D373" s="173" t="s">
        <v>139</v>
      </c>
      <c r="E373" s="190" t="s">
        <v>1</v>
      </c>
      <c r="F373" s="191" t="s">
        <v>598</v>
      </c>
      <c r="H373" s="190" t="s">
        <v>1</v>
      </c>
      <c r="I373" s="192"/>
      <c r="L373" s="189"/>
      <c r="M373" s="193"/>
      <c r="N373" s="194"/>
      <c r="O373" s="194"/>
      <c r="P373" s="194"/>
      <c r="Q373" s="194"/>
      <c r="R373" s="194"/>
      <c r="S373" s="194"/>
      <c r="T373" s="195"/>
      <c r="AT373" s="190" t="s">
        <v>139</v>
      </c>
      <c r="AU373" s="190" t="s">
        <v>138</v>
      </c>
      <c r="AV373" s="15" t="s">
        <v>84</v>
      </c>
      <c r="AW373" s="15" t="s">
        <v>33</v>
      </c>
      <c r="AX373" s="15" t="s">
        <v>76</v>
      </c>
      <c r="AY373" s="190" t="s">
        <v>132</v>
      </c>
    </row>
    <row r="374" spans="1:65" s="13" customFormat="1">
      <c r="B374" s="172"/>
      <c r="D374" s="173" t="s">
        <v>139</v>
      </c>
      <c r="E374" s="174" t="s">
        <v>1</v>
      </c>
      <c r="F374" s="175" t="s">
        <v>602</v>
      </c>
      <c r="H374" s="176">
        <v>1.56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139</v>
      </c>
      <c r="AU374" s="174" t="s">
        <v>138</v>
      </c>
      <c r="AV374" s="13" t="s">
        <v>138</v>
      </c>
      <c r="AW374" s="13" t="s">
        <v>33</v>
      </c>
      <c r="AX374" s="13" t="s">
        <v>76</v>
      </c>
      <c r="AY374" s="174" t="s">
        <v>132</v>
      </c>
    </row>
    <row r="375" spans="1:65" s="15" customFormat="1">
      <c r="B375" s="189"/>
      <c r="D375" s="173" t="s">
        <v>139</v>
      </c>
      <c r="E375" s="190" t="s">
        <v>1</v>
      </c>
      <c r="F375" s="191" t="s">
        <v>603</v>
      </c>
      <c r="H375" s="190" t="s">
        <v>1</v>
      </c>
      <c r="I375" s="192"/>
      <c r="L375" s="189"/>
      <c r="M375" s="193"/>
      <c r="N375" s="194"/>
      <c r="O375" s="194"/>
      <c r="P375" s="194"/>
      <c r="Q375" s="194"/>
      <c r="R375" s="194"/>
      <c r="S375" s="194"/>
      <c r="T375" s="195"/>
      <c r="AT375" s="190" t="s">
        <v>139</v>
      </c>
      <c r="AU375" s="190" t="s">
        <v>138</v>
      </c>
      <c r="AV375" s="15" t="s">
        <v>84</v>
      </c>
      <c r="AW375" s="15" t="s">
        <v>33</v>
      </c>
      <c r="AX375" s="15" t="s">
        <v>76</v>
      </c>
      <c r="AY375" s="190" t="s">
        <v>132</v>
      </c>
    </row>
    <row r="376" spans="1:65" s="13" customFormat="1">
      <c r="B376" s="172"/>
      <c r="D376" s="173" t="s">
        <v>139</v>
      </c>
      <c r="E376" s="174" t="s">
        <v>1</v>
      </c>
      <c r="F376" s="175" t="s">
        <v>604</v>
      </c>
      <c r="H376" s="176">
        <v>9.3859999999999992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139</v>
      </c>
      <c r="AU376" s="174" t="s">
        <v>138</v>
      </c>
      <c r="AV376" s="13" t="s">
        <v>138</v>
      </c>
      <c r="AW376" s="13" t="s">
        <v>33</v>
      </c>
      <c r="AX376" s="13" t="s">
        <v>76</v>
      </c>
      <c r="AY376" s="174" t="s">
        <v>132</v>
      </c>
    </row>
    <row r="377" spans="1:65" s="15" customFormat="1">
      <c r="B377" s="189"/>
      <c r="D377" s="173" t="s">
        <v>139</v>
      </c>
      <c r="E377" s="190" t="s">
        <v>1</v>
      </c>
      <c r="F377" s="191" t="s">
        <v>605</v>
      </c>
      <c r="H377" s="190" t="s">
        <v>1</v>
      </c>
      <c r="I377" s="192"/>
      <c r="L377" s="189"/>
      <c r="M377" s="193"/>
      <c r="N377" s="194"/>
      <c r="O377" s="194"/>
      <c r="P377" s="194"/>
      <c r="Q377" s="194"/>
      <c r="R377" s="194"/>
      <c r="S377" s="194"/>
      <c r="T377" s="195"/>
      <c r="AT377" s="190" t="s">
        <v>139</v>
      </c>
      <c r="AU377" s="190" t="s">
        <v>138</v>
      </c>
      <c r="AV377" s="15" t="s">
        <v>84</v>
      </c>
      <c r="AW377" s="15" t="s">
        <v>33</v>
      </c>
      <c r="AX377" s="15" t="s">
        <v>76</v>
      </c>
      <c r="AY377" s="190" t="s">
        <v>132</v>
      </c>
    </row>
    <row r="378" spans="1:65" s="13" customFormat="1">
      <c r="B378" s="172"/>
      <c r="D378" s="173" t="s">
        <v>139</v>
      </c>
      <c r="E378" s="174" t="s">
        <v>1</v>
      </c>
      <c r="F378" s="175" t="s">
        <v>606</v>
      </c>
      <c r="H378" s="176">
        <v>3.26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139</v>
      </c>
      <c r="AU378" s="174" t="s">
        <v>138</v>
      </c>
      <c r="AV378" s="13" t="s">
        <v>138</v>
      </c>
      <c r="AW378" s="13" t="s">
        <v>33</v>
      </c>
      <c r="AX378" s="13" t="s">
        <v>76</v>
      </c>
      <c r="AY378" s="174" t="s">
        <v>132</v>
      </c>
    </row>
    <row r="379" spans="1:65" s="14" customFormat="1">
      <c r="B379" s="181"/>
      <c r="D379" s="173" t="s">
        <v>139</v>
      </c>
      <c r="E379" s="182" t="s">
        <v>1</v>
      </c>
      <c r="F379" s="183" t="s">
        <v>141</v>
      </c>
      <c r="H379" s="184">
        <v>14.206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139</v>
      </c>
      <c r="AU379" s="182" t="s">
        <v>138</v>
      </c>
      <c r="AV379" s="14" t="s">
        <v>137</v>
      </c>
      <c r="AW379" s="14" t="s">
        <v>33</v>
      </c>
      <c r="AX379" s="14" t="s">
        <v>84</v>
      </c>
      <c r="AY379" s="182" t="s">
        <v>132</v>
      </c>
    </row>
    <row r="380" spans="1:65" s="2" customFormat="1" ht="24">
      <c r="A380" s="32"/>
      <c r="B380" s="157"/>
      <c r="C380" s="158">
        <v>133</v>
      </c>
      <c r="D380" s="158" t="s">
        <v>135</v>
      </c>
      <c r="E380" s="159" t="s">
        <v>607</v>
      </c>
      <c r="F380" s="160" t="s">
        <v>608</v>
      </c>
      <c r="G380" s="161" t="s">
        <v>136</v>
      </c>
      <c r="H380" s="162">
        <v>22.504000000000001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2.1000000000000001E-4</v>
      </c>
      <c r="R380" s="168">
        <f>Q380*H380</f>
        <v>4.7258400000000002E-3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183</v>
      </c>
      <c r="AT380" s="170" t="s">
        <v>135</v>
      </c>
      <c r="AU380" s="170" t="s">
        <v>138</v>
      </c>
      <c r="AY380" s="17" t="s">
        <v>132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138</v>
      </c>
      <c r="BK380" s="171">
        <f>ROUND(I380*H380,2)</f>
        <v>0</v>
      </c>
      <c r="BL380" s="17" t="s">
        <v>183</v>
      </c>
      <c r="BM380" s="170" t="s">
        <v>609</v>
      </c>
    </row>
    <row r="381" spans="1:65" s="2" customFormat="1" ht="24">
      <c r="A381" s="32"/>
      <c r="B381" s="157"/>
      <c r="C381" s="158">
        <v>134</v>
      </c>
      <c r="D381" s="158" t="s">
        <v>135</v>
      </c>
      <c r="E381" s="159" t="s">
        <v>610</v>
      </c>
      <c r="F381" s="160" t="s">
        <v>611</v>
      </c>
      <c r="G381" s="161" t="s">
        <v>136</v>
      </c>
      <c r="H381" s="162">
        <v>22.504000000000001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1.6000000000000001E-4</v>
      </c>
      <c r="R381" s="168">
        <f>Q381*H381</f>
        <v>3.6006400000000004E-3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183</v>
      </c>
      <c r="AT381" s="170" t="s">
        <v>135</v>
      </c>
      <c r="AU381" s="170" t="s">
        <v>138</v>
      </c>
      <c r="AY381" s="17" t="s">
        <v>132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138</v>
      </c>
      <c r="BK381" s="171">
        <f>ROUND(I381*H381,2)</f>
        <v>0</v>
      </c>
      <c r="BL381" s="17" t="s">
        <v>183</v>
      </c>
      <c r="BM381" s="170" t="s">
        <v>612</v>
      </c>
    </row>
    <row r="382" spans="1:65" s="12" customFormat="1" ht="25.9" customHeight="1">
      <c r="B382" s="144"/>
      <c r="D382" s="145" t="s">
        <v>75</v>
      </c>
      <c r="E382" s="146" t="s">
        <v>613</v>
      </c>
      <c r="F382" s="146" t="s">
        <v>614</v>
      </c>
      <c r="I382" s="147"/>
      <c r="J382" s="148">
        <f>BK382</f>
        <v>0</v>
      </c>
      <c r="L382" s="144"/>
      <c r="M382" s="149"/>
      <c r="N382" s="150"/>
      <c r="O382" s="150"/>
      <c r="P382" s="151">
        <f>SUM(P383:P406)</f>
        <v>0</v>
      </c>
      <c r="Q382" s="150"/>
      <c r="R382" s="151">
        <f>SUM(R383:R406)</f>
        <v>0</v>
      </c>
      <c r="S382" s="150"/>
      <c r="T382" s="152">
        <f>SUM(T383:T406)</f>
        <v>0</v>
      </c>
      <c r="AR382" s="145" t="s">
        <v>137</v>
      </c>
      <c r="AT382" s="153" t="s">
        <v>75</v>
      </c>
      <c r="AU382" s="153" t="s">
        <v>76</v>
      </c>
      <c r="AY382" s="145" t="s">
        <v>132</v>
      </c>
      <c r="BK382" s="154">
        <f>SUM(BK383:BK406)</f>
        <v>0</v>
      </c>
    </row>
    <row r="383" spans="1:65" s="2" customFormat="1" ht="16.5" customHeight="1">
      <c r="A383" s="32"/>
      <c r="B383" s="157"/>
      <c r="C383" s="158">
        <v>135</v>
      </c>
      <c r="D383" s="158" t="s">
        <v>135</v>
      </c>
      <c r="E383" s="159" t="s">
        <v>615</v>
      </c>
      <c r="F383" s="160" t="s">
        <v>616</v>
      </c>
      <c r="G383" s="161" t="s">
        <v>617</v>
      </c>
      <c r="H383" s="162">
        <v>34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618</v>
      </c>
      <c r="AT383" s="170" t="s">
        <v>135</v>
      </c>
      <c r="AU383" s="170" t="s">
        <v>84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618</v>
      </c>
      <c r="BM383" s="170" t="s">
        <v>619</v>
      </c>
    </row>
    <row r="384" spans="1:65" s="15" customFormat="1" ht="22.5">
      <c r="B384" s="189"/>
      <c r="D384" s="173" t="s">
        <v>139</v>
      </c>
      <c r="E384" s="190" t="s">
        <v>1</v>
      </c>
      <c r="F384" s="191" t="s">
        <v>620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84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5" customFormat="1">
      <c r="B385" s="189"/>
      <c r="D385" s="173" t="s">
        <v>139</v>
      </c>
      <c r="E385" s="190" t="s">
        <v>1</v>
      </c>
      <c r="F385" s="191" t="s">
        <v>621</v>
      </c>
      <c r="H385" s="190" t="s">
        <v>1</v>
      </c>
      <c r="I385" s="192"/>
      <c r="L385" s="189"/>
      <c r="M385" s="193"/>
      <c r="N385" s="194"/>
      <c r="O385" s="194"/>
      <c r="P385" s="194"/>
      <c r="Q385" s="194"/>
      <c r="R385" s="194"/>
      <c r="S385" s="194"/>
      <c r="T385" s="195"/>
      <c r="AT385" s="190" t="s">
        <v>139</v>
      </c>
      <c r="AU385" s="190" t="s">
        <v>84</v>
      </c>
      <c r="AV385" s="15" t="s">
        <v>84</v>
      </c>
      <c r="AW385" s="15" t="s">
        <v>33</v>
      </c>
      <c r="AX385" s="15" t="s">
        <v>76</v>
      </c>
      <c r="AY385" s="190" t="s">
        <v>132</v>
      </c>
    </row>
    <row r="386" spans="1:65" s="13" customFormat="1">
      <c r="B386" s="172"/>
      <c r="D386" s="173" t="s">
        <v>139</v>
      </c>
      <c r="E386" s="174" t="s">
        <v>1</v>
      </c>
      <c r="F386" s="175">
        <v>10</v>
      </c>
      <c r="H386" s="176">
        <v>10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139</v>
      </c>
      <c r="AU386" s="174" t="s">
        <v>84</v>
      </c>
      <c r="AV386" s="13" t="s">
        <v>138</v>
      </c>
      <c r="AW386" s="13" t="s">
        <v>33</v>
      </c>
      <c r="AX386" s="13" t="s">
        <v>76</v>
      </c>
      <c r="AY386" s="174" t="s">
        <v>132</v>
      </c>
    </row>
    <row r="387" spans="1:65" s="15" customFormat="1">
      <c r="B387" s="189"/>
      <c r="D387" s="173" t="s">
        <v>139</v>
      </c>
      <c r="E387" s="190" t="s">
        <v>1</v>
      </c>
      <c r="F387" s="191" t="s">
        <v>622</v>
      </c>
      <c r="H387" s="190" t="s">
        <v>1</v>
      </c>
      <c r="I387" s="192"/>
      <c r="L387" s="189"/>
      <c r="M387" s="193"/>
      <c r="N387" s="194"/>
      <c r="O387" s="194"/>
      <c r="P387" s="194"/>
      <c r="Q387" s="194"/>
      <c r="R387" s="194"/>
      <c r="S387" s="194"/>
      <c r="T387" s="195"/>
      <c r="AT387" s="190" t="s">
        <v>139</v>
      </c>
      <c r="AU387" s="190" t="s">
        <v>84</v>
      </c>
      <c r="AV387" s="15" t="s">
        <v>84</v>
      </c>
      <c r="AW387" s="15" t="s">
        <v>33</v>
      </c>
      <c r="AX387" s="15" t="s">
        <v>76</v>
      </c>
      <c r="AY387" s="190" t="s">
        <v>132</v>
      </c>
    </row>
    <row r="388" spans="1:65" s="13" customFormat="1">
      <c r="B388" s="172"/>
      <c r="D388" s="173" t="s">
        <v>139</v>
      </c>
      <c r="E388" s="174" t="s">
        <v>1</v>
      </c>
      <c r="F388" s="175">
        <v>10</v>
      </c>
      <c r="H388" s="176">
        <v>10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139</v>
      </c>
      <c r="AU388" s="174" t="s">
        <v>84</v>
      </c>
      <c r="AV388" s="13" t="s">
        <v>138</v>
      </c>
      <c r="AW388" s="13" t="s">
        <v>33</v>
      </c>
      <c r="AX388" s="13" t="s">
        <v>76</v>
      </c>
      <c r="AY388" s="174" t="s">
        <v>132</v>
      </c>
    </row>
    <row r="389" spans="1:65" s="15" customFormat="1" ht="22.5">
      <c r="B389" s="189"/>
      <c r="D389" s="173" t="s">
        <v>139</v>
      </c>
      <c r="E389" s="190" t="s">
        <v>1</v>
      </c>
      <c r="F389" s="191" t="s">
        <v>623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139</v>
      </c>
      <c r="AU389" s="190" t="s">
        <v>84</v>
      </c>
      <c r="AV389" s="15" t="s">
        <v>84</v>
      </c>
      <c r="AW389" s="15" t="s">
        <v>33</v>
      </c>
      <c r="AX389" s="15" t="s">
        <v>76</v>
      </c>
      <c r="AY389" s="190" t="s">
        <v>132</v>
      </c>
    </row>
    <row r="390" spans="1:65" s="13" customFormat="1">
      <c r="B390" s="172"/>
      <c r="D390" s="173" t="s">
        <v>139</v>
      </c>
      <c r="E390" s="174" t="s">
        <v>1</v>
      </c>
      <c r="F390" s="175" t="s">
        <v>138</v>
      </c>
      <c r="H390" s="176">
        <v>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139</v>
      </c>
      <c r="AU390" s="174" t="s">
        <v>84</v>
      </c>
      <c r="AV390" s="13" t="s">
        <v>138</v>
      </c>
      <c r="AW390" s="13" t="s">
        <v>33</v>
      </c>
      <c r="AX390" s="13" t="s">
        <v>76</v>
      </c>
      <c r="AY390" s="174" t="s">
        <v>132</v>
      </c>
    </row>
    <row r="391" spans="1:65" s="15" customFormat="1">
      <c r="B391" s="189"/>
      <c r="D391" s="173" t="s">
        <v>139</v>
      </c>
      <c r="E391" s="190" t="s">
        <v>1</v>
      </c>
      <c r="F391" s="191" t="s">
        <v>624</v>
      </c>
      <c r="H391" s="190" t="s">
        <v>1</v>
      </c>
      <c r="I391" s="192"/>
      <c r="L391" s="189"/>
      <c r="M391" s="193"/>
      <c r="N391" s="194"/>
      <c r="O391" s="194"/>
      <c r="P391" s="194"/>
      <c r="Q391" s="194"/>
      <c r="R391" s="194"/>
      <c r="S391" s="194"/>
      <c r="T391" s="195"/>
      <c r="AT391" s="190" t="s">
        <v>139</v>
      </c>
      <c r="AU391" s="190" t="s">
        <v>84</v>
      </c>
      <c r="AV391" s="15" t="s">
        <v>84</v>
      </c>
      <c r="AW391" s="15" t="s">
        <v>33</v>
      </c>
      <c r="AX391" s="15" t="s">
        <v>76</v>
      </c>
      <c r="AY391" s="190" t="s">
        <v>132</v>
      </c>
    </row>
    <row r="392" spans="1:65" s="13" customFormat="1">
      <c r="B392" s="172"/>
      <c r="D392" s="173" t="s">
        <v>139</v>
      </c>
      <c r="E392" s="174" t="s">
        <v>1</v>
      </c>
      <c r="F392" s="175">
        <v>2</v>
      </c>
      <c r="H392" s="176">
        <v>2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139</v>
      </c>
      <c r="AU392" s="174" t="s">
        <v>84</v>
      </c>
      <c r="AV392" s="13" t="s">
        <v>138</v>
      </c>
      <c r="AW392" s="13" t="s">
        <v>33</v>
      </c>
      <c r="AX392" s="13" t="s">
        <v>76</v>
      </c>
      <c r="AY392" s="174" t="s">
        <v>132</v>
      </c>
    </row>
    <row r="393" spans="1:65" s="15" customFormat="1">
      <c r="B393" s="189"/>
      <c r="D393" s="173" t="s">
        <v>139</v>
      </c>
      <c r="E393" s="190" t="s">
        <v>1</v>
      </c>
      <c r="F393" s="191" t="s">
        <v>625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139</v>
      </c>
      <c r="AU393" s="190" t="s">
        <v>84</v>
      </c>
      <c r="AV393" s="15" t="s">
        <v>84</v>
      </c>
      <c r="AW393" s="15" t="s">
        <v>33</v>
      </c>
      <c r="AX393" s="15" t="s">
        <v>76</v>
      </c>
      <c r="AY393" s="190" t="s">
        <v>132</v>
      </c>
    </row>
    <row r="394" spans="1:65" s="13" customFormat="1">
      <c r="B394" s="172"/>
      <c r="D394" s="173" t="s">
        <v>139</v>
      </c>
      <c r="E394" s="174" t="s">
        <v>1</v>
      </c>
      <c r="F394" s="175">
        <v>4</v>
      </c>
      <c r="H394" s="176">
        <v>4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139</v>
      </c>
      <c r="AU394" s="174" t="s">
        <v>84</v>
      </c>
      <c r="AV394" s="13" t="s">
        <v>138</v>
      </c>
      <c r="AW394" s="13" t="s">
        <v>33</v>
      </c>
      <c r="AX394" s="13" t="s">
        <v>76</v>
      </c>
      <c r="AY394" s="174" t="s">
        <v>132</v>
      </c>
    </row>
    <row r="395" spans="1:65" s="15" customFormat="1">
      <c r="B395" s="189"/>
      <c r="D395" s="173" t="s">
        <v>139</v>
      </c>
      <c r="E395" s="190" t="s">
        <v>1</v>
      </c>
      <c r="F395" s="191" t="s">
        <v>626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3" customFormat="1">
      <c r="B396" s="172"/>
      <c r="D396" s="173" t="s">
        <v>139</v>
      </c>
      <c r="E396" s="174" t="s">
        <v>1</v>
      </c>
      <c r="F396" s="175">
        <v>6</v>
      </c>
      <c r="H396" s="176">
        <v>6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139</v>
      </c>
      <c r="AU396" s="174" t="s">
        <v>84</v>
      </c>
      <c r="AV396" s="13" t="s">
        <v>138</v>
      </c>
      <c r="AW396" s="13" t="s">
        <v>33</v>
      </c>
      <c r="AX396" s="13" t="s">
        <v>76</v>
      </c>
      <c r="AY396" s="174" t="s">
        <v>132</v>
      </c>
    </row>
    <row r="397" spans="1:65" s="14" customFormat="1">
      <c r="B397" s="181"/>
      <c r="D397" s="173" t="s">
        <v>139</v>
      </c>
      <c r="E397" s="182" t="s">
        <v>1</v>
      </c>
      <c r="F397" s="183" t="s">
        <v>141</v>
      </c>
      <c r="H397" s="184">
        <v>34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139</v>
      </c>
      <c r="AU397" s="182" t="s">
        <v>84</v>
      </c>
      <c r="AV397" s="14" t="s">
        <v>137</v>
      </c>
      <c r="AW397" s="14" t="s">
        <v>33</v>
      </c>
      <c r="AX397" s="14" t="s">
        <v>84</v>
      </c>
      <c r="AY397" s="182" t="s">
        <v>132</v>
      </c>
    </row>
    <row r="398" spans="1:65" s="2" customFormat="1" ht="16.5" customHeight="1">
      <c r="A398" s="32"/>
      <c r="B398" s="157"/>
      <c r="C398" s="158">
        <v>136</v>
      </c>
      <c r="D398" s="158" t="s">
        <v>135</v>
      </c>
      <c r="E398" s="159" t="s">
        <v>627</v>
      </c>
      <c r="F398" s="160" t="s">
        <v>628</v>
      </c>
      <c r="G398" s="161" t="s">
        <v>617</v>
      </c>
      <c r="H398" s="162">
        <v>8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618</v>
      </c>
      <c r="AT398" s="170" t="s">
        <v>135</v>
      </c>
      <c r="AU398" s="170" t="s">
        <v>84</v>
      </c>
      <c r="AY398" s="17" t="s">
        <v>132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138</v>
      </c>
      <c r="BK398" s="171">
        <f>ROUND(I398*H398,2)</f>
        <v>0</v>
      </c>
      <c r="BL398" s="17" t="s">
        <v>618</v>
      </c>
      <c r="BM398" s="170" t="s">
        <v>629</v>
      </c>
    </row>
    <row r="399" spans="1:65" s="15" customFormat="1" ht="22.5">
      <c r="B399" s="189"/>
      <c r="D399" s="173" t="s">
        <v>139</v>
      </c>
      <c r="E399" s="190" t="s">
        <v>1</v>
      </c>
      <c r="F399" s="191" t="s">
        <v>630</v>
      </c>
      <c r="H399" s="190" t="s">
        <v>1</v>
      </c>
      <c r="I399" s="192"/>
      <c r="L399" s="189"/>
      <c r="M399" s="193"/>
      <c r="N399" s="194"/>
      <c r="O399" s="194"/>
      <c r="P399" s="194"/>
      <c r="Q399" s="194"/>
      <c r="R399" s="194"/>
      <c r="S399" s="194"/>
      <c r="T399" s="195"/>
      <c r="AT399" s="190" t="s">
        <v>139</v>
      </c>
      <c r="AU399" s="190" t="s">
        <v>84</v>
      </c>
      <c r="AV399" s="15" t="s">
        <v>84</v>
      </c>
      <c r="AW399" s="15" t="s">
        <v>33</v>
      </c>
      <c r="AX399" s="15" t="s">
        <v>76</v>
      </c>
      <c r="AY399" s="190" t="s">
        <v>132</v>
      </c>
    </row>
    <row r="400" spans="1:65" s="13" customFormat="1">
      <c r="B400" s="172"/>
      <c r="D400" s="173" t="s">
        <v>139</v>
      </c>
      <c r="E400" s="174" t="s">
        <v>1</v>
      </c>
      <c r="F400" s="175">
        <v>4</v>
      </c>
      <c r="H400" s="176">
        <v>4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139</v>
      </c>
      <c r="AU400" s="174" t="s">
        <v>84</v>
      </c>
      <c r="AV400" s="13" t="s">
        <v>138</v>
      </c>
      <c r="AW400" s="13" t="s">
        <v>33</v>
      </c>
      <c r="AX400" s="13" t="s">
        <v>76</v>
      </c>
      <c r="AY400" s="174" t="s">
        <v>132</v>
      </c>
    </row>
    <row r="401" spans="1:65" s="15" customFormat="1">
      <c r="B401" s="189"/>
      <c r="D401" s="173" t="s">
        <v>139</v>
      </c>
      <c r="E401" s="190" t="s">
        <v>1</v>
      </c>
      <c r="F401" s="191" t="s">
        <v>631</v>
      </c>
      <c r="H401" s="190"/>
      <c r="I401" s="192"/>
      <c r="L401" s="189"/>
      <c r="M401" s="193"/>
      <c r="N401" s="194"/>
      <c r="O401" s="194"/>
      <c r="P401" s="194"/>
      <c r="Q401" s="194"/>
      <c r="R401" s="194"/>
      <c r="S401" s="194"/>
      <c r="T401" s="195"/>
      <c r="AT401" s="190" t="s">
        <v>139</v>
      </c>
      <c r="AU401" s="190" t="s">
        <v>84</v>
      </c>
      <c r="AV401" s="15" t="s">
        <v>84</v>
      </c>
      <c r="AW401" s="15" t="s">
        <v>33</v>
      </c>
      <c r="AX401" s="15" t="s">
        <v>76</v>
      </c>
      <c r="AY401" s="190" t="s">
        <v>132</v>
      </c>
    </row>
    <row r="402" spans="1:65" s="13" customFormat="1">
      <c r="B402" s="172"/>
      <c r="D402" s="173" t="s">
        <v>139</v>
      </c>
      <c r="E402" s="174" t="s">
        <v>1</v>
      </c>
      <c r="F402" s="175">
        <v>4</v>
      </c>
      <c r="H402" s="176">
        <v>4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139</v>
      </c>
      <c r="AU402" s="174" t="s">
        <v>84</v>
      </c>
      <c r="AV402" s="13" t="s">
        <v>138</v>
      </c>
      <c r="AW402" s="13" t="s">
        <v>33</v>
      </c>
      <c r="AX402" s="13" t="s">
        <v>76</v>
      </c>
      <c r="AY402" s="174" t="s">
        <v>132</v>
      </c>
    </row>
    <row r="403" spans="1:65" s="14" customFormat="1">
      <c r="B403" s="181"/>
      <c r="D403" s="173" t="s">
        <v>139</v>
      </c>
      <c r="E403" s="182" t="s">
        <v>1</v>
      </c>
      <c r="F403" s="183" t="s">
        <v>141</v>
      </c>
      <c r="H403" s="184">
        <v>8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139</v>
      </c>
      <c r="AU403" s="182" t="s">
        <v>84</v>
      </c>
      <c r="AV403" s="14" t="s">
        <v>137</v>
      </c>
      <c r="AW403" s="14" t="s">
        <v>33</v>
      </c>
      <c r="AX403" s="14" t="s">
        <v>84</v>
      </c>
      <c r="AY403" s="182" t="s">
        <v>132</v>
      </c>
    </row>
    <row r="404" spans="1:65" s="2" customFormat="1" ht="16.5" customHeight="1">
      <c r="A404" s="32"/>
      <c r="B404" s="157"/>
      <c r="C404" s="158">
        <v>137</v>
      </c>
      <c r="D404" s="158" t="s">
        <v>135</v>
      </c>
      <c r="E404" s="159" t="s">
        <v>632</v>
      </c>
      <c r="F404" s="160" t="s">
        <v>633</v>
      </c>
      <c r="G404" s="161" t="s">
        <v>617</v>
      </c>
      <c r="H404" s="162">
        <v>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618</v>
      </c>
      <c r="AT404" s="170" t="s">
        <v>135</v>
      </c>
      <c r="AU404" s="170" t="s">
        <v>84</v>
      </c>
      <c r="AY404" s="17" t="s">
        <v>132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138</v>
      </c>
      <c r="BK404" s="171">
        <f>ROUND(I404*H404,2)</f>
        <v>0</v>
      </c>
      <c r="BL404" s="17" t="s">
        <v>618</v>
      </c>
      <c r="BM404" s="170" t="s">
        <v>634</v>
      </c>
    </row>
    <row r="405" spans="1:65" s="15" customFormat="1">
      <c r="B405" s="189"/>
      <c r="D405" s="173" t="s">
        <v>139</v>
      </c>
      <c r="E405" s="190" t="s">
        <v>1</v>
      </c>
      <c r="F405" s="191" t="s">
        <v>635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139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132</v>
      </c>
    </row>
    <row r="406" spans="1:65" s="13" customFormat="1">
      <c r="B406" s="172"/>
      <c r="D406" s="173" t="s">
        <v>139</v>
      </c>
      <c r="E406" s="174" t="s">
        <v>1</v>
      </c>
      <c r="F406" s="175" t="s">
        <v>137</v>
      </c>
      <c r="H406" s="176">
        <v>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139</v>
      </c>
      <c r="AU406" s="174" t="s">
        <v>84</v>
      </c>
      <c r="AV406" s="13" t="s">
        <v>138</v>
      </c>
      <c r="AW406" s="13" t="s">
        <v>33</v>
      </c>
      <c r="AX406" s="13" t="s">
        <v>84</v>
      </c>
      <c r="AY406" s="174" t="s">
        <v>132</v>
      </c>
    </row>
    <row r="407" spans="1:65" s="12" customFormat="1" ht="25.9" customHeight="1">
      <c r="B407" s="144"/>
      <c r="D407" s="145" t="s">
        <v>75</v>
      </c>
      <c r="E407" s="146" t="s">
        <v>636</v>
      </c>
      <c r="F407" s="146" t="s">
        <v>637</v>
      </c>
      <c r="I407" s="147"/>
      <c r="J407" s="148">
        <f>BK407</f>
        <v>0</v>
      </c>
      <c r="L407" s="144"/>
      <c r="M407" s="149"/>
      <c r="N407" s="150"/>
      <c r="O407" s="150"/>
      <c r="P407" s="151">
        <f>P408+P410</f>
        <v>0</v>
      </c>
      <c r="Q407" s="150"/>
      <c r="R407" s="151">
        <f>R408+R410</f>
        <v>0</v>
      </c>
      <c r="S407" s="150"/>
      <c r="T407" s="152">
        <f>T408+T410</f>
        <v>0</v>
      </c>
      <c r="AR407" s="145" t="s">
        <v>81</v>
      </c>
      <c r="AT407" s="153" t="s">
        <v>75</v>
      </c>
      <c r="AU407" s="153" t="s">
        <v>76</v>
      </c>
      <c r="AY407" s="145" t="s">
        <v>132</v>
      </c>
      <c r="BK407" s="154">
        <f>BK408+BK410</f>
        <v>0</v>
      </c>
    </row>
    <row r="408" spans="1:65" s="12" customFormat="1" ht="22.9" customHeight="1">
      <c r="B408" s="144"/>
      <c r="D408" s="145" t="s">
        <v>75</v>
      </c>
      <c r="E408" s="155" t="s">
        <v>638</v>
      </c>
      <c r="F408" s="155" t="s">
        <v>639</v>
      </c>
      <c r="I408" s="147"/>
      <c r="J408" s="156">
        <f>BK408</f>
        <v>0</v>
      </c>
      <c r="L408" s="144"/>
      <c r="M408" s="149"/>
      <c r="N408" s="150"/>
      <c r="O408" s="150"/>
      <c r="P408" s="151">
        <f>P409</f>
        <v>0</v>
      </c>
      <c r="Q408" s="150"/>
      <c r="R408" s="151">
        <f>R409</f>
        <v>0</v>
      </c>
      <c r="S408" s="150"/>
      <c r="T408" s="152">
        <f>T409</f>
        <v>0</v>
      </c>
      <c r="AR408" s="145" t="s">
        <v>81</v>
      </c>
      <c r="AT408" s="153" t="s">
        <v>75</v>
      </c>
      <c r="AU408" s="153" t="s">
        <v>84</v>
      </c>
      <c r="AY408" s="145" t="s">
        <v>132</v>
      </c>
      <c r="BK408" s="154">
        <f>BK409</f>
        <v>0</v>
      </c>
    </row>
    <row r="409" spans="1:65" s="2" customFormat="1" ht="16.5" customHeight="1">
      <c r="A409" s="32"/>
      <c r="B409" s="157"/>
      <c r="C409" s="158">
        <v>138</v>
      </c>
      <c r="D409" s="158" t="s">
        <v>135</v>
      </c>
      <c r="E409" s="159" t="s">
        <v>640</v>
      </c>
      <c r="F409" s="160" t="s">
        <v>639</v>
      </c>
      <c r="G409" s="161" t="s">
        <v>322</v>
      </c>
      <c r="H409" s="162">
        <v>1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641</v>
      </c>
      <c r="AT409" s="170" t="s">
        <v>135</v>
      </c>
      <c r="AU409" s="170" t="s">
        <v>138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641</v>
      </c>
      <c r="BM409" s="170" t="s">
        <v>642</v>
      </c>
    </row>
    <row r="410" spans="1:65" s="12" customFormat="1" ht="22.9" customHeight="1">
      <c r="B410" s="144"/>
      <c r="D410" s="145" t="s">
        <v>75</v>
      </c>
      <c r="E410" s="155" t="s">
        <v>643</v>
      </c>
      <c r="F410" s="155" t="s">
        <v>644</v>
      </c>
      <c r="I410" s="147"/>
      <c r="J410" s="156">
        <f>BK410</f>
        <v>0</v>
      </c>
      <c r="L410" s="144"/>
      <c r="M410" s="149"/>
      <c r="N410" s="150"/>
      <c r="O410" s="150"/>
      <c r="P410" s="151">
        <f>P411</f>
        <v>0</v>
      </c>
      <c r="Q410" s="150"/>
      <c r="R410" s="151">
        <f>R411</f>
        <v>0</v>
      </c>
      <c r="S410" s="150"/>
      <c r="T410" s="152">
        <f>T411</f>
        <v>0</v>
      </c>
      <c r="AR410" s="145" t="s">
        <v>81</v>
      </c>
      <c r="AT410" s="153" t="s">
        <v>75</v>
      </c>
      <c r="AU410" s="153" t="s">
        <v>84</v>
      </c>
      <c r="AY410" s="145" t="s">
        <v>132</v>
      </c>
      <c r="BK410" s="154">
        <f>BK411</f>
        <v>0</v>
      </c>
    </row>
    <row r="411" spans="1:65" s="2" customFormat="1" ht="16.5" customHeight="1">
      <c r="A411" s="32"/>
      <c r="B411" s="157"/>
      <c r="C411" s="158">
        <v>139</v>
      </c>
      <c r="D411" s="158" t="s">
        <v>135</v>
      </c>
      <c r="E411" s="159" t="s">
        <v>645</v>
      </c>
      <c r="F411" s="160" t="s">
        <v>644</v>
      </c>
      <c r="G411" s="161" t="s">
        <v>322</v>
      </c>
      <c r="H411" s="162">
        <v>1</v>
      </c>
      <c r="I411" s="163"/>
      <c r="J411" s="164">
        <f>ROUND(I411*H411,2)</f>
        <v>0</v>
      </c>
      <c r="K411" s="165"/>
      <c r="L411" s="33"/>
      <c r="M411" s="207" t="s">
        <v>1</v>
      </c>
      <c r="N411" s="208" t="s">
        <v>42</v>
      </c>
      <c r="O411" s="209"/>
      <c r="P411" s="210">
        <f>O411*H411</f>
        <v>0</v>
      </c>
      <c r="Q411" s="210">
        <v>0</v>
      </c>
      <c r="R411" s="210">
        <f>Q411*H411</f>
        <v>0</v>
      </c>
      <c r="S411" s="210">
        <v>0</v>
      </c>
      <c r="T411" s="211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641</v>
      </c>
      <c r="AT411" s="170" t="s">
        <v>135</v>
      </c>
      <c r="AU411" s="170" t="s">
        <v>138</v>
      </c>
      <c r="AY411" s="17" t="s">
        <v>132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138</v>
      </c>
      <c r="BK411" s="171">
        <f>ROUND(I411*H411,2)</f>
        <v>0</v>
      </c>
      <c r="BL411" s="17" t="s">
        <v>641</v>
      </c>
      <c r="BM411" s="170" t="s">
        <v>646</v>
      </c>
    </row>
    <row r="412" spans="1:65" s="2" customFormat="1" ht="6.95" customHeight="1">
      <c r="A412" s="32"/>
      <c r="B412" s="47"/>
      <c r="C412" s="48"/>
      <c r="D412" s="48"/>
      <c r="E412" s="48"/>
      <c r="F412" s="48"/>
      <c r="G412" s="48"/>
      <c r="H412" s="48"/>
      <c r="I412" s="116"/>
      <c r="J412" s="48"/>
      <c r="K412" s="48"/>
      <c r="L412" s="33"/>
      <c r="M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</row>
  </sheetData>
  <autoFilter ref="C139:K411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4" verticalDpi="4294967294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 23</vt:lpstr>
      <vt:lpstr>'5 - Bytová jednotka č. 23'!Názvy_tisku</vt:lpstr>
      <vt:lpstr>'Rekapitulace stavby'!Názvy_tisku</vt:lpstr>
      <vt:lpstr>'5 - Bytová jednotka č. 23'!Oblast_tisku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2024-04-25T08:20:48Z</cp:lastPrinted>
  <dcterms:created xsi:type="dcterms:W3CDTF">2020-06-02T05:31:28Z</dcterms:created>
  <dcterms:modified xsi:type="dcterms:W3CDTF">2024-04-29T04:45:55Z</dcterms:modified>
</cp:coreProperties>
</file>