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Můj disk\Nabídky_2021\-=ITI=-\-=ITI - Ostrava Jih=-\Skola\Chrjukinova\Stavba\"/>
    </mc:Choice>
  </mc:AlternateContent>
  <xr:revisionPtr revIDLastSave="0" documentId="13_ncr:1_{0426E650-56B9-4EAF-A7E7-2CDEA51768C0}" xr6:coauthVersionLast="36" xr6:coauthVersionMax="47" xr10:uidLastSave="{00000000-0000-0000-0000-000000000000}"/>
  <bookViews>
    <workbookView xWindow="2340" yWindow="0" windowWidth="33435" windowHeight="2088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Stavba!$H$39</definedName>
    <definedName name="CenaCelkem">Stavba!$G$28</definedName>
    <definedName name="CenaCelkemBezDPH">Stavba!$G$27</definedName>
    <definedName name="CenaCelkemVypocet" localSheetId="1">Stavba!$I$39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3">'Rozpočet Pol'!$A$1:$U$61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Stavba!$F$39</definedName>
    <definedName name="ZakladDPHZakl">Stavba!$G$25</definedName>
    <definedName name="ZakladDPHZaklVypocet" localSheetId="1">Stavba!$G$39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61" i="12" l="1"/>
  <c r="G60" i="12"/>
  <c r="I60" i="1" s="1"/>
  <c r="I19" i="1" l="1"/>
  <c r="I18" i="1"/>
  <c r="I59" i="1"/>
  <c r="I58" i="1"/>
  <c r="I57" i="1"/>
  <c r="I56" i="1"/>
  <c r="I55" i="1"/>
  <c r="I54" i="1"/>
  <c r="I53" i="1"/>
  <c r="I52" i="1"/>
  <c r="I51" i="1"/>
  <c r="G59" i="12"/>
  <c r="G58" i="12"/>
  <c r="G57" i="12"/>
  <c r="G56" i="12"/>
  <c r="G55" i="12"/>
  <c r="G54" i="12"/>
  <c r="M54" i="12" s="1"/>
  <c r="G53" i="12"/>
  <c r="G51" i="12"/>
  <c r="G50" i="12"/>
  <c r="G49" i="12"/>
  <c r="G45" i="12"/>
  <c r="G44" i="12"/>
  <c r="G43" i="12"/>
  <c r="G41" i="12"/>
  <c r="G40" i="12"/>
  <c r="G39" i="12"/>
  <c r="G38" i="12"/>
  <c r="G37" i="12"/>
  <c r="M37" i="12" s="1"/>
  <c r="G36" i="12"/>
  <c r="G35" i="12"/>
  <c r="G34" i="12"/>
  <c r="M34" i="12" s="1"/>
  <c r="G33" i="12"/>
  <c r="M33" i="12" s="1"/>
  <c r="G32" i="12"/>
  <c r="M32" i="12" s="1"/>
  <c r="G31" i="12"/>
  <c r="M31" i="12" s="1"/>
  <c r="G30" i="12"/>
  <c r="M30" i="12" s="1"/>
  <c r="G28" i="12"/>
  <c r="G26" i="12"/>
  <c r="G25" i="12"/>
  <c r="G24" i="12"/>
  <c r="G23" i="12"/>
  <c r="G22" i="12"/>
  <c r="G21" i="12"/>
  <c r="G19" i="12"/>
  <c r="G17" i="12"/>
  <c r="G15" i="12"/>
  <c r="G13" i="12"/>
  <c r="G12" i="12"/>
  <c r="G9" i="12"/>
  <c r="M9" i="12" s="1"/>
  <c r="G8" i="12"/>
  <c r="I9" i="12"/>
  <c r="K9" i="12"/>
  <c r="O9" i="12"/>
  <c r="Q9" i="12"/>
  <c r="U9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G16" i="12"/>
  <c r="I17" i="12"/>
  <c r="I16" i="12" s="1"/>
  <c r="K17" i="12"/>
  <c r="K16" i="12" s="1"/>
  <c r="M17" i="12"/>
  <c r="M16" i="12" s="1"/>
  <c r="O17" i="12"/>
  <c r="O16" i="12" s="1"/>
  <c r="Q17" i="12"/>
  <c r="Q16" i="12" s="1"/>
  <c r="U17" i="12"/>
  <c r="U16" i="12" s="1"/>
  <c r="G18" i="12"/>
  <c r="I19" i="12"/>
  <c r="I18" i="12" s="1"/>
  <c r="K19" i="12"/>
  <c r="K18" i="12" s="1"/>
  <c r="M19" i="12"/>
  <c r="M18" i="12" s="1"/>
  <c r="O19" i="12"/>
  <c r="O18" i="12" s="1"/>
  <c r="Q19" i="12"/>
  <c r="Q18" i="12" s="1"/>
  <c r="U19" i="12"/>
  <c r="U18" i="12" s="1"/>
  <c r="G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G27" i="12"/>
  <c r="I28" i="12"/>
  <c r="I27" i="12" s="1"/>
  <c r="K28" i="12"/>
  <c r="K27" i="12" s="1"/>
  <c r="M28" i="12"/>
  <c r="M27" i="12" s="1"/>
  <c r="O28" i="12"/>
  <c r="O27" i="12" s="1"/>
  <c r="Q28" i="12"/>
  <c r="Q27" i="12" s="1"/>
  <c r="U28" i="12"/>
  <c r="U27" i="12" s="1"/>
  <c r="G29" i="12"/>
  <c r="I30" i="12"/>
  <c r="K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O34" i="12"/>
  <c r="Q34" i="12"/>
  <c r="U34" i="12"/>
  <c r="I35" i="12"/>
  <c r="K35" i="12"/>
  <c r="M35" i="12"/>
  <c r="O35" i="12"/>
  <c r="Q35" i="12"/>
  <c r="U35" i="12"/>
  <c r="I37" i="12"/>
  <c r="K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G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G48" i="12"/>
  <c r="I49" i="12"/>
  <c r="K49" i="12"/>
  <c r="M49" i="12"/>
  <c r="O49" i="12"/>
  <c r="Q49" i="12"/>
  <c r="U49" i="12"/>
  <c r="I50" i="12"/>
  <c r="K50" i="12"/>
  <c r="M50" i="12"/>
  <c r="O50" i="12"/>
  <c r="O48" i="12" s="1"/>
  <c r="Q50" i="12"/>
  <c r="U50" i="12"/>
  <c r="I51" i="12"/>
  <c r="K51" i="12"/>
  <c r="M51" i="12"/>
  <c r="O51" i="12"/>
  <c r="Q51" i="12"/>
  <c r="U51" i="12"/>
  <c r="G52" i="12"/>
  <c r="I53" i="12"/>
  <c r="K53" i="12"/>
  <c r="M53" i="12"/>
  <c r="O53" i="12"/>
  <c r="Q53" i="12"/>
  <c r="U53" i="12"/>
  <c r="I54" i="12"/>
  <c r="K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AZ45" i="1"/>
  <c r="AZ44" i="1"/>
  <c r="AZ43" i="1"/>
  <c r="AZ42" i="1"/>
  <c r="F39" i="1"/>
  <c r="G39" i="1"/>
  <c r="H39" i="1"/>
  <c r="I39" i="1"/>
  <c r="J38" i="1" s="1"/>
  <c r="J39" i="1" s="1"/>
  <c r="J27" i="1"/>
  <c r="J26" i="1"/>
  <c r="G37" i="1"/>
  <c r="F37" i="1"/>
  <c r="J23" i="1"/>
  <c r="J24" i="1"/>
  <c r="J25" i="1"/>
  <c r="E24" i="1"/>
  <c r="E26" i="1"/>
  <c r="I17" i="1" l="1"/>
  <c r="I16" i="1"/>
  <c r="I61" i="1"/>
  <c r="M20" i="12"/>
  <c r="M42" i="12"/>
  <c r="I48" i="12"/>
  <c r="K42" i="12"/>
  <c r="U48" i="12"/>
  <c r="U8" i="12"/>
  <c r="K52" i="12"/>
  <c r="M52" i="12"/>
  <c r="I52" i="12"/>
  <c r="Q42" i="12"/>
  <c r="I42" i="12"/>
  <c r="M29" i="12"/>
  <c r="Q29" i="12"/>
  <c r="Q8" i="12"/>
  <c r="Q20" i="12"/>
  <c r="O52" i="12"/>
  <c r="O20" i="12"/>
  <c r="Q48" i="12"/>
  <c r="M48" i="12"/>
  <c r="O29" i="12"/>
  <c r="U20" i="12"/>
  <c r="K20" i="12"/>
  <c r="O8" i="12"/>
  <c r="M8" i="12"/>
  <c r="U52" i="12"/>
  <c r="U29" i="12"/>
  <c r="K29" i="12"/>
  <c r="K8" i="12"/>
  <c r="I20" i="12"/>
  <c r="I29" i="12"/>
  <c r="I8" i="12"/>
  <c r="Q52" i="12"/>
  <c r="K48" i="12"/>
  <c r="U42" i="12"/>
  <c r="O42" i="12"/>
  <c r="I21" i="1" l="1"/>
  <c r="G25" i="1" s="1"/>
  <c r="G28" i="1" s="1"/>
  <c r="G2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<sst xmlns="http://schemas.openxmlformats.org/spreadsheetml/2006/main" count="338" uniqueCount="197">
  <si>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</si>
  <si>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</si>
  <si>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</si>
  <si>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</si>
  <si>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</si>
  <si>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</si>
  <si>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</si>
  <si>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</si>
  <si>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</si>
  <si>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</si>
  <si>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</si>
  <si>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</si>
  <si>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</si>
  <si>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</si>
  <si>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</si>
  <si>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</si>
  <si>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</si>
  <si>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</si>
  <si>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</si>
  <si>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</si>
  <si>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</si>
  <si>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</si>
  <si>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</si>
  <si>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</si>
  <si>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</si>
  <si>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</si>
  <si>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</si>
  <si>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</si>
  <si>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</si>
  <si>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</si>
  <si>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</si>
  <si>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</si>
  <si>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</si>
  <si>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</si>
  <si>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</si>
  <si>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</si>
  <si>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</si>
  <si>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</si>
  <si>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</si>
  <si>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</si>
  <si>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</si>
  <si>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</si>
  <si>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Chrjukinova 1801, 700 30 Ostrava-jih-Zábřeh</t>
  </si>
  <si>
    <t>Rozpočet:</t>
  </si>
  <si>
    <t>Misto</t>
  </si>
  <si>
    <t>Základní škola Chrjukinova 12</t>
  </si>
  <si>
    <t>Rozpočet</t>
  </si>
  <si>
    <t>Celkem za stavbu</t>
  </si>
  <si>
    <t>CZK</t>
  </si>
  <si>
    <t xml:space="preserve">Popis rozpočtu:  - </t>
  </si>
  <si>
    <t>Jedná se o stavební úpravy včetně příslušenství pro vytvoření nové učebny.</t>
  </si>
  <si>
    <t>Bude provedená demontáž původní nášlapné vrstvy a vytvoření nové nášlapné vrstvy z PVC včetně úpravy podkladní vrstvy. Součástí je vyspravení původních omítek včetně oškrbání původního soklového nátěru.</t>
  </si>
  <si>
    <t>Montáž nových rozvodů elektroinstalace s osazením nových LED světel a zhotovení podružného rozvaděče.</t>
  </si>
  <si>
    <t>Na závěr dojde ke kompletní výmalbě, nátěrům a úklidu.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</si>
  <si>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</si>
  <si>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</si>
  <si>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</si>
  <si>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</si>
  <si>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</si>
  <si>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</si>
  <si>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</si>
  <si>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</si>
  <si>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</si>
  <si>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</si>
  <si>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</si>
  <si>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</si>
  <si>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776</t>
  </si>
  <si>
    <t>Podlahy povlakové</t>
  </si>
  <si>
    <t>783</t>
  </si>
  <si>
    <t>Nátěry</t>
  </si>
  <si>
    <t>784</t>
  </si>
  <si>
    <t>Malby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</si>
  <si>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</si>
  <si>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</si>
  <si>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</si>
  <si>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</si>
  <si>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</si>
  <si>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</si>
  <si>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</si>
  <si>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</si>
  <si>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</si>
  <si>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</si>
  <si>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</si>
  <si>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</si>
  <si>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</si>
  <si>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</si>
  <si>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</si>
  <si>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</si>
  <si>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</si>
  <si>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</si>
  <si>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</si>
  <si>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</si>
  <si>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</si>
  <si>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</si>
  <si>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</si>
  <si>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</si>
  <si>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</si>
  <si>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</si>
  <si>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</si>
  <si>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</si>
  <si>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</si>
  <si>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</si>
  <si>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</si>
  <si>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612100037RA4</t>
  </si>
  <si>
    <t>Oprava omítek stěn vnitřních štukových, oprava ze 40 %</t>
  </si>
  <si>
    <t>m2</t>
  </si>
  <si>
    <t>POL2_0</t>
  </si>
  <si>
    <t>3,3*2*(9,02+5,23+0,16)+0,25*8*(2,47+0,81)</t>
  </si>
  <si>
    <t>VV</t>
  </si>
  <si>
    <t>-4*1,32*2,47-0,9*2,02</t>
  </si>
  <si>
    <t>612011222RT2</t>
  </si>
  <si>
    <t>Zakrytí podlah, včetně odstranění</t>
  </si>
  <si>
    <t>POL1_0</t>
  </si>
  <si>
    <t>612011221RT2</t>
  </si>
  <si>
    <t>Zakrytí předmětů, včetně odstranění, včetně dodávky fólie tl. 0,04 mm</t>
  </si>
  <si>
    <t>4*1,32*2,47+0,9*2,02+4*0,25*1,32+4*1,2*0,6</t>
  </si>
  <si>
    <t>612421421R00</t>
  </si>
  <si>
    <t>Oprava omítek stěn do 50 % pl. - hladkých, po oškrábání nátěrů</t>
  </si>
  <si>
    <t>946941501R00</t>
  </si>
  <si>
    <t>Návoz a odvoz pomocného lešení</t>
  </si>
  <si>
    <t>kompl</t>
  </si>
  <si>
    <t>952901111R00</t>
  </si>
  <si>
    <t>Vyčištění budov o výšce podlaží do 4 m, oken, dveří, podlah, parapetů</t>
  </si>
  <si>
    <t>974049121R00</t>
  </si>
  <si>
    <t>Vysekání rýh v betonových zdech 3x3 cm</t>
  </si>
  <si>
    <t>m</t>
  </si>
  <si>
    <t>974049133R00</t>
  </si>
  <si>
    <t>Vysekání rýh v betonových zdech 5x10 cm</t>
  </si>
  <si>
    <t>97 001</t>
  </si>
  <si>
    <t>Soubor prací spojený se zapravením, po demontážích a po rozvodech elektra</t>
  </si>
  <si>
    <t>soubor</t>
  </si>
  <si>
    <t>979100014RA0</t>
  </si>
  <si>
    <t>Odvoz suti a vyb.hmot do 15 km, vnitrost. 25 m</t>
  </si>
  <si>
    <t>t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</si>
  <si>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</si>
  <si>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</si>
  <si>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</si>
  <si>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</si>
  <si>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998011002R00</t>
  </si>
  <si>
    <t>Přesun hmot pro budovy zděné výšky do 12 m</t>
  </si>
  <si>
    <t>775561800R00</t>
  </si>
  <si>
    <t>Demontáž podlah lamelových lepených včetně lišt</t>
  </si>
  <si>
    <t>965048515RTA</t>
  </si>
  <si>
    <t>Broušení podkladu povlakových podlah, včetně odstranění zbytků lepidla</t>
  </si>
  <si>
    <t>632418115RU2</t>
  </si>
  <si>
    <t>Vyrovnání podkladu, ruční zpracování, do tl. 15 mm, samonivelační, vč. penetrace</t>
  </si>
  <si>
    <t>776101101R00</t>
  </si>
  <si>
    <t>Vysávání podlah prům.vysavačem pod povlak.podlahy</t>
  </si>
  <si>
    <t>776521110R00</t>
  </si>
  <si>
    <t>Lepení povlak.podlah z pásů PVC na lepidlo</t>
  </si>
  <si>
    <t>28412306R</t>
  </si>
  <si>
    <t>Podlahovina PVC vinyl v rolích</t>
  </si>
  <si>
    <t>POL3_0</t>
  </si>
  <si>
    <t>48,03*1,1</t>
  </si>
  <si>
    <t>776994111R00</t>
  </si>
  <si>
    <t>Spoj povlakových podlahovin, povlakových podlah za studena</t>
  </si>
  <si>
    <t>775413040R00</t>
  </si>
  <si>
    <t>Montáž podlahové lišty lepením</t>
  </si>
  <si>
    <t>611001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</si>
  <si>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</si>
  <si>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</si>
  <si>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</si>
  <si>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</si>
  <si>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</si>
  <si>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783201811R00</t>
  </si>
  <si>
    <t>Odstranění nátěrů z kovových konstrukcí oškrábáním</t>
  </si>
  <si>
    <t>783220010RA0</t>
  </si>
  <si>
    <t>Nátěr kovových doplňkových konstrukcí syntetický</t>
  </si>
  <si>
    <t>783801812R00</t>
  </si>
  <si>
    <t>Odstranění nátěrů z omítek stěn, oškrabáním</t>
  </si>
  <si>
    <t>1,6*2*(9,02+5,23+0,16)+0,25*8*(1,6)</t>
  </si>
  <si>
    <t>-4*1,32*1,6-0,9*1,6</t>
  </si>
  <si>
    <t>784011221RT2</t>
  </si>
  <si>
    <t>784161601R00</t>
  </si>
  <si>
    <t>Penetrace podkladu 1 x, hloubková</t>
  </si>
  <si>
    <t>784165442R00</t>
  </si>
  <si>
    <t>Malba bílá, otěruvzdorná, bez pen.,2x</t>
  </si>
  <si>
    <t>650801115R00</t>
  </si>
  <si>
    <t>Demontáž svítidla stropního zavěšeného</t>
  </si>
  <si>
    <t>kus</t>
  </si>
  <si>
    <t>650101536R00</t>
  </si>
  <si>
    <t>Montáž svítidla, stropního zavěšeného</t>
  </si>
  <si>
    <t>348360161RT1</t>
  </si>
  <si>
    <t>Svítidlo LED stropní</t>
  </si>
  <si>
    <t>650R01</t>
  </si>
  <si>
    <t>Dodávka a montáž elektroinstalace, včetně příslušenství a přívod pro stínící techniku</t>
  </si>
  <si>
    <t>650R02</t>
  </si>
  <si>
    <t>Dodávka a montáž, podružného rozvaděče</t>
  </si>
  <si>
    <t>650R03</t>
  </si>
  <si>
    <t>Provedení drážky v podlaze, včetně dodání a zapravení podlah. elektro kanálu</t>
  </si>
  <si>
    <t>650R04</t>
  </si>
  <si>
    <t>Elektrorevize</t>
  </si>
  <si>
    <t>END</t>
  </si>
  <si>
    <t>VRN</t>
  </si>
  <si>
    <t>Vedlejší rozpočtové náklady</t>
  </si>
  <si>
    <t>Povinná publicita</t>
  </si>
  <si>
    <t>Vedlejší Rozpočtové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</si>
</sst>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4" fontId="3" fillId="4" borderId="38" xfId="0" applyNumberFormat="1" applyFont="1" applyFill="1" applyBorder="1" applyAlignment="1">
      <alignment horizontal="center"/>
    </xf>
    <xf numFmtId="4" fontId="3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7" fillId="0" borderId="38" xfId="0" applyFont="1" applyBorder="1" applyAlignment="1">
      <alignment horizontal="left" vertical="top" wrapText="1"/>
    </xf>
    <xf numFmtId="4" fontId="3" fillId="0" borderId="38" xfId="0" applyNumberFormat="1" applyFont="1" applyBorder="1" applyAlignment="1">
      <alignment vertical="center"/>
    </xf>
    <xf numFmtId="4" fontId="17" fillId="5" borderId="33" xfId="0" applyNumberFormat="1" applyFont="1" applyFill="1" applyBorder="1" applyAlignment="1">
      <alignment vertical="top" shrinkToFit="1"/>
    </xf>
    <xf numFmtId="0" fontId="17" fillId="0" borderId="36" xfId="0" applyFont="1" applyBorder="1" applyAlignment="1">
      <alignment vertical="top"/>
    </xf>
    <xf numFmtId="0" fontId="17" fillId="0" borderId="51" xfId="0" applyFont="1" applyBorder="1" applyAlignment="1">
      <alignment horizontal="left" vertical="top" wrapText="1"/>
    </xf>
    <xf numFmtId="0" fontId="17" fillId="0" borderId="54" xfId="0" applyFont="1" applyBorder="1" applyAlignment="1">
      <alignment vertical="top" shrinkToFit="1"/>
    </xf>
    <xf numFmtId="164" fontId="17" fillId="0" borderId="51" xfId="0" applyNumberFormat="1" applyFont="1" applyBorder="1" applyAlignment="1">
      <alignment vertical="top" shrinkToFit="1"/>
    </xf>
    <xf numFmtId="4" fontId="17" fillId="5" borderId="51" xfId="0" applyNumberFormat="1" applyFont="1" applyFill="1" applyBorder="1" applyAlignment="1">
      <alignment vertical="top" shrinkToFit="1"/>
    </xf>
    <xf numFmtId="4" fontId="17" fillId="0" borderId="51" xfId="0" applyNumberFormat="1" applyFont="1" applyBorder="1" applyAlignment="1">
      <alignment vertical="top" shrinkToFit="1"/>
    </xf>
    <xf numFmtId="4" fontId="17" fillId="5" borderId="38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4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8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10" xfId="0" applyNumberFormat="1" applyFill="1" applyBorder="1" applyAlignment="1">
      <alignment vertical="top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vertical="top"/>
    </xf>
    <xf numFmtId="0" fontId="17" fillId="0" borderId="33" xfId="0" applyNumberFormat="1" applyFont="1" applyFill="1" applyBorder="1" applyAlignment="1">
      <alignment horizontal="left" vertical="top" wrapText="1"/>
    </xf>
    <xf numFmtId="49" fontId="3" fillId="0" borderId="52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49" fontId="3" fillId="0" borderId="53" xfId="0" applyNumberFormat="1" applyFont="1" applyBorder="1" applyAlignment="1">
      <alignment horizontal="center" vertical="center" wrapText="1"/>
    </xf>
    <xf numFmtId="4" fontId="3" fillId="0" borderId="52" xfId="0" applyNumberFormat="1" applyFont="1" applyBorder="1" applyAlignment="1">
      <alignment horizontal="center" vertical="center"/>
    </xf>
    <xf numFmtId="4" fontId="3" fillId="0" borderId="53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4" t="s">
        <v>37</v>
      </c>
    </row>
    <row r="2" spans="1:7" ht="57.75" customHeight="1" x14ac:dyDescent="0.2">
      <c r="A2" s="180" t="s">
        <v>38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4"/>
  <sheetViews>
    <sheetView showGridLines="0" tabSelected="1" topLeftCell="B40" zoomScaleNormal="100" zoomScaleSheetLayoutView="75" workbookViewId="0">
      <selection activeCell="M31" sqref="M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58" t="s">
        <v>35</v>
      </c>
      <c r="B1" s="193" t="s">
        <v>41</v>
      </c>
      <c r="C1" s="194"/>
      <c r="D1" s="194"/>
      <c r="E1" s="194"/>
      <c r="F1" s="194"/>
      <c r="G1" s="194"/>
      <c r="H1" s="194"/>
      <c r="I1" s="194"/>
      <c r="J1" s="195"/>
    </row>
    <row r="2" spans="1:15" ht="23.25" customHeight="1" x14ac:dyDescent="0.2">
      <c r="A2" s="3"/>
      <c r="B2" s="66" t="s">
        <v>39</v>
      </c>
      <c r="C2" s="67"/>
      <c r="D2" s="181" t="s">
        <v>45</v>
      </c>
      <c r="E2" s="182"/>
      <c r="F2" s="182"/>
      <c r="G2" s="182"/>
      <c r="H2" s="182"/>
      <c r="I2" s="182"/>
      <c r="J2" s="183"/>
      <c r="O2" s="1"/>
    </row>
    <row r="3" spans="1:15" ht="23.25" customHeight="1" x14ac:dyDescent="0.2">
      <c r="A3" s="3"/>
      <c r="B3" s="68" t="s">
        <v>44</v>
      </c>
      <c r="C3" s="69"/>
      <c r="D3" s="188" t="s">
        <v>42</v>
      </c>
      <c r="E3" s="189"/>
      <c r="F3" s="189"/>
      <c r="G3" s="189"/>
      <c r="H3" s="189"/>
      <c r="I3" s="189"/>
      <c r="J3" s="190"/>
    </row>
    <row r="4" spans="1:15" ht="23.25" hidden="1" customHeight="1" x14ac:dyDescent="0.2">
      <c r="A4" s="3"/>
      <c r="B4" s="70" t="s">
        <v>43</v>
      </c>
      <c r="C4" s="71"/>
      <c r="D4" s="72"/>
      <c r="E4" s="72"/>
      <c r="F4" s="73"/>
      <c r="G4" s="73"/>
      <c r="H4" s="73"/>
      <c r="I4" s="73"/>
      <c r="J4" s="74"/>
    </row>
    <row r="5" spans="1:15" ht="24" customHeight="1" x14ac:dyDescent="0.2">
      <c r="A5" s="3"/>
      <c r="B5" s="36" t="s">
        <v>20</v>
      </c>
      <c r="D5" s="75"/>
      <c r="E5" s="19"/>
      <c r="F5" s="19"/>
      <c r="G5" s="19"/>
      <c r="H5" s="21" t="s">
        <v>32</v>
      </c>
      <c r="I5" s="75"/>
      <c r="J5" s="9"/>
    </row>
    <row r="6" spans="1:15" ht="15.75" customHeight="1" x14ac:dyDescent="0.2">
      <c r="A6" s="3"/>
      <c r="B6" s="31"/>
      <c r="C6" s="19"/>
      <c r="D6" s="75"/>
      <c r="E6" s="19"/>
      <c r="F6" s="19"/>
      <c r="G6" s="19"/>
      <c r="H6" s="21" t="s">
        <v>33</v>
      </c>
      <c r="I6" s="75"/>
      <c r="J6" s="9"/>
    </row>
    <row r="7" spans="1:15" ht="15.75" customHeight="1" x14ac:dyDescent="0.2">
      <c r="A7" s="3"/>
      <c r="B7" s="32"/>
      <c r="C7" s="76"/>
      <c r="D7" s="65"/>
      <c r="E7" s="26"/>
      <c r="F7" s="26"/>
      <c r="G7" s="26"/>
      <c r="H7" s="27"/>
      <c r="I7" s="26"/>
      <c r="J7" s="39"/>
    </row>
    <row r="8" spans="1:15" ht="24" hidden="1" customHeight="1" x14ac:dyDescent="0.2">
      <c r="A8" s="3"/>
      <c r="B8" s="36" t="s">
        <v>18</v>
      </c>
      <c r="D8" s="25"/>
      <c r="H8" s="21" t="s">
        <v>32</v>
      </c>
      <c r="I8" s="25"/>
      <c r="J8" s="9"/>
    </row>
    <row r="9" spans="1:15" ht="15.75" hidden="1" customHeight="1" x14ac:dyDescent="0.2">
      <c r="A9" s="3"/>
      <c r="B9" s="3"/>
      <c r="D9" s="25"/>
      <c r="H9" s="21" t="s">
        <v>33</v>
      </c>
      <c r="I9" s="25"/>
      <c r="J9" s="9"/>
    </row>
    <row r="10" spans="1:15" ht="15.75" hidden="1" customHeight="1" x14ac:dyDescent="0.2">
      <c r="A10" s="3"/>
      <c r="B10" s="40"/>
      <c r="C10" s="20"/>
      <c r="D10" s="35"/>
      <c r="E10" s="27"/>
      <c r="F10" s="27"/>
      <c r="G10" s="15"/>
      <c r="H10" s="15"/>
      <c r="I10" s="41"/>
      <c r="J10" s="39"/>
    </row>
    <row r="11" spans="1:15" ht="24" customHeight="1" x14ac:dyDescent="0.2">
      <c r="A11" s="3"/>
      <c r="B11" s="36" t="s">
        <v>17</v>
      </c>
      <c r="D11" s="203"/>
      <c r="E11" s="203"/>
      <c r="F11" s="203"/>
      <c r="G11" s="203"/>
      <c r="H11" s="21" t="s">
        <v>32</v>
      </c>
      <c r="I11" s="75"/>
      <c r="J11" s="9"/>
    </row>
    <row r="12" spans="1:15" ht="15.75" customHeight="1" x14ac:dyDescent="0.2">
      <c r="A12" s="3"/>
      <c r="B12" s="31"/>
      <c r="C12" s="19"/>
      <c r="D12" s="191"/>
      <c r="E12" s="191"/>
      <c r="F12" s="191"/>
      <c r="G12" s="191"/>
      <c r="H12" s="21" t="s">
        <v>33</v>
      </c>
      <c r="I12" s="75"/>
      <c r="J12" s="9"/>
    </row>
    <row r="13" spans="1:15" ht="15.75" customHeight="1" x14ac:dyDescent="0.2">
      <c r="A13" s="3"/>
      <c r="B13" s="32"/>
      <c r="C13" s="76"/>
      <c r="D13" s="192"/>
      <c r="E13" s="192"/>
      <c r="F13" s="192"/>
      <c r="G13" s="192"/>
      <c r="H13" s="22"/>
      <c r="I13" s="26"/>
      <c r="J13" s="39"/>
    </row>
    <row r="14" spans="1:15" ht="24" customHeight="1" x14ac:dyDescent="0.2">
      <c r="A14" s="3"/>
      <c r="B14" s="51" t="s">
        <v>19</v>
      </c>
      <c r="C14" s="52"/>
      <c r="D14" s="53"/>
      <c r="E14" s="54"/>
      <c r="F14" s="54"/>
      <c r="G14" s="54"/>
      <c r="H14" s="55"/>
      <c r="I14" s="54"/>
      <c r="J14" s="56"/>
    </row>
    <row r="15" spans="1:15" ht="32.25" customHeight="1" x14ac:dyDescent="0.2">
      <c r="A15" s="3"/>
      <c r="B15" s="40" t="s">
        <v>30</v>
      </c>
      <c r="C15" s="57"/>
      <c r="D15" s="15"/>
      <c r="E15" s="187"/>
      <c r="F15" s="187"/>
      <c r="G15" s="209"/>
      <c r="H15" s="209"/>
      <c r="I15" s="209" t="s">
        <v>27</v>
      </c>
      <c r="J15" s="210"/>
    </row>
    <row r="16" spans="1:15" ht="23.25" customHeight="1" x14ac:dyDescent="0.2">
      <c r="A16" s="123" t="s">
        <v>22</v>
      </c>
      <c r="B16" s="124" t="s">
        <v>22</v>
      </c>
      <c r="C16" s="44"/>
      <c r="D16" s="45"/>
      <c r="E16" s="184"/>
      <c r="F16" s="185"/>
      <c r="G16" s="184"/>
      <c r="H16" s="185"/>
      <c r="I16" s="184">
        <f>I51+I52+I53+I54+I55</f>
        <v>0</v>
      </c>
      <c r="J16" s="186"/>
    </row>
    <row r="17" spans="1:10" ht="23.25" customHeight="1" x14ac:dyDescent="0.2">
      <c r="A17" s="123" t="s">
        <v>23</v>
      </c>
      <c r="B17" s="124" t="s">
        <v>23</v>
      </c>
      <c r="C17" s="44"/>
      <c r="D17" s="45"/>
      <c r="E17" s="184"/>
      <c r="F17" s="185"/>
      <c r="G17" s="184"/>
      <c r="H17" s="185"/>
      <c r="I17" s="184">
        <f>I56+I57+I58</f>
        <v>0</v>
      </c>
      <c r="J17" s="186"/>
    </row>
    <row r="18" spans="1:10" ht="23.25" customHeight="1" x14ac:dyDescent="0.2">
      <c r="A18" s="123" t="s">
        <v>24</v>
      </c>
      <c r="B18" s="124" t="s">
        <v>24</v>
      </c>
      <c r="C18" s="44"/>
      <c r="D18" s="45"/>
      <c r="E18" s="184"/>
      <c r="F18" s="185"/>
      <c r="G18" s="184"/>
      <c r="H18" s="185"/>
      <c r="I18" s="184">
        <f>I59</f>
        <v>0</v>
      </c>
      <c r="J18" s="186"/>
    </row>
    <row r="19" spans="1:10" ht="23.25" customHeight="1" x14ac:dyDescent="0.2">
      <c r="A19" s="123" t="s">
        <v>74</v>
      </c>
      <c r="B19" s="124" t="s">
        <v>25</v>
      </c>
      <c r="C19" s="44"/>
      <c r="D19" s="45"/>
      <c r="E19" s="184"/>
      <c r="F19" s="185"/>
      <c r="G19" s="184"/>
      <c r="H19" s="185"/>
      <c r="I19" s="184">
        <f ca="1">'Rozpočet Pol'!G60</f>
        <v>0</v>
      </c>
      <c r="J19" s="186"/>
    </row>
    <row r="20" spans="1:10" ht="23.25" customHeight="1" x14ac:dyDescent="0.2">
      <c r="A20" s="123" t="s">
        <v>75</v>
      </c>
      <c r="B20" s="124" t="s">
        <v>26</v>
      </c>
      <c r="C20" s="44"/>
      <c r="D20" s="45"/>
      <c r="E20" s="184"/>
      <c r="F20" s="185"/>
      <c r="G20" s="184"/>
      <c r="H20" s="185"/>
      <c r="I20" s="184">
        <v>0</v>
      </c>
      <c r="J20" s="186"/>
    </row>
    <row r="21" spans="1:10" ht="23.25" customHeight="1" x14ac:dyDescent="0.2">
      <c r="A21" s="3"/>
      <c r="B21" s="59" t="s">
        <v>27</v>
      </c>
      <c r="C21" s="60"/>
      <c r="D21" s="61"/>
      <c r="E21" s="201"/>
      <c r="F21" s="202"/>
      <c r="G21" s="201"/>
      <c r="H21" s="202"/>
      <c r="I21" s="201">
        <f ca="1">SUM(I16:J20)</f>
        <v>0</v>
      </c>
      <c r="J21" s="206"/>
    </row>
    <row r="22" spans="1:10" ht="33" customHeight="1" x14ac:dyDescent="0.2">
      <c r="A22" s="3"/>
      <c r="B22" s="50" t="s">
        <v>31</v>
      </c>
      <c r="C22" s="44"/>
      <c r="D22" s="45"/>
      <c r="E22" s="49"/>
      <c r="F22" s="47"/>
      <c r="G22" s="38"/>
      <c r="H22" s="38"/>
      <c r="I22" s="38"/>
      <c r="J22" s="48"/>
    </row>
    <row r="23" spans="1:10" ht="23.25" customHeight="1" x14ac:dyDescent="0.2">
      <c r="A23" s="3"/>
      <c r="B23" s="43" t="s">
        <v>10</v>
      </c>
      <c r="C23" s="44"/>
      <c r="D23" s="45"/>
      <c r="E23" s="46">
        <v>15</v>
      </c>
      <c r="F23" s="47" t="s">
        <v>0</v>
      </c>
      <c r="G23" s="199">
        <v>0</v>
      </c>
      <c r="H23" s="200"/>
      <c r="I23" s="200"/>
      <c r="J23" s="48" t="str">
        <f t="shared" ref="J23:J27" si="0">Mena</f>
        <v>CZK</v>
      </c>
    </row>
    <row r="24" spans="1:10" ht="23.25" customHeight="1" x14ac:dyDescent="0.2">
      <c r="A24" s="3"/>
      <c r="B24" s="43" t="s">
        <v>11</v>
      </c>
      <c r="C24" s="44"/>
      <c r="D24" s="45"/>
      <c r="E24" s="46">
        <f>SazbaDPH1</f>
        <v>15</v>
      </c>
      <c r="F24" s="47" t="s">
        <v>0</v>
      </c>
      <c r="G24" s="204">
        <v>0</v>
      </c>
      <c r="H24" s="205"/>
      <c r="I24" s="205"/>
      <c r="J24" s="48" t="str">
        <f t="shared" si="0"/>
        <v>CZK</v>
      </c>
    </row>
    <row r="25" spans="1:10" ht="23.25" customHeight="1" x14ac:dyDescent="0.2">
      <c r="A25" s="3"/>
      <c r="B25" s="43" t="s">
        <v>12</v>
      </c>
      <c r="C25" s="44"/>
      <c r="D25" s="45"/>
      <c r="E25" s="46">
        <v>21</v>
      </c>
      <c r="F25" s="47" t="s">
        <v>0</v>
      </c>
      <c r="G25" s="199">
        <f ca="1">I21</f>
        <v>0</v>
      </c>
      <c r="H25" s="200"/>
      <c r="I25" s="200"/>
      <c r="J25" s="48" t="str">
        <f t="shared" si="0"/>
        <v>CZK</v>
      </c>
    </row>
    <row r="26" spans="1:10" ht="23.25" customHeight="1" thickBot="1" x14ac:dyDescent="0.25">
      <c r="A26" s="3"/>
      <c r="B26" s="37" t="s">
        <v>13</v>
      </c>
      <c r="C26" s="17"/>
      <c r="D26" s="15"/>
      <c r="E26" s="33">
        <f>SazbaDPH2</f>
        <v>21</v>
      </c>
      <c r="F26" s="34" t="s">
        <v>0</v>
      </c>
      <c r="G26" s="196">
        <f ca="1">CenaCelkem-ZakladDPHZakl</f>
        <v>0</v>
      </c>
      <c r="H26" s="197"/>
      <c r="I26" s="197"/>
      <c r="J26" s="42" t="str">
        <f t="shared" si="0"/>
        <v>CZK</v>
      </c>
    </row>
    <row r="27" spans="1:10" ht="27.75" hidden="1" customHeight="1" thickBot="1" x14ac:dyDescent="0.25">
      <c r="A27" s="3"/>
      <c r="B27" s="95" t="s">
        <v>21</v>
      </c>
      <c r="C27" s="96"/>
      <c r="D27" s="96"/>
      <c r="E27" s="97"/>
      <c r="F27" s="98"/>
      <c r="G27" s="198">
        <v>382230.5</v>
      </c>
      <c r="H27" s="208"/>
      <c r="I27" s="208"/>
      <c r="J27" s="99" t="str">
        <f t="shared" si="0"/>
        <v>CZK</v>
      </c>
    </row>
    <row r="28" spans="1:10" ht="27.75" customHeight="1" thickBot="1" x14ac:dyDescent="0.25">
      <c r="A28" s="3"/>
      <c r="B28" s="95" t="s">
        <v>34</v>
      </c>
      <c r="C28" s="100"/>
      <c r="D28" s="100"/>
      <c r="E28" s="100"/>
      <c r="F28" s="100"/>
      <c r="G28" s="198">
        <f ca="1">ZakladDPHZakl*1.21</f>
        <v>0</v>
      </c>
      <c r="H28" s="198"/>
      <c r="I28" s="198"/>
      <c r="J28" s="101" t="s">
        <v>48</v>
      </c>
    </row>
    <row r="29" spans="1:10" ht="12.75" customHeight="1" x14ac:dyDescent="0.2">
      <c r="A29" s="3"/>
      <c r="B29" s="3"/>
      <c r="J29" s="10"/>
    </row>
    <row r="30" spans="1:10" ht="30" customHeight="1" x14ac:dyDescent="0.2">
      <c r="A30" s="3"/>
      <c r="B30" s="3"/>
      <c r="J30" s="10"/>
    </row>
    <row r="31" spans="1:10" ht="18.75" customHeight="1" x14ac:dyDescent="0.2">
      <c r="A31" s="3"/>
      <c r="B31" s="18"/>
      <c r="C31" s="16" t="s">
        <v>9</v>
      </c>
      <c r="D31" s="29"/>
      <c r="E31" s="29"/>
      <c r="F31" s="16" t="s">
        <v>8</v>
      </c>
      <c r="G31" s="29"/>
      <c r="H31" s="30"/>
      <c r="I31" s="29"/>
      <c r="J31" s="10"/>
    </row>
    <row r="32" spans="1:10" ht="47.25" customHeight="1" x14ac:dyDescent="0.2">
      <c r="A32" s="3"/>
      <c r="B32" s="3"/>
      <c r="J32" s="10"/>
    </row>
    <row r="33" spans="1:52" s="24" customFormat="1" ht="18.75" customHeight="1" x14ac:dyDescent="0.2">
      <c r="A33" s="23"/>
      <c r="B33" s="23"/>
      <c r="D33" s="211"/>
      <c r="E33" s="211"/>
      <c r="G33" s="211"/>
      <c r="H33" s="211"/>
      <c r="I33" s="211"/>
      <c r="J33" s="28"/>
    </row>
    <row r="34" spans="1:52" ht="12.75" customHeight="1" x14ac:dyDescent="0.2">
      <c r="A34" s="3"/>
      <c r="B34" s="3"/>
      <c r="D34" s="212" t="s">
        <v>2</v>
      </c>
      <c r="E34" s="212"/>
      <c r="H34" s="11" t="s">
        <v>3</v>
      </c>
      <c r="J34" s="10"/>
    </row>
    <row r="35" spans="1:52" ht="13.5" customHeight="1" thickBot="1" x14ac:dyDescent="0.25">
      <c r="A35" s="12"/>
      <c r="B35" s="12"/>
      <c r="C35" s="13"/>
      <c r="D35" s="13"/>
      <c r="E35" s="13"/>
      <c r="F35" s="13"/>
      <c r="G35" s="13"/>
      <c r="H35" s="13"/>
      <c r="I35" s="13"/>
      <c r="J35" s="14"/>
    </row>
    <row r="36" spans="1:52" ht="27" hidden="1" customHeight="1" x14ac:dyDescent="0.25">
      <c r="B36" s="62" t="s">
        <v>14</v>
      </c>
      <c r="C36" s="2"/>
      <c r="D36" s="2"/>
      <c r="E36" s="2"/>
      <c r="F36" s="87"/>
      <c r="G36" s="87"/>
      <c r="H36" s="87"/>
      <c r="I36" s="87"/>
      <c r="J36" s="2"/>
    </row>
    <row r="37" spans="1:52" ht="25.5" hidden="1" customHeight="1" x14ac:dyDescent="0.2">
      <c r="A37" s="79" t="s">
        <v>36</v>
      </c>
      <c r="B37" s="81" t="s">
        <v>15</v>
      </c>
      <c r="C37" s="82" t="s">
        <v>4</v>
      </c>
      <c r="D37" s="83"/>
      <c r="E37" s="83"/>
      <c r="F37" s="88" t="str">
        <f>B23</f>
        <v>Základ pro sníženou DPH</v>
      </c>
      <c r="G37" s="88" t="str">
        <f>B25</f>
        <v>Základ pro základní DPH</v>
      </c>
      <c r="H37" s="89" t="s">
        <v>16</v>
      </c>
      <c r="I37" s="89" t="s">
        <v>1</v>
      </c>
      <c r="J37" s="84" t="s">
        <v>0</v>
      </c>
    </row>
    <row r="38" spans="1:52" ht="25.5" hidden="1" customHeight="1" x14ac:dyDescent="0.2">
      <c r="A38" s="79">
        <v>1</v>
      </c>
      <c r="B38" s="85" t="s">
        <v>46</v>
      </c>
      <c r="C38" s="213" t="s">
        <v>45</v>
      </c>
      <c r="D38" s="214"/>
      <c r="E38" s="214"/>
      <c r="F38" s="90">
        <v>0</v>
      </c>
      <c r="G38" s="91">
        <v>382230.5</v>
      </c>
      <c r="H38" s="92">
        <v>80268</v>
      </c>
      <c r="I38" s="92">
        <v>462498.5</v>
      </c>
      <c r="J38" s="86">
        <f>IF(CenaCelkemVypocet=0,"",I38/CenaCelkemVypocet*100)</f>
        <v>100</v>
      </c>
    </row>
    <row r="39" spans="1:52" ht="25.5" hidden="1" customHeight="1" x14ac:dyDescent="0.2">
      <c r="A39" s="79"/>
      <c r="B39" s="215" t="s">
        <v>47</v>
      </c>
      <c r="C39" s="216"/>
      <c r="D39" s="216"/>
      <c r="E39" s="217"/>
      <c r="F39" s="93">
        <f>SUMIF(A38:A38,"=1",F38:F38)</f>
        <v>0</v>
      </c>
      <c r="G39" s="94">
        <f>SUMIF(A38:A38,"=1",G38:G38)</f>
        <v>382230.5</v>
      </c>
      <c r="H39" s="94">
        <f>SUMIF(A38:A38,"=1",H38:H38)</f>
        <v>80268</v>
      </c>
      <c r="I39" s="94">
        <f>SUMIF(A38:A38,"=1",I38:I38)</f>
        <v>462498.5</v>
      </c>
      <c r="J39" s="80">
        <f>SUMIF(A38:A38,"=1",J38:J38)</f>
        <v>100</v>
      </c>
    </row>
    <row r="41" spans="1:52" x14ac:dyDescent="0.2">
      <c r="B41" t="s">
        <v>49</v>
      </c>
    </row>
    <row r="42" spans="1:52" x14ac:dyDescent="0.2">
      <c r="B42" s="207" t="s">
        <v>50</v>
      </c>
      <c r="C42" s="207"/>
      <c r="D42" s="207"/>
      <c r="E42" s="207"/>
      <c r="F42" s="207"/>
      <c r="G42" s="207"/>
      <c r="H42" s="207"/>
      <c r="I42" s="207"/>
      <c r="J42" s="207"/>
      <c r="AZ42" s="102" t="str">
        <f>B42</f>
        <v>Jedná se o stavební úpravy včetně příslušenství pro vytvoření nové učebny.</v>
      </c>
    </row>
    <row r="43" spans="1:52" ht="25.5" x14ac:dyDescent="0.2">
      <c r="B43" s="207" t="s">
        <v>51</v>
      </c>
      <c r="C43" s="207"/>
      <c r="D43" s="207"/>
      <c r="E43" s="207"/>
      <c r="F43" s="207"/>
      <c r="G43" s="207"/>
      <c r="H43" s="207"/>
      <c r="I43" s="207"/>
      <c r="J43" s="207"/>
      <c r="AZ43" s="102" t="str">
        <f>B43</f>
        <v>Bude provedená demontáž původní nášlapné vrstvy a vytvoření nové nášlapné vrstvy z PVC včetně úpravy podkladní vrstvy. Součástí je vyspravení původních omítek včetně oškrbání původního soklového nátěru.</v>
      </c>
    </row>
    <row r="44" spans="1:52" x14ac:dyDescent="0.2">
      <c r="B44" s="207" t="s">
        <v>52</v>
      </c>
      <c r="C44" s="207"/>
      <c r="D44" s="207"/>
      <c r="E44" s="207"/>
      <c r="F44" s="207"/>
      <c r="G44" s="207"/>
      <c r="H44" s="207"/>
      <c r="I44" s="207"/>
      <c r="J44" s="207"/>
      <c r="AZ44" s="102" t="str">
        <f>B44</f>
        <v>Montáž nových rozvodů elektroinstalace s osazením nových LED světel a zhotovení podružného rozvaděče.</v>
      </c>
    </row>
    <row r="45" spans="1:52" x14ac:dyDescent="0.2">
      <c r="B45" s="207" t="s">
        <v>53</v>
      </c>
      <c r="C45" s="207"/>
      <c r="D45" s="207"/>
      <c r="E45" s="207"/>
      <c r="F45" s="207"/>
      <c r="G45" s="207"/>
      <c r="H45" s="207"/>
      <c r="I45" s="207"/>
      <c r="J45" s="207"/>
      <c r="AZ45" s="102" t="str">
        <f>B45</f>
        <v>Na závěr dojde ke kompletní výmalbě, nátěrům a úklidu.</v>
      </c>
    </row>
    <row r="48" spans="1:52" ht="15.75" x14ac:dyDescent="0.25">
      <c r="B48" s="103" t="s">
        <v>54</v>
      </c>
    </row>
    <row r="50" spans="1:10" ht="25.5" customHeight="1" x14ac:dyDescent="0.2">
      <c r="A50" s="104"/>
      <c r="B50" s="108" t="s">
        <v>15</v>
      </c>
      <c r="C50" s="108" t="s">
        <v>4</v>
      </c>
      <c r="D50" s="109"/>
      <c r="E50" s="109"/>
      <c r="F50" s="112" t="s">
        <v>55</v>
      </c>
      <c r="G50" s="112"/>
      <c r="H50" s="112"/>
      <c r="I50" s="218" t="s">
        <v>27</v>
      </c>
      <c r="J50" s="218"/>
    </row>
    <row r="51" spans="1:10" ht="25.5" customHeight="1" x14ac:dyDescent="0.2">
      <c r="A51" s="105"/>
      <c r="B51" s="113" t="s">
        <v>56</v>
      </c>
      <c r="C51" s="220" t="s">
        <v>57</v>
      </c>
      <c r="D51" s="221"/>
      <c r="E51" s="221"/>
      <c r="F51" s="115" t="s">
        <v>22</v>
      </c>
      <c r="G51" s="116"/>
      <c r="H51" s="116"/>
      <c r="I51" s="219">
        <f>'Rozpočet Pol'!G8</f>
        <v>0</v>
      </c>
      <c r="J51" s="219"/>
    </row>
    <row r="52" spans="1:10" ht="25.5" customHeight="1" x14ac:dyDescent="0.2">
      <c r="A52" s="105"/>
      <c r="B52" s="107" t="s">
        <v>58</v>
      </c>
      <c r="C52" s="223" t="s">
        <v>59</v>
      </c>
      <c r="D52" s="224"/>
      <c r="E52" s="224"/>
      <c r="F52" s="117" t="s">
        <v>22</v>
      </c>
      <c r="G52" s="118"/>
      <c r="H52" s="118"/>
      <c r="I52" s="222">
        <f>'Rozpočet Pol'!G16</f>
        <v>0</v>
      </c>
      <c r="J52" s="222"/>
    </row>
    <row r="53" spans="1:10" ht="25.5" customHeight="1" x14ac:dyDescent="0.2">
      <c r="A53" s="105"/>
      <c r="B53" s="107" t="s">
        <v>60</v>
      </c>
      <c r="C53" s="223" t="s">
        <v>61</v>
      </c>
      <c r="D53" s="224"/>
      <c r="E53" s="224"/>
      <c r="F53" s="117" t="s">
        <v>22</v>
      </c>
      <c r="G53" s="118"/>
      <c r="H53" s="118"/>
      <c r="I53" s="222">
        <f>'Rozpočet Pol'!G18</f>
        <v>0</v>
      </c>
      <c r="J53" s="222"/>
    </row>
    <row r="54" spans="1:10" ht="25.5" customHeight="1" x14ac:dyDescent="0.2">
      <c r="A54" s="105"/>
      <c r="B54" s="107" t="s">
        <v>62</v>
      </c>
      <c r="C54" s="223" t="s">
        <v>63</v>
      </c>
      <c r="D54" s="224"/>
      <c r="E54" s="224"/>
      <c r="F54" s="117" t="s">
        <v>22</v>
      </c>
      <c r="G54" s="118"/>
      <c r="H54" s="118"/>
      <c r="I54" s="222">
        <f>'Rozpočet Pol'!G20</f>
        <v>0</v>
      </c>
      <c r="J54" s="222"/>
    </row>
    <row r="55" spans="1:10" ht="25.5" customHeight="1" x14ac:dyDescent="0.2">
      <c r="A55" s="105"/>
      <c r="B55" s="107" t="s">
        <v>64</v>
      </c>
      <c r="C55" s="223" t="s">
        <v>65</v>
      </c>
      <c r="D55" s="224"/>
      <c r="E55" s="224"/>
      <c r="F55" s="117" t="s">
        <v>22</v>
      </c>
      <c r="G55" s="118"/>
      <c r="H55" s="118"/>
      <c r="I55" s="222">
        <f>'Rozpočet Pol'!G27</f>
        <v>0</v>
      </c>
      <c r="J55" s="222"/>
    </row>
    <row r="56" spans="1:10" ht="25.5" customHeight="1" x14ac:dyDescent="0.2">
      <c r="A56" s="105"/>
      <c r="B56" s="107" t="s">
        <v>66</v>
      </c>
      <c r="C56" s="223" t="s">
        <v>67</v>
      </c>
      <c r="D56" s="224"/>
      <c r="E56" s="224"/>
      <c r="F56" s="117" t="s">
        <v>23</v>
      </c>
      <c r="G56" s="118"/>
      <c r="H56" s="118"/>
      <c r="I56" s="222">
        <f>'Rozpočet Pol'!G29</f>
        <v>0</v>
      </c>
      <c r="J56" s="222"/>
    </row>
    <row r="57" spans="1:10" ht="25.5" customHeight="1" x14ac:dyDescent="0.2">
      <c r="A57" s="105"/>
      <c r="B57" s="107" t="s">
        <v>68</v>
      </c>
      <c r="C57" s="223" t="s">
        <v>69</v>
      </c>
      <c r="D57" s="224"/>
      <c r="E57" s="224"/>
      <c r="F57" s="117" t="s">
        <v>23</v>
      </c>
      <c r="G57" s="118"/>
      <c r="H57" s="118"/>
      <c r="I57" s="222">
        <f>'Rozpočet Pol'!G42</f>
        <v>0</v>
      </c>
      <c r="J57" s="222"/>
    </row>
    <row r="58" spans="1:10" ht="25.5" customHeight="1" x14ac:dyDescent="0.2">
      <c r="A58" s="105"/>
      <c r="B58" s="107" t="s">
        <v>70</v>
      </c>
      <c r="C58" s="223" t="s">
        <v>71</v>
      </c>
      <c r="D58" s="224"/>
      <c r="E58" s="224"/>
      <c r="F58" s="117" t="s">
        <v>23</v>
      </c>
      <c r="G58" s="118"/>
      <c r="H58" s="118"/>
      <c r="I58" s="222">
        <f>'Rozpočet Pol'!G42</f>
        <v>0</v>
      </c>
      <c r="J58" s="222"/>
    </row>
    <row r="59" spans="1:10" ht="25.5" customHeight="1" x14ac:dyDescent="0.2">
      <c r="A59" s="105"/>
      <c r="B59" s="114" t="s">
        <v>72</v>
      </c>
      <c r="C59" s="226" t="s">
        <v>73</v>
      </c>
      <c r="D59" s="227"/>
      <c r="E59" s="227"/>
      <c r="F59" s="119" t="s">
        <v>24</v>
      </c>
      <c r="G59" s="120"/>
      <c r="H59" s="120"/>
      <c r="I59" s="225">
        <f>'Rozpočet Pol'!G48</f>
        <v>0</v>
      </c>
      <c r="J59" s="225"/>
    </row>
    <row r="60" spans="1:10" ht="25.5" customHeight="1" x14ac:dyDescent="0.2">
      <c r="A60" s="105"/>
      <c r="B60" s="114" t="s">
        <v>193</v>
      </c>
      <c r="C60" s="244" t="s">
        <v>196</v>
      </c>
      <c r="D60" s="245"/>
      <c r="E60" s="246"/>
      <c r="F60" s="119" t="s">
        <v>193</v>
      </c>
      <c r="G60" s="171"/>
      <c r="H60" s="171"/>
      <c r="I60" s="247">
        <f ca="1">'Rozpočet Pol'!G60</f>
        <v>0</v>
      </c>
      <c r="J60" s="248"/>
    </row>
    <row r="61" spans="1:10" ht="25.5" customHeight="1" x14ac:dyDescent="0.2">
      <c r="A61" s="106"/>
      <c r="B61" s="110" t="s">
        <v>1</v>
      </c>
      <c r="C61" s="110"/>
      <c r="D61" s="111"/>
      <c r="E61" s="111"/>
      <c r="F61" s="121"/>
      <c r="G61" s="122"/>
      <c r="H61" s="122"/>
      <c r="I61" s="228">
        <f>SUM(I51:I59)</f>
        <v>0</v>
      </c>
      <c r="J61" s="228"/>
    </row>
    <row r="62" spans="1:10" x14ac:dyDescent="0.2">
      <c r="F62" s="78"/>
      <c r="G62" s="78"/>
      <c r="H62" s="78"/>
      <c r="I62" s="78"/>
      <c r="J62" s="78"/>
    </row>
    <row r="63" spans="1:10" x14ac:dyDescent="0.2">
      <c r="F63" s="78"/>
      <c r="G63" s="78"/>
      <c r="H63" s="78"/>
      <c r="I63" s="78"/>
      <c r="J63" s="78"/>
    </row>
    <row r="64" spans="1:10" x14ac:dyDescent="0.2">
      <c r="F64" s="78"/>
      <c r="G64" s="78"/>
      <c r="H64" s="78"/>
      <c r="I64" s="78"/>
      <c r="J64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I59:J59"/>
    <mergeCell ref="C59:E59"/>
    <mergeCell ref="I61:J61"/>
    <mergeCell ref="I56:J56"/>
    <mergeCell ref="C56:E56"/>
    <mergeCell ref="I57:J57"/>
    <mergeCell ref="C57:E57"/>
    <mergeCell ref="I58:J58"/>
    <mergeCell ref="C58:E58"/>
    <mergeCell ref="C60:E60"/>
    <mergeCell ref="I60:J60"/>
    <mergeCell ref="I53:J53"/>
    <mergeCell ref="C53:E53"/>
    <mergeCell ref="I54:J54"/>
    <mergeCell ref="C54:E54"/>
    <mergeCell ref="I55:J55"/>
    <mergeCell ref="C55:E55"/>
    <mergeCell ref="B45:J45"/>
    <mergeCell ref="I50:J50"/>
    <mergeCell ref="I51:J51"/>
    <mergeCell ref="C51:E51"/>
    <mergeCell ref="I52:J52"/>
    <mergeCell ref="C52:E52"/>
    <mergeCell ref="B44:J44"/>
    <mergeCell ref="G27:I27"/>
    <mergeCell ref="G15:H15"/>
    <mergeCell ref="I15:J15"/>
    <mergeCell ref="E16:F16"/>
    <mergeCell ref="D33:E33"/>
    <mergeCell ref="D34:E34"/>
    <mergeCell ref="G19:H19"/>
    <mergeCell ref="G20:H20"/>
    <mergeCell ref="G33:I33"/>
    <mergeCell ref="C38:E38"/>
    <mergeCell ref="B39:E39"/>
    <mergeCell ref="B42:J42"/>
    <mergeCell ref="B43:J43"/>
    <mergeCell ref="B1:J1"/>
    <mergeCell ref="G26:I26"/>
    <mergeCell ref="G28:I28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5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9" t="s">
        <v>5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64" t="s">
        <v>40</v>
      </c>
      <c r="B2" s="63"/>
      <c r="C2" s="231"/>
      <c r="D2" s="231"/>
      <c r="E2" s="231"/>
      <c r="F2" s="231"/>
      <c r="G2" s="232"/>
    </row>
    <row r="3" spans="1:7" ht="24.95" hidden="1" customHeight="1" x14ac:dyDescent="0.2">
      <c r="A3" s="64" t="s">
        <v>6</v>
      </c>
      <c r="B3" s="63"/>
      <c r="C3" s="231"/>
      <c r="D3" s="231"/>
      <c r="E3" s="231"/>
      <c r="F3" s="231"/>
      <c r="G3" s="232"/>
    </row>
    <row r="4" spans="1:7" ht="24.95" hidden="1" customHeight="1" x14ac:dyDescent="0.2">
      <c r="A4" s="64" t="s">
        <v>7</v>
      </c>
      <c r="B4" s="63"/>
      <c r="C4" s="231"/>
      <c r="D4" s="231"/>
      <c r="E4" s="231"/>
      <c r="F4" s="231"/>
      <c r="G4" s="232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1"/>
  <sheetViews>
    <sheetView topLeftCell="A30" workbookViewId="0">
      <selection activeCell="C64" sqref="C64"/>
    </sheetView>
  </sheetViews>
  <sheetFormatPr defaultRowHeight="12.75" outlineLevelRow="1" x14ac:dyDescent="0.2"/>
  <cols>
    <col min="1" max="1" width="4.28515625" customWidth="1"/>
    <col min="2" max="2" width="14.42578125" style="77" customWidth="1"/>
    <col min="3" max="3" width="38.28515625" style="77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3" t="s">
        <v>5</v>
      </c>
      <c r="B1" s="233"/>
      <c r="C1" s="233"/>
      <c r="D1" s="233"/>
      <c r="E1" s="233"/>
      <c r="F1" s="233"/>
      <c r="G1" s="233"/>
      <c r="AE1" t="s">
        <v>77</v>
      </c>
    </row>
    <row r="2" spans="1:60" ht="25.15" customHeight="1" x14ac:dyDescent="0.2">
      <c r="A2" s="127" t="s">
        <v>76</v>
      </c>
      <c r="B2" s="125"/>
      <c r="C2" s="234" t="s">
        <v>45</v>
      </c>
      <c r="D2" s="235"/>
      <c r="E2" s="235"/>
      <c r="F2" s="235"/>
      <c r="G2" s="236"/>
      <c r="AE2" t="s">
        <v>78</v>
      </c>
    </row>
    <row r="3" spans="1:60" ht="25.15" customHeight="1" x14ac:dyDescent="0.2">
      <c r="A3" s="128" t="s">
        <v>6</v>
      </c>
      <c r="B3" s="126"/>
      <c r="C3" s="237" t="s">
        <v>42</v>
      </c>
      <c r="D3" s="238"/>
      <c r="E3" s="238"/>
      <c r="F3" s="238"/>
      <c r="G3" s="239"/>
      <c r="AE3" t="s">
        <v>79</v>
      </c>
    </row>
    <row r="4" spans="1:60" ht="25.15" hidden="1" customHeight="1" x14ac:dyDescent="0.2">
      <c r="A4" s="128" t="s">
        <v>7</v>
      </c>
      <c r="B4" s="126"/>
      <c r="C4" s="237"/>
      <c r="D4" s="238"/>
      <c r="E4" s="238"/>
      <c r="F4" s="238"/>
      <c r="G4" s="239"/>
      <c r="AE4" t="s">
        <v>80</v>
      </c>
    </row>
    <row r="5" spans="1:60" hidden="1" x14ac:dyDescent="0.2">
      <c r="A5" s="129" t="s">
        <v>81</v>
      </c>
      <c r="B5" s="130"/>
      <c r="C5" s="130"/>
      <c r="D5" s="131"/>
      <c r="E5" s="131"/>
      <c r="F5" s="131"/>
      <c r="G5" s="132"/>
      <c r="AE5" t="s">
        <v>82</v>
      </c>
    </row>
    <row r="7" spans="1:60" ht="38.25" x14ac:dyDescent="0.2">
      <c r="A7" s="137" t="s">
        <v>83</v>
      </c>
      <c r="B7" s="138" t="s">
        <v>84</v>
      </c>
      <c r="C7" s="138" t="s">
        <v>85</v>
      </c>
      <c r="D7" s="137" t="s">
        <v>86</v>
      </c>
      <c r="E7" s="137" t="s">
        <v>87</v>
      </c>
      <c r="F7" s="133" t="s">
        <v>88</v>
      </c>
      <c r="G7" s="153" t="s">
        <v>27</v>
      </c>
      <c r="H7" s="154" t="s">
        <v>28</v>
      </c>
      <c r="I7" s="154" t="s">
        <v>89</v>
      </c>
      <c r="J7" s="154" t="s">
        <v>29</v>
      </c>
      <c r="K7" s="154" t="s">
        <v>90</v>
      </c>
      <c r="L7" s="154" t="s">
        <v>91</v>
      </c>
      <c r="M7" s="154" t="s">
        <v>92</v>
      </c>
      <c r="N7" s="154" t="s">
        <v>93</v>
      </c>
      <c r="O7" s="154" t="s">
        <v>94</v>
      </c>
      <c r="P7" s="154" t="s">
        <v>95</v>
      </c>
      <c r="Q7" s="154" t="s">
        <v>96</v>
      </c>
      <c r="R7" s="154" t="s">
        <v>97</v>
      </c>
      <c r="S7" s="154" t="s">
        <v>98</v>
      </c>
      <c r="T7" s="154" t="s">
        <v>99</v>
      </c>
      <c r="U7" s="140" t="s">
        <v>100</v>
      </c>
    </row>
    <row r="8" spans="1:60" x14ac:dyDescent="0.2">
      <c r="A8" s="155" t="s">
        <v>101</v>
      </c>
      <c r="B8" s="156" t="s">
        <v>56</v>
      </c>
      <c r="C8" s="157" t="s">
        <v>57</v>
      </c>
      <c r="D8" s="158"/>
      <c r="E8" s="159"/>
      <c r="F8" s="160"/>
      <c r="G8" s="160">
        <f>SUMIF(AE9:AE15,"&lt;&gt;NOR",G9:G15)</f>
        <v>0</v>
      </c>
      <c r="H8" s="160"/>
      <c r="I8" s="160">
        <f>SUM(I9:I15)</f>
        <v>4630.8</v>
      </c>
      <c r="J8" s="160"/>
      <c r="K8" s="160">
        <f>SUM(K9:K15)</f>
        <v>42302.240000000005</v>
      </c>
      <c r="L8" s="160"/>
      <c r="M8" s="160">
        <f>SUM(M9:M15)</f>
        <v>0</v>
      </c>
      <c r="N8" s="139"/>
      <c r="O8" s="139">
        <f>SUM(O9:O15)</f>
        <v>2.0859899999999998</v>
      </c>
      <c r="P8" s="139"/>
      <c r="Q8" s="139">
        <f>SUM(Q9:Q15)</f>
        <v>1.0416799999999999</v>
      </c>
      <c r="R8" s="139"/>
      <c r="S8" s="139"/>
      <c r="T8" s="155"/>
      <c r="U8" s="139">
        <f>SUM(U9:U15)</f>
        <v>84.55</v>
      </c>
      <c r="AE8" t="s">
        <v>102</v>
      </c>
    </row>
    <row r="9" spans="1:60" ht="22.5" outlineLevel="1" x14ac:dyDescent="0.2">
      <c r="A9" s="173">
        <v>1</v>
      </c>
      <c r="B9" s="173" t="s">
        <v>103</v>
      </c>
      <c r="C9" s="174" t="s">
        <v>104</v>
      </c>
      <c r="D9" s="175" t="s">
        <v>105</v>
      </c>
      <c r="E9" s="176">
        <v>86.806399999999996</v>
      </c>
      <c r="F9" s="177">
        <v>0</v>
      </c>
      <c r="G9" s="178">
        <f>F9*E9</f>
        <v>0</v>
      </c>
      <c r="H9" s="151">
        <v>23.9</v>
      </c>
      <c r="I9" s="151">
        <f>ROUND(E9*H9,2)</f>
        <v>2074.67</v>
      </c>
      <c r="J9" s="151">
        <v>378.42</v>
      </c>
      <c r="K9" s="151">
        <f>ROUND(E9*J9,2)</f>
        <v>32849.279999999999</v>
      </c>
      <c r="L9" s="151">
        <v>21</v>
      </c>
      <c r="M9" s="151">
        <f>G9*(1+L9/100)</f>
        <v>0</v>
      </c>
      <c r="N9" s="142">
        <v>1.2659999999999999E-2</v>
      </c>
      <c r="O9" s="142">
        <f>ROUND(E9*N9,5)</f>
        <v>1.09897</v>
      </c>
      <c r="P9" s="142">
        <v>1.2E-2</v>
      </c>
      <c r="Q9" s="142">
        <f>ROUND(E9*P9,5)</f>
        <v>1.0416799999999999</v>
      </c>
      <c r="R9" s="142"/>
      <c r="S9" s="142"/>
      <c r="T9" s="143">
        <v>0.76593999999999995</v>
      </c>
      <c r="U9" s="142">
        <f>ROUND(E9*T9,2)</f>
        <v>66.489999999999995</v>
      </c>
      <c r="V9" s="134"/>
      <c r="W9" s="134"/>
      <c r="X9" s="134"/>
      <c r="Y9" s="134"/>
      <c r="Z9" s="134"/>
      <c r="AA9" s="134"/>
      <c r="AB9" s="134"/>
      <c r="AC9" s="134"/>
      <c r="AD9" s="134"/>
      <c r="AE9" s="134" t="s">
        <v>106</v>
      </c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outlineLevel="1" x14ac:dyDescent="0.2">
      <c r="A10" s="135"/>
      <c r="B10" s="135"/>
      <c r="C10" s="168" t="s">
        <v>107</v>
      </c>
      <c r="D10" s="144"/>
      <c r="E10" s="149">
        <v>101.666</v>
      </c>
      <c r="F10" s="151"/>
      <c r="G10" s="151"/>
      <c r="H10" s="151"/>
      <c r="I10" s="151"/>
      <c r="J10" s="151"/>
      <c r="K10" s="151"/>
      <c r="L10" s="151"/>
      <c r="M10" s="151"/>
      <c r="N10" s="142"/>
      <c r="O10" s="142"/>
      <c r="P10" s="142"/>
      <c r="Q10" s="142"/>
      <c r="R10" s="142"/>
      <c r="S10" s="142"/>
      <c r="T10" s="143"/>
      <c r="U10" s="142"/>
      <c r="V10" s="134"/>
      <c r="W10" s="134"/>
      <c r="X10" s="134"/>
      <c r="Y10" s="134"/>
      <c r="Z10" s="134"/>
      <c r="AA10" s="134"/>
      <c r="AB10" s="134"/>
      <c r="AC10" s="134"/>
      <c r="AD10" s="134"/>
      <c r="AE10" s="134" t="s">
        <v>108</v>
      </c>
      <c r="AF10" s="134">
        <v>0</v>
      </c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</row>
    <row r="11" spans="1:60" outlineLevel="1" x14ac:dyDescent="0.2">
      <c r="A11" s="135"/>
      <c r="B11" s="135"/>
      <c r="C11" s="168" t="s">
        <v>109</v>
      </c>
      <c r="D11" s="144"/>
      <c r="E11" s="149">
        <v>-14.8596</v>
      </c>
      <c r="F11" s="151"/>
      <c r="G11" s="151"/>
      <c r="H11" s="151"/>
      <c r="I11" s="151"/>
      <c r="J11" s="151"/>
      <c r="K11" s="151"/>
      <c r="L11" s="151"/>
      <c r="M11" s="151"/>
      <c r="N11" s="142"/>
      <c r="O11" s="142"/>
      <c r="P11" s="142"/>
      <c r="Q11" s="142"/>
      <c r="R11" s="142"/>
      <c r="S11" s="142"/>
      <c r="T11" s="143"/>
      <c r="U11" s="142"/>
      <c r="V11" s="134"/>
      <c r="W11" s="134"/>
      <c r="X11" s="134"/>
      <c r="Y11" s="134"/>
      <c r="Z11" s="134"/>
      <c r="AA11" s="134"/>
      <c r="AB11" s="134"/>
      <c r="AC11" s="134"/>
      <c r="AD11" s="134"/>
      <c r="AE11" s="134" t="s">
        <v>108</v>
      </c>
      <c r="AF11" s="134">
        <v>0</v>
      </c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 outlineLevel="1" x14ac:dyDescent="0.2">
      <c r="A12" s="135">
        <v>2</v>
      </c>
      <c r="B12" s="135" t="s">
        <v>110</v>
      </c>
      <c r="C12" s="167" t="s">
        <v>111</v>
      </c>
      <c r="D12" s="141" t="s">
        <v>105</v>
      </c>
      <c r="E12" s="148">
        <v>48.03</v>
      </c>
      <c r="F12" s="172">
        <v>0</v>
      </c>
      <c r="G12" s="151">
        <f>F12*E12</f>
        <v>0</v>
      </c>
      <c r="H12" s="151">
        <v>14.27</v>
      </c>
      <c r="I12" s="151">
        <f>ROUND(E12*H12,2)</f>
        <v>685.39</v>
      </c>
      <c r="J12" s="151">
        <v>9.2600000000000016</v>
      </c>
      <c r="K12" s="151">
        <f>ROUND(E12*J12,2)</f>
        <v>444.76</v>
      </c>
      <c r="L12" s="151">
        <v>21</v>
      </c>
      <c r="M12" s="151">
        <f>G12*(1+L12/100)</f>
        <v>0</v>
      </c>
      <c r="N12" s="142">
        <v>3.5E-4</v>
      </c>
      <c r="O12" s="142">
        <f>ROUND(E12*N12,5)</f>
        <v>1.6809999999999999E-2</v>
      </c>
      <c r="P12" s="142">
        <v>0</v>
      </c>
      <c r="Q12" s="142">
        <f>ROUND(E12*P12,5)</f>
        <v>0</v>
      </c>
      <c r="R12" s="142"/>
      <c r="S12" s="142"/>
      <c r="T12" s="143">
        <v>1.35E-2</v>
      </c>
      <c r="U12" s="142">
        <f>ROUND(E12*T12,2)</f>
        <v>0.65</v>
      </c>
      <c r="V12" s="134"/>
      <c r="W12" s="134"/>
      <c r="X12" s="134"/>
      <c r="Y12" s="134"/>
      <c r="Z12" s="134"/>
      <c r="AA12" s="134"/>
      <c r="AB12" s="134"/>
      <c r="AC12" s="134"/>
      <c r="AD12" s="134"/>
      <c r="AE12" s="134" t="s">
        <v>112</v>
      </c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</row>
    <row r="13" spans="1:60" ht="22.5" outlineLevel="1" x14ac:dyDescent="0.2">
      <c r="A13" s="135">
        <v>3</v>
      </c>
      <c r="B13" s="135" t="s">
        <v>113</v>
      </c>
      <c r="C13" s="167" t="s">
        <v>114</v>
      </c>
      <c r="D13" s="141" t="s">
        <v>105</v>
      </c>
      <c r="E13" s="148">
        <v>19.0596</v>
      </c>
      <c r="F13" s="172">
        <v>0</v>
      </c>
      <c r="G13" s="151">
        <f>F13*E13</f>
        <v>0</v>
      </c>
      <c r="H13" s="151">
        <v>6.85</v>
      </c>
      <c r="I13" s="151">
        <f>ROUND(E13*H13,2)</f>
        <v>130.56</v>
      </c>
      <c r="J13" s="151">
        <v>19.93</v>
      </c>
      <c r="K13" s="151">
        <f>ROUND(E13*J13,2)</f>
        <v>379.86</v>
      </c>
      <c r="L13" s="151">
        <v>21</v>
      </c>
      <c r="M13" s="151">
        <f>G13*(1+L13/100)</f>
        <v>0</v>
      </c>
      <c r="N13" s="142">
        <v>2.0000000000000002E-5</v>
      </c>
      <c r="O13" s="142">
        <f>ROUND(E13*N13,5)</f>
        <v>3.8000000000000002E-4</v>
      </c>
      <c r="P13" s="142">
        <v>0</v>
      </c>
      <c r="Q13" s="142">
        <f>ROUND(E13*P13,5)</f>
        <v>0</v>
      </c>
      <c r="R13" s="142"/>
      <c r="S13" s="142"/>
      <c r="T13" s="143">
        <v>2.9000000000000001E-2</v>
      </c>
      <c r="U13" s="142">
        <f>ROUND(E13*T13,2)</f>
        <v>0.55000000000000004</v>
      </c>
      <c r="V13" s="134"/>
      <c r="W13" s="134"/>
      <c r="X13" s="134"/>
      <c r="Y13" s="134"/>
      <c r="Z13" s="134"/>
      <c r="AA13" s="134"/>
      <c r="AB13" s="134"/>
      <c r="AC13" s="134"/>
      <c r="AD13" s="134"/>
      <c r="AE13" s="134" t="s">
        <v>112</v>
      </c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 outlineLevel="1" x14ac:dyDescent="0.2">
      <c r="A14" s="135"/>
      <c r="B14" s="135"/>
      <c r="C14" s="168" t="s">
        <v>115</v>
      </c>
      <c r="D14" s="144"/>
      <c r="E14" s="149">
        <v>19.0596</v>
      </c>
      <c r="F14" s="151"/>
      <c r="G14" s="151"/>
      <c r="H14" s="151"/>
      <c r="I14" s="151"/>
      <c r="J14" s="151"/>
      <c r="K14" s="151"/>
      <c r="L14" s="151"/>
      <c r="M14" s="151"/>
      <c r="N14" s="142"/>
      <c r="O14" s="142"/>
      <c r="P14" s="142"/>
      <c r="Q14" s="142"/>
      <c r="R14" s="142"/>
      <c r="S14" s="142"/>
      <c r="T14" s="143"/>
      <c r="U14" s="142"/>
      <c r="V14" s="134"/>
      <c r="W14" s="134"/>
      <c r="X14" s="134"/>
      <c r="Y14" s="134"/>
      <c r="Z14" s="134"/>
      <c r="AA14" s="134"/>
      <c r="AB14" s="134"/>
      <c r="AC14" s="134"/>
      <c r="AD14" s="134"/>
      <c r="AE14" s="134" t="s">
        <v>108</v>
      </c>
      <c r="AF14" s="134">
        <v>0</v>
      </c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</row>
    <row r="15" spans="1:60" ht="22.5" outlineLevel="1" x14ac:dyDescent="0.2">
      <c r="A15" s="135">
        <v>4</v>
      </c>
      <c r="B15" s="135" t="s">
        <v>116</v>
      </c>
      <c r="C15" s="167" t="s">
        <v>117</v>
      </c>
      <c r="D15" s="141" t="s">
        <v>105</v>
      </c>
      <c r="E15" s="148">
        <v>39.423999999999999</v>
      </c>
      <c r="F15" s="172">
        <v>0</v>
      </c>
      <c r="G15" s="151">
        <f>F15*E15</f>
        <v>0</v>
      </c>
      <c r="H15" s="151">
        <v>44.14</v>
      </c>
      <c r="I15" s="151">
        <f>ROUND(E15*H15,2)</f>
        <v>1740.18</v>
      </c>
      <c r="J15" s="151">
        <v>218.86</v>
      </c>
      <c r="K15" s="151">
        <f>ROUND(E15*J15,2)</f>
        <v>8628.34</v>
      </c>
      <c r="L15" s="151">
        <v>21</v>
      </c>
      <c r="M15" s="151">
        <f>G15*(1+L15/100)</f>
        <v>0</v>
      </c>
      <c r="N15" s="142">
        <v>2.46E-2</v>
      </c>
      <c r="O15" s="142">
        <f>ROUND(E15*N15,5)</f>
        <v>0.96982999999999997</v>
      </c>
      <c r="P15" s="142">
        <v>0</v>
      </c>
      <c r="Q15" s="142">
        <f>ROUND(E15*P15,5)</f>
        <v>0</v>
      </c>
      <c r="R15" s="142"/>
      <c r="S15" s="142"/>
      <c r="T15" s="143">
        <v>0.42759999999999998</v>
      </c>
      <c r="U15" s="142">
        <f>ROUND(E15*T15,2)</f>
        <v>16.86</v>
      </c>
      <c r="V15" s="134"/>
      <c r="W15" s="134"/>
      <c r="X15" s="134"/>
      <c r="Y15" s="134"/>
      <c r="Z15" s="134"/>
      <c r="AA15" s="134"/>
      <c r="AB15" s="134"/>
      <c r="AC15" s="134"/>
      <c r="AD15" s="134"/>
      <c r="AE15" s="134" t="s">
        <v>112</v>
      </c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</row>
    <row r="16" spans="1:60" x14ac:dyDescent="0.2">
      <c r="A16" s="136" t="s">
        <v>101</v>
      </c>
      <c r="B16" s="136" t="s">
        <v>58</v>
      </c>
      <c r="C16" s="169" t="s">
        <v>59</v>
      </c>
      <c r="D16" s="145"/>
      <c r="E16" s="150"/>
      <c r="F16" s="152"/>
      <c r="G16" s="152">
        <f>SUMIF(AE17:AE17,"&lt;&gt;NOR",G17:G17)</f>
        <v>0</v>
      </c>
      <c r="H16" s="152"/>
      <c r="I16" s="152">
        <f>SUM(I17:I17)</f>
        <v>0</v>
      </c>
      <c r="J16" s="152"/>
      <c r="K16" s="152">
        <f>SUM(K17:K17)</f>
        <v>2191.8000000000002</v>
      </c>
      <c r="L16" s="152"/>
      <c r="M16" s="152">
        <f>SUM(M17:M17)</f>
        <v>0</v>
      </c>
      <c r="N16" s="146"/>
      <c r="O16" s="146">
        <f>SUM(O17:O17)</f>
        <v>0</v>
      </c>
      <c r="P16" s="146"/>
      <c r="Q16" s="146">
        <f>SUM(Q17:Q17)</f>
        <v>0</v>
      </c>
      <c r="R16" s="146"/>
      <c r="S16" s="146"/>
      <c r="T16" s="147"/>
      <c r="U16" s="146">
        <f>SUM(U17:U17)</f>
        <v>0</v>
      </c>
      <c r="AE16" t="s">
        <v>102</v>
      </c>
    </row>
    <row r="17" spans="1:60" outlineLevel="1" x14ac:dyDescent="0.2">
      <c r="A17" s="135">
        <v>5</v>
      </c>
      <c r="B17" s="135" t="s">
        <v>118</v>
      </c>
      <c r="C17" s="167" t="s">
        <v>119</v>
      </c>
      <c r="D17" s="141" t="s">
        <v>120</v>
      </c>
      <c r="E17" s="148">
        <v>1</v>
      </c>
      <c r="F17" s="172">
        <v>0</v>
      </c>
      <c r="G17" s="151">
        <f>F17*E17</f>
        <v>0</v>
      </c>
      <c r="H17" s="151">
        <v>0</v>
      </c>
      <c r="I17" s="151">
        <f>ROUND(E17*H17,2)</f>
        <v>0</v>
      </c>
      <c r="J17" s="151">
        <v>2191.8000000000002</v>
      </c>
      <c r="K17" s="151">
        <f>ROUND(E17*J17,2)</f>
        <v>2191.8000000000002</v>
      </c>
      <c r="L17" s="151">
        <v>21</v>
      </c>
      <c r="M17" s="151">
        <f>G17*(1+L17/100)</f>
        <v>0</v>
      </c>
      <c r="N17" s="142">
        <v>0</v>
      </c>
      <c r="O17" s="142">
        <f>ROUND(E17*N17,5)</f>
        <v>0</v>
      </c>
      <c r="P17" s="142">
        <v>0</v>
      </c>
      <c r="Q17" s="142">
        <f>ROUND(E17*P17,5)</f>
        <v>0</v>
      </c>
      <c r="R17" s="142"/>
      <c r="S17" s="142"/>
      <c r="T17" s="143">
        <v>0</v>
      </c>
      <c r="U17" s="142">
        <f>ROUND(E17*T17,2)</f>
        <v>0</v>
      </c>
      <c r="V17" s="134"/>
      <c r="W17" s="134"/>
      <c r="X17" s="134"/>
      <c r="Y17" s="134"/>
      <c r="Z17" s="134"/>
      <c r="AA17" s="134"/>
      <c r="AB17" s="134"/>
      <c r="AC17" s="134"/>
      <c r="AD17" s="134"/>
      <c r="AE17" s="134" t="s">
        <v>112</v>
      </c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</row>
    <row r="18" spans="1:60" x14ac:dyDescent="0.2">
      <c r="A18" s="136" t="s">
        <v>101</v>
      </c>
      <c r="B18" s="136" t="s">
        <v>60</v>
      </c>
      <c r="C18" s="169" t="s">
        <v>61</v>
      </c>
      <c r="D18" s="145"/>
      <c r="E18" s="150"/>
      <c r="F18" s="152"/>
      <c r="G18" s="152">
        <f>SUMIF(AE19:AE19,"&lt;&gt;NOR",G19:G19)</f>
        <v>0</v>
      </c>
      <c r="H18" s="152"/>
      <c r="I18" s="152">
        <f>SUM(I19:I19)</f>
        <v>159</v>
      </c>
      <c r="J18" s="152"/>
      <c r="K18" s="152">
        <f>SUM(K19:K19)</f>
        <v>11571.61</v>
      </c>
      <c r="L18" s="152"/>
      <c r="M18" s="152">
        <f>SUM(M19:M19)</f>
        <v>0</v>
      </c>
      <c r="N18" s="146"/>
      <c r="O18" s="146">
        <f>SUM(O19:O19)</f>
        <v>2.6800000000000001E-3</v>
      </c>
      <c r="P18" s="146"/>
      <c r="Q18" s="146">
        <f>SUM(Q19:Q19)</f>
        <v>0</v>
      </c>
      <c r="R18" s="146"/>
      <c r="S18" s="146"/>
      <c r="T18" s="147"/>
      <c r="U18" s="146">
        <f>SUM(U19:U19)</f>
        <v>20.66</v>
      </c>
      <c r="AE18" t="s">
        <v>102</v>
      </c>
    </row>
    <row r="19" spans="1:60" ht="22.5" outlineLevel="1" x14ac:dyDescent="0.2">
      <c r="A19" s="135">
        <v>6</v>
      </c>
      <c r="B19" s="135" t="s">
        <v>121</v>
      </c>
      <c r="C19" s="167" t="s">
        <v>122</v>
      </c>
      <c r="D19" s="141" t="s">
        <v>105</v>
      </c>
      <c r="E19" s="148">
        <v>67.089600000000004</v>
      </c>
      <c r="F19" s="172">
        <v>0</v>
      </c>
      <c r="G19" s="151">
        <f>F19*E19</f>
        <v>0</v>
      </c>
      <c r="H19" s="151">
        <v>2.37</v>
      </c>
      <c r="I19" s="151">
        <f>ROUND(E19*H19,2)</f>
        <v>159</v>
      </c>
      <c r="J19" s="151">
        <v>172.48</v>
      </c>
      <c r="K19" s="151">
        <f>ROUND(E19*J19,2)</f>
        <v>11571.61</v>
      </c>
      <c r="L19" s="151">
        <v>21</v>
      </c>
      <c r="M19" s="151">
        <f>G19*(1+L19/100)</f>
        <v>0</v>
      </c>
      <c r="N19" s="142">
        <v>4.0000000000000003E-5</v>
      </c>
      <c r="O19" s="142">
        <f>ROUND(E19*N19,5)</f>
        <v>2.6800000000000001E-3</v>
      </c>
      <c r="P19" s="142">
        <v>0</v>
      </c>
      <c r="Q19" s="142">
        <f>ROUND(E19*P19,5)</f>
        <v>0</v>
      </c>
      <c r="R19" s="142"/>
      <c r="S19" s="142"/>
      <c r="T19" s="143">
        <v>0.308</v>
      </c>
      <c r="U19" s="142">
        <f>ROUND(E19*T19,2)</f>
        <v>20.66</v>
      </c>
      <c r="V19" s="134"/>
      <c r="W19" s="134"/>
      <c r="X19" s="134"/>
      <c r="Y19" s="134"/>
      <c r="Z19" s="134"/>
      <c r="AA19" s="134"/>
      <c r="AB19" s="134"/>
      <c r="AC19" s="134"/>
      <c r="AD19" s="134"/>
      <c r="AE19" s="134" t="s">
        <v>112</v>
      </c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</row>
    <row r="20" spans="1:60" x14ac:dyDescent="0.2">
      <c r="A20" s="136" t="s">
        <v>101</v>
      </c>
      <c r="B20" s="136" t="s">
        <v>62</v>
      </c>
      <c r="C20" s="169" t="s">
        <v>63</v>
      </c>
      <c r="D20" s="145"/>
      <c r="E20" s="150"/>
      <c r="F20" s="152"/>
      <c r="G20" s="152">
        <f>SUMIF(AE21:AE26,"&lt;&gt;NOR",G21:G26)</f>
        <v>0</v>
      </c>
      <c r="H20" s="152"/>
      <c r="I20" s="152">
        <f>SUM(I21:I26)</f>
        <v>1456.2600000000002</v>
      </c>
      <c r="J20" s="152"/>
      <c r="K20" s="152">
        <f>SUM(K21:K26)</f>
        <v>40812.660000000003</v>
      </c>
      <c r="L20" s="152"/>
      <c r="M20" s="152">
        <f>SUM(M21:M26)</f>
        <v>0</v>
      </c>
      <c r="N20" s="146"/>
      <c r="O20" s="146">
        <f>SUM(O21:O26)</f>
        <v>3.8219999999999997E-2</v>
      </c>
      <c r="P20" s="146"/>
      <c r="Q20" s="146">
        <f>SUM(Q21:Q26)</f>
        <v>0.34500000000000003</v>
      </c>
      <c r="R20" s="146"/>
      <c r="S20" s="146"/>
      <c r="T20" s="147"/>
      <c r="U20" s="146">
        <f>SUM(U21:U26)</f>
        <v>48.91</v>
      </c>
      <c r="AE20" t="s">
        <v>102</v>
      </c>
    </row>
    <row r="21" spans="1:60" outlineLevel="1" x14ac:dyDescent="0.2">
      <c r="A21" s="135">
        <v>7</v>
      </c>
      <c r="B21" s="135" t="s">
        <v>123</v>
      </c>
      <c r="C21" s="167" t="s">
        <v>124</v>
      </c>
      <c r="D21" s="141" t="s">
        <v>125</v>
      </c>
      <c r="E21" s="148">
        <v>57</v>
      </c>
      <c r="F21" s="172">
        <v>0</v>
      </c>
      <c r="G21" s="151">
        <f t="shared" ref="G21:G26" si="0">F21*E21</f>
        <v>0</v>
      </c>
      <c r="H21" s="151">
        <v>18.670000000000002</v>
      </c>
      <c r="I21" s="151">
        <f t="shared" ref="I21:I26" si="1">ROUND(E21*H21,2)</f>
        <v>1064.19</v>
      </c>
      <c r="J21" s="151">
        <v>213.38</v>
      </c>
      <c r="K21" s="151">
        <f t="shared" ref="K21:K26" si="2">ROUND(E21*J21,2)</f>
        <v>12162.66</v>
      </c>
      <c r="L21" s="151">
        <v>21</v>
      </c>
      <c r="M21" s="151">
        <f t="shared" ref="M21:M26" si="3">G21*(1+L21/100)</f>
        <v>0</v>
      </c>
      <c r="N21" s="142">
        <v>4.8999999999999998E-4</v>
      </c>
      <c r="O21" s="142">
        <f t="shared" ref="O21:O26" si="4">ROUND(E21*N21,5)</f>
        <v>2.793E-2</v>
      </c>
      <c r="P21" s="142">
        <v>2E-3</v>
      </c>
      <c r="Q21" s="142">
        <f t="shared" ref="Q21:Q26" si="5">ROUND(E21*P21,5)</f>
        <v>0.114</v>
      </c>
      <c r="R21" s="142"/>
      <c r="S21" s="142"/>
      <c r="T21" s="143">
        <v>0.40899999999999997</v>
      </c>
      <c r="U21" s="142">
        <f t="shared" ref="U21:U26" si="6">ROUND(E21*T21,2)</f>
        <v>23.31</v>
      </c>
      <c r="V21" s="134"/>
      <c r="W21" s="134"/>
      <c r="X21" s="134"/>
      <c r="Y21" s="134"/>
      <c r="Z21" s="134"/>
      <c r="AA21" s="134"/>
      <c r="AB21" s="134"/>
      <c r="AC21" s="134"/>
      <c r="AD21" s="134"/>
      <c r="AE21" s="134" t="s">
        <v>112</v>
      </c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</row>
    <row r="22" spans="1:60" outlineLevel="1" x14ac:dyDescent="0.2">
      <c r="A22" s="135">
        <v>8</v>
      </c>
      <c r="B22" s="135" t="s">
        <v>126</v>
      </c>
      <c r="C22" s="167" t="s">
        <v>127</v>
      </c>
      <c r="D22" s="141" t="s">
        <v>125</v>
      </c>
      <c r="E22" s="148">
        <v>20</v>
      </c>
      <c r="F22" s="172">
        <v>0</v>
      </c>
      <c r="G22" s="151">
        <f t="shared" si="0"/>
        <v>0</v>
      </c>
      <c r="H22" s="151">
        <v>18.670000000000002</v>
      </c>
      <c r="I22" s="151">
        <f t="shared" si="1"/>
        <v>373.4</v>
      </c>
      <c r="J22" s="151">
        <v>466.88</v>
      </c>
      <c r="K22" s="151">
        <f t="shared" si="2"/>
        <v>9337.6</v>
      </c>
      <c r="L22" s="151">
        <v>21</v>
      </c>
      <c r="M22" s="151">
        <f t="shared" si="3"/>
        <v>0</v>
      </c>
      <c r="N22" s="142">
        <v>4.8999999999999998E-4</v>
      </c>
      <c r="O22" s="142">
        <f t="shared" si="4"/>
        <v>9.7999999999999997E-3</v>
      </c>
      <c r="P22" s="142">
        <v>1.0999999999999999E-2</v>
      </c>
      <c r="Q22" s="142">
        <f t="shared" si="5"/>
        <v>0.22</v>
      </c>
      <c r="R22" s="142"/>
      <c r="S22" s="142"/>
      <c r="T22" s="143">
        <v>0.90600000000000003</v>
      </c>
      <c r="U22" s="142">
        <f t="shared" si="6"/>
        <v>18.12</v>
      </c>
      <c r="V22" s="134"/>
      <c r="W22" s="134"/>
      <c r="X22" s="134"/>
      <c r="Y22" s="134"/>
      <c r="Z22" s="134"/>
      <c r="AA22" s="134"/>
      <c r="AB22" s="134"/>
      <c r="AC22" s="134"/>
      <c r="AD22" s="134"/>
      <c r="AE22" s="134" t="s">
        <v>112</v>
      </c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</row>
    <row r="23" spans="1:60" ht="22.5" outlineLevel="1" x14ac:dyDescent="0.2">
      <c r="A23" s="135">
        <v>9</v>
      </c>
      <c r="B23" s="135" t="s">
        <v>128</v>
      </c>
      <c r="C23" s="167" t="s">
        <v>129</v>
      </c>
      <c r="D23" s="141" t="s">
        <v>130</v>
      </c>
      <c r="E23" s="148">
        <v>1</v>
      </c>
      <c r="F23" s="172">
        <v>0</v>
      </c>
      <c r="G23" s="151">
        <f t="shared" si="0"/>
        <v>0</v>
      </c>
      <c r="H23" s="151">
        <v>18.670000000000002</v>
      </c>
      <c r="I23" s="151">
        <f t="shared" si="1"/>
        <v>18.670000000000002</v>
      </c>
      <c r="J23" s="151">
        <v>6416.33</v>
      </c>
      <c r="K23" s="151">
        <f t="shared" si="2"/>
        <v>6416.33</v>
      </c>
      <c r="L23" s="151">
        <v>21</v>
      </c>
      <c r="M23" s="151">
        <f t="shared" si="3"/>
        <v>0</v>
      </c>
      <c r="N23" s="142">
        <v>4.8999999999999998E-4</v>
      </c>
      <c r="O23" s="142">
        <f t="shared" si="4"/>
        <v>4.8999999999999998E-4</v>
      </c>
      <c r="P23" s="142">
        <v>1.0999999999999999E-2</v>
      </c>
      <c r="Q23" s="142">
        <f t="shared" si="5"/>
        <v>1.0999999999999999E-2</v>
      </c>
      <c r="R23" s="142"/>
      <c r="S23" s="142"/>
      <c r="T23" s="143">
        <v>0.90600000000000003</v>
      </c>
      <c r="U23" s="142">
        <f t="shared" si="6"/>
        <v>0.91</v>
      </c>
      <c r="V23" s="134"/>
      <c r="W23" s="134"/>
      <c r="X23" s="134"/>
      <c r="Y23" s="134"/>
      <c r="Z23" s="134"/>
      <c r="AA23" s="134"/>
      <c r="AB23" s="134"/>
      <c r="AC23" s="134"/>
      <c r="AD23" s="134"/>
      <c r="AE23" s="134" t="s">
        <v>112</v>
      </c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</row>
    <row r="24" spans="1:60" outlineLevel="1" x14ac:dyDescent="0.2">
      <c r="A24" s="135">
        <v>10</v>
      </c>
      <c r="B24" s="135" t="s">
        <v>131</v>
      </c>
      <c r="C24" s="167" t="s">
        <v>132</v>
      </c>
      <c r="D24" s="141" t="s">
        <v>133</v>
      </c>
      <c r="E24" s="148">
        <v>2.4500000000000002</v>
      </c>
      <c r="F24" s="172">
        <v>0</v>
      </c>
      <c r="G24" s="151">
        <f t="shared" si="0"/>
        <v>0</v>
      </c>
      <c r="H24" s="151">
        <v>0</v>
      </c>
      <c r="I24" s="151">
        <f t="shared" si="1"/>
        <v>0</v>
      </c>
      <c r="J24" s="151">
        <v>1981.2</v>
      </c>
      <c r="K24" s="151">
        <f t="shared" si="2"/>
        <v>4853.9399999999996</v>
      </c>
      <c r="L24" s="151">
        <v>21</v>
      </c>
      <c r="M24" s="151">
        <f t="shared" si="3"/>
        <v>0</v>
      </c>
      <c r="N24" s="142">
        <v>0</v>
      </c>
      <c r="O24" s="142">
        <f t="shared" si="4"/>
        <v>0</v>
      </c>
      <c r="P24" s="142">
        <v>0</v>
      </c>
      <c r="Q24" s="142">
        <f t="shared" si="5"/>
        <v>0</v>
      </c>
      <c r="R24" s="142"/>
      <c r="S24" s="142"/>
      <c r="T24" s="143">
        <v>2.68</v>
      </c>
      <c r="U24" s="142">
        <f t="shared" si="6"/>
        <v>6.57</v>
      </c>
      <c r="V24" s="134"/>
      <c r="W24" s="134"/>
      <c r="X24" s="134"/>
      <c r="Y24" s="134"/>
      <c r="Z24" s="134"/>
      <c r="AA24" s="134"/>
      <c r="AB24" s="134"/>
      <c r="AC24" s="134"/>
      <c r="AD24" s="134"/>
      <c r="AE24" s="134" t="s">
        <v>106</v>
      </c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 ht="22.5" outlineLevel="1" x14ac:dyDescent="0.2">
      <c r="A25" s="135">
        <v>11</v>
      </c>
      <c r="B25" s="135" t="s">
        <v>134</v>
      </c>
      <c r="C25" s="167" t="s">
        <v>135</v>
      </c>
      <c r="D25" s="141" t="s">
        <v>133</v>
      </c>
      <c r="E25" s="148">
        <v>2.4500000000000002</v>
      </c>
      <c r="F25" s="172">
        <v>0</v>
      </c>
      <c r="G25" s="151">
        <f t="shared" si="0"/>
        <v>0</v>
      </c>
      <c r="H25" s="151">
        <v>0</v>
      </c>
      <c r="I25" s="151">
        <f t="shared" si="1"/>
        <v>0</v>
      </c>
      <c r="J25" s="151">
        <v>737.1</v>
      </c>
      <c r="K25" s="151">
        <f t="shared" si="2"/>
        <v>1805.9</v>
      </c>
      <c r="L25" s="151">
        <v>21</v>
      </c>
      <c r="M25" s="151">
        <f t="shared" si="3"/>
        <v>0</v>
      </c>
      <c r="N25" s="142">
        <v>0</v>
      </c>
      <c r="O25" s="142">
        <f t="shared" si="4"/>
        <v>0</v>
      </c>
      <c r="P25" s="142">
        <v>0</v>
      </c>
      <c r="Q25" s="142">
        <f t="shared" si="5"/>
        <v>0</v>
      </c>
      <c r="R25" s="142"/>
      <c r="S25" s="142"/>
      <c r="T25" s="143">
        <v>0</v>
      </c>
      <c r="U25" s="142">
        <f t="shared" si="6"/>
        <v>0</v>
      </c>
      <c r="V25" s="134"/>
      <c r="W25" s="134"/>
      <c r="X25" s="134"/>
      <c r="Y25" s="134"/>
      <c r="Z25" s="134"/>
      <c r="AA25" s="134"/>
      <c r="AB25" s="134"/>
      <c r="AC25" s="134"/>
      <c r="AD25" s="134"/>
      <c r="AE25" s="134" t="s">
        <v>112</v>
      </c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</row>
    <row r="26" spans="1:60" ht="22.5" outlineLevel="1" x14ac:dyDescent="0.2">
      <c r="A26" s="135">
        <v>12</v>
      </c>
      <c r="B26" s="135" t="s">
        <v>136</v>
      </c>
      <c r="C26" s="167" t="s">
        <v>137</v>
      </c>
      <c r="D26" s="141" t="s">
        <v>133</v>
      </c>
      <c r="E26" s="148">
        <v>2.4500000000000002</v>
      </c>
      <c r="F26" s="172">
        <v>0</v>
      </c>
      <c r="G26" s="151">
        <f t="shared" si="0"/>
        <v>0</v>
      </c>
      <c r="H26" s="151">
        <v>0</v>
      </c>
      <c r="I26" s="151">
        <f t="shared" si="1"/>
        <v>0</v>
      </c>
      <c r="J26" s="151">
        <v>2545.4</v>
      </c>
      <c r="K26" s="151">
        <f t="shared" si="2"/>
        <v>6236.23</v>
      </c>
      <c r="L26" s="151">
        <v>21</v>
      </c>
      <c r="M26" s="151">
        <f t="shared" si="3"/>
        <v>0</v>
      </c>
      <c r="N26" s="142">
        <v>0</v>
      </c>
      <c r="O26" s="142">
        <f t="shared" si="4"/>
        <v>0</v>
      </c>
      <c r="P26" s="142">
        <v>0</v>
      </c>
      <c r="Q26" s="142">
        <f t="shared" si="5"/>
        <v>0</v>
      </c>
      <c r="R26" s="142"/>
      <c r="S26" s="142"/>
      <c r="T26" s="143">
        <v>0</v>
      </c>
      <c r="U26" s="142">
        <f t="shared" si="6"/>
        <v>0</v>
      </c>
      <c r="V26" s="134"/>
      <c r="W26" s="134"/>
      <c r="X26" s="134"/>
      <c r="Y26" s="134"/>
      <c r="Z26" s="134"/>
      <c r="AA26" s="134"/>
      <c r="AB26" s="134"/>
      <c r="AC26" s="134"/>
      <c r="AD26" s="134"/>
      <c r="AE26" s="134" t="s">
        <v>112</v>
      </c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</row>
    <row r="27" spans="1:60" x14ac:dyDescent="0.2">
      <c r="A27" s="136" t="s">
        <v>101</v>
      </c>
      <c r="B27" s="136" t="s">
        <v>64</v>
      </c>
      <c r="C27" s="169" t="s">
        <v>65</v>
      </c>
      <c r="D27" s="145"/>
      <c r="E27" s="150"/>
      <c r="F27" s="152"/>
      <c r="G27" s="152">
        <f>SUMIF(AE28:AE28,"&lt;&gt;NOR",G28:G28)</f>
        <v>0</v>
      </c>
      <c r="H27" s="152"/>
      <c r="I27" s="152">
        <f>SUM(I28:I28)</f>
        <v>0</v>
      </c>
      <c r="J27" s="152"/>
      <c r="K27" s="152">
        <f>SUM(K28:K28)</f>
        <v>2788.05</v>
      </c>
      <c r="L27" s="152"/>
      <c r="M27" s="152">
        <f>SUM(M28:M28)</f>
        <v>0</v>
      </c>
      <c r="N27" s="146"/>
      <c r="O27" s="146">
        <f>SUM(O28:O28)</f>
        <v>0</v>
      </c>
      <c r="P27" s="146"/>
      <c r="Q27" s="146">
        <f>SUM(Q28:Q28)</f>
        <v>0</v>
      </c>
      <c r="R27" s="146"/>
      <c r="S27" s="146"/>
      <c r="T27" s="147"/>
      <c r="U27" s="146">
        <f>SUM(U28:U28)</f>
        <v>1.81</v>
      </c>
      <c r="AE27" t="s">
        <v>102</v>
      </c>
    </row>
    <row r="28" spans="1:60" outlineLevel="1" x14ac:dyDescent="0.2">
      <c r="A28" s="135">
        <v>13</v>
      </c>
      <c r="B28" s="135" t="s">
        <v>138</v>
      </c>
      <c r="C28" s="167" t="s">
        <v>139</v>
      </c>
      <c r="D28" s="141" t="s">
        <v>133</v>
      </c>
      <c r="E28" s="148">
        <v>5.9</v>
      </c>
      <c r="F28" s="172">
        <v>0</v>
      </c>
      <c r="G28" s="151">
        <f>F28*E28</f>
        <v>0</v>
      </c>
      <c r="H28" s="151">
        <v>0</v>
      </c>
      <c r="I28" s="151">
        <f>ROUND(E28*H28,2)</f>
        <v>0</v>
      </c>
      <c r="J28" s="151">
        <v>472.55</v>
      </c>
      <c r="K28" s="151">
        <f>ROUND(E28*J28,2)</f>
        <v>2788.05</v>
      </c>
      <c r="L28" s="151">
        <v>21</v>
      </c>
      <c r="M28" s="151">
        <f>G28*(1+L28/100)</f>
        <v>0</v>
      </c>
      <c r="N28" s="142">
        <v>0</v>
      </c>
      <c r="O28" s="142">
        <f>ROUND(E28*N28,5)</f>
        <v>0</v>
      </c>
      <c r="P28" s="142">
        <v>0</v>
      </c>
      <c r="Q28" s="142">
        <f>ROUND(E28*P28,5)</f>
        <v>0</v>
      </c>
      <c r="R28" s="142"/>
      <c r="S28" s="142"/>
      <c r="T28" s="143">
        <v>0.307</v>
      </c>
      <c r="U28" s="142">
        <f>ROUND(E28*T28,2)</f>
        <v>1.81</v>
      </c>
      <c r="V28" s="134"/>
      <c r="W28" s="134"/>
      <c r="X28" s="134"/>
      <c r="Y28" s="134"/>
      <c r="Z28" s="134"/>
      <c r="AA28" s="134"/>
      <c r="AB28" s="134"/>
      <c r="AC28" s="134"/>
      <c r="AD28" s="134"/>
      <c r="AE28" s="134" t="s">
        <v>112</v>
      </c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</row>
    <row r="29" spans="1:60" x14ac:dyDescent="0.2">
      <c r="A29" s="136" t="s">
        <v>101</v>
      </c>
      <c r="B29" s="136" t="s">
        <v>66</v>
      </c>
      <c r="C29" s="169" t="s">
        <v>67</v>
      </c>
      <c r="D29" s="145"/>
      <c r="E29" s="150"/>
      <c r="F29" s="152"/>
      <c r="G29" s="152">
        <f>SUMIF(AE30:AE41,"&lt;&gt;NOR",G30:G41)</f>
        <v>0</v>
      </c>
      <c r="H29" s="152"/>
      <c r="I29" s="152">
        <f>SUM(I30:I41)</f>
        <v>59435.79</v>
      </c>
      <c r="J29" s="152"/>
      <c r="K29" s="152">
        <f>SUM(K30:K41)</f>
        <v>47090.509999999995</v>
      </c>
      <c r="L29" s="152"/>
      <c r="M29" s="152">
        <f>SUM(M30:M41)</f>
        <v>0</v>
      </c>
      <c r="N29" s="146"/>
      <c r="O29" s="146">
        <f>SUM(O30:O41)</f>
        <v>1.6272</v>
      </c>
      <c r="P29" s="146"/>
      <c r="Q29" s="146">
        <f>SUM(Q30:Q41)</f>
        <v>1.03505</v>
      </c>
      <c r="R29" s="146"/>
      <c r="S29" s="146"/>
      <c r="T29" s="147"/>
      <c r="U29" s="146">
        <f>SUM(U30:U41)</f>
        <v>73.36</v>
      </c>
      <c r="AE29" t="s">
        <v>102</v>
      </c>
    </row>
    <row r="30" spans="1:60" outlineLevel="1" x14ac:dyDescent="0.2">
      <c r="A30" s="135">
        <v>14</v>
      </c>
      <c r="B30" s="135" t="s">
        <v>140</v>
      </c>
      <c r="C30" s="167" t="s">
        <v>141</v>
      </c>
      <c r="D30" s="141" t="s">
        <v>105</v>
      </c>
      <c r="E30" s="148">
        <v>48.03</v>
      </c>
      <c r="F30" s="172">
        <v>0</v>
      </c>
      <c r="G30" s="151">
        <f t="shared" ref="G30:G41" si="7">F30*E30</f>
        <v>0</v>
      </c>
      <c r="H30" s="151">
        <v>0</v>
      </c>
      <c r="I30" s="151">
        <f t="shared" ref="I30:I35" si="8">ROUND(E30*H30,2)</f>
        <v>0</v>
      </c>
      <c r="J30" s="151">
        <v>100.62</v>
      </c>
      <c r="K30" s="151">
        <f t="shared" ref="K30:K35" si="9">ROUND(E30*J30,2)</f>
        <v>4832.78</v>
      </c>
      <c r="L30" s="151">
        <v>21</v>
      </c>
      <c r="M30" s="151">
        <f t="shared" ref="M30:M35" si="10">G30*(1+L30/100)</f>
        <v>0</v>
      </c>
      <c r="N30" s="142">
        <v>0</v>
      </c>
      <c r="O30" s="142">
        <f t="shared" ref="O30:O35" si="11">ROUND(E30*N30,5)</f>
        <v>0</v>
      </c>
      <c r="P30" s="142">
        <v>8.9499999999999996E-3</v>
      </c>
      <c r="Q30" s="142">
        <f t="shared" ref="Q30:Q35" si="12">ROUND(E30*P30,5)</f>
        <v>0.42986999999999997</v>
      </c>
      <c r="R30" s="142"/>
      <c r="S30" s="142"/>
      <c r="T30" s="143">
        <v>0.18</v>
      </c>
      <c r="U30" s="142">
        <f t="shared" ref="U30:U35" si="13">ROUND(E30*T30,2)</f>
        <v>8.65</v>
      </c>
      <c r="V30" s="134"/>
      <c r="W30" s="134"/>
      <c r="X30" s="134"/>
      <c r="Y30" s="134"/>
      <c r="Z30" s="134"/>
      <c r="AA30" s="134"/>
      <c r="AB30" s="134"/>
      <c r="AC30" s="134"/>
      <c r="AD30" s="134"/>
      <c r="AE30" s="134" t="s">
        <v>112</v>
      </c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</row>
    <row r="31" spans="1:60" ht="22.5" outlineLevel="1" x14ac:dyDescent="0.2">
      <c r="A31" s="135">
        <v>15</v>
      </c>
      <c r="B31" s="135" t="s">
        <v>142</v>
      </c>
      <c r="C31" s="167" t="s">
        <v>143</v>
      </c>
      <c r="D31" s="141" t="s">
        <v>105</v>
      </c>
      <c r="E31" s="148">
        <v>48.03</v>
      </c>
      <c r="F31" s="172">
        <v>0</v>
      </c>
      <c r="G31" s="151">
        <f t="shared" si="7"/>
        <v>0</v>
      </c>
      <c r="H31" s="151">
        <v>0</v>
      </c>
      <c r="I31" s="151">
        <f t="shared" si="8"/>
        <v>0</v>
      </c>
      <c r="J31" s="151">
        <v>98.65</v>
      </c>
      <c r="K31" s="151">
        <f t="shared" si="9"/>
        <v>4738.16</v>
      </c>
      <c r="L31" s="151">
        <v>21</v>
      </c>
      <c r="M31" s="151">
        <f t="shared" si="10"/>
        <v>0</v>
      </c>
      <c r="N31" s="142">
        <v>0</v>
      </c>
      <c r="O31" s="142">
        <f t="shared" si="11"/>
        <v>0</v>
      </c>
      <c r="P31" s="142">
        <v>1.26E-2</v>
      </c>
      <c r="Q31" s="142">
        <f t="shared" si="12"/>
        <v>0.60518000000000005</v>
      </c>
      <c r="R31" s="142"/>
      <c r="S31" s="142"/>
      <c r="T31" s="143">
        <v>0.33</v>
      </c>
      <c r="U31" s="142">
        <f t="shared" si="13"/>
        <v>15.85</v>
      </c>
      <c r="V31" s="134"/>
      <c r="W31" s="134"/>
      <c r="X31" s="134"/>
      <c r="Y31" s="134"/>
      <c r="Z31" s="134"/>
      <c r="AA31" s="134"/>
      <c r="AB31" s="134"/>
      <c r="AC31" s="134"/>
      <c r="AD31" s="134"/>
      <c r="AE31" s="134" t="s">
        <v>112</v>
      </c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ht="22.5" outlineLevel="1" x14ac:dyDescent="0.2">
      <c r="A32" s="135">
        <v>16</v>
      </c>
      <c r="B32" s="135" t="s">
        <v>144</v>
      </c>
      <c r="C32" s="167" t="s">
        <v>145</v>
      </c>
      <c r="D32" s="141" t="s">
        <v>105</v>
      </c>
      <c r="E32" s="148">
        <v>48.03</v>
      </c>
      <c r="F32" s="172">
        <v>0</v>
      </c>
      <c r="G32" s="151">
        <f t="shared" si="7"/>
        <v>0</v>
      </c>
      <c r="H32" s="151">
        <v>283.68</v>
      </c>
      <c r="I32" s="151">
        <f t="shared" si="8"/>
        <v>13625.15</v>
      </c>
      <c r="J32" s="151">
        <v>340.74999999999994</v>
      </c>
      <c r="K32" s="151">
        <f t="shared" si="9"/>
        <v>16366.22</v>
      </c>
      <c r="L32" s="151">
        <v>21</v>
      </c>
      <c r="M32" s="151">
        <f t="shared" si="10"/>
        <v>0</v>
      </c>
      <c r="N32" s="142">
        <v>2.93E-2</v>
      </c>
      <c r="O32" s="142">
        <f t="shared" si="11"/>
        <v>1.4072800000000001</v>
      </c>
      <c r="P32" s="142">
        <v>0</v>
      </c>
      <c r="Q32" s="142">
        <f t="shared" si="12"/>
        <v>0</v>
      </c>
      <c r="R32" s="142"/>
      <c r="S32" s="142"/>
      <c r="T32" s="143">
        <v>0.38750000000000001</v>
      </c>
      <c r="U32" s="142">
        <f t="shared" si="13"/>
        <v>18.61</v>
      </c>
      <c r="V32" s="134"/>
      <c r="W32" s="134"/>
      <c r="X32" s="134"/>
      <c r="Y32" s="134"/>
      <c r="Z32" s="134"/>
      <c r="AA32" s="134"/>
      <c r="AB32" s="134"/>
      <c r="AC32" s="134"/>
      <c r="AD32" s="134"/>
      <c r="AE32" s="134" t="s">
        <v>112</v>
      </c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</row>
    <row r="33" spans="1:60" ht="22.5" outlineLevel="1" x14ac:dyDescent="0.2">
      <c r="A33" s="135">
        <v>17</v>
      </c>
      <c r="B33" s="135" t="s">
        <v>146</v>
      </c>
      <c r="C33" s="167" t="s">
        <v>147</v>
      </c>
      <c r="D33" s="141" t="s">
        <v>105</v>
      </c>
      <c r="E33" s="148">
        <v>48.03</v>
      </c>
      <c r="F33" s="172">
        <v>0</v>
      </c>
      <c r="G33" s="151">
        <f t="shared" si="7"/>
        <v>0</v>
      </c>
      <c r="H33" s="151">
        <v>0</v>
      </c>
      <c r="I33" s="151">
        <f t="shared" si="8"/>
        <v>0</v>
      </c>
      <c r="J33" s="151">
        <v>10.14</v>
      </c>
      <c r="K33" s="151">
        <f t="shared" si="9"/>
        <v>487.02</v>
      </c>
      <c r="L33" s="151">
        <v>21</v>
      </c>
      <c r="M33" s="151">
        <f t="shared" si="10"/>
        <v>0</v>
      </c>
      <c r="N33" s="142">
        <v>0</v>
      </c>
      <c r="O33" s="142">
        <f t="shared" si="11"/>
        <v>0</v>
      </c>
      <c r="P33" s="142">
        <v>0</v>
      </c>
      <c r="Q33" s="142">
        <f t="shared" si="12"/>
        <v>0</v>
      </c>
      <c r="R33" s="142"/>
      <c r="S33" s="142"/>
      <c r="T33" s="143">
        <v>1.6E-2</v>
      </c>
      <c r="U33" s="142">
        <f t="shared" si="13"/>
        <v>0.77</v>
      </c>
      <c r="V33" s="134"/>
      <c r="W33" s="134"/>
      <c r="X33" s="134"/>
      <c r="Y33" s="134"/>
      <c r="Z33" s="134"/>
      <c r="AA33" s="134"/>
      <c r="AB33" s="134"/>
      <c r="AC33" s="134"/>
      <c r="AD33" s="134"/>
      <c r="AE33" s="134" t="s">
        <v>112</v>
      </c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 outlineLevel="1" x14ac:dyDescent="0.2">
      <c r="A34" s="135">
        <v>18</v>
      </c>
      <c r="B34" s="135" t="s">
        <v>148</v>
      </c>
      <c r="C34" s="167" t="s">
        <v>149</v>
      </c>
      <c r="D34" s="141" t="s">
        <v>105</v>
      </c>
      <c r="E34" s="148">
        <v>48.03</v>
      </c>
      <c r="F34" s="172">
        <v>0</v>
      </c>
      <c r="G34" s="151">
        <f t="shared" si="7"/>
        <v>0</v>
      </c>
      <c r="H34" s="151">
        <v>60.45</v>
      </c>
      <c r="I34" s="151">
        <f t="shared" si="8"/>
        <v>2903.41</v>
      </c>
      <c r="J34" s="151">
        <v>269.10000000000002</v>
      </c>
      <c r="K34" s="151">
        <f t="shared" si="9"/>
        <v>12924.87</v>
      </c>
      <c r="L34" s="151">
        <v>21</v>
      </c>
      <c r="M34" s="151">
        <f t="shared" si="10"/>
        <v>0</v>
      </c>
      <c r="N34" s="142">
        <v>4.0000000000000002E-4</v>
      </c>
      <c r="O34" s="142">
        <f t="shared" si="11"/>
        <v>1.9210000000000001E-2</v>
      </c>
      <c r="P34" s="142">
        <v>0</v>
      </c>
      <c r="Q34" s="142">
        <f t="shared" si="12"/>
        <v>0</v>
      </c>
      <c r="R34" s="142"/>
      <c r="S34" s="142"/>
      <c r="T34" s="143">
        <v>0.38</v>
      </c>
      <c r="U34" s="142">
        <f t="shared" si="13"/>
        <v>18.25</v>
      </c>
      <c r="V34" s="134"/>
      <c r="W34" s="134"/>
      <c r="X34" s="134"/>
      <c r="Y34" s="134"/>
      <c r="Z34" s="134"/>
      <c r="AA34" s="134"/>
      <c r="AB34" s="134"/>
      <c r="AC34" s="134"/>
      <c r="AD34" s="134"/>
      <c r="AE34" s="134" t="s">
        <v>112</v>
      </c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</row>
    <row r="35" spans="1:60" outlineLevel="1" x14ac:dyDescent="0.2">
      <c r="A35" s="135">
        <v>19</v>
      </c>
      <c r="B35" s="135" t="s">
        <v>150</v>
      </c>
      <c r="C35" s="167" t="s">
        <v>151</v>
      </c>
      <c r="D35" s="141" t="s">
        <v>105</v>
      </c>
      <c r="E35" s="148">
        <v>52.832999999999998</v>
      </c>
      <c r="F35" s="172">
        <v>0</v>
      </c>
      <c r="G35" s="151">
        <f t="shared" si="7"/>
        <v>0</v>
      </c>
      <c r="H35" s="151">
        <v>690.3</v>
      </c>
      <c r="I35" s="151">
        <f t="shared" si="8"/>
        <v>36470.620000000003</v>
      </c>
      <c r="J35" s="151">
        <v>0</v>
      </c>
      <c r="K35" s="151">
        <f t="shared" si="9"/>
        <v>0</v>
      </c>
      <c r="L35" s="151">
        <v>21</v>
      </c>
      <c r="M35" s="151">
        <f t="shared" si="10"/>
        <v>0</v>
      </c>
      <c r="N35" s="142">
        <v>3.5000000000000001E-3</v>
      </c>
      <c r="O35" s="142">
        <f t="shared" si="11"/>
        <v>0.18492</v>
      </c>
      <c r="P35" s="142">
        <v>0</v>
      </c>
      <c r="Q35" s="142">
        <f t="shared" si="12"/>
        <v>0</v>
      </c>
      <c r="R35" s="142"/>
      <c r="S35" s="142"/>
      <c r="T35" s="143">
        <v>0</v>
      </c>
      <c r="U35" s="142">
        <f t="shared" si="13"/>
        <v>0</v>
      </c>
      <c r="V35" s="134"/>
      <c r="W35" s="134"/>
      <c r="X35" s="134"/>
      <c r="Y35" s="134"/>
      <c r="Z35" s="134"/>
      <c r="AA35" s="134"/>
      <c r="AB35" s="134"/>
      <c r="AC35" s="134"/>
      <c r="AD35" s="134"/>
      <c r="AE35" s="134" t="s">
        <v>152</v>
      </c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</row>
    <row r="36" spans="1:60" outlineLevel="1" x14ac:dyDescent="0.2">
      <c r="A36" s="135"/>
      <c r="B36" s="135"/>
      <c r="C36" s="168" t="s">
        <v>153</v>
      </c>
      <c r="D36" s="144"/>
      <c r="E36" s="149">
        <v>52.832999999999998</v>
      </c>
      <c r="F36" s="172"/>
      <c r="G36" s="151">
        <f t="shared" si="7"/>
        <v>0</v>
      </c>
      <c r="H36" s="151"/>
      <c r="I36" s="151"/>
      <c r="J36" s="151"/>
      <c r="K36" s="151"/>
      <c r="L36" s="151"/>
      <c r="M36" s="151"/>
      <c r="N36" s="142"/>
      <c r="O36" s="142"/>
      <c r="P36" s="142"/>
      <c r="Q36" s="142"/>
      <c r="R36" s="142"/>
      <c r="S36" s="142"/>
      <c r="T36" s="143"/>
      <c r="U36" s="142"/>
      <c r="V36" s="134"/>
      <c r="W36" s="134"/>
      <c r="X36" s="134"/>
      <c r="Y36" s="134"/>
      <c r="Z36" s="134"/>
      <c r="AA36" s="134"/>
      <c r="AB36" s="134"/>
      <c r="AC36" s="134"/>
      <c r="AD36" s="134"/>
      <c r="AE36" s="134" t="s">
        <v>108</v>
      </c>
      <c r="AF36" s="134">
        <v>0</v>
      </c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</row>
    <row r="37" spans="1:60" ht="22.5" outlineLevel="1" x14ac:dyDescent="0.2">
      <c r="A37" s="135">
        <v>20</v>
      </c>
      <c r="B37" s="135" t="s">
        <v>154</v>
      </c>
      <c r="C37" s="167" t="s">
        <v>155</v>
      </c>
      <c r="D37" s="141" t="s">
        <v>125</v>
      </c>
      <c r="E37" s="148">
        <v>25</v>
      </c>
      <c r="F37" s="172">
        <v>0</v>
      </c>
      <c r="G37" s="151">
        <f t="shared" si="7"/>
        <v>0</v>
      </c>
      <c r="H37" s="151">
        <v>20.14</v>
      </c>
      <c r="I37" s="151">
        <f>ROUND(E37*H37,2)</f>
        <v>503.5</v>
      </c>
      <c r="J37" s="151">
        <v>55.39</v>
      </c>
      <c r="K37" s="151">
        <f>ROUND(E37*J37,2)</f>
        <v>1384.75</v>
      </c>
      <c r="L37" s="151">
        <v>21</v>
      </c>
      <c r="M37" s="151">
        <f>G37*(1+L37/100)</f>
        <v>0</v>
      </c>
      <c r="N37" s="142">
        <v>4.0000000000000003E-5</v>
      </c>
      <c r="O37" s="142">
        <f>ROUND(E37*N37,5)</f>
        <v>1E-3</v>
      </c>
      <c r="P37" s="142">
        <v>0</v>
      </c>
      <c r="Q37" s="142">
        <f>ROUND(E37*P37,5)</f>
        <v>0</v>
      </c>
      <c r="R37" s="142"/>
      <c r="S37" s="142"/>
      <c r="T37" s="143">
        <v>7.8200000000000006E-2</v>
      </c>
      <c r="U37" s="142">
        <f>ROUND(E37*T37,2)</f>
        <v>1.96</v>
      </c>
      <c r="V37" s="134"/>
      <c r="W37" s="134"/>
      <c r="X37" s="134"/>
      <c r="Y37" s="134"/>
      <c r="Z37" s="134"/>
      <c r="AA37" s="134"/>
      <c r="AB37" s="134"/>
      <c r="AC37" s="134"/>
      <c r="AD37" s="134"/>
      <c r="AE37" s="134" t="s">
        <v>112</v>
      </c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 outlineLevel="1" x14ac:dyDescent="0.2">
      <c r="A38" s="135">
        <v>21</v>
      </c>
      <c r="B38" s="135" t="s">
        <v>156</v>
      </c>
      <c r="C38" s="167" t="s">
        <v>157</v>
      </c>
      <c r="D38" s="141" t="s">
        <v>125</v>
      </c>
      <c r="E38" s="148">
        <v>30</v>
      </c>
      <c r="F38" s="172">
        <v>0</v>
      </c>
      <c r="G38" s="151">
        <f t="shared" si="7"/>
        <v>0</v>
      </c>
      <c r="H38" s="151">
        <v>28.2</v>
      </c>
      <c r="I38" s="151">
        <f>ROUND(E38*H38,2)</f>
        <v>846</v>
      </c>
      <c r="J38" s="151">
        <v>107.64999999999999</v>
      </c>
      <c r="K38" s="151">
        <f>ROUND(E38*J38,2)</f>
        <v>3229.5</v>
      </c>
      <c r="L38" s="151">
        <v>21</v>
      </c>
      <c r="M38" s="151">
        <f>G38*(1+L38/100)</f>
        <v>0</v>
      </c>
      <c r="N38" s="142">
        <v>6.0000000000000002E-5</v>
      </c>
      <c r="O38" s="142">
        <f>ROUND(E38*N38,5)</f>
        <v>1.8E-3</v>
      </c>
      <c r="P38" s="142">
        <v>0</v>
      </c>
      <c r="Q38" s="142">
        <f>ROUND(E38*P38,5)</f>
        <v>0</v>
      </c>
      <c r="R38" s="142"/>
      <c r="S38" s="142"/>
      <c r="T38" s="143">
        <v>0.152</v>
      </c>
      <c r="U38" s="142">
        <f>ROUND(E38*T38,2)</f>
        <v>4.5599999999999996</v>
      </c>
      <c r="V38" s="134"/>
      <c r="W38" s="134"/>
      <c r="X38" s="134"/>
      <c r="Y38" s="134"/>
      <c r="Z38" s="134"/>
      <c r="AA38" s="134"/>
      <c r="AB38" s="134"/>
      <c r="AC38" s="134"/>
      <c r="AD38" s="134"/>
      <c r="AE38" s="134" t="s">
        <v>112</v>
      </c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</row>
    <row r="39" spans="1:60" outlineLevel="1" x14ac:dyDescent="0.2">
      <c r="A39" s="135">
        <v>22</v>
      </c>
      <c r="B39" s="135" t="s">
        <v>158</v>
      </c>
      <c r="C39" s="167" t="s">
        <v>159</v>
      </c>
      <c r="D39" s="141" t="s">
        <v>125</v>
      </c>
      <c r="E39" s="148">
        <v>33</v>
      </c>
      <c r="F39" s="172">
        <v>0</v>
      </c>
      <c r="G39" s="151">
        <f t="shared" si="7"/>
        <v>0</v>
      </c>
      <c r="H39" s="151">
        <v>134.55000000000001</v>
      </c>
      <c r="I39" s="151">
        <f>ROUND(E39*H39,2)</f>
        <v>4440.1499999999996</v>
      </c>
      <c r="J39" s="151">
        <v>0</v>
      </c>
      <c r="K39" s="151">
        <f>ROUND(E39*J39,2)</f>
        <v>0</v>
      </c>
      <c r="L39" s="151">
        <v>21</v>
      </c>
      <c r="M39" s="151">
        <f>G39*(1+L39/100)</f>
        <v>0</v>
      </c>
      <c r="N39" s="142">
        <v>3.5E-4</v>
      </c>
      <c r="O39" s="142">
        <f>ROUND(E39*N39,5)</f>
        <v>1.155E-2</v>
      </c>
      <c r="P39" s="142">
        <v>0</v>
      </c>
      <c r="Q39" s="142">
        <f>ROUND(E39*P39,5)</f>
        <v>0</v>
      </c>
      <c r="R39" s="142"/>
      <c r="S39" s="142"/>
      <c r="T39" s="143">
        <v>0</v>
      </c>
      <c r="U39" s="142">
        <f>ROUND(E39*T39,2)</f>
        <v>0</v>
      </c>
      <c r="V39" s="134"/>
      <c r="W39" s="134"/>
      <c r="X39" s="134"/>
      <c r="Y39" s="134"/>
      <c r="Z39" s="134"/>
      <c r="AA39" s="134"/>
      <c r="AB39" s="134"/>
      <c r="AC39" s="134"/>
      <c r="AD39" s="134"/>
      <c r="AE39" s="134" t="s">
        <v>152</v>
      </c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 ht="22.5" outlineLevel="1" x14ac:dyDescent="0.2">
      <c r="A40" s="135">
        <v>23</v>
      </c>
      <c r="B40" s="135" t="s">
        <v>160</v>
      </c>
      <c r="C40" s="167" t="s">
        <v>161</v>
      </c>
      <c r="D40" s="141" t="s">
        <v>105</v>
      </c>
      <c r="E40" s="148">
        <v>48.03</v>
      </c>
      <c r="F40" s="172">
        <v>0</v>
      </c>
      <c r="G40" s="151">
        <f t="shared" si="7"/>
        <v>0</v>
      </c>
      <c r="H40" s="151">
        <v>13.47</v>
      </c>
      <c r="I40" s="151">
        <f>ROUND(E40*H40,2)</f>
        <v>646.96</v>
      </c>
      <c r="J40" s="151">
        <v>39.050000000000004</v>
      </c>
      <c r="K40" s="151">
        <f>ROUND(E40*J40,2)</f>
        <v>1875.57</v>
      </c>
      <c r="L40" s="151">
        <v>21</v>
      </c>
      <c r="M40" s="151">
        <f>G40*(1+L40/100)</f>
        <v>0</v>
      </c>
      <c r="N40" s="142">
        <v>3.0000000000000001E-5</v>
      </c>
      <c r="O40" s="142">
        <f>ROUND(E40*N40,5)</f>
        <v>1.4400000000000001E-3</v>
      </c>
      <c r="P40" s="142">
        <v>0</v>
      </c>
      <c r="Q40" s="142">
        <f>ROUND(E40*P40,5)</f>
        <v>0</v>
      </c>
      <c r="R40" s="142"/>
      <c r="S40" s="142"/>
      <c r="T40" s="143">
        <v>0.06</v>
      </c>
      <c r="U40" s="142">
        <f>ROUND(E40*T40,2)</f>
        <v>2.88</v>
      </c>
      <c r="V40" s="134"/>
      <c r="W40" s="134"/>
      <c r="X40" s="134"/>
      <c r="Y40" s="134"/>
      <c r="Z40" s="134"/>
      <c r="AA40" s="134"/>
      <c r="AB40" s="134"/>
      <c r="AC40" s="134"/>
      <c r="AD40" s="134"/>
      <c r="AE40" s="134" t="s">
        <v>112</v>
      </c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outlineLevel="1" x14ac:dyDescent="0.2">
      <c r="A41" s="135">
        <v>24</v>
      </c>
      <c r="B41" s="135" t="s">
        <v>162</v>
      </c>
      <c r="C41" s="167" t="s">
        <v>163</v>
      </c>
      <c r="D41" s="141" t="s">
        <v>133</v>
      </c>
      <c r="E41" s="148">
        <v>1.66</v>
      </c>
      <c r="F41" s="172">
        <v>0</v>
      </c>
      <c r="G41" s="151">
        <f t="shared" si="7"/>
        <v>0</v>
      </c>
      <c r="H41" s="151">
        <v>0</v>
      </c>
      <c r="I41" s="151">
        <f>ROUND(E41*H41,2)</f>
        <v>0</v>
      </c>
      <c r="J41" s="151">
        <v>754</v>
      </c>
      <c r="K41" s="151">
        <f>ROUND(E41*J41,2)</f>
        <v>1251.6400000000001</v>
      </c>
      <c r="L41" s="151">
        <v>21</v>
      </c>
      <c r="M41" s="151">
        <f>G41*(1+L41/100)</f>
        <v>0</v>
      </c>
      <c r="N41" s="142">
        <v>0</v>
      </c>
      <c r="O41" s="142">
        <f>ROUND(E41*N41,5)</f>
        <v>0</v>
      </c>
      <c r="P41" s="142">
        <v>0</v>
      </c>
      <c r="Q41" s="142">
        <f>ROUND(E41*P41,5)</f>
        <v>0</v>
      </c>
      <c r="R41" s="142"/>
      <c r="S41" s="142"/>
      <c r="T41" s="143">
        <v>1.1020000000000001</v>
      </c>
      <c r="U41" s="142">
        <f>ROUND(E41*T41,2)</f>
        <v>1.83</v>
      </c>
      <c r="V41" s="134"/>
      <c r="W41" s="134"/>
      <c r="X41" s="134"/>
      <c r="Y41" s="134"/>
      <c r="Z41" s="134"/>
      <c r="AA41" s="134"/>
      <c r="AB41" s="134"/>
      <c r="AC41" s="134"/>
      <c r="AD41" s="134"/>
      <c r="AE41" s="134" t="s">
        <v>112</v>
      </c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</row>
    <row r="42" spans="1:60" x14ac:dyDescent="0.2">
      <c r="A42" s="136" t="s">
        <v>101</v>
      </c>
      <c r="B42" s="136" t="s">
        <v>68</v>
      </c>
      <c r="C42" s="169" t="s">
        <v>69</v>
      </c>
      <c r="D42" s="145"/>
      <c r="E42" s="150"/>
      <c r="F42" s="152"/>
      <c r="G42" s="152">
        <f>SUMIF(AE43:AE47,"&lt;&gt;NOR",G43:G47)</f>
        <v>0</v>
      </c>
      <c r="H42" s="152"/>
      <c r="I42" s="152">
        <f>SUM(I43:I47)</f>
        <v>192.57999999999998</v>
      </c>
      <c r="J42" s="152"/>
      <c r="K42" s="152">
        <f>SUM(K43:K47)</f>
        <v>2027.9499999999998</v>
      </c>
      <c r="L42" s="152"/>
      <c r="M42" s="152">
        <f>SUM(M43:M47)</f>
        <v>0</v>
      </c>
      <c r="N42" s="146"/>
      <c r="O42" s="146">
        <f>SUM(O43:O47)</f>
        <v>8.8999999999999995E-4</v>
      </c>
      <c r="P42" s="146"/>
      <c r="Q42" s="146">
        <f>SUM(Q43:Q47)</f>
        <v>0</v>
      </c>
      <c r="R42" s="146"/>
      <c r="S42" s="146"/>
      <c r="T42" s="147"/>
      <c r="U42" s="146">
        <f>SUM(U43:U47)</f>
        <v>3.45</v>
      </c>
      <c r="AE42" t="s">
        <v>102</v>
      </c>
    </row>
    <row r="43" spans="1:60" ht="22.5" outlineLevel="1" x14ac:dyDescent="0.2">
      <c r="A43" s="135">
        <v>25</v>
      </c>
      <c r="B43" s="135" t="s">
        <v>164</v>
      </c>
      <c r="C43" s="167" t="s">
        <v>165</v>
      </c>
      <c r="D43" s="141" t="s">
        <v>105</v>
      </c>
      <c r="E43" s="148">
        <v>1.5</v>
      </c>
      <c r="F43" s="172">
        <v>0</v>
      </c>
      <c r="G43" s="151">
        <f t="shared" ref="G43:G45" si="14">F43*E43</f>
        <v>0</v>
      </c>
      <c r="H43" s="151">
        <v>2.1800000000000002</v>
      </c>
      <c r="I43" s="151">
        <f>ROUND(E43*H43,2)</f>
        <v>3.27</v>
      </c>
      <c r="J43" s="151">
        <v>40.33</v>
      </c>
      <c r="K43" s="151">
        <f>ROUND(E43*J43,2)</f>
        <v>60.5</v>
      </c>
      <c r="L43" s="151">
        <v>21</v>
      </c>
      <c r="M43" s="151">
        <f>G43*(1+L43/100)</f>
        <v>0</v>
      </c>
      <c r="N43" s="142">
        <v>1.0000000000000001E-5</v>
      </c>
      <c r="O43" s="142">
        <f>ROUND(E43*N43,5)</f>
        <v>2.0000000000000002E-5</v>
      </c>
      <c r="P43" s="142">
        <v>0</v>
      </c>
      <c r="Q43" s="142">
        <f>ROUND(E43*P43,5)</f>
        <v>0</v>
      </c>
      <c r="R43" s="142"/>
      <c r="S43" s="142"/>
      <c r="T43" s="143">
        <v>7.1999999999999995E-2</v>
      </c>
      <c r="U43" s="142">
        <f>ROUND(E43*T43,2)</f>
        <v>0.11</v>
      </c>
      <c r="V43" s="134"/>
      <c r="W43" s="134"/>
      <c r="X43" s="134"/>
      <c r="Y43" s="134"/>
      <c r="Z43" s="134"/>
      <c r="AA43" s="134"/>
      <c r="AB43" s="134"/>
      <c r="AC43" s="134"/>
      <c r="AD43" s="134"/>
      <c r="AE43" s="134" t="s">
        <v>112</v>
      </c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outlineLevel="1" x14ac:dyDescent="0.2">
      <c r="A44" s="135">
        <v>26</v>
      </c>
      <c r="B44" s="135" t="s">
        <v>166</v>
      </c>
      <c r="C44" s="167" t="s">
        <v>167</v>
      </c>
      <c r="D44" s="141" t="s">
        <v>105</v>
      </c>
      <c r="E44" s="148">
        <v>1.5</v>
      </c>
      <c r="F44" s="172">
        <v>0</v>
      </c>
      <c r="G44" s="151">
        <f t="shared" si="14"/>
        <v>0</v>
      </c>
      <c r="H44" s="151">
        <v>65.23</v>
      </c>
      <c r="I44" s="151">
        <f>ROUND(E44*H44,2)</f>
        <v>97.85</v>
      </c>
      <c r="J44" s="151">
        <v>292.91999999999996</v>
      </c>
      <c r="K44" s="151">
        <f>ROUND(E44*J44,2)</f>
        <v>439.38</v>
      </c>
      <c r="L44" s="151">
        <v>21</v>
      </c>
      <c r="M44" s="151">
        <f>G44*(1+L44/100)</f>
        <v>0</v>
      </c>
      <c r="N44" s="142">
        <v>3.2000000000000003E-4</v>
      </c>
      <c r="O44" s="142">
        <f>ROUND(E44*N44,5)</f>
        <v>4.8000000000000001E-4</v>
      </c>
      <c r="P44" s="142">
        <v>0</v>
      </c>
      <c r="Q44" s="142">
        <f>ROUND(E44*P44,5)</f>
        <v>0</v>
      </c>
      <c r="R44" s="142"/>
      <c r="S44" s="142"/>
      <c r="T44" s="143">
        <v>0.43675000000000003</v>
      </c>
      <c r="U44" s="142">
        <f>ROUND(E44*T44,2)</f>
        <v>0.66</v>
      </c>
      <c r="V44" s="134"/>
      <c r="W44" s="134"/>
      <c r="X44" s="134"/>
      <c r="Y44" s="134"/>
      <c r="Z44" s="134"/>
      <c r="AA44" s="134"/>
      <c r="AB44" s="134"/>
      <c r="AC44" s="134"/>
      <c r="AD44" s="134"/>
      <c r="AE44" s="134" t="s">
        <v>106</v>
      </c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</row>
    <row r="45" spans="1:60" outlineLevel="1" x14ac:dyDescent="0.2">
      <c r="A45" s="135">
        <v>27</v>
      </c>
      <c r="B45" s="135" t="s">
        <v>168</v>
      </c>
      <c r="C45" s="167" t="s">
        <v>169</v>
      </c>
      <c r="D45" s="141" t="s">
        <v>105</v>
      </c>
      <c r="E45" s="148">
        <v>39.423999999999999</v>
      </c>
      <c r="F45" s="172">
        <v>0</v>
      </c>
      <c r="G45" s="151">
        <f t="shared" si="14"/>
        <v>0</v>
      </c>
      <c r="H45" s="151">
        <v>2.3199999999999998</v>
      </c>
      <c r="I45" s="151">
        <f>ROUND(E45*H45,2)</f>
        <v>91.46</v>
      </c>
      <c r="J45" s="151">
        <v>38.76</v>
      </c>
      <c r="K45" s="151">
        <f>ROUND(E45*J45,2)</f>
        <v>1528.07</v>
      </c>
      <c r="L45" s="151">
        <v>21</v>
      </c>
      <c r="M45" s="151">
        <f>G45*(1+L45/100)</f>
        <v>0</v>
      </c>
      <c r="N45" s="142">
        <v>1.0000000000000001E-5</v>
      </c>
      <c r="O45" s="142">
        <f>ROUND(E45*N45,5)</f>
        <v>3.8999999999999999E-4</v>
      </c>
      <c r="P45" s="142">
        <v>0</v>
      </c>
      <c r="Q45" s="142">
        <f>ROUND(E45*P45,5)</f>
        <v>0</v>
      </c>
      <c r="R45" s="142"/>
      <c r="S45" s="142"/>
      <c r="T45" s="143">
        <v>6.8000000000000005E-2</v>
      </c>
      <c r="U45" s="142">
        <f>ROUND(E45*T45,2)</f>
        <v>2.68</v>
      </c>
      <c r="V45" s="134"/>
      <c r="W45" s="134"/>
      <c r="X45" s="134"/>
      <c r="Y45" s="134"/>
      <c r="Z45" s="134"/>
      <c r="AA45" s="134"/>
      <c r="AB45" s="134"/>
      <c r="AC45" s="134"/>
      <c r="AD45" s="134"/>
      <c r="AE45" s="134" t="s">
        <v>112</v>
      </c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</row>
    <row r="46" spans="1:60" outlineLevel="1" x14ac:dyDescent="0.2">
      <c r="A46" s="135"/>
      <c r="B46" s="135"/>
      <c r="C46" s="168" t="s">
        <v>170</v>
      </c>
      <c r="D46" s="144"/>
      <c r="E46" s="149">
        <v>49.311999999999998</v>
      </c>
      <c r="F46" s="151"/>
      <c r="G46" s="151"/>
      <c r="H46" s="151"/>
      <c r="I46" s="151"/>
      <c r="J46" s="151"/>
      <c r="K46" s="151"/>
      <c r="L46" s="151"/>
      <c r="M46" s="151"/>
      <c r="N46" s="142"/>
      <c r="O46" s="142"/>
      <c r="P46" s="142"/>
      <c r="Q46" s="142"/>
      <c r="R46" s="142"/>
      <c r="S46" s="142"/>
      <c r="T46" s="143"/>
      <c r="U46" s="142"/>
      <c r="V46" s="134"/>
      <c r="W46" s="134"/>
      <c r="X46" s="134"/>
      <c r="Y46" s="134"/>
      <c r="Z46" s="134"/>
      <c r="AA46" s="134"/>
      <c r="AB46" s="134"/>
      <c r="AC46" s="134"/>
      <c r="AD46" s="134"/>
      <c r="AE46" s="134" t="s">
        <v>108</v>
      </c>
      <c r="AF46" s="134">
        <v>0</v>
      </c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outlineLevel="1" x14ac:dyDescent="0.2">
      <c r="A47" s="135"/>
      <c r="B47" s="135"/>
      <c r="C47" s="168" t="s">
        <v>171</v>
      </c>
      <c r="D47" s="144"/>
      <c r="E47" s="149">
        <v>-9.8879999999999999</v>
      </c>
      <c r="F47" s="151"/>
      <c r="G47" s="151"/>
      <c r="H47" s="151"/>
      <c r="I47" s="151"/>
      <c r="J47" s="151"/>
      <c r="K47" s="151"/>
      <c r="L47" s="151"/>
      <c r="M47" s="151"/>
      <c r="N47" s="142"/>
      <c r="O47" s="142"/>
      <c r="P47" s="142"/>
      <c r="Q47" s="142"/>
      <c r="R47" s="142"/>
      <c r="S47" s="142"/>
      <c r="T47" s="143"/>
      <c r="U47" s="142"/>
      <c r="V47" s="134"/>
      <c r="W47" s="134"/>
      <c r="X47" s="134"/>
      <c r="Y47" s="134"/>
      <c r="Z47" s="134"/>
      <c r="AA47" s="134"/>
      <c r="AB47" s="134"/>
      <c r="AC47" s="134"/>
      <c r="AD47" s="134"/>
      <c r="AE47" s="134" t="s">
        <v>108</v>
      </c>
      <c r="AF47" s="134">
        <v>0</v>
      </c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</row>
    <row r="48" spans="1:60" x14ac:dyDescent="0.2">
      <c r="A48" s="136" t="s">
        <v>101</v>
      </c>
      <c r="B48" s="136" t="s">
        <v>70</v>
      </c>
      <c r="C48" s="169" t="s">
        <v>71</v>
      </c>
      <c r="D48" s="145"/>
      <c r="E48" s="150"/>
      <c r="F48" s="152"/>
      <c r="G48" s="152">
        <f>SUMIF(AE49:AE51,"&lt;&gt;NOR",G49:G51)</f>
        <v>0</v>
      </c>
      <c r="H48" s="152"/>
      <c r="I48" s="152">
        <f>SUM(I49:I51)</f>
        <v>10549.37</v>
      </c>
      <c r="J48" s="152"/>
      <c r="K48" s="152">
        <f>SUM(K49:K51)</f>
        <v>14840.97</v>
      </c>
      <c r="L48" s="152"/>
      <c r="M48" s="152">
        <f>SUM(M49:M51)</f>
        <v>0</v>
      </c>
      <c r="N48" s="146"/>
      <c r="O48" s="146">
        <f>SUM(O49:O51)</f>
        <v>6.0670000000000002E-2</v>
      </c>
      <c r="P48" s="146"/>
      <c r="Q48" s="146">
        <f>SUM(Q49:Q51)</f>
        <v>0</v>
      </c>
      <c r="R48" s="146"/>
      <c r="S48" s="146"/>
      <c r="T48" s="147"/>
      <c r="U48" s="146">
        <f>SUM(U49:U51)</f>
        <v>21.03</v>
      </c>
      <c r="AE48" t="s">
        <v>102</v>
      </c>
    </row>
    <row r="49" spans="1:60" ht="22.5" outlineLevel="1" x14ac:dyDescent="0.2">
      <c r="A49" s="135">
        <v>28</v>
      </c>
      <c r="B49" s="135" t="s">
        <v>172</v>
      </c>
      <c r="C49" s="167" t="s">
        <v>114</v>
      </c>
      <c r="D49" s="141" t="s">
        <v>105</v>
      </c>
      <c r="E49" s="148">
        <v>67.089600000000004</v>
      </c>
      <c r="F49" s="172">
        <v>0</v>
      </c>
      <c r="G49" s="151">
        <f t="shared" ref="G49:G51" si="15">F49*E49</f>
        <v>0</v>
      </c>
      <c r="H49" s="151">
        <v>6.85</v>
      </c>
      <c r="I49" s="151">
        <f>ROUND(E49*H49,2)</f>
        <v>459.56</v>
      </c>
      <c r="J49" s="151">
        <v>19.93</v>
      </c>
      <c r="K49" s="151">
        <f>ROUND(E49*J49,2)</f>
        <v>1337.1</v>
      </c>
      <c r="L49" s="151">
        <v>21</v>
      </c>
      <c r="M49" s="151">
        <f>G49*(1+L49/100)</f>
        <v>0</v>
      </c>
      <c r="N49" s="142">
        <v>2.0000000000000002E-5</v>
      </c>
      <c r="O49" s="142">
        <f>ROUND(E49*N49,5)</f>
        <v>1.34E-3</v>
      </c>
      <c r="P49" s="142">
        <v>0</v>
      </c>
      <c r="Q49" s="142">
        <f>ROUND(E49*P49,5)</f>
        <v>0</v>
      </c>
      <c r="R49" s="142"/>
      <c r="S49" s="142"/>
      <c r="T49" s="143">
        <v>2.9000000000000001E-2</v>
      </c>
      <c r="U49" s="142">
        <f>ROUND(E49*T49,2)</f>
        <v>1.95</v>
      </c>
      <c r="V49" s="134"/>
      <c r="W49" s="134"/>
      <c r="X49" s="134"/>
      <c r="Y49" s="134"/>
      <c r="Z49" s="134"/>
      <c r="AA49" s="134"/>
      <c r="AB49" s="134"/>
      <c r="AC49" s="134"/>
      <c r="AD49" s="134"/>
      <c r="AE49" s="134" t="s">
        <v>112</v>
      </c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 outlineLevel="1" x14ac:dyDescent="0.2">
      <c r="A50" s="135">
        <v>29</v>
      </c>
      <c r="B50" s="135" t="s">
        <v>173</v>
      </c>
      <c r="C50" s="167" t="s">
        <v>174</v>
      </c>
      <c r="D50" s="141" t="s">
        <v>105</v>
      </c>
      <c r="E50" s="148">
        <v>134.8364</v>
      </c>
      <c r="F50" s="172">
        <v>0</v>
      </c>
      <c r="G50" s="151">
        <f t="shared" si="15"/>
        <v>0</v>
      </c>
      <c r="H50" s="151">
        <v>18.079999999999998</v>
      </c>
      <c r="I50" s="151">
        <f>ROUND(E50*H50,2)</f>
        <v>2437.84</v>
      </c>
      <c r="J50" s="151">
        <v>23</v>
      </c>
      <c r="K50" s="151">
        <f>ROUND(E50*J50,2)</f>
        <v>3101.24</v>
      </c>
      <c r="L50" s="151">
        <v>21</v>
      </c>
      <c r="M50" s="151">
        <f>G50*(1+L50/100)</f>
        <v>0</v>
      </c>
      <c r="N50" s="142">
        <v>1.9000000000000001E-4</v>
      </c>
      <c r="O50" s="142">
        <f>ROUND(E50*N50,5)</f>
        <v>2.562E-2</v>
      </c>
      <c r="P50" s="142">
        <v>0</v>
      </c>
      <c r="Q50" s="142">
        <f>ROUND(E50*P50,5)</f>
        <v>0</v>
      </c>
      <c r="R50" s="142"/>
      <c r="S50" s="142"/>
      <c r="T50" s="143">
        <v>3.2480000000000002E-2</v>
      </c>
      <c r="U50" s="142">
        <f>ROUND(E50*T50,2)</f>
        <v>4.38</v>
      </c>
      <c r="V50" s="134"/>
      <c r="W50" s="134"/>
      <c r="X50" s="134"/>
      <c r="Y50" s="134"/>
      <c r="Z50" s="134"/>
      <c r="AA50" s="134"/>
      <c r="AB50" s="134"/>
      <c r="AC50" s="134"/>
      <c r="AD50" s="134"/>
      <c r="AE50" s="134" t="s">
        <v>112</v>
      </c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</row>
    <row r="51" spans="1:60" outlineLevel="1" x14ac:dyDescent="0.2">
      <c r="A51" s="135">
        <v>30</v>
      </c>
      <c r="B51" s="135" t="s">
        <v>175</v>
      </c>
      <c r="C51" s="167" t="s">
        <v>176</v>
      </c>
      <c r="D51" s="141" t="s">
        <v>105</v>
      </c>
      <c r="E51" s="148">
        <v>134.8364</v>
      </c>
      <c r="F51" s="172">
        <v>0</v>
      </c>
      <c r="G51" s="151">
        <f t="shared" si="15"/>
        <v>0</v>
      </c>
      <c r="H51" s="151">
        <v>56.75</v>
      </c>
      <c r="I51" s="151">
        <f>ROUND(E51*H51,2)</f>
        <v>7651.97</v>
      </c>
      <c r="J51" s="151">
        <v>77.150000000000006</v>
      </c>
      <c r="K51" s="151">
        <f>ROUND(E51*J51,2)</f>
        <v>10402.629999999999</v>
      </c>
      <c r="L51" s="151">
        <v>21</v>
      </c>
      <c r="M51" s="151">
        <f>G51*(1+L51/100)</f>
        <v>0</v>
      </c>
      <c r="N51" s="142">
        <v>2.5000000000000001E-4</v>
      </c>
      <c r="O51" s="142">
        <f>ROUND(E51*N51,5)</f>
        <v>3.3709999999999997E-2</v>
      </c>
      <c r="P51" s="142">
        <v>0</v>
      </c>
      <c r="Q51" s="142">
        <f>ROUND(E51*P51,5)</f>
        <v>0</v>
      </c>
      <c r="R51" s="142"/>
      <c r="S51" s="142"/>
      <c r="T51" s="143">
        <v>0.10902000000000001</v>
      </c>
      <c r="U51" s="142">
        <f>ROUND(E51*T51,2)</f>
        <v>14.7</v>
      </c>
      <c r="V51" s="134"/>
      <c r="W51" s="134"/>
      <c r="X51" s="134"/>
      <c r="Y51" s="134"/>
      <c r="Z51" s="134"/>
      <c r="AA51" s="134"/>
      <c r="AB51" s="134"/>
      <c r="AC51" s="134"/>
      <c r="AD51" s="134"/>
      <c r="AE51" s="134" t="s">
        <v>112</v>
      </c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 x14ac:dyDescent="0.2">
      <c r="A52" s="136" t="s">
        <v>101</v>
      </c>
      <c r="B52" s="136" t="s">
        <v>72</v>
      </c>
      <c r="C52" s="169" t="s">
        <v>73</v>
      </c>
      <c r="D52" s="145"/>
      <c r="E52" s="150"/>
      <c r="F52" s="152"/>
      <c r="G52" s="152">
        <f>SUMIF(AE53:AE59,"&lt;&gt;NOR",G53:G59)</f>
        <v>0</v>
      </c>
      <c r="H52" s="152"/>
      <c r="I52" s="152">
        <f>SUM(I53:I59)</f>
        <v>55245.74</v>
      </c>
      <c r="J52" s="152"/>
      <c r="K52" s="152">
        <f>SUM(K53:K59)</f>
        <v>86935.16</v>
      </c>
      <c r="L52" s="152"/>
      <c r="M52" s="152">
        <f>SUM(M53:M59)</f>
        <v>0</v>
      </c>
      <c r="N52" s="146"/>
      <c r="O52" s="146">
        <f>SUM(O53:O59)</f>
        <v>2.2580000000000003E-2</v>
      </c>
      <c r="P52" s="146"/>
      <c r="Q52" s="146">
        <f>SUM(Q53:Q59)</f>
        <v>2.1999999999999999E-2</v>
      </c>
      <c r="R52" s="146"/>
      <c r="S52" s="146"/>
      <c r="T52" s="147"/>
      <c r="U52" s="146">
        <f>SUM(U53:U59)</f>
        <v>13.670000000000002</v>
      </c>
      <c r="AE52" t="s">
        <v>102</v>
      </c>
    </row>
    <row r="53" spans="1:60" outlineLevel="1" x14ac:dyDescent="0.2">
      <c r="A53" s="135">
        <v>31</v>
      </c>
      <c r="B53" s="135" t="s">
        <v>177</v>
      </c>
      <c r="C53" s="167" t="s">
        <v>178</v>
      </c>
      <c r="D53" s="141" t="s">
        <v>179</v>
      </c>
      <c r="E53" s="148">
        <v>12</v>
      </c>
      <c r="F53" s="172">
        <v>0</v>
      </c>
      <c r="G53" s="151">
        <f t="shared" ref="G53:G59" si="16">F53*E53</f>
        <v>0</v>
      </c>
      <c r="H53" s="151">
        <v>0</v>
      </c>
      <c r="I53" s="151">
        <f t="shared" ref="I53:I59" si="17">ROUND(E53*H53,2)</f>
        <v>0</v>
      </c>
      <c r="J53" s="151">
        <v>194.35</v>
      </c>
      <c r="K53" s="151">
        <f t="shared" ref="K53:K59" si="18">ROUND(E53*J53,2)</f>
        <v>2332.1999999999998</v>
      </c>
      <c r="L53" s="151">
        <v>21</v>
      </c>
      <c r="M53" s="151">
        <f t="shared" ref="M53:M59" si="19">G53*(1+L53/100)</f>
        <v>0</v>
      </c>
      <c r="N53" s="142">
        <v>0</v>
      </c>
      <c r="O53" s="142">
        <f t="shared" ref="O53:O59" si="20">ROUND(E53*N53,5)</f>
        <v>0</v>
      </c>
      <c r="P53" s="142">
        <v>0</v>
      </c>
      <c r="Q53" s="142">
        <f t="shared" ref="Q53:Q59" si="21">ROUND(E53*P53,5)</f>
        <v>0</v>
      </c>
      <c r="R53" s="142"/>
      <c r="S53" s="142"/>
      <c r="T53" s="143">
        <v>0.27600000000000002</v>
      </c>
      <c r="U53" s="142">
        <f t="shared" ref="U53:U59" si="22">ROUND(E53*T53,2)</f>
        <v>3.31</v>
      </c>
      <c r="V53" s="134"/>
      <c r="W53" s="134"/>
      <c r="X53" s="134"/>
      <c r="Y53" s="134"/>
      <c r="Z53" s="134"/>
      <c r="AA53" s="134"/>
      <c r="AB53" s="134"/>
      <c r="AC53" s="134"/>
      <c r="AD53" s="134"/>
      <c r="AE53" s="134" t="s">
        <v>112</v>
      </c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</row>
    <row r="54" spans="1:60" outlineLevel="1" x14ac:dyDescent="0.2">
      <c r="A54" s="135">
        <v>32</v>
      </c>
      <c r="B54" s="135" t="s">
        <v>180</v>
      </c>
      <c r="C54" s="167" t="s">
        <v>181</v>
      </c>
      <c r="D54" s="141" t="s">
        <v>179</v>
      </c>
      <c r="E54" s="148">
        <v>12</v>
      </c>
      <c r="F54" s="172">
        <v>0</v>
      </c>
      <c r="G54" s="151">
        <f t="shared" si="16"/>
        <v>0</v>
      </c>
      <c r="H54" s="151">
        <v>0</v>
      </c>
      <c r="I54" s="151">
        <f t="shared" si="17"/>
        <v>0</v>
      </c>
      <c r="J54" s="151">
        <v>401.05</v>
      </c>
      <c r="K54" s="151">
        <f t="shared" si="18"/>
        <v>4812.6000000000004</v>
      </c>
      <c r="L54" s="151">
        <v>21</v>
      </c>
      <c r="M54" s="151">
        <f t="shared" si="19"/>
        <v>0</v>
      </c>
      <c r="N54" s="142">
        <v>0</v>
      </c>
      <c r="O54" s="142">
        <f t="shared" si="20"/>
        <v>0</v>
      </c>
      <c r="P54" s="142">
        <v>0</v>
      </c>
      <c r="Q54" s="142">
        <f t="shared" si="21"/>
        <v>0</v>
      </c>
      <c r="R54" s="142"/>
      <c r="S54" s="142"/>
      <c r="T54" s="143">
        <v>0.56999999999999995</v>
      </c>
      <c r="U54" s="142">
        <f t="shared" si="22"/>
        <v>6.84</v>
      </c>
      <c r="V54" s="134"/>
      <c r="W54" s="134"/>
      <c r="X54" s="134"/>
      <c r="Y54" s="134"/>
      <c r="Z54" s="134"/>
      <c r="AA54" s="134"/>
      <c r="AB54" s="134"/>
      <c r="AC54" s="134"/>
      <c r="AD54" s="134"/>
      <c r="AE54" s="134" t="s">
        <v>112</v>
      </c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outlineLevel="1" x14ac:dyDescent="0.2">
      <c r="A55" s="135">
        <v>33</v>
      </c>
      <c r="B55" s="135" t="s">
        <v>182</v>
      </c>
      <c r="C55" s="167" t="s">
        <v>183</v>
      </c>
      <c r="D55" s="141" t="s">
        <v>179</v>
      </c>
      <c r="E55" s="148">
        <v>12</v>
      </c>
      <c r="F55" s="172">
        <v>0</v>
      </c>
      <c r="G55" s="151">
        <f t="shared" si="16"/>
        <v>0</v>
      </c>
      <c r="H55" s="151">
        <v>4600.7</v>
      </c>
      <c r="I55" s="151">
        <f t="shared" si="17"/>
        <v>55208.4</v>
      </c>
      <c r="J55" s="151">
        <v>0</v>
      </c>
      <c r="K55" s="151">
        <f t="shared" si="18"/>
        <v>0</v>
      </c>
      <c r="L55" s="151">
        <v>21</v>
      </c>
      <c r="M55" s="151">
        <f t="shared" si="19"/>
        <v>0</v>
      </c>
      <c r="N55" s="142">
        <v>1.8E-3</v>
      </c>
      <c r="O55" s="142">
        <f t="shared" si="20"/>
        <v>2.1600000000000001E-2</v>
      </c>
      <c r="P55" s="142">
        <v>0</v>
      </c>
      <c r="Q55" s="142">
        <f t="shared" si="21"/>
        <v>0</v>
      </c>
      <c r="R55" s="142"/>
      <c r="S55" s="142"/>
      <c r="T55" s="143">
        <v>0</v>
      </c>
      <c r="U55" s="142">
        <f t="shared" si="22"/>
        <v>0</v>
      </c>
      <c r="V55" s="134"/>
      <c r="W55" s="134"/>
      <c r="X55" s="134"/>
      <c r="Y55" s="134"/>
      <c r="Z55" s="134"/>
      <c r="AA55" s="134"/>
      <c r="AB55" s="134"/>
      <c r="AC55" s="134"/>
      <c r="AD55" s="134"/>
      <c r="AE55" s="134" t="s">
        <v>152</v>
      </c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</row>
    <row r="56" spans="1:60" ht="22.5" outlineLevel="1" x14ac:dyDescent="0.2">
      <c r="A56" s="135">
        <v>34</v>
      </c>
      <c r="B56" s="135" t="s">
        <v>184</v>
      </c>
      <c r="C56" s="167" t="s">
        <v>185</v>
      </c>
      <c r="D56" s="141" t="s">
        <v>130</v>
      </c>
      <c r="E56" s="148">
        <v>1</v>
      </c>
      <c r="F56" s="172">
        <v>0</v>
      </c>
      <c r="G56" s="151">
        <f t="shared" si="16"/>
        <v>0</v>
      </c>
      <c r="H56" s="151">
        <v>0</v>
      </c>
      <c r="I56" s="151">
        <f t="shared" si="17"/>
        <v>0</v>
      </c>
      <c r="J56" s="151">
        <v>50300</v>
      </c>
      <c r="K56" s="151">
        <f t="shared" si="18"/>
        <v>50300</v>
      </c>
      <c r="L56" s="151">
        <v>21</v>
      </c>
      <c r="M56" s="151">
        <f t="shared" si="19"/>
        <v>0</v>
      </c>
      <c r="N56" s="142">
        <v>0</v>
      </c>
      <c r="O56" s="142">
        <f t="shared" si="20"/>
        <v>0</v>
      </c>
      <c r="P56" s="142">
        <v>0</v>
      </c>
      <c r="Q56" s="142">
        <f t="shared" si="21"/>
        <v>0</v>
      </c>
      <c r="R56" s="142"/>
      <c r="S56" s="142"/>
      <c r="T56" s="143">
        <v>0.56999999999999995</v>
      </c>
      <c r="U56" s="142">
        <f t="shared" si="22"/>
        <v>0.56999999999999995</v>
      </c>
      <c r="V56" s="134"/>
      <c r="W56" s="134"/>
      <c r="X56" s="134"/>
      <c r="Y56" s="134"/>
      <c r="Z56" s="134"/>
      <c r="AA56" s="134"/>
      <c r="AB56" s="134"/>
      <c r="AC56" s="134"/>
      <c r="AD56" s="134"/>
      <c r="AE56" s="134" t="s">
        <v>112</v>
      </c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</row>
    <row r="57" spans="1:60" outlineLevel="1" x14ac:dyDescent="0.2">
      <c r="A57" s="135">
        <v>35</v>
      </c>
      <c r="B57" s="135" t="s">
        <v>186</v>
      </c>
      <c r="C57" s="167" t="s">
        <v>187</v>
      </c>
      <c r="D57" s="141" t="s">
        <v>130</v>
      </c>
      <c r="E57" s="148">
        <v>1</v>
      </c>
      <c r="F57" s="172">
        <v>0</v>
      </c>
      <c r="G57" s="151">
        <f t="shared" si="16"/>
        <v>0</v>
      </c>
      <c r="H57" s="151">
        <v>0</v>
      </c>
      <c r="I57" s="151">
        <f t="shared" si="17"/>
        <v>0</v>
      </c>
      <c r="J57" s="151">
        <v>19097</v>
      </c>
      <c r="K57" s="151">
        <f t="shared" si="18"/>
        <v>19097</v>
      </c>
      <c r="L57" s="151">
        <v>21</v>
      </c>
      <c r="M57" s="151">
        <f t="shared" si="19"/>
        <v>0</v>
      </c>
      <c r="N57" s="142">
        <v>0</v>
      </c>
      <c r="O57" s="142">
        <f t="shared" si="20"/>
        <v>0</v>
      </c>
      <c r="P57" s="142">
        <v>0</v>
      </c>
      <c r="Q57" s="142">
        <f t="shared" si="21"/>
        <v>0</v>
      </c>
      <c r="R57" s="142"/>
      <c r="S57" s="142"/>
      <c r="T57" s="143">
        <v>0.56999999999999995</v>
      </c>
      <c r="U57" s="142">
        <f t="shared" si="22"/>
        <v>0.56999999999999995</v>
      </c>
      <c r="V57" s="134"/>
      <c r="W57" s="134"/>
      <c r="X57" s="134"/>
      <c r="Y57" s="134"/>
      <c r="Z57" s="134"/>
      <c r="AA57" s="134"/>
      <c r="AB57" s="134"/>
      <c r="AC57" s="134"/>
      <c r="AD57" s="134"/>
      <c r="AE57" s="134" t="s">
        <v>112</v>
      </c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 ht="22.5" outlineLevel="1" x14ac:dyDescent="0.2">
      <c r="A58" s="135">
        <v>36</v>
      </c>
      <c r="B58" s="135" t="s">
        <v>188</v>
      </c>
      <c r="C58" s="167" t="s">
        <v>189</v>
      </c>
      <c r="D58" s="141" t="s">
        <v>125</v>
      </c>
      <c r="E58" s="148">
        <v>2</v>
      </c>
      <c r="F58" s="172">
        <v>0</v>
      </c>
      <c r="G58" s="151">
        <f t="shared" si="16"/>
        <v>0</v>
      </c>
      <c r="H58" s="151">
        <v>18.670000000000002</v>
      </c>
      <c r="I58" s="151">
        <f t="shared" si="17"/>
        <v>37.340000000000003</v>
      </c>
      <c r="J58" s="151">
        <v>1946.6799999999998</v>
      </c>
      <c r="K58" s="151">
        <f t="shared" si="18"/>
        <v>3893.36</v>
      </c>
      <c r="L58" s="151">
        <v>21</v>
      </c>
      <c r="M58" s="151">
        <f t="shared" si="19"/>
        <v>0</v>
      </c>
      <c r="N58" s="142">
        <v>4.8999999999999998E-4</v>
      </c>
      <c r="O58" s="142">
        <f t="shared" si="20"/>
        <v>9.7999999999999997E-4</v>
      </c>
      <c r="P58" s="142">
        <v>1.0999999999999999E-2</v>
      </c>
      <c r="Q58" s="142">
        <f t="shared" si="21"/>
        <v>2.1999999999999999E-2</v>
      </c>
      <c r="R58" s="142"/>
      <c r="S58" s="142"/>
      <c r="T58" s="143">
        <v>0.90600000000000003</v>
      </c>
      <c r="U58" s="142">
        <f t="shared" si="22"/>
        <v>1.81</v>
      </c>
      <c r="V58" s="134"/>
      <c r="W58" s="134"/>
      <c r="X58" s="134"/>
      <c r="Y58" s="134"/>
      <c r="Z58" s="134"/>
      <c r="AA58" s="134"/>
      <c r="AB58" s="134"/>
      <c r="AC58" s="134"/>
      <c r="AD58" s="134"/>
      <c r="AE58" s="134" t="s">
        <v>112</v>
      </c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 outlineLevel="1" x14ac:dyDescent="0.2">
      <c r="A59" s="161">
        <v>37</v>
      </c>
      <c r="B59" s="161" t="s">
        <v>190</v>
      </c>
      <c r="C59" s="170" t="s">
        <v>191</v>
      </c>
      <c r="D59" s="162" t="s">
        <v>130</v>
      </c>
      <c r="E59" s="163">
        <v>1</v>
      </c>
      <c r="F59" s="179">
        <v>0</v>
      </c>
      <c r="G59" s="164">
        <f t="shared" si="16"/>
        <v>0</v>
      </c>
      <c r="H59" s="164">
        <v>0</v>
      </c>
      <c r="I59" s="164">
        <f t="shared" si="17"/>
        <v>0</v>
      </c>
      <c r="J59" s="164">
        <v>6500</v>
      </c>
      <c r="K59" s="164">
        <f t="shared" si="18"/>
        <v>6500</v>
      </c>
      <c r="L59" s="164">
        <v>21</v>
      </c>
      <c r="M59" s="164">
        <f t="shared" si="19"/>
        <v>0</v>
      </c>
      <c r="N59" s="165">
        <v>0</v>
      </c>
      <c r="O59" s="165">
        <f t="shared" si="20"/>
        <v>0</v>
      </c>
      <c r="P59" s="165">
        <v>0</v>
      </c>
      <c r="Q59" s="165">
        <f t="shared" si="21"/>
        <v>0</v>
      </c>
      <c r="R59" s="165"/>
      <c r="S59" s="165"/>
      <c r="T59" s="166">
        <v>0.56999999999999995</v>
      </c>
      <c r="U59" s="165">
        <f t="shared" si="22"/>
        <v>0.56999999999999995</v>
      </c>
      <c r="V59" s="134"/>
      <c r="W59" s="134"/>
      <c r="X59" s="134"/>
      <c r="Y59" s="134"/>
      <c r="Z59" s="134"/>
      <c r="AA59" s="134"/>
      <c r="AB59" s="134"/>
      <c r="AC59" s="134"/>
      <c r="AD59" s="134"/>
      <c r="AE59" s="134" t="s">
        <v>112</v>
      </c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</row>
    <row r="60" spans="1:60" x14ac:dyDescent="0.2">
      <c r="A60" s="136" t="s">
        <v>101</v>
      </c>
      <c r="B60" s="240" t="s">
        <v>193</v>
      </c>
      <c r="C60" s="241" t="s">
        <v>194</v>
      </c>
      <c r="D60" s="145"/>
      <c r="E60" s="150"/>
      <c r="F60" s="152"/>
      <c r="G60" s="152">
        <f ca="1">SUMIF(AE61:AE66,"&lt;&gt;NOR",G61:G61)</f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AC60">
        <v>15</v>
      </c>
      <c r="AD60">
        <v>21</v>
      </c>
    </row>
    <row r="61" spans="1:60" x14ac:dyDescent="0.2">
      <c r="A61" s="135">
        <v>38</v>
      </c>
      <c r="B61" s="242"/>
      <c r="C61" s="243" t="s">
        <v>195</v>
      </c>
      <c r="D61" s="141" t="s">
        <v>179</v>
      </c>
      <c r="E61" s="148">
        <v>1</v>
      </c>
      <c r="F61" s="172">
        <v>0</v>
      </c>
      <c r="G61" s="151">
        <f>F61*E61</f>
        <v>0</v>
      </c>
      <c r="AE61" t="s">
        <v>192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Lukas Kalousek</cp:lastModifiedBy>
  <cp:lastPrinted>2014-02-28T09:52:57Z</cp:lastPrinted>
  <dcterms:created xsi:type="dcterms:W3CDTF">2009-04-08T07:15:50Z</dcterms:created>
  <dcterms:modified xsi:type="dcterms:W3CDTF">2024-01-30T07:41:10Z</dcterms:modified>
</cp:coreProperties>
</file>