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08 KOR\"/>
    </mc:Choice>
  </mc:AlternateContent>
  <xr:revisionPtr revIDLastSave="0" documentId="8_{24D88683-578D-4AEA-A7CC-9FF2A50F4E3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Pol'!$A$1:$Y$115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2" l="1"/>
  <c r="G66" i="12" l="1"/>
  <c r="E49" i="12"/>
  <c r="E43" i="12"/>
  <c r="BA13" i="12" l="1"/>
  <c r="BA10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9" i="12"/>
  <c r="M19" i="12" s="1"/>
  <c r="M18" i="12" s="1"/>
  <c r="I19" i="12"/>
  <c r="I18" i="12" s="1"/>
  <c r="K19" i="12"/>
  <c r="K18" i="12" s="1"/>
  <c r="O19" i="12"/>
  <c r="O18" i="12" s="1"/>
  <c r="Q19" i="12"/>
  <c r="Q18" i="12" s="1"/>
  <c r="V19" i="12"/>
  <c r="V18" i="12" s="1"/>
  <c r="G25" i="12"/>
  <c r="M25" i="12" s="1"/>
  <c r="M24" i="12" s="1"/>
  <c r="I25" i="12"/>
  <c r="I24" i="12" s="1"/>
  <c r="K25" i="12"/>
  <c r="K24" i="12" s="1"/>
  <c r="O25" i="12"/>
  <c r="O24" i="12" s="1"/>
  <c r="Q25" i="12"/>
  <c r="Q24" i="12" s="1"/>
  <c r="V25" i="12"/>
  <c r="V24" i="12" s="1"/>
  <c r="G31" i="12"/>
  <c r="M31" i="12" s="1"/>
  <c r="M30" i="12" s="1"/>
  <c r="I31" i="12"/>
  <c r="I30" i="12" s="1"/>
  <c r="K31" i="12"/>
  <c r="K30" i="12" s="1"/>
  <c r="O31" i="12"/>
  <c r="O30" i="12" s="1"/>
  <c r="Q31" i="12"/>
  <c r="Q30" i="12" s="1"/>
  <c r="V31" i="12"/>
  <c r="V30" i="12" s="1"/>
  <c r="G33" i="12"/>
  <c r="I33" i="12"/>
  <c r="K33" i="12"/>
  <c r="O33" i="12"/>
  <c r="Q33" i="12"/>
  <c r="V33" i="12"/>
  <c r="G39" i="12"/>
  <c r="M39" i="12" s="1"/>
  <c r="I39" i="12"/>
  <c r="K39" i="12"/>
  <c r="O39" i="12"/>
  <c r="Q39" i="12"/>
  <c r="V39" i="12"/>
  <c r="G41" i="12"/>
  <c r="G40" i="12" s="1"/>
  <c r="I54" i="1" s="1"/>
  <c r="I41" i="12"/>
  <c r="I40" i="12" s="1"/>
  <c r="K41" i="12"/>
  <c r="K40" i="12" s="1"/>
  <c r="O41" i="12"/>
  <c r="O40" i="12" s="1"/>
  <c r="Q41" i="12"/>
  <c r="Q40" i="12" s="1"/>
  <c r="V41" i="12"/>
  <c r="V40" i="12" s="1"/>
  <c r="G43" i="12"/>
  <c r="G42" i="12" s="1"/>
  <c r="I43" i="12"/>
  <c r="I42" i="12" s="1"/>
  <c r="K43" i="12"/>
  <c r="K42" i="12" s="1"/>
  <c r="O43" i="12"/>
  <c r="O42" i="12" s="1"/>
  <c r="Q43" i="12"/>
  <c r="Q42" i="12" s="1"/>
  <c r="V43" i="12"/>
  <c r="V42" i="12" s="1"/>
  <c r="G49" i="12"/>
  <c r="M49" i="12" s="1"/>
  <c r="I49" i="12"/>
  <c r="K49" i="12"/>
  <c r="O49" i="12"/>
  <c r="Q49" i="12"/>
  <c r="V49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61" i="12"/>
  <c r="M61" i="12" s="1"/>
  <c r="I61" i="12"/>
  <c r="K61" i="12"/>
  <c r="O61" i="12"/>
  <c r="Q61" i="12"/>
  <c r="V61" i="12"/>
  <c r="G71" i="12"/>
  <c r="M71" i="12" s="1"/>
  <c r="I71" i="12"/>
  <c r="K71" i="12"/>
  <c r="O71" i="12"/>
  <c r="Q71" i="12"/>
  <c r="V71" i="12"/>
  <c r="G77" i="12"/>
  <c r="M77" i="12" s="1"/>
  <c r="I77" i="12"/>
  <c r="K77" i="12"/>
  <c r="O77" i="12"/>
  <c r="Q77" i="12"/>
  <c r="V77" i="12"/>
  <c r="G88" i="12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M97" i="12" s="1"/>
  <c r="I98" i="12"/>
  <c r="I97" i="12" s="1"/>
  <c r="K98" i="12"/>
  <c r="K97" i="12" s="1"/>
  <c r="O98" i="12"/>
  <c r="O97" i="12" s="1"/>
  <c r="Q98" i="12"/>
  <c r="Q97" i="12" s="1"/>
  <c r="V98" i="12"/>
  <c r="V97" i="12" s="1"/>
  <c r="AF105" i="12"/>
  <c r="G41" i="1" s="1"/>
  <c r="I20" i="1"/>
  <c r="I18" i="1"/>
  <c r="J28" i="1"/>
  <c r="J26" i="1"/>
  <c r="G38" i="1"/>
  <c r="F38" i="1"/>
  <c r="J23" i="1"/>
  <c r="J24" i="1"/>
  <c r="J25" i="1"/>
  <c r="J27" i="1"/>
  <c r="E24" i="1"/>
  <c r="E26" i="1"/>
  <c r="K48" i="12" l="1"/>
  <c r="K32" i="12"/>
  <c r="I48" i="12"/>
  <c r="G24" i="12"/>
  <c r="I51" i="1" s="1"/>
  <c r="M88" i="12"/>
  <c r="M76" i="12" s="1"/>
  <c r="G76" i="12"/>
  <c r="I58" i="1" s="1"/>
  <c r="G97" i="12"/>
  <c r="I60" i="1" s="1"/>
  <c r="I19" i="1" s="1"/>
  <c r="G8" i="12"/>
  <c r="I49" i="1" s="1"/>
  <c r="V90" i="12"/>
  <c r="K55" i="12"/>
  <c r="O32" i="12"/>
  <c r="G30" i="12"/>
  <c r="I52" i="1" s="1"/>
  <c r="O76" i="12"/>
  <c r="V55" i="12"/>
  <c r="O55" i="12"/>
  <c r="G55" i="12"/>
  <c r="I57" i="1" s="1"/>
  <c r="Q48" i="12"/>
  <c r="M43" i="12"/>
  <c r="M42" i="12" s="1"/>
  <c r="K90" i="12"/>
  <c r="G32" i="12"/>
  <c r="I53" i="1" s="1"/>
  <c r="V48" i="12"/>
  <c r="M48" i="12"/>
  <c r="I76" i="12"/>
  <c r="Q32" i="12"/>
  <c r="V76" i="12"/>
  <c r="G18" i="12"/>
  <c r="I50" i="1" s="1"/>
  <c r="M90" i="12"/>
  <c r="Q90" i="12"/>
  <c r="M55" i="12"/>
  <c r="M33" i="12"/>
  <c r="M32" i="12" s="1"/>
  <c r="I90" i="12"/>
  <c r="K76" i="12"/>
  <c r="Q55" i="12"/>
  <c r="V32" i="12"/>
  <c r="I32" i="12"/>
  <c r="O90" i="12"/>
  <c r="Q76" i="12"/>
  <c r="I55" i="12"/>
  <c r="O48" i="12"/>
  <c r="G48" i="12"/>
  <c r="I56" i="1" s="1"/>
  <c r="AE105" i="12"/>
  <c r="I55" i="1"/>
  <c r="G40" i="1"/>
  <c r="G39" i="1"/>
  <c r="G42" i="1" s="1"/>
  <c r="G25" i="1" s="1"/>
  <c r="A25" i="1" s="1"/>
  <c r="A26" i="1" s="1"/>
  <c r="M41" i="12"/>
  <c r="M40" i="12" s="1"/>
  <c r="G90" i="12"/>
  <c r="I59" i="1" s="1"/>
  <c r="I16" i="1" l="1"/>
  <c r="G105" i="12"/>
  <c r="I61" i="1"/>
  <c r="J60" i="1" s="1"/>
  <c r="I17" i="1"/>
  <c r="I21" i="1" s="1"/>
  <c r="G23" i="1" s="1"/>
  <c r="F40" i="1"/>
  <c r="H40" i="1" s="1"/>
  <c r="I40" i="1" s="1"/>
  <c r="F41" i="1"/>
  <c r="H41" i="1" s="1"/>
  <c r="I41" i="1" s="1"/>
  <c r="F39" i="1"/>
  <c r="G26" i="1"/>
  <c r="J58" i="1" l="1"/>
  <c r="J55" i="1"/>
  <c r="J59" i="1"/>
  <c r="J52" i="1"/>
  <c r="J51" i="1"/>
  <c r="J50" i="1"/>
  <c r="J53" i="1"/>
  <c r="J57" i="1"/>
  <c r="J54" i="1"/>
  <c r="J49" i="1"/>
  <c r="J56" i="1"/>
  <c r="F42" i="1"/>
  <c r="H39" i="1"/>
  <c r="H42" i="1" s="1"/>
  <c r="J61" i="1" l="1"/>
  <c r="I39" i="1"/>
  <c r="I42" i="1" s="1"/>
  <c r="G28" i="1"/>
  <c r="A23" i="1"/>
  <c r="J40" i="1" l="1"/>
  <c r="J41" i="1"/>
  <c r="J39" i="1"/>
  <c r="J42" i="1" s="1"/>
  <c r="A24" i="1"/>
  <c r="G24" i="1"/>
  <c r="A27" i="1" s="1"/>
  <c r="G29" i="1" l="1"/>
  <c r="G27" i="1" s="1"/>
  <c r="A29" i="1"/>
</calcChain>
</file>

<file path=xl/sharedStrings.xml><?xml version="1.0" encoding="utf-8"?>
<sst xmlns="http://schemas.openxmlformats.org/spreadsheetml/2006/main" count="504" uniqueCount="222">
  <si>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</si>
  <si>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</si>
  <si>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</si>
  <si>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</si>
  <si>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</si>
  <si>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</si>
  <si>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</si>
  <si>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</si>
  <si>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</si>
  <si>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</si>
  <si>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</si>
  <si>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</si>
  <si>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</si>
  <si>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</si>
  <si>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</si>
  <si>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</si>
  <si>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</si>
  <si>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</si>
  <si>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</si>
  <si>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</si>
  <si>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</si>
  <si>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</si>
  <si>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</si>
  <si>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</si>
  <si>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</si>
  <si>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</si>
  <si>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</si>
  <si>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</si>
  <si>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</si>
  <si>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</si>
  <si>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</si>
  <si>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</si>
  <si>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</si>
  <si>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</si>
  <si>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</si>
  <si>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</si>
  <si>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</si>
  <si>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</si>
  <si>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</si>
  <si>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</si>
  <si>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</si>
  <si>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</si>
  <si>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</si>
  <si>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</si>
  <si>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Architektonicko-stavební řešení</t>
  </si>
  <si>
    <t>01</t>
  </si>
  <si>
    <t>Odstranění vlhkosti</t>
  </si>
  <si>
    <t>Objekt:</t>
  </si>
  <si>
    <t>Rozpočet:</t>
  </si>
  <si>
    <t>W80-2024</t>
  </si>
  <si>
    <t>Byt č. 2 v 1 NP</t>
  </si>
  <si>
    <t>Stavba</t>
  </si>
  <si>
    <t>Celkem za stavbu</t>
  </si>
  <si>
    <t>CZK</t>
  </si>
  <si>
    <t>Rekapitulace dílů</t>
  </si>
  <si>
    <t>Typ dílu</t>
  </si>
  <si>
    <t>2</t>
  </si>
  <si>
    <t>Základy a zvláštní zakládání</t>
  </si>
  <si>
    <t>61</t>
  </si>
  <si>
    <t>Úpravy povrchů vnitřní</t>
  </si>
  <si>
    <t>62</t>
  </si>
  <si>
    <t>Úpravy povrchů vnější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</si>
  <si>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</si>
  <si>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</si>
  <si>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</si>
  <si>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</si>
  <si>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</si>
  <si>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</si>
  <si>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</si>
  <si>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</si>
  <si>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763</t>
  </si>
  <si>
    <t>Dřevostavby</t>
  </si>
  <si>
    <t>776</t>
  </si>
  <si>
    <t>Podlahy povlakové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</si>
  <si>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</si>
  <si>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</si>
  <si>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</si>
  <si>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</si>
  <si>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</si>
  <si>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</si>
  <si>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</si>
  <si>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</si>
  <si>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</si>
  <si>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</si>
  <si>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</si>
  <si>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</si>
  <si>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</si>
  <si>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</si>
  <si>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</si>
  <si>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</si>
  <si>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</si>
  <si>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</si>
  <si>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</si>
  <si>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</si>
  <si>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</si>
  <si>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</si>
  <si>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</si>
  <si>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</si>
  <si>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</si>
  <si>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</si>
  <si>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</si>
  <si>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</si>
  <si>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</si>
  <si>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</si>
  <si>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</si>
  <si>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</si>
  <si>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</si>
  <si>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</si>
  <si>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</si>
  <si>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281606133R00</t>
  </si>
  <si>
    <t>Beztlaková liniová krémová injektáž cihelného zdiva hmotou, tl. zdiva do 300 mm</t>
  </si>
  <si>
    <t>m</t>
  </si>
  <si>
    <t>RTS 24/ II</t>
  </si>
  <si>
    <t>Práce</t>
  </si>
  <si>
    <t>Běžná</t>
  </si>
  <si>
    <t>POL1_</t>
  </si>
  <si>
    <t>Vyvrtání otvorů 10 ks/m ve spáře zdiva, vyčištění vrtu od hrubých nečistot, zaplnění otvorů injektážní pastou. Aplikace tlakovou pistolí. Uzavření vyplněných otvorů těsnicí maltou.</t>
  </si>
  <si>
    <t>POP</t>
  </si>
  <si>
    <t>Měrnou jednotkou je půdorysná délka zdiva.</t>
  </si>
  <si>
    <t/>
  </si>
  <si>
    <t>Ve vodorovné spáře zdiva tl. 300 mm (obvodové i střední zdi) nad podlahou bude provedena infúzní clona - mikroemulzním silikonovým krémem.</t>
  </si>
  <si>
    <t>předsíň : (1,95+1,6)</t>
  </si>
  <si>
    <t>VV</t>
  </si>
  <si>
    <t>kuchyň : (4,7+3,1)</t>
  </si>
  <si>
    <t>pokoj : (4+4,95)*2</t>
  </si>
  <si>
    <t>pokoj : (2,475+4,95)*2</t>
  </si>
  <si>
    <t>612433322RT6</t>
  </si>
  <si>
    <t>m2</t>
  </si>
  <si>
    <t>předsíň : (1,95+1,6)*2*0,5</t>
  </si>
  <si>
    <t>kuchyň : (4,7+3,1)*2*0,3</t>
  </si>
  <si>
    <t>pokoj : (4+4,95)*2*0,3</t>
  </si>
  <si>
    <t>pokoj : (2,475+4,95)*2*0,3</t>
  </si>
  <si>
    <t>627452111R00</t>
  </si>
  <si>
    <t>Spárování maltou MCs zapuštěné rovné, zdí z cihel</t>
  </si>
  <si>
    <t>952901111R00</t>
  </si>
  <si>
    <t>Vyčištění budov o výšce podlaží do 4 m</t>
  </si>
  <si>
    <t>978013191R00</t>
  </si>
  <si>
    <t>Otlučení omítek vnitřních stěn v rozsahu do 100 %</t>
  </si>
  <si>
    <t>S vyškrabáním spár, s očištěním zdiva.</t>
  </si>
  <si>
    <t>96-001.RXX</t>
  </si>
  <si>
    <t>Demontáž, uskladnění a zpětná montáž kuchyňské linky vč. zařizovacích předmětů</t>
  </si>
  <si>
    <t>soub</t>
  </si>
  <si>
    <t>Vlastní</t>
  </si>
  <si>
    <t>Indiv</t>
  </si>
  <si>
    <t>999281105R00</t>
  </si>
  <si>
    <t>Přesun hmot pro opravy a údržbu do výšky 6 m</t>
  </si>
  <si>
    <t>t</t>
  </si>
  <si>
    <t>Přesun hmot</t>
  </si>
  <si>
    <t>POL7_</t>
  </si>
  <si>
    <t>762526811R00</t>
  </si>
  <si>
    <t>předsíň : 1,95*1,6</t>
  </si>
  <si>
    <t>763614232RW6</t>
  </si>
  <si>
    <t>998763101R00</t>
  </si>
  <si>
    <t>Přesun hmot pro dřevostavby, výšky do 12 m</t>
  </si>
  <si>
    <t>776401800R00</t>
  </si>
  <si>
    <t>Demontáž soklíků nebo lišt, pryžových nebo z PVC</t>
  </si>
  <si>
    <t>předsíň : (1,95+1,6)*2</t>
  </si>
  <si>
    <t>kuchyň : (4,7+3,1)*2</t>
  </si>
  <si>
    <t>776511820R00</t>
  </si>
  <si>
    <t>Odstranění PVC lepených s podložkou</t>
  </si>
  <si>
    <t>kuchyň : 4,7*3,1</t>
  </si>
  <si>
    <t>pokoj : 4*4,95</t>
  </si>
  <si>
    <t>pokoj : 2,475*4,95</t>
  </si>
  <si>
    <t>776520010RAB</t>
  </si>
  <si>
    <t>Podlaha povlaková z PVC pásů, soklík podlahovina tl. 2,0 mm, dekor dřeva</t>
  </si>
  <si>
    <t>Součtová</t>
  </si>
  <si>
    <t>Agregovaná položka</t>
  </si>
  <si>
    <t>POL2_</t>
  </si>
  <si>
    <t>784161601R00</t>
  </si>
  <si>
    <t>Penetrace podkladu 1 x</t>
  </si>
  <si>
    <t>stropy předsíň, kuchyň, pokoj, pokoj : 49,74125</t>
  </si>
  <si>
    <t>Mezisoučet</t>
  </si>
  <si>
    <t xml:space="preserve">stěny : </t>
  </si>
  <si>
    <t>předsíň : (1,95+1,6)*2*2,6</t>
  </si>
  <si>
    <t>kuchyň : (4,7+3,1)*2*2,6</t>
  </si>
  <si>
    <t>pokoj : (4+4,95)*2*2,6</t>
  </si>
  <si>
    <t>pokoj : (2,475+4,95)*2*2,6</t>
  </si>
  <si>
    <t>784165712R00</t>
  </si>
  <si>
    <t>Malba sanační, bílá, bez pen.,1x</t>
  </si>
  <si>
    <t>784011222RT2</t>
  </si>
  <si>
    <t>Zakrytí podlah, včetně odstranění včetně papírové lepenky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</si>
  <si>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</si>
  <si>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</si>
  <si>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</si>
  <si>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</si>
  <si>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</si>
  <si>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</si>
  <si>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</si>
  <si>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</si>
  <si>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</si>
  <si>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</si>
  <si>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</si>
  <si>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</si>
  <si>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 xml:space="preserve">Poplatek za uložení suti </t>
  </si>
  <si>
    <t>005121 R</t>
  </si>
  <si>
    <t>Vedlejší rozpočtové náklady</t>
  </si>
  <si>
    <t>Soubor</t>
  </si>
  <si>
    <t>VRN</t>
  </si>
  <si>
    <t>POL99_2</t>
  </si>
  <si>
    <t>- zařízení staveniště</t>
  </si>
  <si>
    <t>- kompletační a koordinační činnost</t>
  </si>
  <si>
    <t>- dodržování BOZP</t>
  </si>
  <si>
    <t>- zakrývání výplni otvorů a předmětů</t>
  </si>
  <si>
    <t>SUM</t>
  </si>
  <si>
    <t>Poznámky uchazeče k zadání</t>
  </si>
  <si>
    <t>POPUZIV</t>
  </si>
  <si>
    <t>- úklid na pracovišti</t>
  </si>
  <si>
    <t>END</t>
  </si>
  <si>
    <t>Jubilejní 5/251, Byt č. 2 v 1 NP</t>
  </si>
  <si>
    <t>Demontáž podlah bez polštářů z dřevotřísky do 2 cm, ve 2 vrstvách s přeložením</t>
  </si>
  <si>
    <t>předsíň : (1,95*1,6)*2</t>
  </si>
  <si>
    <t>kuchyň 10% : (4,7*3,1*0,1)*2</t>
  </si>
  <si>
    <t>pokoj 10% : (4*4,95*0,1)*2</t>
  </si>
  <si>
    <t>pokoj 10% : (2,475*4,95*0,1)*2</t>
  </si>
  <si>
    <t>Montáž podlahy z desek nad tl.18 mm, P+D, šroubov. vč. dodávky desky OSB 3 4PD tl. 22 mm (ve 2 vrstvách)</t>
  </si>
  <si>
    <t>776511821R00</t>
  </si>
  <si>
    <t>Odstranění gumové podložky pod PVC</t>
  </si>
  <si>
    <t xml:space="preserve">Byt č. 2 </t>
  </si>
  <si>
    <t>Omítka sušící vnitřní, vysoké zasolení, tl.25 mm vysoušecí  sušící omítka systémové řešení</t>
  </si>
  <si>
    <t>784402801R00</t>
  </si>
  <si>
    <t>Odstranění malby oškrábáním v místnosti H do 3,8 m</t>
  </si>
  <si>
    <t>193,91125-18,055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</si>
</sst>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165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4" fontId="15" fillId="4" borderId="0" xfId="0" applyNumberFormat="1" applyFont="1" applyFill="1" applyAlignment="1" applyProtection="1">
      <alignment vertical="top" shrinkToFit="1"/>
      <protection locked="0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4" borderId="42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5" fontId="15" fillId="0" borderId="45" xfId="0" applyNumberFormat="1" applyFont="1" applyBorder="1" applyAlignment="1">
      <alignment vertical="top" shrinkToFit="1"/>
    </xf>
    <xf numFmtId="4" fontId="15" fillId="4" borderId="45" xfId="0" applyNumberFormat="1" applyFont="1" applyFill="1" applyBorder="1" applyAlignment="1" applyProtection="1">
      <alignment vertical="top" shrinkToFit="1"/>
      <protection locked="0"/>
    </xf>
    <xf numFmtId="4" fontId="15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1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2"/>
      <c r="B2" s="77" t="s">
        <v>24</v>
      </c>
      <c r="C2" s="78"/>
      <c r="D2" s="79" t="s">
        <v>49</v>
      </c>
      <c r="E2" s="207" t="s">
        <v>208</v>
      </c>
      <c r="F2" s="208"/>
      <c r="G2" s="208"/>
      <c r="H2" s="208"/>
      <c r="I2" s="208"/>
      <c r="J2" s="209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6">
        <v>4315</v>
      </c>
      <c r="B4" s="82" t="s">
        <v>48</v>
      </c>
      <c r="C4" s="83"/>
      <c r="D4" s="84" t="s">
        <v>43</v>
      </c>
      <c r="E4" s="220" t="s">
        <v>217</v>
      </c>
      <c r="F4" s="221"/>
      <c r="G4" s="221"/>
      <c r="H4" s="221"/>
      <c r="I4" s="221"/>
      <c r="J4" s="222"/>
    </row>
    <row r="5" spans="1:15" ht="24" customHeight="1" x14ac:dyDescent="0.2">
      <c r="A5" s="2"/>
      <c r="B5" s="31" t="s">
        <v>23</v>
      </c>
      <c r="D5" s="225"/>
      <c r="E5" s="226"/>
      <c r="F5" s="226"/>
      <c r="G5" s="226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7"/>
      <c r="E6" s="228"/>
      <c r="F6" s="228"/>
      <c r="G6" s="22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9"/>
      <c r="F7" s="230"/>
      <c r="G7" s="23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4"/>
      <c r="E11" s="214"/>
      <c r="F11" s="214"/>
      <c r="G11" s="214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23"/>
      <c r="F13" s="224"/>
      <c r="G13" s="22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4"/>
      <c r="F16" s="205"/>
      <c r="G16" s="204"/>
      <c r="H16" s="205"/>
      <c r="I16" s="204">
        <f>SUMIF(F49:F60,A16,I49:I60)+SUMIF(F49:F60,"PSU",I49:I60)</f>
        <v>0</v>
      </c>
      <c r="J16" s="206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4"/>
      <c r="F17" s="205"/>
      <c r="G17" s="204"/>
      <c r="H17" s="205"/>
      <c r="I17" s="204">
        <f>SUMIF(F49:F60,A17,I49:I60)</f>
        <v>0</v>
      </c>
      <c r="J17" s="206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4"/>
      <c r="F18" s="205"/>
      <c r="G18" s="204"/>
      <c r="H18" s="205"/>
      <c r="I18" s="204">
        <f>SUMIF(F49:F60,A18,I49:I60)</f>
        <v>0</v>
      </c>
      <c r="J18" s="206"/>
    </row>
    <row r="19" spans="1:10" ht="23.25" customHeight="1" x14ac:dyDescent="0.2">
      <c r="A19" s="139" t="s">
        <v>79</v>
      </c>
      <c r="B19" s="38" t="s">
        <v>29</v>
      </c>
      <c r="C19" s="62"/>
      <c r="D19" s="63"/>
      <c r="E19" s="204"/>
      <c r="F19" s="205"/>
      <c r="G19" s="204"/>
      <c r="H19" s="205"/>
      <c r="I19" s="204">
        <f>SUMIF(F49:F60,A19,I49:I60)</f>
        <v>0</v>
      </c>
      <c r="J19" s="206"/>
    </row>
    <row r="20" spans="1:10" ht="23.25" customHeight="1" x14ac:dyDescent="0.2">
      <c r="A20" s="139" t="s">
        <v>80</v>
      </c>
      <c r="B20" s="38" t="s">
        <v>30</v>
      </c>
      <c r="C20" s="62"/>
      <c r="D20" s="63"/>
      <c r="E20" s="204"/>
      <c r="F20" s="205"/>
      <c r="G20" s="204"/>
      <c r="H20" s="205"/>
      <c r="I20" s="204">
        <f>SUMIF(F49:F60,A20,I49:I60)</f>
        <v>0</v>
      </c>
      <c r="J20" s="206"/>
    </row>
    <row r="21" spans="1:10" ht="23.25" customHeight="1" x14ac:dyDescent="0.2">
      <c r="A21" s="2"/>
      <c r="B21" s="48" t="s">
        <v>31</v>
      </c>
      <c r="C21" s="64"/>
      <c r="D21" s="65"/>
      <c r="E21" s="217"/>
      <c r="F21" s="218"/>
      <c r="G21" s="217"/>
      <c r="H21" s="218"/>
      <c r="I21" s="217">
        <f>SUM(I16:J20)</f>
        <v>0</v>
      </c>
      <c r="J21" s="23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34">
        <f t="shared" ref="G23" si="0">SUM(I21)</f>
        <v>0</v>
      </c>
      <c r="H23" s="235"/>
      <c r="I23" s="235"/>
      <c r="J23" s="40" t="str">
        <f t="shared" ref="J23:J28" si="1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32">
        <f>A23</f>
        <v>0</v>
      </c>
      <c r="H24" s="233"/>
      <c r="I24" s="233"/>
      <c r="J24" s="40" t="str">
        <f t="shared" si="1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4">
        <f>ZakladDPHZaklVypocet</f>
        <v>0</v>
      </c>
      <c r="H25" s="235"/>
      <c r="I25" s="235"/>
      <c r="J25" s="40" t="str">
        <f t="shared" si="1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1">
        <f>A25</f>
        <v>0</v>
      </c>
      <c r="H26" s="202"/>
      <c r="I26" s="202"/>
      <c r="J26" s="37" t="str">
        <f t="shared" si="1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3">
        <f>CenaCelkem-(ZakladDPHSni+DPHSni+ZakladDPHZakl+DPHZakl)</f>
        <v>0</v>
      </c>
      <c r="H27" s="203"/>
      <c r="I27" s="203"/>
      <c r="J27" s="41" t="str">
        <f t="shared" si="1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37">
        <f>ZakladDPHSniVypocet+ZakladDPHZaklVypocet</f>
        <v>0</v>
      </c>
      <c r="H28" s="238"/>
      <c r="I28" s="238"/>
      <c r="J28" s="116" t="str">
        <f t="shared" si="1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37">
        <f>A27</f>
        <v>0</v>
      </c>
      <c r="H29" s="237"/>
      <c r="I29" s="237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9"/>
      <c r="E34" s="240"/>
      <c r="G34" s="241"/>
      <c r="H34" s="242"/>
      <c r="I34" s="242"/>
      <c r="J34" s="25"/>
    </row>
    <row r="35" spans="1:10" ht="12.75" customHeight="1" x14ac:dyDescent="0.2">
      <c r="A35" s="2"/>
      <c r="B35" s="2"/>
      <c r="D35" s="231" t="s">
        <v>2</v>
      </c>
      <c r="E35" s="23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51</v>
      </c>
      <c r="C39" s="243"/>
      <c r="D39" s="243"/>
      <c r="E39" s="243"/>
      <c r="F39" s="99">
        <f>'01 1 Pol'!AE105</f>
        <v>0</v>
      </c>
      <c r="G39" s="100">
        <f>'01 1 Pol'!AF105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 t="s">
        <v>45</v>
      </c>
      <c r="C40" s="244" t="s">
        <v>46</v>
      </c>
      <c r="D40" s="244"/>
      <c r="E40" s="244"/>
      <c r="F40" s="104">
        <f>'01 1 Pol'!AE105</f>
        <v>0</v>
      </c>
      <c r="G40" s="105">
        <f>'01 1 Pol'!AF105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07" t="s">
        <v>43</v>
      </c>
      <c r="C41" s="243" t="s">
        <v>44</v>
      </c>
      <c r="D41" s="243"/>
      <c r="E41" s="243"/>
      <c r="F41" s="108">
        <f>'01 1 Pol'!AE105</f>
        <v>0</v>
      </c>
      <c r="G41" s="101">
        <f>'01 1 Pol'!AF105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 x14ac:dyDescent="0.2">
      <c r="A42" s="88"/>
      <c r="B42" s="245" t="s">
        <v>52</v>
      </c>
      <c r="C42" s="246"/>
      <c r="D42" s="246"/>
      <c r="E42" s="247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54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55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56</v>
      </c>
      <c r="C49" s="248" t="s">
        <v>57</v>
      </c>
      <c r="D49" s="249"/>
      <c r="E49" s="249"/>
      <c r="F49" s="137" t="s">
        <v>26</v>
      </c>
      <c r="G49" s="129"/>
      <c r="H49" s="129"/>
      <c r="I49" s="129">
        <f>'01 1 Pol'!G8</f>
        <v>0</v>
      </c>
      <c r="J49" s="134" t="str">
        <f>IF(I61=0,"",I49/I61*100)</f>
        <v/>
      </c>
    </row>
    <row r="50" spans="1:10" ht="36.75" customHeight="1" x14ac:dyDescent="0.2">
      <c r="A50" s="123"/>
      <c r="B50" s="128" t="s">
        <v>58</v>
      </c>
      <c r="C50" s="248" t="s">
        <v>59</v>
      </c>
      <c r="D50" s="249"/>
      <c r="E50" s="249"/>
      <c r="F50" s="137" t="s">
        <v>26</v>
      </c>
      <c r="G50" s="129"/>
      <c r="H50" s="129"/>
      <c r="I50" s="129">
        <f>'01 1 Pol'!G18</f>
        <v>0</v>
      </c>
      <c r="J50" s="134" t="str">
        <f>IF(I61=0,"",I50/I61*100)</f>
        <v/>
      </c>
    </row>
    <row r="51" spans="1:10" ht="36.75" customHeight="1" x14ac:dyDescent="0.2">
      <c r="A51" s="123"/>
      <c r="B51" s="128" t="s">
        <v>60</v>
      </c>
      <c r="C51" s="248" t="s">
        <v>61</v>
      </c>
      <c r="D51" s="249"/>
      <c r="E51" s="249"/>
      <c r="F51" s="137" t="s">
        <v>26</v>
      </c>
      <c r="G51" s="129"/>
      <c r="H51" s="129"/>
      <c r="I51" s="129">
        <f>'01 1 Pol'!G24</f>
        <v>0</v>
      </c>
      <c r="J51" s="134" t="str">
        <f>IF(I61=0,"",I51/I61*100)</f>
        <v/>
      </c>
    </row>
    <row r="52" spans="1:10" ht="36.75" customHeight="1" x14ac:dyDescent="0.2">
      <c r="A52" s="123"/>
      <c r="B52" s="128" t="s">
        <v>62</v>
      </c>
      <c r="C52" s="248" t="s">
        <v>63</v>
      </c>
      <c r="D52" s="249"/>
      <c r="E52" s="249"/>
      <c r="F52" s="137" t="s">
        <v>26</v>
      </c>
      <c r="G52" s="129"/>
      <c r="H52" s="129"/>
      <c r="I52" s="129">
        <f>'01 1 Pol'!G30</f>
        <v>0</v>
      </c>
      <c r="J52" s="134" t="str">
        <f>IF(I61=0,"",I52/I61*100)</f>
        <v/>
      </c>
    </row>
    <row r="53" spans="1:10" ht="36.75" customHeight="1" x14ac:dyDescent="0.2">
      <c r="A53" s="123"/>
      <c r="B53" s="128" t="s">
        <v>64</v>
      </c>
      <c r="C53" s="248" t="s">
        <v>65</v>
      </c>
      <c r="D53" s="249"/>
      <c r="E53" s="249"/>
      <c r="F53" s="137" t="s">
        <v>26</v>
      </c>
      <c r="G53" s="129"/>
      <c r="H53" s="129"/>
      <c r="I53" s="129">
        <f>'01 1 Pol'!G32</f>
        <v>0</v>
      </c>
      <c r="J53" s="134" t="str">
        <f>IF(I61=0,"",I53/I61*100)</f>
        <v/>
      </c>
    </row>
    <row r="54" spans="1:10" ht="36.75" customHeight="1" x14ac:dyDescent="0.2">
      <c r="A54" s="123"/>
      <c r="B54" s="128" t="s">
        <v>66</v>
      </c>
      <c r="C54" s="248" t="s">
        <v>67</v>
      </c>
      <c r="D54" s="249"/>
      <c r="E54" s="249"/>
      <c r="F54" s="137" t="s">
        <v>26</v>
      </c>
      <c r="G54" s="129"/>
      <c r="H54" s="129"/>
      <c r="I54" s="129">
        <f>'01 1 Pol'!G40</f>
        <v>0</v>
      </c>
      <c r="J54" s="134" t="str">
        <f>IF(I61=0,"",I54/I61*100)</f>
        <v/>
      </c>
    </row>
    <row r="55" spans="1:10" ht="36.75" customHeight="1" x14ac:dyDescent="0.2">
      <c r="A55" s="123"/>
      <c r="B55" s="128" t="s">
        <v>68</v>
      </c>
      <c r="C55" s="248" t="s">
        <v>69</v>
      </c>
      <c r="D55" s="249"/>
      <c r="E55" s="249"/>
      <c r="F55" s="137" t="s">
        <v>27</v>
      </c>
      <c r="G55" s="129"/>
      <c r="H55" s="129"/>
      <c r="I55" s="129">
        <f>'01 1 Pol'!G42</f>
        <v>0</v>
      </c>
      <c r="J55" s="134" t="str">
        <f>IF(I61=0,"",I55/I61*100)</f>
        <v/>
      </c>
    </row>
    <row r="56" spans="1:10" ht="36.75" customHeight="1" x14ac:dyDescent="0.2">
      <c r="A56" s="123"/>
      <c r="B56" s="128" t="s">
        <v>70</v>
      </c>
      <c r="C56" s="248" t="s">
        <v>71</v>
      </c>
      <c r="D56" s="249"/>
      <c r="E56" s="249"/>
      <c r="F56" s="137" t="s">
        <v>27</v>
      </c>
      <c r="G56" s="129"/>
      <c r="H56" s="129"/>
      <c r="I56" s="129">
        <f>'01 1 Pol'!G48</f>
        <v>0</v>
      </c>
      <c r="J56" s="134" t="str">
        <f>IF(I61=0,"",I56/I61*100)</f>
        <v/>
      </c>
    </row>
    <row r="57" spans="1:10" ht="36.75" customHeight="1" x14ac:dyDescent="0.2">
      <c r="A57" s="123"/>
      <c r="B57" s="128" t="s">
        <v>72</v>
      </c>
      <c r="C57" s="248" t="s">
        <v>73</v>
      </c>
      <c r="D57" s="249"/>
      <c r="E57" s="249"/>
      <c r="F57" s="137" t="s">
        <v>27</v>
      </c>
      <c r="G57" s="129"/>
      <c r="H57" s="129"/>
      <c r="I57" s="129">
        <f>'01 1 Pol'!G55</f>
        <v>0</v>
      </c>
      <c r="J57" s="134" t="str">
        <f>IF(I61=0,"",I57/I61*100)</f>
        <v/>
      </c>
    </row>
    <row r="58" spans="1:10" ht="36.75" customHeight="1" x14ac:dyDescent="0.2">
      <c r="A58" s="123"/>
      <c r="B58" s="128" t="s">
        <v>74</v>
      </c>
      <c r="C58" s="248" t="s">
        <v>75</v>
      </c>
      <c r="D58" s="249"/>
      <c r="E58" s="249"/>
      <c r="F58" s="137" t="s">
        <v>27</v>
      </c>
      <c r="G58" s="129"/>
      <c r="H58" s="129"/>
      <c r="I58" s="129">
        <f>'01 1 Pol'!G76</f>
        <v>0</v>
      </c>
      <c r="J58" s="134" t="str">
        <f>IF(I61=0,"",I58/I61*100)</f>
        <v/>
      </c>
    </row>
    <row r="59" spans="1:10" ht="36.75" customHeight="1" x14ac:dyDescent="0.2">
      <c r="A59" s="123"/>
      <c r="B59" s="128" t="s">
        <v>76</v>
      </c>
      <c r="C59" s="248" t="s">
        <v>77</v>
      </c>
      <c r="D59" s="249"/>
      <c r="E59" s="249"/>
      <c r="F59" s="137" t="s">
        <v>78</v>
      </c>
      <c r="G59" s="129"/>
      <c r="H59" s="129"/>
      <c r="I59" s="129">
        <f>'01 1 Pol'!G90</f>
        <v>0</v>
      </c>
      <c r="J59" s="134" t="str">
        <f>IF(I61=0,"",I59/I61*100)</f>
        <v/>
      </c>
    </row>
    <row r="60" spans="1:10" ht="36.75" customHeight="1" x14ac:dyDescent="0.2">
      <c r="A60" s="123"/>
      <c r="B60" s="128" t="s">
        <v>79</v>
      </c>
      <c r="C60" s="248" t="s">
        <v>29</v>
      </c>
      <c r="D60" s="249"/>
      <c r="E60" s="249"/>
      <c r="F60" s="137" t="s">
        <v>79</v>
      </c>
      <c r="G60" s="129"/>
      <c r="H60" s="129"/>
      <c r="I60" s="129">
        <f>'01 1 Pol'!G97</f>
        <v>0</v>
      </c>
      <c r="J60" s="134" t="str">
        <f>IF(I61=0,"",I60/I61*100)</f>
        <v/>
      </c>
    </row>
    <row r="61" spans="1:10" ht="25.5" customHeight="1" x14ac:dyDescent="0.2">
      <c r="A61" s="124"/>
      <c r="B61" s="130" t="s">
        <v>1</v>
      </c>
      <c r="C61" s="131"/>
      <c r="D61" s="132"/>
      <c r="E61" s="132"/>
      <c r="F61" s="138"/>
      <c r="G61" s="133"/>
      <c r="H61" s="133"/>
      <c r="I61" s="133">
        <f>SUM(I49:I60)</f>
        <v>0</v>
      </c>
      <c r="J61" s="135">
        <f>SUM(J49:J60)</f>
        <v>0</v>
      </c>
    </row>
    <row r="62" spans="1:10" x14ac:dyDescent="0.2">
      <c r="F62" s="87"/>
      <c r="G62" s="87"/>
      <c r="H62" s="87"/>
      <c r="I62" s="87"/>
      <c r="J62" s="136"/>
    </row>
    <row r="63" spans="1:10" x14ac:dyDescent="0.2">
      <c r="F63" s="87"/>
      <c r="G63" s="87"/>
      <c r="H63" s="87"/>
      <c r="I63" s="87"/>
      <c r="J63" s="136"/>
    </row>
    <row r="64" spans="1:10" x14ac:dyDescent="0.2">
      <c r="F64" s="87"/>
      <c r="G64" s="87"/>
      <c r="H64" s="87"/>
      <c r="I64" s="87"/>
      <c r="J64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7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8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9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10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7"/>
  <sheetViews>
    <sheetView zoomScale="120" zoomScaleNormal="120" workbookViewId="0">
      <pane ySplit="7" topLeftCell="A104" activePane="bottomLeft" state="frozen"/>
      <selection pane="bottomLeft" activeCell="F9" sqref="F9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5703125" customWidth="1"/>
  </cols>
  <sheetData>
    <row r="1" spans="1:60" ht="15.75" customHeight="1" x14ac:dyDescent="0.25">
      <c r="A1" s="272" t="s">
        <v>7</v>
      </c>
      <c r="B1" s="272"/>
      <c r="C1" s="272"/>
      <c r="D1" s="272"/>
      <c r="E1" s="272"/>
      <c r="F1" s="272"/>
      <c r="G1" s="272"/>
      <c r="AG1" t="s">
        <v>81</v>
      </c>
    </row>
    <row r="2" spans="1:60" ht="24.95" customHeight="1" x14ac:dyDescent="0.2">
      <c r="A2" s="50" t="s">
        <v>8</v>
      </c>
      <c r="B2" s="49" t="s">
        <v>49</v>
      </c>
      <c r="C2" s="273" t="s">
        <v>50</v>
      </c>
      <c r="D2" s="274"/>
      <c r="E2" s="274"/>
      <c r="F2" s="274"/>
      <c r="G2" s="275"/>
      <c r="AG2" t="s">
        <v>82</v>
      </c>
    </row>
    <row r="3" spans="1:60" ht="24.95" customHeight="1" x14ac:dyDescent="0.2">
      <c r="A3" s="50" t="s">
        <v>9</v>
      </c>
      <c r="B3" s="49" t="s">
        <v>45</v>
      </c>
      <c r="C3" s="273" t="s">
        <v>46</v>
      </c>
      <c r="D3" s="274"/>
      <c r="E3" s="274"/>
      <c r="F3" s="274"/>
      <c r="G3" s="275"/>
      <c r="AC3" s="121" t="s">
        <v>82</v>
      </c>
      <c r="AG3" t="s">
        <v>83</v>
      </c>
    </row>
    <row r="4" spans="1:60" ht="24.95" customHeight="1" x14ac:dyDescent="0.2">
      <c r="A4" s="140" t="s">
        <v>10</v>
      </c>
      <c r="B4" s="141" t="s">
        <v>43</v>
      </c>
      <c r="C4" s="276" t="s">
        <v>44</v>
      </c>
      <c r="D4" s="277"/>
      <c r="E4" s="277"/>
      <c r="F4" s="277"/>
      <c r="G4" s="278"/>
      <c r="AG4" t="s">
        <v>84</v>
      </c>
    </row>
    <row r="5" spans="1:60" x14ac:dyDescent="0.2">
      <c r="D5" s="10"/>
    </row>
    <row r="6" spans="1:60" ht="38.25" x14ac:dyDescent="0.2">
      <c r="A6" s="143" t="s">
        <v>85</v>
      </c>
      <c r="B6" s="145" t="s">
        <v>86</v>
      </c>
      <c r="C6" s="145" t="s">
        <v>87</v>
      </c>
      <c r="D6" s="144" t="s">
        <v>88</v>
      </c>
      <c r="E6" s="143" t="s">
        <v>89</v>
      </c>
      <c r="F6" s="142" t="s">
        <v>90</v>
      </c>
      <c r="G6" s="143" t="s">
        <v>31</v>
      </c>
      <c r="H6" s="146" t="s">
        <v>32</v>
      </c>
      <c r="I6" s="146" t="s">
        <v>91</v>
      </c>
      <c r="J6" s="146" t="s">
        <v>33</v>
      </c>
      <c r="K6" s="146" t="s">
        <v>92</v>
      </c>
      <c r="L6" s="146" t="s">
        <v>93</v>
      </c>
      <c r="M6" s="146" t="s">
        <v>94</v>
      </c>
      <c r="N6" s="146" t="s">
        <v>95</v>
      </c>
      <c r="O6" s="146" t="s">
        <v>96</v>
      </c>
      <c r="P6" s="146" t="s">
        <v>97</v>
      </c>
      <c r="Q6" s="146" t="s">
        <v>98</v>
      </c>
      <c r="R6" s="146" t="s">
        <v>99</v>
      </c>
      <c r="S6" s="146" t="s">
        <v>100</v>
      </c>
      <c r="T6" s="146" t="s">
        <v>101</v>
      </c>
      <c r="U6" s="146" t="s">
        <v>102</v>
      </c>
      <c r="V6" s="146" t="s">
        <v>103</v>
      </c>
      <c r="W6" s="146" t="s">
        <v>104</v>
      </c>
      <c r="X6" s="146" t="s">
        <v>105</v>
      </c>
      <c r="Y6" s="146" t="s">
        <v>106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8" t="s">
        <v>107</v>
      </c>
      <c r="B8" s="169" t="s">
        <v>56</v>
      </c>
      <c r="C8" s="188" t="s">
        <v>57</v>
      </c>
      <c r="D8" s="170"/>
      <c r="E8" s="171"/>
      <c r="F8" s="172"/>
      <c r="G8" s="173">
        <f>SUMIF(AG9:AG17,"&lt;&gt;NOR",G9:G17)</f>
        <v>0</v>
      </c>
      <c r="H8" s="167"/>
      <c r="I8" s="167">
        <f>SUM(I9:I17)</f>
        <v>28874.48</v>
      </c>
      <c r="J8" s="167"/>
      <c r="K8" s="167">
        <f>SUM(K9:K17)</f>
        <v>18533.03</v>
      </c>
      <c r="L8" s="167"/>
      <c r="M8" s="167">
        <f>SUM(M9:M17)</f>
        <v>0</v>
      </c>
      <c r="N8" s="166"/>
      <c r="O8" s="166">
        <f>SUM(O9:O17)</f>
        <v>0.02</v>
      </c>
      <c r="P8" s="166"/>
      <c r="Q8" s="166">
        <f>SUM(Q9:Q17)</f>
        <v>0</v>
      </c>
      <c r="R8" s="167"/>
      <c r="S8" s="167"/>
      <c r="T8" s="167"/>
      <c r="U8" s="167"/>
      <c r="V8" s="167">
        <f>SUM(V9:V17)</f>
        <v>33.08</v>
      </c>
      <c r="W8" s="167"/>
      <c r="X8" s="167"/>
      <c r="Y8" s="167"/>
      <c r="AG8" t="s">
        <v>108</v>
      </c>
    </row>
    <row r="9" spans="1:60" ht="22.5" outlineLevel="1" x14ac:dyDescent="0.2">
      <c r="A9" s="175">
        <v>1</v>
      </c>
      <c r="B9" s="176" t="s">
        <v>109</v>
      </c>
      <c r="C9" s="189" t="s">
        <v>110</v>
      </c>
      <c r="D9" s="177" t="s">
        <v>111</v>
      </c>
      <c r="E9" s="178">
        <v>44.1</v>
      </c>
      <c r="F9" s="179"/>
      <c r="G9" s="180">
        <f>ROUND(E9*F9,2)</f>
        <v>0</v>
      </c>
      <c r="H9" s="158">
        <v>654.75</v>
      </c>
      <c r="I9" s="157">
        <f>ROUND(E9*H9,2)</f>
        <v>28874.48</v>
      </c>
      <c r="J9" s="158">
        <v>420.25</v>
      </c>
      <c r="K9" s="157">
        <f>ROUND(E9*J9,2)</f>
        <v>18533.03</v>
      </c>
      <c r="L9" s="157">
        <v>12</v>
      </c>
      <c r="M9" s="157">
        <f>G9*(1+L9/100)</f>
        <v>0</v>
      </c>
      <c r="N9" s="156">
        <v>4.8000000000000001E-4</v>
      </c>
      <c r="O9" s="156">
        <f>ROUND(E9*N9,2)</f>
        <v>0.02</v>
      </c>
      <c r="P9" s="156">
        <v>0</v>
      </c>
      <c r="Q9" s="156">
        <f>ROUND(E9*P9,2)</f>
        <v>0</v>
      </c>
      <c r="R9" s="157"/>
      <c r="S9" s="157" t="s">
        <v>112</v>
      </c>
      <c r="T9" s="157" t="s">
        <v>112</v>
      </c>
      <c r="U9" s="157">
        <v>0.75</v>
      </c>
      <c r="V9" s="157">
        <f>ROUND(E9*U9,2)</f>
        <v>33.08</v>
      </c>
      <c r="W9" s="157"/>
      <c r="X9" s="157" t="s">
        <v>113</v>
      </c>
      <c r="Y9" s="157" t="s">
        <v>114</v>
      </c>
      <c r="Z9" s="147"/>
      <c r="AA9" s="147"/>
      <c r="AB9" s="147"/>
      <c r="AC9" s="147"/>
      <c r="AD9" s="147"/>
      <c r="AE9" s="147"/>
      <c r="AF9" s="147"/>
      <c r="AG9" s="147" t="s">
        <v>115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68" t="s">
        <v>116</v>
      </c>
      <c r="D10" s="269"/>
      <c r="E10" s="269"/>
      <c r="F10" s="269"/>
      <c r="G10" s="269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117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1" t="str">
        <f>C10</f>
        <v>Vyvrtání otvorů 10 ks/m ve spáře zdiva, vyčištění vrtu od hrubých nečistot, zaplnění otvorů injektážní pastou. Aplikace tlakovou pistolí. Uzavření vyplněných otvorů těsnicí maltou.</v>
      </c>
      <c r="BB10" s="147"/>
      <c r="BC10" s="147"/>
      <c r="BD10" s="147"/>
      <c r="BE10" s="147"/>
      <c r="BF10" s="147"/>
      <c r="BG10" s="147"/>
      <c r="BH10" s="147"/>
    </row>
    <row r="11" spans="1:60" outlineLevel="3" x14ac:dyDescent="0.2">
      <c r="A11" s="154"/>
      <c r="B11" s="155"/>
      <c r="C11" s="270" t="s">
        <v>118</v>
      </c>
      <c r="D11" s="271"/>
      <c r="E11" s="271"/>
      <c r="F11" s="271"/>
      <c r="G11" s="271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117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90" t="s">
        <v>119</v>
      </c>
      <c r="D12" s="159"/>
      <c r="E12" s="160"/>
      <c r="F12" s="161"/>
      <c r="G12" s="161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117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3" x14ac:dyDescent="0.2">
      <c r="A13" s="154"/>
      <c r="B13" s="155"/>
      <c r="C13" s="270" t="s">
        <v>120</v>
      </c>
      <c r="D13" s="271"/>
      <c r="E13" s="271"/>
      <c r="F13" s="271"/>
      <c r="G13" s="271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117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1" t="str">
        <f>C13</f>
        <v>Ve vodorovné spáře zdiva tl. 300 mm (obvodové i střední zdi) nad podlahou bude provedena infúzní clona - mikroemulzním silikonovým krémem.</v>
      </c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1" t="s">
        <v>121</v>
      </c>
      <c r="D14" s="162"/>
      <c r="E14" s="163">
        <v>3.55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122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191" t="s">
        <v>123</v>
      </c>
      <c r="D15" s="162"/>
      <c r="E15" s="163">
        <v>7.8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122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91" t="s">
        <v>124</v>
      </c>
      <c r="D16" s="162"/>
      <c r="E16" s="163">
        <v>17.899999999999999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122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91" t="s">
        <v>125</v>
      </c>
      <c r="D17" s="162"/>
      <c r="E17" s="163">
        <v>14.85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122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8" t="s">
        <v>107</v>
      </c>
      <c r="B18" s="169" t="s">
        <v>58</v>
      </c>
      <c r="C18" s="188" t="s">
        <v>59</v>
      </c>
      <c r="D18" s="170"/>
      <c r="E18" s="171"/>
      <c r="F18" s="172"/>
      <c r="G18" s="173">
        <f>SUMIF(AG19:AG23,"&lt;&gt;NOR",G19:G23)</f>
        <v>0</v>
      </c>
      <c r="H18" s="167"/>
      <c r="I18" s="167">
        <f>SUM(I19:I23)</f>
        <v>13753.76</v>
      </c>
      <c r="J18" s="167"/>
      <c r="K18" s="167">
        <f>SUM(K19:K23)</f>
        <v>8724.7199999999993</v>
      </c>
      <c r="L18" s="167"/>
      <c r="M18" s="167">
        <f>SUM(M19:M23)</f>
        <v>0</v>
      </c>
      <c r="N18" s="166"/>
      <c r="O18" s="166">
        <f>SUM(O19:O23)</f>
        <v>0.66</v>
      </c>
      <c r="P18" s="166"/>
      <c r="Q18" s="166">
        <f>SUM(Q19:Q23)</f>
        <v>0</v>
      </c>
      <c r="R18" s="167"/>
      <c r="S18" s="167"/>
      <c r="T18" s="167"/>
      <c r="U18" s="167"/>
      <c r="V18" s="167">
        <f>SUM(V19:V23)</f>
        <v>13.54</v>
      </c>
      <c r="W18" s="167"/>
      <c r="X18" s="167"/>
      <c r="Y18" s="167"/>
      <c r="AG18" t="s">
        <v>108</v>
      </c>
    </row>
    <row r="19" spans="1:60" ht="22.5" outlineLevel="1" x14ac:dyDescent="0.2">
      <c r="A19" s="175">
        <v>2</v>
      </c>
      <c r="B19" s="176" t="s">
        <v>126</v>
      </c>
      <c r="C19" s="189" t="s">
        <v>218</v>
      </c>
      <c r="D19" s="177" t="s">
        <v>127</v>
      </c>
      <c r="E19" s="178">
        <v>18.055</v>
      </c>
      <c r="F19" s="179"/>
      <c r="G19" s="180">
        <f>ROUND(E19*F19,2)</f>
        <v>0</v>
      </c>
      <c r="H19" s="158">
        <v>761.77</v>
      </c>
      <c r="I19" s="157">
        <f>ROUND(E19*H19,2)</f>
        <v>13753.76</v>
      </c>
      <c r="J19" s="158">
        <v>483.23</v>
      </c>
      <c r="K19" s="157">
        <f>ROUND(E19*J19,2)</f>
        <v>8724.7199999999993</v>
      </c>
      <c r="L19" s="157">
        <v>12</v>
      </c>
      <c r="M19" s="157">
        <f>G19*(1+L19/100)</f>
        <v>0</v>
      </c>
      <c r="N19" s="156">
        <v>3.6799999999999999E-2</v>
      </c>
      <c r="O19" s="156">
        <f>ROUND(E19*N19,2)</f>
        <v>0.66</v>
      </c>
      <c r="P19" s="156">
        <v>0</v>
      </c>
      <c r="Q19" s="156">
        <f>ROUND(E19*P19,2)</f>
        <v>0</v>
      </c>
      <c r="R19" s="157"/>
      <c r="S19" s="157" t="s">
        <v>112</v>
      </c>
      <c r="T19" s="157" t="s">
        <v>112</v>
      </c>
      <c r="U19" s="157">
        <v>0.75</v>
      </c>
      <c r="V19" s="157">
        <f>ROUND(E19*U19,2)</f>
        <v>13.54</v>
      </c>
      <c r="W19" s="157"/>
      <c r="X19" s="157" t="s">
        <v>113</v>
      </c>
      <c r="Y19" s="157" t="s">
        <v>114</v>
      </c>
      <c r="Z19" s="147"/>
      <c r="AA19" s="147"/>
      <c r="AB19" s="147"/>
      <c r="AC19" s="147"/>
      <c r="AD19" s="147"/>
      <c r="AE19" s="147"/>
      <c r="AF19" s="147"/>
      <c r="AG19" s="147" t="s">
        <v>115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1" t="s">
        <v>128</v>
      </c>
      <c r="D20" s="162"/>
      <c r="E20" s="163">
        <v>3.55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122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1" t="s">
        <v>129</v>
      </c>
      <c r="D21" s="162"/>
      <c r="E21" s="163">
        <v>4.68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122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1" t="s">
        <v>130</v>
      </c>
      <c r="D22" s="162"/>
      <c r="E22" s="163">
        <v>5.37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122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1" t="s">
        <v>131</v>
      </c>
      <c r="D23" s="162"/>
      <c r="E23" s="163">
        <v>4.4550000000000001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122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8" t="s">
        <v>107</v>
      </c>
      <c r="B24" s="169" t="s">
        <v>60</v>
      </c>
      <c r="C24" s="188" t="s">
        <v>61</v>
      </c>
      <c r="D24" s="170"/>
      <c r="E24" s="171"/>
      <c r="F24" s="172"/>
      <c r="G24" s="173">
        <f>SUMIF(AG25:AG29,"&lt;&gt;NOR",G25:G29)</f>
        <v>0</v>
      </c>
      <c r="H24" s="167"/>
      <c r="I24" s="167">
        <f>SUM(I25:I29)</f>
        <v>408.95</v>
      </c>
      <c r="J24" s="167"/>
      <c r="K24" s="167">
        <f>SUM(K25:K29)</f>
        <v>7553.31</v>
      </c>
      <c r="L24" s="167"/>
      <c r="M24" s="167">
        <f>SUM(M25:M29)</f>
        <v>0</v>
      </c>
      <c r="N24" s="166"/>
      <c r="O24" s="166">
        <f>SUM(O25:O29)</f>
        <v>0.31</v>
      </c>
      <c r="P24" s="166"/>
      <c r="Q24" s="166">
        <f>SUM(Q25:Q29)</f>
        <v>0</v>
      </c>
      <c r="R24" s="167"/>
      <c r="S24" s="167"/>
      <c r="T24" s="167"/>
      <c r="U24" s="167"/>
      <c r="V24" s="167">
        <f>SUM(V25:V29)</f>
        <v>11.37</v>
      </c>
      <c r="W24" s="167"/>
      <c r="X24" s="167"/>
      <c r="Y24" s="167"/>
      <c r="AG24" t="s">
        <v>108</v>
      </c>
    </row>
    <row r="25" spans="1:60" outlineLevel="1" x14ac:dyDescent="0.2">
      <c r="A25" s="175">
        <v>3</v>
      </c>
      <c r="B25" s="176" t="s">
        <v>132</v>
      </c>
      <c r="C25" s="189" t="s">
        <v>133</v>
      </c>
      <c r="D25" s="177" t="s">
        <v>127</v>
      </c>
      <c r="E25" s="178">
        <v>18.055</v>
      </c>
      <c r="F25" s="179"/>
      <c r="G25" s="180">
        <f>ROUND(E25*F25,2)</f>
        <v>0</v>
      </c>
      <c r="H25" s="158">
        <v>22.65</v>
      </c>
      <c r="I25" s="157">
        <f>ROUND(E25*H25,2)</f>
        <v>408.95</v>
      </c>
      <c r="J25" s="158">
        <v>418.35</v>
      </c>
      <c r="K25" s="157">
        <f>ROUND(E25*J25,2)</f>
        <v>7553.31</v>
      </c>
      <c r="L25" s="157">
        <v>12</v>
      </c>
      <c r="M25" s="157">
        <f>G25*(1+L25/100)</f>
        <v>0</v>
      </c>
      <c r="N25" s="156">
        <v>1.7219999999999999E-2</v>
      </c>
      <c r="O25" s="156">
        <f>ROUND(E25*N25,2)</f>
        <v>0.31</v>
      </c>
      <c r="P25" s="156">
        <v>0</v>
      </c>
      <c r="Q25" s="156">
        <f>ROUND(E25*P25,2)</f>
        <v>0</v>
      </c>
      <c r="R25" s="157"/>
      <c r="S25" s="157" t="s">
        <v>112</v>
      </c>
      <c r="T25" s="157" t="s">
        <v>112</v>
      </c>
      <c r="U25" s="157">
        <v>0.63</v>
      </c>
      <c r="V25" s="157">
        <f>ROUND(E25*U25,2)</f>
        <v>11.37</v>
      </c>
      <c r="W25" s="157"/>
      <c r="X25" s="157" t="s">
        <v>113</v>
      </c>
      <c r="Y25" s="157" t="s">
        <v>114</v>
      </c>
      <c r="Z25" s="147"/>
      <c r="AA25" s="147"/>
      <c r="AB25" s="147"/>
      <c r="AC25" s="147"/>
      <c r="AD25" s="147"/>
      <c r="AE25" s="147"/>
      <c r="AF25" s="147"/>
      <c r="AG25" s="147" t="s">
        <v>115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1" t="s">
        <v>128</v>
      </c>
      <c r="D26" s="162"/>
      <c r="E26" s="163">
        <v>3.55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122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91" t="s">
        <v>129</v>
      </c>
      <c r="D27" s="162"/>
      <c r="E27" s="163">
        <v>4.68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122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91" t="s">
        <v>130</v>
      </c>
      <c r="D28" s="162"/>
      <c r="E28" s="163">
        <v>5.37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122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191" t="s">
        <v>131</v>
      </c>
      <c r="D29" s="162"/>
      <c r="E29" s="163">
        <v>4.4550000000000001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122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5.5" x14ac:dyDescent="0.2">
      <c r="A30" s="168" t="s">
        <v>107</v>
      </c>
      <c r="B30" s="169" t="s">
        <v>62</v>
      </c>
      <c r="C30" s="188" t="s">
        <v>63</v>
      </c>
      <c r="D30" s="170"/>
      <c r="E30" s="171"/>
      <c r="F30" s="172"/>
      <c r="G30" s="173">
        <f>SUMIF(AG31:AG31,"&lt;&gt;NOR",G31:G31)</f>
        <v>0</v>
      </c>
      <c r="H30" s="167"/>
      <c r="I30" s="167">
        <f>SUM(I31:I31)</f>
        <v>113.41</v>
      </c>
      <c r="J30" s="167"/>
      <c r="K30" s="167">
        <f>SUM(K31:K31)</f>
        <v>7695.97</v>
      </c>
      <c r="L30" s="167"/>
      <c r="M30" s="167">
        <f>SUM(M31:M31)</f>
        <v>0</v>
      </c>
      <c r="N30" s="166"/>
      <c r="O30" s="166">
        <f>SUM(O31:O31)</f>
        <v>0</v>
      </c>
      <c r="P30" s="166"/>
      <c r="Q30" s="166">
        <f>SUM(Q31:Q31)</f>
        <v>0</v>
      </c>
      <c r="R30" s="167"/>
      <c r="S30" s="167"/>
      <c r="T30" s="167"/>
      <c r="U30" s="167"/>
      <c r="V30" s="167">
        <f>SUM(V31:V31)</f>
        <v>15.32</v>
      </c>
      <c r="W30" s="167"/>
      <c r="X30" s="167"/>
      <c r="Y30" s="167"/>
      <c r="AG30" t="s">
        <v>108</v>
      </c>
    </row>
    <row r="31" spans="1:60" outlineLevel="1" x14ac:dyDescent="0.2">
      <c r="A31" s="182">
        <v>4</v>
      </c>
      <c r="B31" s="183" t="s">
        <v>134</v>
      </c>
      <c r="C31" s="192" t="s">
        <v>135</v>
      </c>
      <c r="D31" s="184" t="s">
        <v>127</v>
      </c>
      <c r="E31" s="185">
        <v>49.741250000000001</v>
      </c>
      <c r="F31" s="186"/>
      <c r="G31" s="187">
        <f>ROUND(E31*F31,2)</f>
        <v>0</v>
      </c>
      <c r="H31" s="158">
        <v>2.2799999999999998</v>
      </c>
      <c r="I31" s="157">
        <f>ROUND(E31*H31,2)</f>
        <v>113.41</v>
      </c>
      <c r="J31" s="158">
        <v>154.72</v>
      </c>
      <c r="K31" s="157">
        <f>ROUND(E31*J31,2)</f>
        <v>7695.97</v>
      </c>
      <c r="L31" s="157">
        <v>12</v>
      </c>
      <c r="M31" s="157">
        <f>G31*(1+L31/100)</f>
        <v>0</v>
      </c>
      <c r="N31" s="156">
        <v>4.0000000000000003E-5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112</v>
      </c>
      <c r="T31" s="157" t="s">
        <v>112</v>
      </c>
      <c r="U31" s="157">
        <v>0.308</v>
      </c>
      <c r="V31" s="157">
        <f>ROUND(E31*U31,2)</f>
        <v>15.32</v>
      </c>
      <c r="W31" s="157"/>
      <c r="X31" s="157" t="s">
        <v>113</v>
      </c>
      <c r="Y31" s="157" t="s">
        <v>114</v>
      </c>
      <c r="Z31" s="147"/>
      <c r="AA31" s="147"/>
      <c r="AB31" s="147"/>
      <c r="AC31" s="147"/>
      <c r="AD31" s="147"/>
      <c r="AE31" s="147"/>
      <c r="AF31" s="147"/>
      <c r="AG31" s="147" t="s">
        <v>115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8" t="s">
        <v>107</v>
      </c>
      <c r="B32" s="169" t="s">
        <v>64</v>
      </c>
      <c r="C32" s="188" t="s">
        <v>65</v>
      </c>
      <c r="D32" s="170"/>
      <c r="E32" s="171"/>
      <c r="F32" s="172"/>
      <c r="G32" s="173">
        <f>SUMIF(AG33:AG39,"&lt;&gt;NOR",G33:G39)</f>
        <v>0</v>
      </c>
      <c r="H32" s="167"/>
      <c r="I32" s="167">
        <f>SUM(I33:I39)</f>
        <v>0</v>
      </c>
      <c r="J32" s="167"/>
      <c r="K32" s="167">
        <f>SUM(K33:K39)</f>
        <v>8157.57</v>
      </c>
      <c r="L32" s="167"/>
      <c r="M32" s="167">
        <f>SUM(M33:M39)</f>
        <v>0</v>
      </c>
      <c r="N32" s="166"/>
      <c r="O32" s="166">
        <f>SUM(O33:O39)</f>
        <v>0</v>
      </c>
      <c r="P32" s="166"/>
      <c r="Q32" s="166">
        <f>SUM(Q33:Q39)</f>
        <v>0.83</v>
      </c>
      <c r="R32" s="167"/>
      <c r="S32" s="167"/>
      <c r="T32" s="167"/>
      <c r="U32" s="167"/>
      <c r="V32" s="167">
        <f>SUM(V33:V39)</f>
        <v>4.6900000000000004</v>
      </c>
      <c r="W32" s="167"/>
      <c r="X32" s="167"/>
      <c r="Y32" s="167"/>
      <c r="AG32" t="s">
        <v>108</v>
      </c>
    </row>
    <row r="33" spans="1:60" outlineLevel="1" x14ac:dyDescent="0.2">
      <c r="A33" s="175">
        <v>5</v>
      </c>
      <c r="B33" s="176" t="s">
        <v>136</v>
      </c>
      <c r="C33" s="189" t="s">
        <v>137</v>
      </c>
      <c r="D33" s="177" t="s">
        <v>127</v>
      </c>
      <c r="E33" s="178">
        <v>18.055</v>
      </c>
      <c r="F33" s="179"/>
      <c r="G33" s="180">
        <f>ROUND(E33*F33,2)</f>
        <v>0</v>
      </c>
      <c r="H33" s="158">
        <v>0</v>
      </c>
      <c r="I33" s="157">
        <f>ROUND(E33*H33,2)</f>
        <v>0</v>
      </c>
      <c r="J33" s="158">
        <v>119.5</v>
      </c>
      <c r="K33" s="157">
        <f>ROUND(E33*J33,2)</f>
        <v>2157.5700000000002</v>
      </c>
      <c r="L33" s="157">
        <v>12</v>
      </c>
      <c r="M33" s="157">
        <f>G33*(1+L33/100)</f>
        <v>0</v>
      </c>
      <c r="N33" s="156">
        <v>0</v>
      </c>
      <c r="O33" s="156">
        <f>ROUND(E33*N33,2)</f>
        <v>0</v>
      </c>
      <c r="P33" s="156">
        <v>4.5999999999999999E-2</v>
      </c>
      <c r="Q33" s="156">
        <f>ROUND(E33*P33,2)</f>
        <v>0.83</v>
      </c>
      <c r="R33" s="157"/>
      <c r="S33" s="157" t="s">
        <v>112</v>
      </c>
      <c r="T33" s="157" t="s">
        <v>112</v>
      </c>
      <c r="U33" s="157">
        <v>0.26</v>
      </c>
      <c r="V33" s="157">
        <f>ROUND(E33*U33,2)</f>
        <v>4.6900000000000004</v>
      </c>
      <c r="W33" s="157"/>
      <c r="X33" s="157" t="s">
        <v>113</v>
      </c>
      <c r="Y33" s="157" t="s">
        <v>114</v>
      </c>
      <c r="Z33" s="147"/>
      <c r="AA33" s="147"/>
      <c r="AB33" s="147"/>
      <c r="AC33" s="147"/>
      <c r="AD33" s="147"/>
      <c r="AE33" s="147"/>
      <c r="AF33" s="147"/>
      <c r="AG33" s="147" t="s">
        <v>115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68" t="s">
        <v>138</v>
      </c>
      <c r="D34" s="269"/>
      <c r="E34" s="269"/>
      <c r="F34" s="269"/>
      <c r="G34" s="269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117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2" x14ac:dyDescent="0.2">
      <c r="A35" s="154"/>
      <c r="B35" s="155"/>
      <c r="C35" s="191" t="s">
        <v>128</v>
      </c>
      <c r="D35" s="162"/>
      <c r="E35" s="163">
        <v>3.55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122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91" t="s">
        <v>129</v>
      </c>
      <c r="D36" s="162"/>
      <c r="E36" s="163">
        <v>4.68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122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91" t="s">
        <v>130</v>
      </c>
      <c r="D37" s="162"/>
      <c r="E37" s="163">
        <v>5.37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122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91" t="s">
        <v>131</v>
      </c>
      <c r="D38" s="162"/>
      <c r="E38" s="163">
        <v>4.4550000000000001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122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82">
        <v>6</v>
      </c>
      <c r="B39" s="183" t="s">
        <v>139</v>
      </c>
      <c r="C39" s="192" t="s">
        <v>140</v>
      </c>
      <c r="D39" s="184" t="s">
        <v>141</v>
      </c>
      <c r="E39" s="185">
        <v>1</v>
      </c>
      <c r="F39" s="186"/>
      <c r="G39" s="187">
        <f>ROUND(E39*F39,2)</f>
        <v>0</v>
      </c>
      <c r="H39" s="158">
        <v>0</v>
      </c>
      <c r="I39" s="157">
        <f>ROUND(E39*H39,2)</f>
        <v>0</v>
      </c>
      <c r="J39" s="158">
        <v>6000</v>
      </c>
      <c r="K39" s="157">
        <f>ROUND(E39*J39,2)</f>
        <v>6000</v>
      </c>
      <c r="L39" s="157">
        <v>12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142</v>
      </c>
      <c r="T39" s="157" t="s">
        <v>143</v>
      </c>
      <c r="U39" s="157">
        <v>0</v>
      </c>
      <c r="V39" s="157">
        <f>ROUND(E39*U39,2)</f>
        <v>0</v>
      </c>
      <c r="W39" s="157"/>
      <c r="X39" s="157" t="s">
        <v>113</v>
      </c>
      <c r="Y39" s="157" t="s">
        <v>114</v>
      </c>
      <c r="Z39" s="147"/>
      <c r="AA39" s="147"/>
      <c r="AB39" s="147"/>
      <c r="AC39" s="147"/>
      <c r="AD39" s="147"/>
      <c r="AE39" s="147"/>
      <c r="AF39" s="147"/>
      <c r="AG39" s="147" t="s">
        <v>115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8" t="s">
        <v>107</v>
      </c>
      <c r="B40" s="169" t="s">
        <v>66</v>
      </c>
      <c r="C40" s="188" t="s">
        <v>67</v>
      </c>
      <c r="D40" s="170"/>
      <c r="E40" s="171"/>
      <c r="F40" s="172"/>
      <c r="G40" s="173">
        <f>SUMIF(AG41:AG41,"&lt;&gt;NOR",G41:G41)</f>
        <v>0</v>
      </c>
      <c r="H40" s="167"/>
      <c r="I40" s="167">
        <f>SUM(I41:I41)</f>
        <v>0</v>
      </c>
      <c r="J40" s="167"/>
      <c r="K40" s="167">
        <f>SUM(K41:K41)</f>
        <v>492.75</v>
      </c>
      <c r="L40" s="167"/>
      <c r="M40" s="167">
        <f>SUM(M41:M41)</f>
        <v>0</v>
      </c>
      <c r="N40" s="166"/>
      <c r="O40" s="166">
        <f>SUM(O41:O41)</f>
        <v>0</v>
      </c>
      <c r="P40" s="166"/>
      <c r="Q40" s="166">
        <f>SUM(Q41:Q41)</f>
        <v>0</v>
      </c>
      <c r="R40" s="167"/>
      <c r="S40" s="167"/>
      <c r="T40" s="167"/>
      <c r="U40" s="167"/>
      <c r="V40" s="167">
        <f>SUM(V41:V41)</f>
        <v>0.94</v>
      </c>
      <c r="W40" s="167"/>
      <c r="X40" s="167"/>
      <c r="Y40" s="167"/>
      <c r="AG40" t="s">
        <v>108</v>
      </c>
    </row>
    <row r="41" spans="1:60" outlineLevel="1" x14ac:dyDescent="0.2">
      <c r="A41" s="182">
        <v>7</v>
      </c>
      <c r="B41" s="183" t="s">
        <v>144</v>
      </c>
      <c r="C41" s="192" t="s">
        <v>145</v>
      </c>
      <c r="D41" s="184" t="s">
        <v>146</v>
      </c>
      <c r="E41" s="185">
        <v>0.99848999999999999</v>
      </c>
      <c r="F41" s="186"/>
      <c r="G41" s="187">
        <f>ROUND(E41*F41,2)</f>
        <v>0</v>
      </c>
      <c r="H41" s="158">
        <v>0</v>
      </c>
      <c r="I41" s="157">
        <f>ROUND(E41*H41,2)</f>
        <v>0</v>
      </c>
      <c r="J41" s="158">
        <v>493.5</v>
      </c>
      <c r="K41" s="157">
        <f>ROUND(E41*J41,2)</f>
        <v>492.75</v>
      </c>
      <c r="L41" s="157">
        <v>12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112</v>
      </c>
      <c r="T41" s="157" t="s">
        <v>112</v>
      </c>
      <c r="U41" s="157">
        <v>0.9385</v>
      </c>
      <c r="V41" s="157">
        <f>ROUND(E41*U41,2)</f>
        <v>0.94</v>
      </c>
      <c r="W41" s="157"/>
      <c r="X41" s="157" t="s">
        <v>147</v>
      </c>
      <c r="Y41" s="157" t="s">
        <v>114</v>
      </c>
      <c r="Z41" s="147"/>
      <c r="AA41" s="147"/>
      <c r="AB41" s="147"/>
      <c r="AC41" s="147"/>
      <c r="AD41" s="147"/>
      <c r="AE41" s="147"/>
      <c r="AF41" s="147"/>
      <c r="AG41" s="147" t="s">
        <v>148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8" t="s">
        <v>107</v>
      </c>
      <c r="B42" s="169" t="s">
        <v>68</v>
      </c>
      <c r="C42" s="188" t="s">
        <v>69</v>
      </c>
      <c r="D42" s="170"/>
      <c r="E42" s="171"/>
      <c r="F42" s="172"/>
      <c r="G42" s="173">
        <f>SUMIF(AG43:AG47,"&lt;&gt;NOR",G43:G47)</f>
        <v>0</v>
      </c>
      <c r="H42" s="167"/>
      <c r="I42" s="167">
        <f>SUM(I43:I47)</f>
        <v>0</v>
      </c>
      <c r="J42" s="167"/>
      <c r="K42" s="167">
        <f>SUM(K43:K47)</f>
        <v>863.82</v>
      </c>
      <c r="L42" s="167"/>
      <c r="M42" s="167">
        <f>SUM(M43:M47)</f>
        <v>0</v>
      </c>
      <c r="N42" s="166"/>
      <c r="O42" s="166">
        <f>SUM(O43:O47)</f>
        <v>0</v>
      </c>
      <c r="P42" s="166"/>
      <c r="Q42" s="166">
        <f>SUM(Q43:Q47)</f>
        <v>0.54</v>
      </c>
      <c r="R42" s="167"/>
      <c r="S42" s="167"/>
      <c r="T42" s="167"/>
      <c r="U42" s="167"/>
      <c r="V42" s="167">
        <f>SUM(V43:V47)</f>
        <v>1.4</v>
      </c>
      <c r="W42" s="167"/>
      <c r="X42" s="167"/>
      <c r="Y42" s="167"/>
      <c r="AG42" t="s">
        <v>108</v>
      </c>
    </row>
    <row r="43" spans="1:60" ht="22.5" outlineLevel="1" x14ac:dyDescent="0.2">
      <c r="A43" s="175">
        <v>8</v>
      </c>
      <c r="B43" s="176" t="s">
        <v>149</v>
      </c>
      <c r="C43" s="189" t="s">
        <v>209</v>
      </c>
      <c r="D43" s="177" t="s">
        <v>127</v>
      </c>
      <c r="E43" s="178">
        <f>SUM(E44:E47)</f>
        <v>15.564260000000001</v>
      </c>
      <c r="F43" s="179"/>
      <c r="G43" s="180">
        <f>ROUND(E43*F43,2)</f>
        <v>0</v>
      </c>
      <c r="H43" s="158">
        <v>0</v>
      </c>
      <c r="I43" s="157">
        <f>ROUND(E43*H43,2)</f>
        <v>0</v>
      </c>
      <c r="J43" s="158">
        <v>55.5</v>
      </c>
      <c r="K43" s="157">
        <f>ROUND(E43*J43,2)</f>
        <v>863.82</v>
      </c>
      <c r="L43" s="157">
        <v>12</v>
      </c>
      <c r="M43" s="157">
        <f>G43*(1+L43/100)</f>
        <v>0</v>
      </c>
      <c r="N43" s="156">
        <v>0</v>
      </c>
      <c r="O43" s="156">
        <f>ROUND(E43*N43,2)</f>
        <v>0</v>
      </c>
      <c r="P43" s="156">
        <v>3.5000000000000003E-2</v>
      </c>
      <c r="Q43" s="156">
        <f>ROUND(E43*P43,2)</f>
        <v>0.54</v>
      </c>
      <c r="R43" s="157"/>
      <c r="S43" s="157" t="s">
        <v>112</v>
      </c>
      <c r="T43" s="157" t="s">
        <v>112</v>
      </c>
      <c r="U43" s="157">
        <v>0.09</v>
      </c>
      <c r="V43" s="157">
        <f>ROUND(E43*U43,2)</f>
        <v>1.4</v>
      </c>
      <c r="W43" s="157"/>
      <c r="X43" s="157" t="s">
        <v>113</v>
      </c>
      <c r="Y43" s="157" t="s">
        <v>114</v>
      </c>
      <c r="Z43" s="147"/>
      <c r="AA43" s="147"/>
      <c r="AB43" s="147"/>
      <c r="AC43" s="147"/>
      <c r="AD43" s="147"/>
      <c r="AE43" s="147"/>
      <c r="AF43" s="147"/>
      <c r="AG43" s="147" t="s">
        <v>115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91" t="s">
        <v>210</v>
      </c>
      <c r="D44" s="162"/>
      <c r="E44" s="163">
        <v>6.24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122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1" t="s">
        <v>211</v>
      </c>
      <c r="D45" s="162"/>
      <c r="E45" s="163">
        <v>2.9140000000000001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122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1" t="s">
        <v>212</v>
      </c>
      <c r="D46" s="162"/>
      <c r="E46" s="163">
        <v>3.96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122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1" t="s">
        <v>213</v>
      </c>
      <c r="D47" s="162"/>
      <c r="E47" s="163">
        <v>2.4502600000000001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122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">
      <c r="A48" s="168" t="s">
        <v>107</v>
      </c>
      <c r="B48" s="169" t="s">
        <v>70</v>
      </c>
      <c r="C48" s="188" t="s">
        <v>71</v>
      </c>
      <c r="D48" s="170"/>
      <c r="E48" s="171"/>
      <c r="F48" s="172"/>
      <c r="G48" s="173">
        <f>SUMIF(AG49:AG54,"&lt;&gt;NOR",G49:G54)</f>
        <v>0</v>
      </c>
      <c r="H48" s="167"/>
      <c r="I48" s="167">
        <f>SUM(I49:I54)</f>
        <v>6376.68</v>
      </c>
      <c r="J48" s="167"/>
      <c r="K48" s="167">
        <f>SUM(K49:K54)</f>
        <v>2744.58</v>
      </c>
      <c r="L48" s="167"/>
      <c r="M48" s="167">
        <f>SUM(M49:M54)</f>
        <v>0</v>
      </c>
      <c r="N48" s="166"/>
      <c r="O48" s="166">
        <f>SUM(O49:O54)</f>
        <v>0.23</v>
      </c>
      <c r="P48" s="166"/>
      <c r="Q48" s="166">
        <f>SUM(Q49:Q54)</f>
        <v>0</v>
      </c>
      <c r="R48" s="167"/>
      <c r="S48" s="167"/>
      <c r="T48" s="167"/>
      <c r="U48" s="167"/>
      <c r="V48" s="167">
        <f>SUM(V49:V54)</f>
        <v>4.18</v>
      </c>
      <c r="W48" s="167"/>
      <c r="X48" s="167"/>
      <c r="Y48" s="167"/>
      <c r="AG48" t="s">
        <v>108</v>
      </c>
    </row>
    <row r="49" spans="1:60" ht="33.75" outlineLevel="1" x14ac:dyDescent="0.2">
      <c r="A49" s="175">
        <v>9</v>
      </c>
      <c r="B49" s="176" t="s">
        <v>151</v>
      </c>
      <c r="C49" s="189" t="s">
        <v>214</v>
      </c>
      <c r="D49" s="177" t="s">
        <v>127</v>
      </c>
      <c r="E49" s="178">
        <f>SUM(E50:E53)</f>
        <v>15.564260000000001</v>
      </c>
      <c r="F49" s="179"/>
      <c r="G49" s="180">
        <f>ROUND(E49*F49,2)</f>
        <v>0</v>
      </c>
      <c r="H49" s="158">
        <v>409.7</v>
      </c>
      <c r="I49" s="157">
        <f>ROUND(E49*H49,2)</f>
        <v>6376.68</v>
      </c>
      <c r="J49" s="158">
        <v>165.3</v>
      </c>
      <c r="K49" s="157">
        <f>ROUND(E49*J49,2)</f>
        <v>2572.77</v>
      </c>
      <c r="L49" s="157">
        <v>12</v>
      </c>
      <c r="M49" s="157">
        <f>G49*(1+L49/100)</f>
        <v>0</v>
      </c>
      <c r="N49" s="156">
        <v>1.4670000000000001E-2</v>
      </c>
      <c r="O49" s="156">
        <f>ROUND(E49*N49,2)</f>
        <v>0.23</v>
      </c>
      <c r="P49" s="156">
        <v>0</v>
      </c>
      <c r="Q49" s="156">
        <f>ROUND(E49*P49,2)</f>
        <v>0</v>
      </c>
      <c r="R49" s="157"/>
      <c r="S49" s="157" t="s">
        <v>112</v>
      </c>
      <c r="T49" s="157" t="s">
        <v>112</v>
      </c>
      <c r="U49" s="157">
        <v>0.26</v>
      </c>
      <c r="V49" s="157">
        <f>ROUND(E49*U49,2)</f>
        <v>4.05</v>
      </c>
      <c r="W49" s="157"/>
      <c r="X49" s="157" t="s">
        <v>113</v>
      </c>
      <c r="Y49" s="157" t="s">
        <v>114</v>
      </c>
      <c r="Z49" s="147"/>
      <c r="AA49" s="147"/>
      <c r="AB49" s="147"/>
      <c r="AC49" s="147"/>
      <c r="AD49" s="147"/>
      <c r="AE49" s="147"/>
      <c r="AF49" s="147"/>
      <c r="AG49" s="147" t="s">
        <v>115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1" t="s">
        <v>210</v>
      </c>
      <c r="D50" s="162"/>
      <c r="E50" s="163">
        <v>6.24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122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1" t="s">
        <v>211</v>
      </c>
      <c r="D51" s="162"/>
      <c r="E51" s="163">
        <v>2.9140000000000001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122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1" t="s">
        <v>212</v>
      </c>
      <c r="D52" s="162"/>
      <c r="E52" s="163">
        <v>3.96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122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1" t="s">
        <v>213</v>
      </c>
      <c r="D53" s="162"/>
      <c r="E53" s="163">
        <v>2.4502600000000001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122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82">
        <v>10</v>
      </c>
      <c r="B54" s="183" t="s">
        <v>152</v>
      </c>
      <c r="C54" s="192" t="s">
        <v>153</v>
      </c>
      <c r="D54" s="184" t="s">
        <v>146</v>
      </c>
      <c r="E54" s="185">
        <v>0.11416</v>
      </c>
      <c r="F54" s="186"/>
      <c r="G54" s="187">
        <f>ROUND(E54*F54,2)</f>
        <v>0</v>
      </c>
      <c r="H54" s="158">
        <v>0</v>
      </c>
      <c r="I54" s="157">
        <f>ROUND(E54*H54,2)</f>
        <v>0</v>
      </c>
      <c r="J54" s="158">
        <v>1505</v>
      </c>
      <c r="K54" s="157">
        <f>ROUND(E54*J54,2)</f>
        <v>171.81</v>
      </c>
      <c r="L54" s="157">
        <v>12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112</v>
      </c>
      <c r="T54" s="157" t="s">
        <v>112</v>
      </c>
      <c r="U54" s="157">
        <v>1.1559999999999999</v>
      </c>
      <c r="V54" s="157">
        <f>ROUND(E54*U54,2)</f>
        <v>0.13</v>
      </c>
      <c r="W54" s="157"/>
      <c r="X54" s="157" t="s">
        <v>147</v>
      </c>
      <c r="Y54" s="157" t="s">
        <v>114</v>
      </c>
      <c r="Z54" s="147"/>
      <c r="AA54" s="147"/>
      <c r="AB54" s="147"/>
      <c r="AC54" s="147"/>
      <c r="AD54" s="147"/>
      <c r="AE54" s="147"/>
      <c r="AF54" s="147"/>
      <c r="AG54" s="147" t="s">
        <v>148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8" t="s">
        <v>107</v>
      </c>
      <c r="B55" s="169" t="s">
        <v>72</v>
      </c>
      <c r="C55" s="188" t="s">
        <v>73</v>
      </c>
      <c r="D55" s="170"/>
      <c r="E55" s="171"/>
      <c r="F55" s="172"/>
      <c r="G55" s="173">
        <f>SUM(G56+G61+G66+G71)</f>
        <v>0</v>
      </c>
      <c r="H55" s="167"/>
      <c r="I55" s="167">
        <f>SUM(I56:I75)</f>
        <v>20631.18</v>
      </c>
      <c r="J55" s="167"/>
      <c r="K55" s="167">
        <f>SUM(K56:K75)</f>
        <v>35490.880000000005</v>
      </c>
      <c r="L55" s="167"/>
      <c r="M55" s="167">
        <f>SUM(M56:M75)</f>
        <v>0</v>
      </c>
      <c r="N55" s="166"/>
      <c r="O55" s="166">
        <f>SUM(O56:O75)</f>
        <v>0.19</v>
      </c>
      <c r="P55" s="166"/>
      <c r="Q55" s="166">
        <f>SUM(Q56:Q75)</f>
        <v>0.17</v>
      </c>
      <c r="R55" s="167"/>
      <c r="S55" s="167"/>
      <c r="T55" s="167"/>
      <c r="U55" s="167"/>
      <c r="V55" s="167">
        <f>SUM(V56:V75)</f>
        <v>14.87</v>
      </c>
      <c r="W55" s="167"/>
      <c r="X55" s="167"/>
      <c r="Y55" s="167"/>
      <c r="AG55" t="s">
        <v>108</v>
      </c>
    </row>
    <row r="56" spans="1:60" outlineLevel="1" x14ac:dyDescent="0.2">
      <c r="A56" s="175">
        <v>11</v>
      </c>
      <c r="B56" s="176" t="s">
        <v>154</v>
      </c>
      <c r="C56" s="189" t="s">
        <v>155</v>
      </c>
      <c r="D56" s="177" t="s">
        <v>111</v>
      </c>
      <c r="E56" s="178">
        <v>55.45</v>
      </c>
      <c r="F56" s="179"/>
      <c r="G56" s="180">
        <f>ROUND(E56*F56,2)</f>
        <v>0</v>
      </c>
      <c r="H56" s="158">
        <v>0</v>
      </c>
      <c r="I56" s="157">
        <f>ROUND(E56*H56,2)</f>
        <v>0</v>
      </c>
      <c r="J56" s="158">
        <v>17.600000000000001</v>
      </c>
      <c r="K56" s="157">
        <f>ROUND(E56*J56,2)</f>
        <v>975.92</v>
      </c>
      <c r="L56" s="157">
        <v>12</v>
      </c>
      <c r="M56" s="157">
        <f>G56*(1+L56/100)</f>
        <v>0</v>
      </c>
      <c r="N56" s="156">
        <v>0</v>
      </c>
      <c r="O56" s="156">
        <f>ROUND(E56*N56,2)</f>
        <v>0</v>
      </c>
      <c r="P56" s="156">
        <v>8.0000000000000007E-5</v>
      </c>
      <c r="Q56" s="156">
        <f>ROUND(E56*P56,2)</f>
        <v>0</v>
      </c>
      <c r="R56" s="157"/>
      <c r="S56" s="157" t="s">
        <v>112</v>
      </c>
      <c r="T56" s="157" t="s">
        <v>112</v>
      </c>
      <c r="U56" s="157">
        <v>3.5000000000000003E-2</v>
      </c>
      <c r="V56" s="157">
        <f>ROUND(E56*U56,2)</f>
        <v>1.94</v>
      </c>
      <c r="W56" s="157"/>
      <c r="X56" s="157" t="s">
        <v>113</v>
      </c>
      <c r="Y56" s="157" t="s">
        <v>114</v>
      </c>
      <c r="Z56" s="147"/>
      <c r="AA56" s="147"/>
      <c r="AB56" s="147"/>
      <c r="AC56" s="147"/>
      <c r="AD56" s="147"/>
      <c r="AE56" s="147"/>
      <c r="AF56" s="147"/>
      <c r="AG56" s="147" t="s">
        <v>115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1" t="s">
        <v>156</v>
      </c>
      <c r="D57" s="162"/>
      <c r="E57" s="163">
        <v>7.1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122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1" t="s">
        <v>157</v>
      </c>
      <c r="D58" s="162"/>
      <c r="E58" s="163">
        <v>15.6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122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91" t="s">
        <v>124</v>
      </c>
      <c r="D59" s="162"/>
      <c r="E59" s="163">
        <v>17.899999999999999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122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">
      <c r="A60" s="154"/>
      <c r="B60" s="155"/>
      <c r="C60" s="191" t="s">
        <v>125</v>
      </c>
      <c r="D60" s="162"/>
      <c r="E60" s="163">
        <v>14.85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122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12</v>
      </c>
      <c r="B61" s="176" t="s">
        <v>158</v>
      </c>
      <c r="C61" s="189" t="s">
        <v>159</v>
      </c>
      <c r="D61" s="177" t="s">
        <v>127</v>
      </c>
      <c r="E61" s="178">
        <v>49.741250000000001</v>
      </c>
      <c r="F61" s="179"/>
      <c r="G61" s="180">
        <f>ROUND(E61*F61,2)</f>
        <v>0</v>
      </c>
      <c r="H61" s="158">
        <v>0</v>
      </c>
      <c r="I61" s="157">
        <f>ROUND(E61*H61,2)</f>
        <v>0</v>
      </c>
      <c r="J61" s="158">
        <v>128</v>
      </c>
      <c r="K61" s="157">
        <f>ROUND(E61*J61,2)</f>
        <v>6366.88</v>
      </c>
      <c r="L61" s="157">
        <v>12</v>
      </c>
      <c r="M61" s="157">
        <f>G61*(1+L61/100)</f>
        <v>0</v>
      </c>
      <c r="N61" s="156">
        <v>0</v>
      </c>
      <c r="O61" s="156">
        <f>ROUND(E61*N61,2)</f>
        <v>0</v>
      </c>
      <c r="P61" s="156">
        <v>3.5000000000000001E-3</v>
      </c>
      <c r="Q61" s="156">
        <f>ROUND(E61*P61,2)</f>
        <v>0.17</v>
      </c>
      <c r="R61" s="157"/>
      <c r="S61" s="157" t="s">
        <v>112</v>
      </c>
      <c r="T61" s="157" t="s">
        <v>112</v>
      </c>
      <c r="U61" s="157">
        <v>0.26</v>
      </c>
      <c r="V61" s="157">
        <f>ROUND(E61*U61,2)</f>
        <v>12.93</v>
      </c>
      <c r="W61" s="157"/>
      <c r="X61" s="157" t="s">
        <v>113</v>
      </c>
      <c r="Y61" s="157" t="s">
        <v>114</v>
      </c>
      <c r="Z61" s="147"/>
      <c r="AA61" s="147"/>
      <c r="AB61" s="147"/>
      <c r="AC61" s="147"/>
      <c r="AD61" s="147"/>
      <c r="AE61" s="147"/>
      <c r="AF61" s="147"/>
      <c r="AG61" s="147" t="s">
        <v>115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91" t="s">
        <v>150</v>
      </c>
      <c r="D62" s="162"/>
      <c r="E62" s="163">
        <v>3.12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122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91" t="s">
        <v>160</v>
      </c>
      <c r="D63" s="162"/>
      <c r="E63" s="163">
        <v>14.57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122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91" t="s">
        <v>161</v>
      </c>
      <c r="D64" s="162"/>
      <c r="E64" s="163">
        <v>19.8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122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1" t="s">
        <v>162</v>
      </c>
      <c r="D65" s="162"/>
      <c r="E65" s="163">
        <v>12.251250000000001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122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75">
        <v>13</v>
      </c>
      <c r="B66" s="176" t="s">
        <v>215</v>
      </c>
      <c r="C66" s="189" t="s">
        <v>216</v>
      </c>
      <c r="D66" s="177" t="s">
        <v>127</v>
      </c>
      <c r="E66" s="178">
        <v>49.741250000000001</v>
      </c>
      <c r="F66" s="179"/>
      <c r="G66" s="180">
        <f>ROUND(E66*F66,2)</f>
        <v>0</v>
      </c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1" t="s">
        <v>150</v>
      </c>
      <c r="D67" s="162"/>
      <c r="E67" s="163">
        <v>3.12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1" t="s">
        <v>160</v>
      </c>
      <c r="D68" s="162"/>
      <c r="E68" s="163">
        <v>14.57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1" t="s">
        <v>161</v>
      </c>
      <c r="D69" s="162"/>
      <c r="E69" s="163">
        <v>19.8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1" t="s">
        <v>162</v>
      </c>
      <c r="D70" s="162"/>
      <c r="E70" s="163">
        <v>12.251250000000001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5">
        <v>14</v>
      </c>
      <c r="B71" s="176" t="s">
        <v>163</v>
      </c>
      <c r="C71" s="189" t="s">
        <v>164</v>
      </c>
      <c r="D71" s="177" t="s">
        <v>127</v>
      </c>
      <c r="E71" s="178">
        <v>49.741250000000001</v>
      </c>
      <c r="F71" s="179"/>
      <c r="G71" s="180">
        <f>ROUND(E71*F71,2)</f>
        <v>0</v>
      </c>
      <c r="H71" s="158">
        <v>414.77</v>
      </c>
      <c r="I71" s="157">
        <f>ROUND(E71*H71,2)</f>
        <v>20631.18</v>
      </c>
      <c r="J71" s="158">
        <v>565.89</v>
      </c>
      <c r="K71" s="157">
        <f>ROUND(E71*J71,2)</f>
        <v>28148.080000000002</v>
      </c>
      <c r="L71" s="157">
        <v>12</v>
      </c>
      <c r="M71" s="157">
        <f>G71*(1+L71/100)</f>
        <v>0</v>
      </c>
      <c r="N71" s="156">
        <v>3.8700000000000002E-3</v>
      </c>
      <c r="O71" s="156">
        <f>ROUND(E71*N71,2)</f>
        <v>0.19</v>
      </c>
      <c r="P71" s="156">
        <v>0</v>
      </c>
      <c r="Q71" s="156">
        <f>ROUND(E71*P71,2)</f>
        <v>0</v>
      </c>
      <c r="R71" s="157"/>
      <c r="S71" s="157" t="s">
        <v>112</v>
      </c>
      <c r="T71" s="157" t="s">
        <v>165</v>
      </c>
      <c r="U71" s="157">
        <v>0</v>
      </c>
      <c r="V71" s="157">
        <f>ROUND(E71*U71,2)</f>
        <v>0</v>
      </c>
      <c r="W71" s="157"/>
      <c r="X71" s="157" t="s">
        <v>166</v>
      </c>
      <c r="Y71" s="157" t="s">
        <v>114</v>
      </c>
      <c r="Z71" s="147"/>
      <c r="AA71" s="147"/>
      <c r="AB71" s="147"/>
      <c r="AC71" s="147"/>
      <c r="AD71" s="147"/>
      <c r="AE71" s="147"/>
      <c r="AF71" s="147"/>
      <c r="AG71" s="147" t="s">
        <v>167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91" t="s">
        <v>150</v>
      </c>
      <c r="D72" s="162"/>
      <c r="E72" s="163">
        <v>3.12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122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1" t="s">
        <v>160</v>
      </c>
      <c r="D73" s="162"/>
      <c r="E73" s="163">
        <v>14.57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122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1" t="s">
        <v>161</v>
      </c>
      <c r="D74" s="162"/>
      <c r="E74" s="163">
        <v>19.8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122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1" t="s">
        <v>162</v>
      </c>
      <c r="D75" s="162"/>
      <c r="E75" s="163">
        <v>12.251250000000001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122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8" t="s">
        <v>107</v>
      </c>
      <c r="B76" s="169" t="s">
        <v>74</v>
      </c>
      <c r="C76" s="188" t="s">
        <v>75</v>
      </c>
      <c r="D76" s="170"/>
      <c r="E76" s="171"/>
      <c r="F76" s="172"/>
      <c r="G76" s="173">
        <f>SUM(G77+G86+G88+G89)</f>
        <v>0</v>
      </c>
      <c r="H76" s="167"/>
      <c r="I76" s="167">
        <f>SUM(I77:I89)</f>
        <v>6147.75</v>
      </c>
      <c r="J76" s="167"/>
      <c r="K76" s="167">
        <f>SUM(K77:K89)</f>
        <v>12610.37</v>
      </c>
      <c r="L76" s="167"/>
      <c r="M76" s="167">
        <f>SUM(M77:M89)</f>
        <v>0</v>
      </c>
      <c r="N76" s="166"/>
      <c r="O76" s="166">
        <f>SUM(O77:O89)</f>
        <v>0.1</v>
      </c>
      <c r="P76" s="166"/>
      <c r="Q76" s="166">
        <f>SUM(Q77:Q89)</f>
        <v>0</v>
      </c>
      <c r="R76" s="167"/>
      <c r="S76" s="167"/>
      <c r="T76" s="167"/>
      <c r="U76" s="167"/>
      <c r="V76" s="167">
        <f>SUM(V77:V89)</f>
        <v>19.36</v>
      </c>
      <c r="W76" s="167"/>
      <c r="X76" s="167"/>
      <c r="Y76" s="167"/>
      <c r="AG76" t="s">
        <v>108</v>
      </c>
    </row>
    <row r="77" spans="1:60" outlineLevel="1" x14ac:dyDescent="0.2">
      <c r="A77" s="175">
        <v>15</v>
      </c>
      <c r="B77" s="176" t="s">
        <v>168</v>
      </c>
      <c r="C77" s="189" t="s">
        <v>169</v>
      </c>
      <c r="D77" s="177" t="s">
        <v>127</v>
      </c>
      <c r="E77" s="178">
        <v>193.91125</v>
      </c>
      <c r="F77" s="179"/>
      <c r="G77" s="180">
        <f>ROUND(E77*F77,2)</f>
        <v>0</v>
      </c>
      <c r="H77" s="158">
        <v>14.36</v>
      </c>
      <c r="I77" s="157">
        <f>ROUND(E77*H77,2)</f>
        <v>2784.57</v>
      </c>
      <c r="J77" s="158">
        <v>20.64</v>
      </c>
      <c r="K77" s="157">
        <f>ROUND(E77*J77,2)</f>
        <v>4002.33</v>
      </c>
      <c r="L77" s="157">
        <v>12</v>
      </c>
      <c r="M77" s="157">
        <f>G77*(1+L77/100)</f>
        <v>0</v>
      </c>
      <c r="N77" s="156">
        <v>2.5999999999999998E-4</v>
      </c>
      <c r="O77" s="156">
        <f>ROUND(E77*N77,2)</f>
        <v>0.05</v>
      </c>
      <c r="P77" s="156">
        <v>0</v>
      </c>
      <c r="Q77" s="156">
        <f>ROUND(E77*P77,2)</f>
        <v>0</v>
      </c>
      <c r="R77" s="157"/>
      <c r="S77" s="157" t="s">
        <v>112</v>
      </c>
      <c r="T77" s="157" t="s">
        <v>112</v>
      </c>
      <c r="U77" s="157">
        <v>0.03</v>
      </c>
      <c r="V77" s="157">
        <f>ROUND(E77*U77,2)</f>
        <v>5.82</v>
      </c>
      <c r="W77" s="157"/>
      <c r="X77" s="157" t="s">
        <v>113</v>
      </c>
      <c r="Y77" s="157" t="s">
        <v>114</v>
      </c>
      <c r="Z77" s="147"/>
      <c r="AA77" s="147"/>
      <c r="AB77" s="147"/>
      <c r="AC77" s="147"/>
      <c r="AD77" s="147"/>
      <c r="AE77" s="147"/>
      <c r="AF77" s="147"/>
      <c r="AG77" s="147" t="s">
        <v>115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91" t="s">
        <v>170</v>
      </c>
      <c r="D78" s="162"/>
      <c r="E78" s="163">
        <v>49.741250000000001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122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3" t="s">
        <v>171</v>
      </c>
      <c r="D79" s="164"/>
      <c r="E79" s="165">
        <v>49.741250000000001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122</v>
      </c>
      <c r="AH79" s="147">
        <v>1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1" t="s">
        <v>172</v>
      </c>
      <c r="D80" s="162"/>
      <c r="E80" s="163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122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1" t="s">
        <v>173</v>
      </c>
      <c r="D81" s="162"/>
      <c r="E81" s="163">
        <v>18.46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122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1" t="s">
        <v>174</v>
      </c>
      <c r="D82" s="162"/>
      <c r="E82" s="163">
        <v>40.56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122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">
      <c r="A83" s="154"/>
      <c r="B83" s="155"/>
      <c r="C83" s="191" t="s">
        <v>175</v>
      </c>
      <c r="D83" s="162"/>
      <c r="E83" s="163">
        <v>46.54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122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">
      <c r="A84" s="154"/>
      <c r="B84" s="155"/>
      <c r="C84" s="191" t="s">
        <v>176</v>
      </c>
      <c r="D84" s="162"/>
      <c r="E84" s="163">
        <v>38.61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122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93" t="s">
        <v>171</v>
      </c>
      <c r="D85" s="164"/>
      <c r="E85" s="165">
        <v>144.16999999999999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122</v>
      </c>
      <c r="AH85" s="147">
        <v>1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75">
        <v>16</v>
      </c>
      <c r="B86" s="176" t="s">
        <v>219</v>
      </c>
      <c r="C86" s="189" t="s">
        <v>220</v>
      </c>
      <c r="D86" s="177" t="s">
        <v>127</v>
      </c>
      <c r="E86" s="178">
        <v>175.85624999999999</v>
      </c>
      <c r="F86" s="179"/>
      <c r="G86" s="180">
        <f>ROUND(E86*F86,2)</f>
        <v>0</v>
      </c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">
      <c r="A87" s="182"/>
      <c r="B87" s="183"/>
      <c r="C87" s="191" t="s">
        <v>221</v>
      </c>
      <c r="D87" s="162"/>
      <c r="E87" s="163">
        <v>175.85624999999999</v>
      </c>
      <c r="F87" s="157"/>
      <c r="G87" s="18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82">
        <v>17</v>
      </c>
      <c r="B88" s="183" t="s">
        <v>177</v>
      </c>
      <c r="C88" s="192" t="s">
        <v>178</v>
      </c>
      <c r="D88" s="184" t="s">
        <v>127</v>
      </c>
      <c r="E88" s="185">
        <v>193.91125</v>
      </c>
      <c r="F88" s="186"/>
      <c r="G88" s="187">
        <f>ROUND(E88*F88,2)</f>
        <v>0</v>
      </c>
      <c r="H88" s="158">
        <v>14.14</v>
      </c>
      <c r="I88" s="157">
        <f>ROUND(E88*H88,2)</f>
        <v>2741.91</v>
      </c>
      <c r="J88" s="158">
        <v>42.26</v>
      </c>
      <c r="K88" s="157">
        <f>ROUND(E88*J88,2)</f>
        <v>8194.69</v>
      </c>
      <c r="L88" s="157">
        <v>12</v>
      </c>
      <c r="M88" s="157">
        <f>G88*(1+L88/100)</f>
        <v>0</v>
      </c>
      <c r="N88" s="156">
        <v>1.8000000000000001E-4</v>
      </c>
      <c r="O88" s="156">
        <f>ROUND(E88*N88,2)</f>
        <v>0.03</v>
      </c>
      <c r="P88" s="156">
        <v>0</v>
      </c>
      <c r="Q88" s="156">
        <f>ROUND(E88*P88,2)</f>
        <v>0</v>
      </c>
      <c r="R88" s="157"/>
      <c r="S88" s="157" t="s">
        <v>112</v>
      </c>
      <c r="T88" s="157" t="s">
        <v>112</v>
      </c>
      <c r="U88" s="157">
        <v>6.6360000000000002E-2</v>
      </c>
      <c r="V88" s="157">
        <f>ROUND(E88*U88,2)</f>
        <v>12.87</v>
      </c>
      <c r="W88" s="157"/>
      <c r="X88" s="157" t="s">
        <v>113</v>
      </c>
      <c r="Y88" s="157" t="s">
        <v>114</v>
      </c>
      <c r="Z88" s="147"/>
      <c r="AA88" s="147"/>
      <c r="AB88" s="147"/>
      <c r="AC88" s="147"/>
      <c r="AD88" s="147"/>
      <c r="AE88" s="147"/>
      <c r="AF88" s="147"/>
      <c r="AG88" s="147" t="s">
        <v>115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82">
        <v>18</v>
      </c>
      <c r="B89" s="183" t="s">
        <v>179</v>
      </c>
      <c r="C89" s="192" t="s">
        <v>180</v>
      </c>
      <c r="D89" s="184" t="s">
        <v>127</v>
      </c>
      <c r="E89" s="185">
        <v>49.741250000000001</v>
      </c>
      <c r="F89" s="186"/>
      <c r="G89" s="187">
        <f>ROUND(E89*F89,2)</f>
        <v>0</v>
      </c>
      <c r="H89" s="158">
        <v>12.49</v>
      </c>
      <c r="I89" s="157">
        <f>ROUND(E89*H89,2)</f>
        <v>621.27</v>
      </c>
      <c r="J89" s="158">
        <v>8.31</v>
      </c>
      <c r="K89" s="157">
        <f>ROUND(E89*J89,2)</f>
        <v>413.35</v>
      </c>
      <c r="L89" s="157">
        <v>12</v>
      </c>
      <c r="M89" s="157">
        <f>G89*(1+L89/100)</f>
        <v>0</v>
      </c>
      <c r="N89" s="156">
        <v>3.5E-4</v>
      </c>
      <c r="O89" s="156">
        <f>ROUND(E89*N89,2)</f>
        <v>0.02</v>
      </c>
      <c r="P89" s="156">
        <v>0</v>
      </c>
      <c r="Q89" s="156">
        <f>ROUND(E89*P89,2)</f>
        <v>0</v>
      </c>
      <c r="R89" s="157"/>
      <c r="S89" s="157" t="s">
        <v>112</v>
      </c>
      <c r="T89" s="157" t="s">
        <v>112</v>
      </c>
      <c r="U89" s="157">
        <v>1.35E-2</v>
      </c>
      <c r="V89" s="157">
        <f>ROUND(E89*U89,2)</f>
        <v>0.67</v>
      </c>
      <c r="W89" s="157"/>
      <c r="X89" s="157" t="s">
        <v>113</v>
      </c>
      <c r="Y89" s="157" t="s">
        <v>114</v>
      </c>
      <c r="Z89" s="147"/>
      <c r="AA89" s="147"/>
      <c r="AB89" s="147"/>
      <c r="AC89" s="147"/>
      <c r="AD89" s="147"/>
      <c r="AE89" s="147"/>
      <c r="AF89" s="147"/>
      <c r="AG89" s="147" t="s">
        <v>115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8" t="s">
        <v>107</v>
      </c>
      <c r="B90" s="169" t="s">
        <v>76</v>
      </c>
      <c r="C90" s="188" t="s">
        <v>77</v>
      </c>
      <c r="D90" s="170"/>
      <c r="E90" s="171"/>
      <c r="F90" s="172"/>
      <c r="G90" s="173">
        <f>SUMIF(AG91:AG96,"&lt;&gt;NOR",G91:G96)</f>
        <v>0</v>
      </c>
      <c r="H90" s="167"/>
      <c r="I90" s="167">
        <f>SUM(I91:I96)</f>
        <v>0</v>
      </c>
      <c r="J90" s="167"/>
      <c r="K90" s="167">
        <f>SUM(K91:K96)</f>
        <v>5582.05</v>
      </c>
      <c r="L90" s="167"/>
      <c r="M90" s="167">
        <f>SUM(M91:M96)</f>
        <v>0</v>
      </c>
      <c r="N90" s="166"/>
      <c r="O90" s="166">
        <f>SUM(O91:O96)</f>
        <v>0</v>
      </c>
      <c r="P90" s="166"/>
      <c r="Q90" s="166">
        <f>SUM(Q91:Q96)</f>
        <v>0</v>
      </c>
      <c r="R90" s="167"/>
      <c r="S90" s="167"/>
      <c r="T90" s="167"/>
      <c r="U90" s="167"/>
      <c r="V90" s="167">
        <f>SUM(V91:V96)</f>
        <v>2.5099999999999998</v>
      </c>
      <c r="W90" s="167"/>
      <c r="X90" s="167"/>
      <c r="Y90" s="167"/>
      <c r="AG90" t="s">
        <v>108</v>
      </c>
    </row>
    <row r="91" spans="1:60" outlineLevel="1" x14ac:dyDescent="0.2">
      <c r="A91" s="175">
        <v>19</v>
      </c>
      <c r="B91" s="176" t="s">
        <v>181</v>
      </c>
      <c r="C91" s="189" t="s">
        <v>182</v>
      </c>
      <c r="D91" s="177" t="s">
        <v>146</v>
      </c>
      <c r="E91" s="178">
        <v>1.2814300000000001</v>
      </c>
      <c r="F91" s="179"/>
      <c r="G91" s="180">
        <f>ROUND(E91*F91,2)</f>
        <v>0</v>
      </c>
      <c r="H91" s="158">
        <v>0</v>
      </c>
      <c r="I91" s="157">
        <f>ROUND(E91*H91,2)</f>
        <v>0</v>
      </c>
      <c r="J91" s="158">
        <v>301</v>
      </c>
      <c r="K91" s="157">
        <f>ROUND(E91*J91,2)</f>
        <v>385.71</v>
      </c>
      <c r="L91" s="157">
        <v>12</v>
      </c>
      <c r="M91" s="157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7"/>
      <c r="S91" s="157" t="s">
        <v>112</v>
      </c>
      <c r="T91" s="157" t="s">
        <v>112</v>
      </c>
      <c r="U91" s="157">
        <v>0.49</v>
      </c>
      <c r="V91" s="157">
        <f>ROUND(E91*U91,2)</f>
        <v>0.63</v>
      </c>
      <c r="W91" s="157"/>
      <c r="X91" s="157" t="s">
        <v>183</v>
      </c>
      <c r="Y91" s="157" t="s">
        <v>114</v>
      </c>
      <c r="Z91" s="147"/>
      <c r="AA91" s="147"/>
      <c r="AB91" s="147"/>
      <c r="AC91" s="147"/>
      <c r="AD91" s="147"/>
      <c r="AE91" s="147"/>
      <c r="AF91" s="147"/>
      <c r="AG91" s="147" t="s">
        <v>184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68" t="s">
        <v>185</v>
      </c>
      <c r="D92" s="269"/>
      <c r="E92" s="269"/>
      <c r="F92" s="269"/>
      <c r="G92" s="269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117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82">
        <v>20</v>
      </c>
      <c r="B93" s="183" t="s">
        <v>186</v>
      </c>
      <c r="C93" s="192" t="s">
        <v>187</v>
      </c>
      <c r="D93" s="184" t="s">
        <v>146</v>
      </c>
      <c r="E93" s="185">
        <v>24.347259999999999</v>
      </c>
      <c r="F93" s="186"/>
      <c r="G93" s="187">
        <f>ROUND(E93*F93,2)</f>
        <v>0</v>
      </c>
      <c r="H93" s="158">
        <v>0</v>
      </c>
      <c r="I93" s="157">
        <f>ROUND(E93*H93,2)</f>
        <v>0</v>
      </c>
      <c r="J93" s="158">
        <v>26.4</v>
      </c>
      <c r="K93" s="157">
        <f>ROUND(E93*J93,2)</f>
        <v>642.77</v>
      </c>
      <c r="L93" s="157">
        <v>12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112</v>
      </c>
      <c r="T93" s="157" t="s">
        <v>112</v>
      </c>
      <c r="U93" s="157">
        <v>0</v>
      </c>
      <c r="V93" s="157">
        <f>ROUND(E93*U93,2)</f>
        <v>0</v>
      </c>
      <c r="W93" s="157"/>
      <c r="X93" s="157" t="s">
        <v>183</v>
      </c>
      <c r="Y93" s="157" t="s">
        <v>114</v>
      </c>
      <c r="Z93" s="147"/>
      <c r="AA93" s="147"/>
      <c r="AB93" s="147"/>
      <c r="AC93" s="147"/>
      <c r="AD93" s="147"/>
      <c r="AE93" s="147"/>
      <c r="AF93" s="147"/>
      <c r="AG93" s="147" t="s">
        <v>184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82">
        <v>21</v>
      </c>
      <c r="B94" s="183" t="s">
        <v>188</v>
      </c>
      <c r="C94" s="192" t="s">
        <v>189</v>
      </c>
      <c r="D94" s="184" t="s">
        <v>146</v>
      </c>
      <c r="E94" s="185">
        <v>1.2814300000000001</v>
      </c>
      <c r="F94" s="186"/>
      <c r="G94" s="187">
        <f>ROUND(E94*F94,2)</f>
        <v>0</v>
      </c>
      <c r="H94" s="158">
        <v>0</v>
      </c>
      <c r="I94" s="157">
        <f>ROUND(E94*H94,2)</f>
        <v>0</v>
      </c>
      <c r="J94" s="158">
        <v>432.5</v>
      </c>
      <c r="K94" s="157">
        <f>ROUND(E94*J94,2)</f>
        <v>554.22</v>
      </c>
      <c r="L94" s="157">
        <v>12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/>
      <c r="S94" s="157" t="s">
        <v>112</v>
      </c>
      <c r="T94" s="157" t="s">
        <v>112</v>
      </c>
      <c r="U94" s="157">
        <v>0.94199999999999995</v>
      </c>
      <c r="V94" s="157">
        <f>ROUND(E94*U94,2)</f>
        <v>1.21</v>
      </c>
      <c r="W94" s="157"/>
      <c r="X94" s="157" t="s">
        <v>183</v>
      </c>
      <c r="Y94" s="157" t="s">
        <v>114</v>
      </c>
      <c r="Z94" s="147"/>
      <c r="AA94" s="147"/>
      <c r="AB94" s="147"/>
      <c r="AC94" s="147"/>
      <c r="AD94" s="147"/>
      <c r="AE94" s="147"/>
      <c r="AF94" s="147"/>
      <c r="AG94" s="147" t="s">
        <v>184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82">
        <v>22</v>
      </c>
      <c r="B95" s="183" t="s">
        <v>190</v>
      </c>
      <c r="C95" s="192" t="s">
        <v>191</v>
      </c>
      <c r="D95" s="184" t="s">
        <v>146</v>
      </c>
      <c r="E95" s="185">
        <v>6.4071699999999998</v>
      </c>
      <c r="F95" s="186"/>
      <c r="G95" s="187">
        <f>ROUND(E95*F95,2)</f>
        <v>0</v>
      </c>
      <c r="H95" s="158">
        <v>0</v>
      </c>
      <c r="I95" s="157">
        <f>ROUND(E95*H95,2)</f>
        <v>0</v>
      </c>
      <c r="J95" s="158">
        <v>48.2</v>
      </c>
      <c r="K95" s="157">
        <f>ROUND(E95*J95,2)</f>
        <v>308.83</v>
      </c>
      <c r="L95" s="157">
        <v>12</v>
      </c>
      <c r="M95" s="157">
        <f>G95*(1+L95/100)</f>
        <v>0</v>
      </c>
      <c r="N95" s="156">
        <v>0</v>
      </c>
      <c r="O95" s="156">
        <f>ROUND(E95*N95,2)</f>
        <v>0</v>
      </c>
      <c r="P95" s="156">
        <v>0</v>
      </c>
      <c r="Q95" s="156">
        <f>ROUND(E95*P95,2)</f>
        <v>0</v>
      </c>
      <c r="R95" s="157"/>
      <c r="S95" s="157" t="s">
        <v>112</v>
      </c>
      <c r="T95" s="157" t="s">
        <v>112</v>
      </c>
      <c r="U95" s="157">
        <v>0.105</v>
      </c>
      <c r="V95" s="157">
        <f>ROUND(E95*U95,2)</f>
        <v>0.67</v>
      </c>
      <c r="W95" s="157"/>
      <c r="X95" s="157" t="s">
        <v>183</v>
      </c>
      <c r="Y95" s="157" t="s">
        <v>114</v>
      </c>
      <c r="Z95" s="147"/>
      <c r="AA95" s="147"/>
      <c r="AB95" s="147"/>
      <c r="AC95" s="147"/>
      <c r="AD95" s="147"/>
      <c r="AE95" s="147"/>
      <c r="AF95" s="147"/>
      <c r="AG95" s="147" t="s">
        <v>184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82">
        <v>23</v>
      </c>
      <c r="B96" s="183" t="s">
        <v>192</v>
      </c>
      <c r="C96" s="192" t="s">
        <v>193</v>
      </c>
      <c r="D96" s="184" t="s">
        <v>146</v>
      </c>
      <c r="E96" s="185">
        <v>1.2814300000000001</v>
      </c>
      <c r="F96" s="186"/>
      <c r="G96" s="187">
        <f>ROUND(E96*F96,2)</f>
        <v>0</v>
      </c>
      <c r="H96" s="158">
        <v>0</v>
      </c>
      <c r="I96" s="157">
        <f>ROUND(E96*H96,2)</f>
        <v>0</v>
      </c>
      <c r="J96" s="158">
        <v>2880</v>
      </c>
      <c r="K96" s="157">
        <f>ROUND(E96*J96,2)</f>
        <v>3690.52</v>
      </c>
      <c r="L96" s="157">
        <v>12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112</v>
      </c>
      <c r="T96" s="157" t="s">
        <v>112</v>
      </c>
      <c r="U96" s="157">
        <v>0</v>
      </c>
      <c r="V96" s="157">
        <f>ROUND(E96*U96,2)</f>
        <v>0</v>
      </c>
      <c r="W96" s="157"/>
      <c r="X96" s="157" t="s">
        <v>183</v>
      </c>
      <c r="Y96" s="157" t="s">
        <v>114</v>
      </c>
      <c r="Z96" s="147"/>
      <c r="AA96" s="147"/>
      <c r="AB96" s="147"/>
      <c r="AC96" s="147"/>
      <c r="AD96" s="147"/>
      <c r="AE96" s="147"/>
      <c r="AF96" s="147"/>
      <c r="AG96" s="147" t="s">
        <v>184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8" t="s">
        <v>107</v>
      </c>
      <c r="B97" s="169" t="s">
        <v>79</v>
      </c>
      <c r="C97" s="188" t="s">
        <v>29</v>
      </c>
      <c r="D97" s="170"/>
      <c r="E97" s="171"/>
      <c r="F97" s="172"/>
      <c r="G97" s="173">
        <f>SUMIF(AG98:AG103,"&lt;&gt;NOR",G98:G103)</f>
        <v>0</v>
      </c>
      <c r="H97" s="167"/>
      <c r="I97" s="167">
        <f>SUM(I98:I103)</f>
        <v>0</v>
      </c>
      <c r="J97" s="167"/>
      <c r="K97" s="167">
        <f>SUM(K98:K103)</f>
        <v>8992.43</v>
      </c>
      <c r="L97" s="167"/>
      <c r="M97" s="167">
        <f>SUM(M98:M103)</f>
        <v>0</v>
      </c>
      <c r="N97" s="166"/>
      <c r="O97" s="166">
        <f>SUM(O98:O103)</f>
        <v>0</v>
      </c>
      <c r="P97" s="166"/>
      <c r="Q97" s="166">
        <f>SUM(Q98:Q103)</f>
        <v>0</v>
      </c>
      <c r="R97" s="167"/>
      <c r="S97" s="167"/>
      <c r="T97" s="167"/>
      <c r="U97" s="167"/>
      <c r="V97" s="167">
        <f>SUM(V98:V103)</f>
        <v>0</v>
      </c>
      <c r="W97" s="167"/>
      <c r="X97" s="167"/>
      <c r="Y97" s="167"/>
      <c r="AG97" t="s">
        <v>108</v>
      </c>
    </row>
    <row r="98" spans="1:60" outlineLevel="1" x14ac:dyDescent="0.2">
      <c r="A98" s="175">
        <v>24</v>
      </c>
      <c r="B98" s="176" t="s">
        <v>194</v>
      </c>
      <c r="C98" s="189" t="s">
        <v>195</v>
      </c>
      <c r="D98" s="177" t="s">
        <v>196</v>
      </c>
      <c r="E98" s="178">
        <v>1</v>
      </c>
      <c r="F98" s="179"/>
      <c r="G98" s="180">
        <f>ROUND(E98*F98,2)</f>
        <v>0</v>
      </c>
      <c r="H98" s="158">
        <v>0</v>
      </c>
      <c r="I98" s="157">
        <f>ROUND(E98*H98,2)</f>
        <v>0</v>
      </c>
      <c r="J98" s="158">
        <v>8992.43</v>
      </c>
      <c r="K98" s="157">
        <f>ROUND(E98*J98,2)</f>
        <v>8992.43</v>
      </c>
      <c r="L98" s="157">
        <v>12</v>
      </c>
      <c r="M98" s="157">
        <f>G98*(1+L98/100)</f>
        <v>0</v>
      </c>
      <c r="N98" s="156">
        <v>0</v>
      </c>
      <c r="O98" s="156">
        <f>ROUND(E98*N98,2)</f>
        <v>0</v>
      </c>
      <c r="P98" s="156">
        <v>0</v>
      </c>
      <c r="Q98" s="156">
        <f>ROUND(E98*P98,2)</f>
        <v>0</v>
      </c>
      <c r="R98" s="157"/>
      <c r="S98" s="157" t="s">
        <v>112</v>
      </c>
      <c r="T98" s="157" t="s">
        <v>143</v>
      </c>
      <c r="U98" s="157">
        <v>0</v>
      </c>
      <c r="V98" s="157">
        <f>ROUND(E98*U98,2)</f>
        <v>0</v>
      </c>
      <c r="W98" s="157"/>
      <c r="X98" s="157" t="s">
        <v>197</v>
      </c>
      <c r="Y98" s="157" t="s">
        <v>114</v>
      </c>
      <c r="Z98" s="147"/>
      <c r="AA98" s="147"/>
      <c r="AB98" s="147"/>
      <c r="AC98" s="147"/>
      <c r="AD98" s="147"/>
      <c r="AE98" s="147"/>
      <c r="AF98" s="147"/>
      <c r="AG98" s="147" t="s">
        <v>198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68" t="s">
        <v>199</v>
      </c>
      <c r="D99" s="269"/>
      <c r="E99" s="269"/>
      <c r="F99" s="269"/>
      <c r="G99" s="269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117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270" t="s">
        <v>200</v>
      </c>
      <c r="D100" s="271"/>
      <c r="E100" s="271"/>
      <c r="F100" s="271"/>
      <c r="G100" s="271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117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270" t="s">
        <v>206</v>
      </c>
      <c r="D101" s="271"/>
      <c r="E101" s="271"/>
      <c r="F101" s="271"/>
      <c r="G101" s="271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117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270" t="s">
        <v>201</v>
      </c>
      <c r="D102" s="271"/>
      <c r="E102" s="271"/>
      <c r="F102" s="271"/>
      <c r="G102" s="271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117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270" t="s">
        <v>202</v>
      </c>
      <c r="D103" s="271"/>
      <c r="E103" s="271"/>
      <c r="F103" s="271"/>
      <c r="G103" s="271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117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3"/>
      <c r="B104" s="4"/>
      <c r="C104" s="194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v>12</v>
      </c>
      <c r="AF104">
        <v>21</v>
      </c>
      <c r="AG104" t="s">
        <v>93</v>
      </c>
    </row>
    <row r="105" spans="1:60" x14ac:dyDescent="0.2">
      <c r="A105" s="150"/>
      <c r="B105" s="151" t="s">
        <v>31</v>
      </c>
      <c r="C105" s="195"/>
      <c r="D105" s="152"/>
      <c r="E105" s="153"/>
      <c r="F105" s="153"/>
      <c r="G105" s="174">
        <f>G8+G18+G24+G30+G32+G40+G42+G48+G55+G76+G90+G97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f>SUMIF(L7:L103,AE104,G7:G103)</f>
        <v>0</v>
      </c>
      <c r="AF105">
        <f>SUMIF(L7:L103,AF104,G7:G103)</f>
        <v>0</v>
      </c>
      <c r="AG105" t="s">
        <v>203</v>
      </c>
    </row>
    <row r="106" spans="1:60" x14ac:dyDescent="0.2">
      <c r="A106" s="3"/>
      <c r="B106" s="4"/>
      <c r="C106" s="194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3"/>
      <c r="B107" s="4"/>
      <c r="C107" s="194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54" t="s">
        <v>204</v>
      </c>
      <c r="B108" s="254"/>
      <c r="C108" s="255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56"/>
      <c r="B109" s="257"/>
      <c r="C109" s="258"/>
      <c r="D109" s="257"/>
      <c r="E109" s="257"/>
      <c r="F109" s="257"/>
      <c r="G109" s="259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G109" t="s">
        <v>205</v>
      </c>
    </row>
    <row r="110" spans="1:60" x14ac:dyDescent="0.2">
      <c r="A110" s="260"/>
      <c r="B110" s="261"/>
      <c r="C110" s="262"/>
      <c r="D110" s="261"/>
      <c r="E110" s="261"/>
      <c r="F110" s="261"/>
      <c r="G110" s="26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60"/>
      <c r="B111" s="261"/>
      <c r="C111" s="262"/>
      <c r="D111" s="261"/>
      <c r="E111" s="261"/>
      <c r="F111" s="261"/>
      <c r="G111" s="26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60"/>
      <c r="B112" s="261"/>
      <c r="C112" s="262"/>
      <c r="D112" s="261"/>
      <c r="E112" s="261"/>
      <c r="F112" s="261"/>
      <c r="G112" s="26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64"/>
      <c r="B113" s="265"/>
      <c r="C113" s="266"/>
      <c r="D113" s="265"/>
      <c r="E113" s="265"/>
      <c r="F113" s="265"/>
      <c r="G113" s="26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3"/>
      <c r="B114" s="4"/>
      <c r="C114" s="194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C115" s="196"/>
      <c r="D115" s="10"/>
      <c r="AG115" t="s">
        <v>207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</sheetData>
  <mergeCells count="16">
    <mergeCell ref="A1:G1"/>
    <mergeCell ref="C2:G2"/>
    <mergeCell ref="C3:G3"/>
    <mergeCell ref="C4:G4"/>
    <mergeCell ref="C92:G92"/>
    <mergeCell ref="A108:C108"/>
    <mergeCell ref="A109:G113"/>
    <mergeCell ref="C10:G10"/>
    <mergeCell ref="C11:G11"/>
    <mergeCell ref="C13:G13"/>
    <mergeCell ref="C34:G34"/>
    <mergeCell ref="C103:G103"/>
    <mergeCell ref="C99:G99"/>
    <mergeCell ref="C100:G100"/>
    <mergeCell ref="C101:G101"/>
    <mergeCell ref="C102:G102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365</dc:creator>
  <cp:lastModifiedBy>Rárová Renáta</cp:lastModifiedBy>
  <cp:lastPrinted>2019-03-19T12:27:02Z</cp:lastPrinted>
  <dcterms:created xsi:type="dcterms:W3CDTF">2009-04-08T07:15:50Z</dcterms:created>
  <dcterms:modified xsi:type="dcterms:W3CDTF">2024-10-18T05:01:27Z</dcterms:modified>
</cp:coreProperties>
</file>