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10 ŠPA\"/>
    </mc:Choice>
  </mc:AlternateContent>
  <xr:revisionPtr revIDLastSave="0" documentId="8_{4C07A876-A5D4-4C19-9B17-0C1B4AF970C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ace stavby" sheetId="1" state="veryHidden" r:id="rId1"/>
    <sheet name="1-1 - Bytová jednotka č.32..." sheetId="2" r:id="rId2"/>
    <sheet name="List1" sheetId="3" r:id="rId3"/>
  </sheets>
  <definedNames>
    <definedName name="_xlnm._FilterDatabase" localSheetId="1" hidden="1">'1-1 - Bytová jednotka č.32...'!$C$141:$K$436</definedName>
    <definedName name="_xlnm.Print_Titles" localSheetId="1">'1-1 - Bytová jednotka č.32...'!$141:$141</definedName>
    <definedName name="_xlnm.Print_Titles" localSheetId="0">'Rekapitulace stavby'!$92:$92</definedName>
    <definedName name="_xlnm.Print_Area" localSheetId="1">'1-1 - Bytová jednotka č.32...'!$C$4:$J$76,'1-1 - Bytová jednotka č.32...'!$C$82:$J$123,'1-1 - Bytová jednotka č.32...'!$C$129:$K$436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2" l="1"/>
  <c r="P258" i="2"/>
  <c r="BK258" i="2"/>
  <c r="E132" i="2" l="1"/>
  <c r="J37" i="2" l="1"/>
  <c r="J36" i="2"/>
  <c r="AY95" i="1" s="1"/>
  <c r="J35" i="2"/>
  <c r="AX95" i="1" s="1"/>
  <c r="BI436" i="2"/>
  <c r="BH436" i="2"/>
  <c r="BG436" i="2"/>
  <c r="BE436" i="2"/>
  <c r="T436" i="2"/>
  <c r="T435" i="2" s="1"/>
  <c r="R436" i="2"/>
  <c r="R435" i="2" s="1"/>
  <c r="P436" i="2"/>
  <c r="P435" i="2" s="1"/>
  <c r="BI434" i="2"/>
  <c r="BH434" i="2"/>
  <c r="BG434" i="2"/>
  <c r="BE434" i="2"/>
  <c r="T434" i="2"/>
  <c r="T433" i="2" s="1"/>
  <c r="R434" i="2"/>
  <c r="R433" i="2" s="1"/>
  <c r="P434" i="2"/>
  <c r="P433" i="2" s="1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7" i="2"/>
  <c r="BH407" i="2"/>
  <c r="BG407" i="2"/>
  <c r="BE407" i="2"/>
  <c r="T407" i="2"/>
  <c r="R407" i="2"/>
  <c r="P407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7" i="2"/>
  <c r="BH387" i="2"/>
  <c r="BG387" i="2"/>
  <c r="BE387" i="2"/>
  <c r="T387" i="2"/>
  <c r="R387" i="2"/>
  <c r="P387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0" i="2"/>
  <c r="BH360" i="2"/>
  <c r="BG360" i="2"/>
  <c r="BE360" i="2"/>
  <c r="T360" i="2"/>
  <c r="R360" i="2"/>
  <c r="P360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3" i="2"/>
  <c r="BH323" i="2"/>
  <c r="BG323" i="2"/>
  <c r="BE323" i="2"/>
  <c r="T323" i="2"/>
  <c r="R323" i="2"/>
  <c r="P323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1" i="2"/>
  <c r="BH311" i="2"/>
  <c r="BG311" i="2"/>
  <c r="BE311" i="2"/>
  <c r="T311" i="2"/>
  <c r="R311" i="2"/>
  <c r="P311" i="2"/>
  <c r="BI306" i="2"/>
  <c r="BH306" i="2"/>
  <c r="BG306" i="2"/>
  <c r="BE306" i="2"/>
  <c r="T306" i="2"/>
  <c r="R306" i="2"/>
  <c r="P306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10" i="2"/>
  <c r="BH210" i="2"/>
  <c r="BG210" i="2"/>
  <c r="BE210" i="2"/>
  <c r="T210" i="2"/>
  <c r="R210" i="2"/>
  <c r="P210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1" i="2"/>
  <c r="BH171" i="2"/>
  <c r="BG171" i="2"/>
  <c r="BE171" i="2"/>
  <c r="T171" i="2"/>
  <c r="R171" i="2"/>
  <c r="P171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 s="1"/>
  <c r="L90" i="1"/>
  <c r="AM90" i="1"/>
  <c r="AM89" i="1"/>
  <c r="L89" i="1"/>
  <c r="AM87" i="1"/>
  <c r="L87" i="1"/>
  <c r="L85" i="1"/>
  <c r="L84" i="1"/>
  <c r="BK436" i="2"/>
  <c r="J436" i="2"/>
  <c r="BK434" i="2"/>
  <c r="J429" i="2"/>
  <c r="BK426" i="2"/>
  <c r="J413" i="2"/>
  <c r="J411" i="2"/>
  <c r="BK410" i="2"/>
  <c r="J407" i="2"/>
  <c r="J395" i="2"/>
  <c r="J393" i="2"/>
  <c r="BK390" i="2"/>
  <c r="BK389" i="2"/>
  <c r="BK387" i="2"/>
  <c r="J386" i="2"/>
  <c r="BK384" i="2"/>
  <c r="BK378" i="2"/>
  <c r="BK376" i="2"/>
  <c r="BK371" i="2"/>
  <c r="BK369" i="2"/>
  <c r="BK367" i="2"/>
  <c r="BK366" i="2"/>
  <c r="J360" i="2"/>
  <c r="BK358" i="2"/>
  <c r="BK356" i="2"/>
  <c r="J355" i="2"/>
  <c r="J351" i="2"/>
  <c r="J349" i="2"/>
  <c r="BK348" i="2"/>
  <c r="J347" i="2"/>
  <c r="BK346" i="2"/>
  <c r="BK345" i="2"/>
  <c r="BK344" i="2"/>
  <c r="BK343" i="2"/>
  <c r="J342" i="2"/>
  <c r="J341" i="2"/>
  <c r="BK340" i="2"/>
  <c r="J339" i="2"/>
  <c r="J334" i="2"/>
  <c r="J332" i="2"/>
  <c r="J330" i="2"/>
  <c r="J326" i="2"/>
  <c r="J323" i="2"/>
  <c r="BK318" i="2"/>
  <c r="J317" i="2"/>
  <c r="BK315" i="2"/>
  <c r="J311" i="2"/>
  <c r="J306" i="2"/>
  <c r="BK301" i="2"/>
  <c r="J299" i="2"/>
  <c r="BK298" i="2"/>
  <c r="BK297" i="2"/>
  <c r="J296" i="2"/>
  <c r="BK294" i="2"/>
  <c r="J293" i="2"/>
  <c r="BK292" i="2"/>
  <c r="J291" i="2"/>
  <c r="BK290" i="2"/>
  <c r="BK289" i="2"/>
  <c r="J288" i="2"/>
  <c r="BK287" i="2"/>
  <c r="BK286" i="2"/>
  <c r="J285" i="2"/>
  <c r="J284" i="2"/>
  <c r="J283" i="2"/>
  <c r="J282" i="2"/>
  <c r="BK281" i="2"/>
  <c r="BK280" i="2"/>
  <c r="BK279" i="2"/>
  <c r="BK277" i="2"/>
  <c r="J276" i="2"/>
  <c r="BK274" i="2"/>
  <c r="BK273" i="2"/>
  <c r="BK272" i="2"/>
  <c r="BK271" i="2"/>
  <c r="BK270" i="2"/>
  <c r="BK269" i="2"/>
  <c r="BK268" i="2"/>
  <c r="BK267" i="2"/>
  <c r="J267" i="2"/>
  <c r="BK266" i="2"/>
  <c r="BK265" i="2"/>
  <c r="BK264" i="2"/>
  <c r="J263" i="2"/>
  <c r="J262" i="2"/>
  <c r="J261" i="2"/>
  <c r="BK260" i="2"/>
  <c r="J260" i="2"/>
  <c r="J259" i="2"/>
  <c r="BK257" i="2"/>
  <c r="BK255" i="2"/>
  <c r="BK253" i="2"/>
  <c r="J252" i="2"/>
  <c r="J251" i="2"/>
  <c r="J250" i="2"/>
  <c r="BK247" i="2"/>
  <c r="J244" i="2"/>
  <c r="BK243" i="2"/>
  <c r="J242" i="2"/>
  <c r="BK241" i="2"/>
  <c r="J240" i="2"/>
  <c r="J239" i="2"/>
  <c r="BK238" i="2"/>
  <c r="J237" i="2"/>
  <c r="J235" i="2"/>
  <c r="BK233" i="2"/>
  <c r="BK232" i="2"/>
  <c r="BK229" i="2"/>
  <c r="BK228" i="2"/>
  <c r="J227" i="2"/>
  <c r="J226" i="2"/>
  <c r="J225" i="2"/>
  <c r="J223" i="2"/>
  <c r="J221" i="2"/>
  <c r="J220" i="2"/>
  <c r="J213" i="2"/>
  <c r="BK210" i="2"/>
  <c r="BK203" i="2"/>
  <c r="J199" i="2"/>
  <c r="J196" i="2"/>
  <c r="BK195" i="2"/>
  <c r="BK194" i="2"/>
  <c r="BK192" i="2"/>
  <c r="BK190" i="2"/>
  <c r="BK189" i="2"/>
  <c r="BK187" i="2"/>
  <c r="J186" i="2"/>
  <c r="BK181" i="2"/>
  <c r="BK179" i="2"/>
  <c r="J174" i="2"/>
  <c r="J171" i="2"/>
  <c r="BK164" i="2"/>
  <c r="BK162" i="2"/>
  <c r="BK161" i="2"/>
  <c r="J159" i="2"/>
  <c r="BK156" i="2"/>
  <c r="J154" i="2"/>
  <c r="BK152" i="2"/>
  <c r="BK151" i="2"/>
  <c r="J151" i="2"/>
  <c r="BK150" i="2"/>
  <c r="BK148" i="2"/>
  <c r="J145" i="2"/>
  <c r="J434" i="2"/>
  <c r="BK429" i="2"/>
  <c r="J426" i="2"/>
  <c r="BK413" i="2"/>
  <c r="BK411" i="2"/>
  <c r="J410" i="2"/>
  <c r="BK407" i="2"/>
  <c r="BK395" i="2"/>
  <c r="BK393" i="2"/>
  <c r="J390" i="2"/>
  <c r="J389" i="2"/>
  <c r="J387" i="2"/>
  <c r="BK386" i="2"/>
  <c r="J384" i="2"/>
  <c r="J378" i="2"/>
  <c r="J376" i="2"/>
  <c r="J371" i="2"/>
  <c r="J369" i="2"/>
  <c r="J367" i="2"/>
  <c r="J366" i="2"/>
  <c r="BK360" i="2"/>
  <c r="J358" i="2"/>
  <c r="J356" i="2"/>
  <c r="BK355" i="2"/>
  <c r="BK351" i="2"/>
  <c r="BK349" i="2"/>
  <c r="J348" i="2"/>
  <c r="BK347" i="2"/>
  <c r="J346" i="2"/>
  <c r="J345" i="2"/>
  <c r="J344" i="2"/>
  <c r="J343" i="2"/>
  <c r="BK342" i="2"/>
  <c r="BK341" i="2"/>
  <c r="J340" i="2"/>
  <c r="BK339" i="2"/>
  <c r="BK334" i="2"/>
  <c r="BK332" i="2"/>
  <c r="BK330" i="2"/>
  <c r="BK326" i="2"/>
  <c r="BK323" i="2"/>
  <c r="J318" i="2"/>
  <c r="BK317" i="2"/>
  <c r="J315" i="2"/>
  <c r="BK311" i="2"/>
  <c r="BK306" i="2"/>
  <c r="J301" i="2"/>
  <c r="BK299" i="2"/>
  <c r="J298" i="2"/>
  <c r="J297" i="2"/>
  <c r="BK296" i="2"/>
  <c r="J294" i="2"/>
  <c r="BK293" i="2"/>
  <c r="J292" i="2"/>
  <c r="BK291" i="2"/>
  <c r="J290" i="2"/>
  <c r="J289" i="2"/>
  <c r="BK288" i="2"/>
  <c r="J287" i="2"/>
  <c r="J286" i="2"/>
  <c r="BK285" i="2"/>
  <c r="BK284" i="2"/>
  <c r="BK283" i="2"/>
  <c r="BK282" i="2"/>
  <c r="J281" i="2"/>
  <c r="J280" i="2"/>
  <c r="J279" i="2"/>
  <c r="J277" i="2"/>
  <c r="BK276" i="2"/>
  <c r="J274" i="2"/>
  <c r="J273" i="2"/>
  <c r="J272" i="2"/>
  <c r="J271" i="2"/>
  <c r="J270" i="2"/>
  <c r="J269" i="2"/>
  <c r="J268" i="2"/>
  <c r="J266" i="2"/>
  <c r="J265" i="2"/>
  <c r="J264" i="2"/>
  <c r="BK263" i="2"/>
  <c r="BK262" i="2"/>
  <c r="BK261" i="2"/>
  <c r="BK259" i="2"/>
  <c r="J257" i="2"/>
  <c r="J255" i="2"/>
  <c r="BK254" i="2"/>
  <c r="J254" i="2"/>
  <c r="J253" i="2"/>
  <c r="BK252" i="2"/>
  <c r="BK251" i="2"/>
  <c r="BK250" i="2"/>
  <c r="J247" i="2"/>
  <c r="BK246" i="2"/>
  <c r="J246" i="2"/>
  <c r="BK244" i="2"/>
  <c r="J243" i="2"/>
  <c r="BK242" i="2"/>
  <c r="J241" i="2"/>
  <c r="BK240" i="2"/>
  <c r="BK239" i="2"/>
  <c r="J238" i="2"/>
  <c r="BK237" i="2"/>
  <c r="BK236" i="2"/>
  <c r="J236" i="2"/>
  <c r="BK235" i="2"/>
  <c r="J233" i="2"/>
  <c r="J232" i="2"/>
  <c r="J229" i="2"/>
  <c r="J228" i="2"/>
  <c r="BK227" i="2"/>
  <c r="BK226" i="2"/>
  <c r="BK225" i="2"/>
  <c r="BK223" i="2"/>
  <c r="BK221" i="2"/>
  <c r="BK220" i="2"/>
  <c r="BK213" i="2"/>
  <c r="J210" i="2"/>
  <c r="J203" i="2"/>
  <c r="BK199" i="2"/>
  <c r="BK196" i="2"/>
  <c r="J195" i="2"/>
  <c r="J194" i="2"/>
  <c r="J192" i="2"/>
  <c r="J190" i="2"/>
  <c r="J189" i="2"/>
  <c r="J187" i="2"/>
  <c r="BK186" i="2"/>
  <c r="J181" i="2"/>
  <c r="J179" i="2"/>
  <c r="BK174" i="2"/>
  <c r="BK171" i="2"/>
  <c r="J164" i="2"/>
  <c r="J162" i="2"/>
  <c r="J161" i="2"/>
  <c r="BK159" i="2"/>
  <c r="J156" i="2"/>
  <c r="BK154" i="2"/>
  <c r="J152" i="2"/>
  <c r="J150" i="2"/>
  <c r="BK149" i="2"/>
  <c r="J149" i="2"/>
  <c r="J148" i="2"/>
  <c r="BK145" i="2"/>
  <c r="AS94" i="1"/>
  <c r="P432" i="2" l="1"/>
  <c r="R432" i="2"/>
  <c r="T432" i="2"/>
  <c r="P147" i="2"/>
  <c r="T147" i="2"/>
  <c r="P163" i="2"/>
  <c r="T163" i="2"/>
  <c r="R185" i="2"/>
  <c r="BK193" i="2"/>
  <c r="J193" i="2" s="1"/>
  <c r="J102" i="2" s="1"/>
  <c r="P193" i="2"/>
  <c r="T193" i="2"/>
  <c r="P198" i="2"/>
  <c r="T198" i="2"/>
  <c r="R224" i="2"/>
  <c r="BK234" i="2"/>
  <c r="J234" i="2" s="1"/>
  <c r="J106" i="2" s="1"/>
  <c r="R234" i="2"/>
  <c r="BK245" i="2"/>
  <c r="J245" i="2" s="1"/>
  <c r="J107" i="2" s="1"/>
  <c r="R245" i="2"/>
  <c r="BK256" i="2"/>
  <c r="J256" i="2" s="1"/>
  <c r="J108" i="2" s="1"/>
  <c r="R256" i="2"/>
  <c r="BK275" i="2"/>
  <c r="J275" i="2" s="1"/>
  <c r="J109" i="2" s="1"/>
  <c r="R275" i="2"/>
  <c r="BK278" i="2"/>
  <c r="J278" i="2" s="1"/>
  <c r="J110" i="2" s="1"/>
  <c r="T278" i="2"/>
  <c r="P295" i="2"/>
  <c r="BK300" i="2"/>
  <c r="J300" i="2" s="1"/>
  <c r="J112" i="2" s="1"/>
  <c r="R300" i="2"/>
  <c r="BK333" i="2"/>
  <c r="J333" i="2" s="1"/>
  <c r="J113" i="2" s="1"/>
  <c r="T394" i="2"/>
  <c r="BK147" i="2"/>
  <c r="J147" i="2" s="1"/>
  <c r="J99" i="2" s="1"/>
  <c r="R147" i="2"/>
  <c r="BK163" i="2"/>
  <c r="J163" i="2" s="1"/>
  <c r="J100" i="2" s="1"/>
  <c r="R163" i="2"/>
  <c r="BK185" i="2"/>
  <c r="J185" i="2" s="1"/>
  <c r="J101" i="2" s="1"/>
  <c r="P185" i="2"/>
  <c r="T185" i="2"/>
  <c r="R193" i="2"/>
  <c r="BK198" i="2"/>
  <c r="J198" i="2" s="1"/>
  <c r="J104" i="2" s="1"/>
  <c r="R198" i="2"/>
  <c r="BK224" i="2"/>
  <c r="J224" i="2" s="1"/>
  <c r="J105" i="2" s="1"/>
  <c r="P224" i="2"/>
  <c r="T224" i="2"/>
  <c r="P234" i="2"/>
  <c r="T234" i="2"/>
  <c r="P245" i="2"/>
  <c r="T245" i="2"/>
  <c r="P256" i="2"/>
  <c r="T256" i="2"/>
  <c r="P275" i="2"/>
  <c r="T275" i="2"/>
  <c r="P278" i="2"/>
  <c r="R278" i="2"/>
  <c r="BK295" i="2"/>
  <c r="J295" i="2" s="1"/>
  <c r="J111" i="2" s="1"/>
  <c r="R295" i="2"/>
  <c r="T295" i="2"/>
  <c r="P300" i="2"/>
  <c r="T300" i="2"/>
  <c r="P333" i="2"/>
  <c r="R333" i="2"/>
  <c r="T333" i="2"/>
  <c r="BK350" i="2"/>
  <c r="J350" i="2" s="1"/>
  <c r="J114" i="2" s="1"/>
  <c r="P350" i="2"/>
  <c r="R350" i="2"/>
  <c r="T350" i="2"/>
  <c r="BK359" i="2"/>
  <c r="J359" i="2" s="1"/>
  <c r="J115" i="2" s="1"/>
  <c r="P359" i="2"/>
  <c r="R359" i="2"/>
  <c r="T359" i="2"/>
  <c r="BK370" i="2"/>
  <c r="J370" i="2" s="1"/>
  <c r="J116" i="2" s="1"/>
  <c r="P370" i="2"/>
  <c r="R370" i="2"/>
  <c r="T370" i="2"/>
  <c r="BK388" i="2"/>
  <c r="J388" i="2" s="1"/>
  <c r="J117" i="2" s="1"/>
  <c r="P388" i="2"/>
  <c r="R388" i="2"/>
  <c r="T388" i="2"/>
  <c r="BK394" i="2"/>
  <c r="J394" i="2" s="1"/>
  <c r="J118" i="2" s="1"/>
  <c r="P394" i="2"/>
  <c r="R394" i="2"/>
  <c r="BK412" i="2"/>
  <c r="J412" i="2" s="1"/>
  <c r="J119" i="2" s="1"/>
  <c r="P412" i="2"/>
  <c r="R412" i="2"/>
  <c r="T412" i="2"/>
  <c r="E85" i="2"/>
  <c r="J89" i="2"/>
  <c r="F91" i="2"/>
  <c r="J92" i="2"/>
  <c r="BF145" i="2"/>
  <c r="BF149" i="2"/>
  <c r="BF151" i="2"/>
  <c r="BF156" i="2"/>
  <c r="BF159" i="2"/>
  <c r="BF161" i="2"/>
  <c r="BF162" i="2"/>
  <c r="BF179" i="2"/>
  <c r="BF186" i="2"/>
  <c r="BF190" i="2"/>
  <c r="BF194" i="2"/>
  <c r="BF199" i="2"/>
  <c r="BF213" i="2"/>
  <c r="BF221" i="2"/>
  <c r="BF223" i="2"/>
  <c r="BF225" i="2"/>
  <c r="BF229" i="2"/>
  <c r="BF232" i="2"/>
  <c r="BF233" i="2"/>
  <c r="BF235" i="2"/>
  <c r="BF240" i="2"/>
  <c r="BF242" i="2"/>
  <c r="BF252" i="2"/>
  <c r="BF254" i="2"/>
  <c r="BF257" i="2"/>
  <c r="BF259" i="2"/>
  <c r="BF262" i="2"/>
  <c r="BF263" i="2"/>
  <c r="BF264" i="2"/>
  <c r="BF265" i="2"/>
  <c r="BF267" i="2"/>
  <c r="BF268" i="2"/>
  <c r="BF270" i="2"/>
  <c r="BF271" i="2"/>
  <c r="BF273" i="2"/>
  <c r="BF274" i="2"/>
  <c r="BF277" i="2"/>
  <c r="BF279" i="2"/>
  <c r="BF280" i="2"/>
  <c r="BF283" i="2"/>
  <c r="BF285" i="2"/>
  <c r="BF288" i="2"/>
  <c r="BF289" i="2"/>
  <c r="BF291" i="2"/>
  <c r="BF292" i="2"/>
  <c r="BF296" i="2"/>
  <c r="BF297" i="2"/>
  <c r="BF299" i="2"/>
  <c r="BF306" i="2"/>
  <c r="BF311" i="2"/>
  <c r="BF317" i="2"/>
  <c r="BF334" i="2"/>
  <c r="BF339" i="2"/>
  <c r="BF340" i="2"/>
  <c r="BF342" i="2"/>
  <c r="BF344" i="2"/>
  <c r="BF348" i="2"/>
  <c r="BF349" i="2"/>
  <c r="BF351" i="2"/>
  <c r="BF355" i="2"/>
  <c r="BF360" i="2"/>
  <c r="BF366" i="2"/>
  <c r="BF367" i="2"/>
  <c r="BF369" i="2"/>
  <c r="BF371" i="2"/>
  <c r="BF376" i="2"/>
  <c r="BF378" i="2"/>
  <c r="BF386" i="2"/>
  <c r="BF387" i="2"/>
  <c r="BF389" i="2"/>
  <c r="BF393" i="2"/>
  <c r="BF407" i="2"/>
  <c r="BF410" i="2"/>
  <c r="BF413" i="2"/>
  <c r="BF426" i="2"/>
  <c r="BF429" i="2"/>
  <c r="BK144" i="2"/>
  <c r="J144" i="2" s="1"/>
  <c r="J98" i="2" s="1"/>
  <c r="F92" i="2"/>
  <c r="BF148" i="2"/>
  <c r="BF150" i="2"/>
  <c r="BF152" i="2"/>
  <c r="BF154" i="2"/>
  <c r="BF164" i="2"/>
  <c r="BF171" i="2"/>
  <c r="BF174" i="2"/>
  <c r="BF181" i="2"/>
  <c r="BF187" i="2"/>
  <c r="BF189" i="2"/>
  <c r="BF192" i="2"/>
  <c r="BF195" i="2"/>
  <c r="BF196" i="2"/>
  <c r="BF203" i="2"/>
  <c r="BF210" i="2"/>
  <c r="BF220" i="2"/>
  <c r="BF226" i="2"/>
  <c r="BF227" i="2"/>
  <c r="BF228" i="2"/>
  <c r="BF236" i="2"/>
  <c r="BF237" i="2"/>
  <c r="BF238" i="2"/>
  <c r="BF239" i="2"/>
  <c r="BF241" i="2"/>
  <c r="BF243" i="2"/>
  <c r="BF244" i="2"/>
  <c r="BF246" i="2"/>
  <c r="BF247" i="2"/>
  <c r="BF250" i="2"/>
  <c r="BF251" i="2"/>
  <c r="BF253" i="2"/>
  <c r="BF255" i="2"/>
  <c r="BF260" i="2"/>
  <c r="BF261" i="2"/>
  <c r="BF266" i="2"/>
  <c r="BF269" i="2"/>
  <c r="BF272" i="2"/>
  <c r="BF276" i="2"/>
  <c r="BF281" i="2"/>
  <c r="BF282" i="2"/>
  <c r="BF284" i="2"/>
  <c r="BF286" i="2"/>
  <c r="BF287" i="2"/>
  <c r="BF290" i="2"/>
  <c r="BF293" i="2"/>
  <c r="BF294" i="2"/>
  <c r="BF298" i="2"/>
  <c r="BF301" i="2"/>
  <c r="BF315" i="2"/>
  <c r="BF318" i="2"/>
  <c r="BF323" i="2"/>
  <c r="BF326" i="2"/>
  <c r="BF330" i="2"/>
  <c r="BF332" i="2"/>
  <c r="BF341" i="2"/>
  <c r="BF343" i="2"/>
  <c r="BF345" i="2"/>
  <c r="BF346" i="2"/>
  <c r="BF347" i="2"/>
  <c r="BF356" i="2"/>
  <c r="BF358" i="2"/>
  <c r="BF384" i="2"/>
  <c r="BF390" i="2"/>
  <c r="BF395" i="2"/>
  <c r="BF411" i="2"/>
  <c r="BF434" i="2"/>
  <c r="BF436" i="2"/>
  <c r="BK433" i="2"/>
  <c r="J433" i="2" s="1"/>
  <c r="J121" i="2" s="1"/>
  <c r="BK435" i="2"/>
  <c r="J435" i="2" s="1"/>
  <c r="J122" i="2" s="1"/>
  <c r="F33" i="2"/>
  <c r="AZ95" i="1" s="1"/>
  <c r="AZ94" i="1" s="1"/>
  <c r="AV94" i="1" s="1"/>
  <c r="AK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AX94" i="1" s="1"/>
  <c r="J33" i="2"/>
  <c r="AV95" i="1" s="1"/>
  <c r="T143" i="2" l="1"/>
  <c r="P143" i="2"/>
  <c r="R143" i="2"/>
  <c r="T197" i="2"/>
  <c r="P197" i="2"/>
  <c r="R197" i="2"/>
  <c r="BK143" i="2"/>
  <c r="J143" i="2" s="1"/>
  <c r="J97" i="2" s="1"/>
  <c r="BK197" i="2"/>
  <c r="J197" i="2" s="1"/>
  <c r="J103" i="2" s="1"/>
  <c r="BK432" i="2"/>
  <c r="J432" i="2" s="1"/>
  <c r="J120" i="2" s="1"/>
  <c r="AY94" i="1"/>
  <c r="W31" i="1"/>
  <c r="J34" i="2"/>
  <c r="AW95" i="1" s="1"/>
  <c r="AT95" i="1" s="1"/>
  <c r="W29" i="1"/>
  <c r="F34" i="2"/>
  <c r="BA95" i="1" s="1"/>
  <c r="BA94" i="1" s="1"/>
  <c r="W30" i="1" s="1"/>
  <c r="T142" i="2" l="1"/>
  <c r="P142" i="2"/>
  <c r="AU95" i="1" s="1"/>
  <c r="AU94" i="1" s="1"/>
  <c r="R142" i="2"/>
  <c r="BK142" i="2"/>
  <c r="J142" i="2" s="1"/>
  <c r="J96" i="2" s="1"/>
  <c r="AW94" i="1"/>
  <c r="AK30" i="1" s="1"/>
  <c r="AT94" i="1" l="1"/>
  <c r="J30" i="2"/>
  <c r="AG95" i="1" s="1"/>
  <c r="AG94" i="1" s="1"/>
  <c r="AK26" i="1" s="1"/>
  <c r="AK35" i="1" s="1"/>
  <c r="AN95" i="1" l="1"/>
  <c r="AN94" i="1"/>
  <c r="J39" i="2"/>
</calcChain>
</file>

<file path=xl/sharedStrings.xml><?xml version="1.0" encoding="utf-8"?>
<sst xmlns="http://schemas.openxmlformats.org/spreadsheetml/2006/main" count="3450" uniqueCount="723">
  <si>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</si>
  <si>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</si>
  <si>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</si>
  <si>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</si>
  <si>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</si>
  <si>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</si>
  <si>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</si>
  <si>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</si>
  <si>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</si>
  <si>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</si>
  <si>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</si>
  <si>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</si>
  <si>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</si>
  <si>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</si>
  <si>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</si>
  <si>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</si>
  <si>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</si>
  <si>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</si>
  <si>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</si>
  <si>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</si>
  <si>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</si>
  <si>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</si>
  <si>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</si>
  <si>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</si>
  <si>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</si>
  <si>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</si>
  <si>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</si>
  <si>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</si>
  <si>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</si>
  <si>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</si>
  <si>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</si>
  <si>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</si>
  <si>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</si>
  <si>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</si>
  <si>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</si>
  <si>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</si>
  <si>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</si>
  <si>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</si>
  <si>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</si>
  <si>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</si>
  <si>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</si>
  <si>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</si>
  <si>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</si>
  <si>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</si>
  <si>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</si>
  <si>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</si>
  <si>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</si>
  <si>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</si>
  <si>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</si>
  <si>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</si>
  <si>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</si>
  <si>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</si>
  <si>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</si>
  <si>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</si>
  <si>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</si>
  <si>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</si>
  <si>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</si>
  <si>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</si>
  <si>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</si>
  <si>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</si>
  <si>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</si>
  <si>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</si>
  <si>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</si>
  <si>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</si>
  <si>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</si>
  <si>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</si>
  <si>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</si>
  <si>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</si>
  <si>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</si>
  <si>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</si>
  <si>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</si>
  <si>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</si>
  <si>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</si>
  <si>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</si>
  <si>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</si>
  <si>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</si>
  <si>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</si>
  <si>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</si>
  <si>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</si>
  <si>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</si>
  <si>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</si>
  <si>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1-1</t>
  </si>
  <si>
    <t>Bytová jednotka č.1 - 2.varianta</t>
  </si>
  <si>
    <t>STA</t>
  </si>
  <si>
    <t>1</t>
  </si>
  <si>
    <t>{77e920b4-4f5d-4c45-928b-f6b88f87c177}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</si>
  <si>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</si>
  <si>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</si>
  <si>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</si>
  <si>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</si>
  <si>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</si>
  <si>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</si>
  <si>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</si>
  <si>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</si>
  <si>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</si>
  <si>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</si>
  <si>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</si>
  <si>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</si>
  <si>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</si>
  <si>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</si>
  <si>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</si>
  <si>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</si>
  <si>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</si>
  <si>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</si>
  <si>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</si>
  <si>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</si>
  <si>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</si>
  <si>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</si>
  <si>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</si>
  <si>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</si>
  <si>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</si>
  <si>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</si>
  <si>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</si>
  <si>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</si>
  <si>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</si>
  <si>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</si>
  <si>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</si>
  <si>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</si>
  <si>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</si>
  <si>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</si>
  <si>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</si>
  <si>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</si>
  <si>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</si>
  <si>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</si>
  <si>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</si>
  <si>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</si>
  <si>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</si>
  <si>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</si>
  <si>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</si>
  <si>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</si>
  <si>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</si>
  <si>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</si>
  <si>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</si>
  <si>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</si>
  <si>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</si>
  <si>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</si>
  <si>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</si>
  <si>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</si>
  <si>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</si>
  <si>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</si>
  <si>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</si>
  <si>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</si>
  <si>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</si>
  <si>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824917872</t>
  </si>
  <si>
    <t>VV</t>
  </si>
  <si>
    <t>1,6*0,8</t>
  </si>
  <si>
    <t>6</t>
  </si>
  <si>
    <t>Úpravy povrchů, podlahy a osazování výplní</t>
  </si>
  <si>
    <t>-1168154709</t>
  </si>
  <si>
    <t>277509513</t>
  </si>
  <si>
    <t>5</t>
  </si>
  <si>
    <t>612131121</t>
  </si>
  <si>
    <t>Penetrační disperzní nátěr vnitřních stěn nanášený ručně</t>
  </si>
  <si>
    <t>-859918520</t>
  </si>
  <si>
    <t>612142001</t>
  </si>
  <si>
    <t>Potažení vnitřních stěn sklovláknitým pletivem vtlačeným do tenkovrstvé hmoty</t>
  </si>
  <si>
    <t>282105157</t>
  </si>
  <si>
    <t>8</t>
  </si>
  <si>
    <t>612311131</t>
  </si>
  <si>
    <t>Potažení vnitřních stěn vápenným štukem tloušťky do 3 mm</t>
  </si>
  <si>
    <t>231691481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</si>
  <si>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</si>
  <si>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</si>
  <si>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</si>
  <si>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</si>
  <si>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-2052260497</t>
  </si>
  <si>
    <t>(0,08+1,035+0,065+0,065+2,465+1,77+0,08)*2,6</t>
  </si>
  <si>
    <t>619991011</t>
  </si>
  <si>
    <t>1275908214</t>
  </si>
  <si>
    <t>konstrukce v blízkosti bytového jádra:</t>
  </si>
  <si>
    <t>50</t>
  </si>
  <si>
    <t>632441112</t>
  </si>
  <si>
    <t>Potěr anhydritový samonivelační tl do 30 mm ze suchých směsí</t>
  </si>
  <si>
    <t>1062278748</t>
  </si>
  <si>
    <t>0,9+4,31</t>
  </si>
  <si>
    <t>642944121</t>
  </si>
  <si>
    <t>Osazování ocelových zárubní dodatečné pl do 2,5 m2</t>
  </si>
  <si>
    <t>kus</t>
  </si>
  <si>
    <t>1929989080</t>
  </si>
  <si>
    <t>M</t>
  </si>
  <si>
    <t>55331521</t>
  </si>
  <si>
    <t>zárubeň ocelová pro sádrokarton 100 700 L/P</t>
  </si>
  <si>
    <t>1698186964</t>
  </si>
  <si>
    <t>Ostatní konstrukce a práce, bourání</t>
  </si>
  <si>
    <t>784111001</t>
  </si>
  <si>
    <t>Oprášení (ometení ) podkladu v místnostech výšky do 3,80 m</t>
  </si>
  <si>
    <t>16</t>
  </si>
  <si>
    <t>1862381740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</si>
  <si>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</si>
  <si>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</si>
  <si>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</si>
  <si>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</si>
  <si>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</si>
  <si>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</si>
  <si>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</si>
  <si>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</si>
  <si>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499193183</t>
  </si>
  <si>
    <t>lehké obroušení stávajícího panelu - příprava pro novou omítku:</t>
  </si>
  <si>
    <t>26,094</t>
  </si>
  <si>
    <t>952901111</t>
  </si>
  <si>
    <t>Vyčištění budov bytové a občanské výstavby při výšce podlaží do 4 m</t>
  </si>
  <si>
    <t>-1034359329</t>
  </si>
  <si>
    <t>3,4*5</t>
  </si>
  <si>
    <t>přístupová trasa do bytu-choba:</t>
  </si>
  <si>
    <t>962084121</t>
  </si>
  <si>
    <t>Bourání příček umakartových tl do 50 mm</t>
  </si>
  <si>
    <t>-1995521789</t>
  </si>
  <si>
    <t>(2,62+1,85+1,85+1,71+0,87+1,14+0,78)*2,6</t>
  </si>
  <si>
    <t>965046111</t>
  </si>
  <si>
    <t>Broušení stávajících betonových podlah úběr do 3 mm</t>
  </si>
  <si>
    <t>245955199</t>
  </si>
  <si>
    <t>(0,065+2,465)*(1,77+0,08)</t>
  </si>
  <si>
    <t>(0,87+0,065)*(0,08+1,035+0,065)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</si>
  <si>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</si>
  <si>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</si>
  <si>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</si>
  <si>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</si>
  <si>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</si>
  <si>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1899172302</t>
  </si>
  <si>
    <t>997013219</t>
  </si>
  <si>
    <t>Příplatek k vnitrostaveništní dopravě suti a vybouraných hmot za zvětšenou dopravu suti ZKD 10 m</t>
  </si>
  <si>
    <t>-1985383514</t>
  </si>
  <si>
    <t>3,049*50 'Přepočtené koeficientem množství</t>
  </si>
  <si>
    <t>997013501</t>
  </si>
  <si>
    <t>Odvoz suti a vybouraných hmot na skládku nebo meziskládku do 1 km se složením</t>
  </si>
  <si>
    <t>-218636503</t>
  </si>
  <si>
    <t>997013509</t>
  </si>
  <si>
    <t>Příplatek k odvozu suti a vybouraných hmot na skládku ZKD 1 km přes 1 km</t>
  </si>
  <si>
    <t>552642650</t>
  </si>
  <si>
    <t>3,049*9 'Přepočtené koeficientem množství</t>
  </si>
  <si>
    <t>997013831</t>
  </si>
  <si>
    <t>Poplatek za uložení na skládce (skládkovné) stavebního odpadu směsného kód odpadu 170 904</t>
  </si>
  <si>
    <t>-1470929703</t>
  </si>
  <si>
    <t>998</t>
  </si>
  <si>
    <t>Přesun hmot</t>
  </si>
  <si>
    <t>998011003</t>
  </si>
  <si>
    <t>Přesun hmot pro budovy zděné v do 24 m</t>
  </si>
  <si>
    <t>1640633331</t>
  </si>
  <si>
    <t>998011014</t>
  </si>
  <si>
    <t>Příplatek k přesunu hmot pro budovy zděné za zvětšený přesun do 500 m</t>
  </si>
  <si>
    <t>1640190355</t>
  </si>
  <si>
    <t>998017003</t>
  </si>
  <si>
    <t>Přesun hmot s omezením mechanizace pro budovy v do 24 m</t>
  </si>
  <si>
    <t>-1955727950</t>
  </si>
  <si>
    <t>PSV</t>
  </si>
  <si>
    <t>Práce a dodávky PSV</t>
  </si>
  <si>
    <t>711</t>
  </si>
  <si>
    <t>Izolace proti vodě, vlhkosti a plynům</t>
  </si>
  <si>
    <t>711191201</t>
  </si>
  <si>
    <t>308949056</t>
  </si>
  <si>
    <t>0,855*1,035</t>
  </si>
  <si>
    <t>2,465*1,77</t>
  </si>
  <si>
    <t>711192201</t>
  </si>
  <si>
    <t>1708203349</t>
  </si>
  <si>
    <t>(0,855+1,035*2)*0,2</t>
  </si>
  <si>
    <t>(0,67+1,6+0,7)*2</t>
  </si>
  <si>
    <t>(0,2+0,7+0,47+1,77+2,465-0,7+1,1)*0,2</t>
  </si>
  <si>
    <t>pod vanou:</t>
  </si>
  <si>
    <t>24617150</t>
  </si>
  <si>
    <t>hmota nátěrová hydroizolační elastická na beton nebo omítku</t>
  </si>
  <si>
    <t>kg</t>
  </si>
  <si>
    <t>32</t>
  </si>
  <si>
    <t>1489218685</t>
  </si>
  <si>
    <t>spotřeba 3kg/m2, tl. 2mm</t>
  </si>
  <si>
    <t>(5,248+9,006)*3</t>
  </si>
  <si>
    <t>711199101</t>
  </si>
  <si>
    <t>Provedení těsnícího pásu do spoje dilatační nebo styčné spáry podlaha - stěna</t>
  </si>
  <si>
    <t>m</t>
  </si>
  <si>
    <t>-1582002327</t>
  </si>
  <si>
    <t>1,35+0,855+1,35</t>
  </si>
  <si>
    <t>1,77+2,465+1,77+2,465-0,7</t>
  </si>
  <si>
    <t>1,6+0,5</t>
  </si>
  <si>
    <t>0,2*4</t>
  </si>
  <si>
    <t>711199102</t>
  </si>
  <si>
    <t>Provedení těsnícího koutu pro vnější nebo vnitřní roh spáry podlaha - stěna</t>
  </si>
  <si>
    <t>1135570432</t>
  </si>
  <si>
    <t>28355020</t>
  </si>
  <si>
    <t>páska pružná těsnící š 80mm</t>
  </si>
  <si>
    <t>-795207743</t>
  </si>
  <si>
    <t>15,025*1,1</t>
  </si>
  <si>
    <t>998711103</t>
  </si>
  <si>
    <t>Přesun hmot tonážní pro izolace proti vodě, vlhkosti a plynům v objektech výšky do 60 m</t>
  </si>
  <si>
    <t>1010807443</t>
  </si>
  <si>
    <t>721</t>
  </si>
  <si>
    <t>Zdravotechnika - vnitřní kanalizace</t>
  </si>
  <si>
    <t>721171808</t>
  </si>
  <si>
    <t>Demontáž potrubí z PVC do D 114</t>
  </si>
  <si>
    <t>1912467102</t>
  </si>
  <si>
    <t>721173706</t>
  </si>
  <si>
    <t>Potrubí kanalizační z PE odpadní DN 100</t>
  </si>
  <si>
    <t>1801744904</t>
  </si>
  <si>
    <t>721173722</t>
  </si>
  <si>
    <t>Potrubí kanalizační z PE připojovací DN 40</t>
  </si>
  <si>
    <t>744248452</t>
  </si>
  <si>
    <t>721173724</t>
  </si>
  <si>
    <t>Potrubí kanalizační z PE připojovací DN 70</t>
  </si>
  <si>
    <t>-506948730</t>
  </si>
  <si>
    <t>721220801</t>
  </si>
  <si>
    <t>Demontáž uzávěrek zápachových DN 70</t>
  </si>
  <si>
    <t>-1790895361</t>
  </si>
  <si>
    <t>vana,umyvadlo,pračka:</t>
  </si>
  <si>
    <t>721290111</t>
  </si>
  <si>
    <t>Zkouška těsnosti potrubí kanalizace vodou do DN 125</t>
  </si>
  <si>
    <t>-1195685853</t>
  </si>
  <si>
    <t>998721103</t>
  </si>
  <si>
    <t>Přesun hmot tonážní pro vnitřní kanalizace v objektech v do 24 m</t>
  </si>
  <si>
    <t>-760812494</t>
  </si>
  <si>
    <t>722</t>
  </si>
  <si>
    <t>Zdravotechnika - vnitřní vodovod</t>
  </si>
  <si>
    <t>722170801</t>
  </si>
  <si>
    <t>Demontáž rozvodů vody z plastů do D 25</t>
  </si>
  <si>
    <t>-1742924553</t>
  </si>
  <si>
    <t>722176113</t>
  </si>
  <si>
    <t>Montáž potrubí plastové spojované svary polyfuzně do D 25 mm</t>
  </si>
  <si>
    <t>-1235665955</t>
  </si>
  <si>
    <t>28615150</t>
  </si>
  <si>
    <t>trubka vodovodní tlaková PPR řada PN 20 D 16mm dl 4m</t>
  </si>
  <si>
    <t>513953979</t>
  </si>
  <si>
    <t>28615152</t>
  </si>
  <si>
    <t>trubka vodovodní tlaková PPR řada PN 20 D 20mm dl 4m</t>
  </si>
  <si>
    <t>-1459459076</t>
  </si>
  <si>
    <t>28615153</t>
  </si>
  <si>
    <t>trubka vodovodní tlaková PPR řada PN 20 D 25mm dl 4m</t>
  </si>
  <si>
    <t>290198172</t>
  </si>
  <si>
    <t>722179191</t>
  </si>
  <si>
    <t>Příplatek k rozvodu vody z plastů za malý rozsah prací na zakázce do 20 m</t>
  </si>
  <si>
    <t>soubor</t>
  </si>
  <si>
    <t>-663706382</t>
  </si>
  <si>
    <t>722179192</t>
  </si>
  <si>
    <t>Příplatek k rozvodu vody z plastů za potrubí do D 32 mm do 15 svarů</t>
  </si>
  <si>
    <t>-1219376046</t>
  </si>
  <si>
    <t>722290215</t>
  </si>
  <si>
    <t>Zkouška těsnosti vodovodního potrubí hrdlového nebo přírubového do DN 100</t>
  </si>
  <si>
    <t>-1193198033</t>
  </si>
  <si>
    <t>722290234</t>
  </si>
  <si>
    <t>Proplach a dezinfekce vodovodního potrubí do DN 80</t>
  </si>
  <si>
    <t>776237077</t>
  </si>
  <si>
    <t>998722103</t>
  </si>
  <si>
    <t>Přesun hmot tonážní pro vnitřní vodovod v objektech v do 24 m</t>
  </si>
  <si>
    <t>1369944420</t>
  </si>
  <si>
    <t>723</t>
  </si>
  <si>
    <t>Zdravotechnika - vnitřní plynovod</t>
  </si>
  <si>
    <t>723120804</t>
  </si>
  <si>
    <t>Demontáž potrubí ocelové závitové svařované do DN 25</t>
  </si>
  <si>
    <t>2012369275</t>
  </si>
  <si>
    <t>723150402</t>
  </si>
  <si>
    <t>Potrubí plyn ocelové z ušlechtilé oceli spojované lisováním DN 15</t>
  </si>
  <si>
    <t>-459790851</t>
  </si>
  <si>
    <t>chránička:</t>
  </si>
  <si>
    <t>723181002</t>
  </si>
  <si>
    <t>Potrubí měděné měkké spojované lisováním DN 15 ZTI</t>
  </si>
  <si>
    <t>1341377294</t>
  </si>
  <si>
    <t>723190105</t>
  </si>
  <si>
    <t>462296862</t>
  </si>
  <si>
    <t>723190901</t>
  </si>
  <si>
    <t>Uzavření,otevření plynovodního potrubí při opravě</t>
  </si>
  <si>
    <t>1081915988</t>
  </si>
  <si>
    <t>723190907</t>
  </si>
  <si>
    <t>Odvzdušnění nebo napuštění plynovodního potrubí</t>
  </si>
  <si>
    <t>1804719615</t>
  </si>
  <si>
    <t>723190909</t>
  </si>
  <si>
    <t>Zkouška těsnosti potrubí plynovodního</t>
  </si>
  <si>
    <t>-1762897508</t>
  </si>
  <si>
    <t>998723103</t>
  </si>
  <si>
    <t>Přesun hmot tonážní pro vnitřní plynovod v objektech v do 24 m</t>
  </si>
  <si>
    <t>-614164981</t>
  </si>
  <si>
    <t>725</t>
  </si>
  <si>
    <t>Zdravotechnika - zařizovací předměty</t>
  </si>
  <si>
    <t>725110811</t>
  </si>
  <si>
    <t>Demontáž klozetů splachovací s nádrží</t>
  </si>
  <si>
    <t>84709926</t>
  </si>
  <si>
    <t>725210821</t>
  </si>
  <si>
    <t>Demontáž umyvadel bez výtokových armatur</t>
  </si>
  <si>
    <t>-2115671357</t>
  </si>
  <si>
    <t>725211602</t>
  </si>
  <si>
    <t>Umyvadlo keramické připevněné na stěnu šrouby bílé bez krytu na sifon 550 mm</t>
  </si>
  <si>
    <t>465762730</t>
  </si>
  <si>
    <t>725220841</t>
  </si>
  <si>
    <t>Demontáž van ocelová</t>
  </si>
  <si>
    <t>926674968</t>
  </si>
  <si>
    <t>725222116</t>
  </si>
  <si>
    <t>-1865252808</t>
  </si>
  <si>
    <t>725810811</t>
  </si>
  <si>
    <t>Demontáž ventilů výtokových nástěnných</t>
  </si>
  <si>
    <t>626502085</t>
  </si>
  <si>
    <t>725811115</t>
  </si>
  <si>
    <t>Ventil nástěnný pevný výtok G1/2x80 mm</t>
  </si>
  <si>
    <t>483362177</t>
  </si>
  <si>
    <t>725820801</t>
  </si>
  <si>
    <t>Demontáž baterie nástěnné do G 3 / 4</t>
  </si>
  <si>
    <t>1536103396</t>
  </si>
  <si>
    <t>725822611</t>
  </si>
  <si>
    <t>-61729521</t>
  </si>
  <si>
    <t>725831313</t>
  </si>
  <si>
    <t>Baterie vanová nástěnná páková s příslušenstvím a pohyblivým držákem</t>
  </si>
  <si>
    <t>-875586811</t>
  </si>
  <si>
    <t>725865501</t>
  </si>
  <si>
    <t>Odpadní souprava DN 40/50 se zápachovou uzávěrkou pro vanu, ovládání bovdenem</t>
  </si>
  <si>
    <t>1278297014</t>
  </si>
  <si>
    <t>725869101</t>
  </si>
  <si>
    <t>Montáž zápachových uzávěrek do DN 40</t>
  </si>
  <si>
    <t>-1952638982</t>
  </si>
  <si>
    <t>55161837</t>
  </si>
  <si>
    <t>uzávěrka zápachová pro pračku a myčku nástěnná PP-bílá DN 40</t>
  </si>
  <si>
    <t>1571288594</t>
  </si>
  <si>
    <t>ZUU</t>
  </si>
  <si>
    <t>1817436395</t>
  </si>
  <si>
    <t>725980123</t>
  </si>
  <si>
    <t>1729843059</t>
  </si>
  <si>
    <t>998725103</t>
  </si>
  <si>
    <t>Přesun hmot tonážní pro zařizovací předměty v objektech v do 24 m</t>
  </si>
  <si>
    <t>-2087957749</t>
  </si>
  <si>
    <t>OIM</t>
  </si>
  <si>
    <t>Ostatní instalační materiál nutný pro dopojení zařizovacích předmětů (pancéřové hadičky, těsnění atd...)</t>
  </si>
  <si>
    <t>kpl</t>
  </si>
  <si>
    <t>1564843161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</si>
  <si>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</si>
  <si>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</si>
  <si>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</si>
  <si>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</si>
  <si>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-1766712077</t>
  </si>
  <si>
    <t>998726113</t>
  </si>
  <si>
    <t>Přesun hmot tonážní pro instalační prefabrikáty v objektech v do 24 m</t>
  </si>
  <si>
    <t>-791956646</t>
  </si>
  <si>
    <t>741</t>
  </si>
  <si>
    <t>Elektroinstalace - silnoproud</t>
  </si>
  <si>
    <t>741112001</t>
  </si>
  <si>
    <t>Montáž krabice zapuštěná plastová kruhová</t>
  </si>
  <si>
    <t>-1877302331</t>
  </si>
  <si>
    <t>34571515</t>
  </si>
  <si>
    <t>krabice přístrojová instalační 400 V, 142x71x45mm do dutých stěn</t>
  </si>
  <si>
    <t>-225325461</t>
  </si>
  <si>
    <t>741120001</t>
  </si>
  <si>
    <t>Montáž vodič Cu izolovaný plný a laněný žíla 0,35-6 mm2 pod omítku (CY)</t>
  </si>
  <si>
    <t>-403825995</t>
  </si>
  <si>
    <t>34111036</t>
  </si>
  <si>
    <t>kabel silový s Cu jádrem 1 kV 3x2,5mm2</t>
  </si>
  <si>
    <t>-723553463</t>
  </si>
  <si>
    <t>34111018</t>
  </si>
  <si>
    <t>kabel silový s Cu jádrem 6mm2</t>
  </si>
  <si>
    <t>-1203619159</t>
  </si>
  <si>
    <t>741210001</t>
  </si>
  <si>
    <t>Montáž rozvodnice oceloplechová nebo plastová běžná do 20 kg</t>
  </si>
  <si>
    <t>-1604001167</t>
  </si>
  <si>
    <t>35713850</t>
  </si>
  <si>
    <t>rozvodnice elektroměrové s jedním 1 fázovým místem bez požární úpravy 18 pozic</t>
  </si>
  <si>
    <t>265317131</t>
  </si>
  <si>
    <t>741310001</t>
  </si>
  <si>
    <t>Montáž vypínač nástěnný 1-jednopólový prostředí normální</t>
  </si>
  <si>
    <t>-59082867</t>
  </si>
  <si>
    <t>34535799</t>
  </si>
  <si>
    <t>156966527</t>
  </si>
  <si>
    <t>741313001</t>
  </si>
  <si>
    <t>Montáž zásuvka (polo)zapuštěná bezšroubové připojení 2P+PE se zapojením vodičů</t>
  </si>
  <si>
    <t>-175351887</t>
  </si>
  <si>
    <t>35811077</t>
  </si>
  <si>
    <t>-215730007</t>
  </si>
  <si>
    <t>741370002</t>
  </si>
  <si>
    <t>Montáž svítidlo žárovkové bytové stropní přisazené 1 zdroj se sklem</t>
  </si>
  <si>
    <t>274139262</t>
  </si>
  <si>
    <t>34821275</t>
  </si>
  <si>
    <t>svítidlo bytové žárovkové IP 42, max. 60 W E27</t>
  </si>
  <si>
    <t>32915973</t>
  </si>
  <si>
    <t>34111030</t>
  </si>
  <si>
    <t>kabel silový s Cu jádrem 1 kV 3x1,5mm2</t>
  </si>
  <si>
    <t>978975709</t>
  </si>
  <si>
    <t>741810001</t>
  </si>
  <si>
    <t>Celková prohlídka elektrického rozvodu a zařízení do 100 000,- Kč</t>
  </si>
  <si>
    <t>664313915</t>
  </si>
  <si>
    <t>998741103</t>
  </si>
  <si>
    <t>Přesun hmot tonážní pro silnoproud v objektech v do 24 m</t>
  </si>
  <si>
    <t>1281879716</t>
  </si>
  <si>
    <t>751</t>
  </si>
  <si>
    <t>Vzduchotechnika</t>
  </si>
  <si>
    <t>751111012</t>
  </si>
  <si>
    <t>Mtž vent ax ntl nástěnného základního D do 200 mm</t>
  </si>
  <si>
    <t>436391691</t>
  </si>
  <si>
    <t>V</t>
  </si>
  <si>
    <t>1713147695</t>
  </si>
  <si>
    <t>751111811</t>
  </si>
  <si>
    <t>Demontáž ventilátoru axiálního nízkotlakého kruhové potrubí D do 200 mm</t>
  </si>
  <si>
    <t>-1296532522</t>
  </si>
  <si>
    <t>998751102</t>
  </si>
  <si>
    <t>Přesun hmot tonážní pro vzduchotechniku v objektech v do 24 m</t>
  </si>
  <si>
    <t>-678310980</t>
  </si>
  <si>
    <t>763</t>
  </si>
  <si>
    <t>Konstrukce suché výstavby</t>
  </si>
  <si>
    <t>763111331</t>
  </si>
  <si>
    <t>1230865627</t>
  </si>
  <si>
    <t>1,035*2,6</t>
  </si>
  <si>
    <t>(0,855+0,08)*2,6</t>
  </si>
  <si>
    <t>2,465*2,6</t>
  </si>
  <si>
    <t>763111718</t>
  </si>
  <si>
    <t>SDK příčka úprava styku příčky a stropu/stávající stěny páskou nebo silikonováním</t>
  </si>
  <si>
    <t>-72157114</t>
  </si>
  <si>
    <t>(0,85+1,035)*2</t>
  </si>
  <si>
    <t>(2,465+1,77)*2</t>
  </si>
  <si>
    <t>2,6*8</t>
  </si>
  <si>
    <t>763111724</t>
  </si>
  <si>
    <t>SDK příčka páska k vyztužení různých úhlů</t>
  </si>
  <si>
    <t>873590755</t>
  </si>
  <si>
    <t>2,6*5</t>
  </si>
  <si>
    <t>0,5</t>
  </si>
  <si>
    <t>763111751</t>
  </si>
  <si>
    <t>Příplatek k SDK příčce za plochu do 6 m2 jednotlivě</t>
  </si>
  <si>
    <t>-738088930</t>
  </si>
  <si>
    <t>11,531+5,824</t>
  </si>
  <si>
    <t>763111762</t>
  </si>
  <si>
    <t>Příplatek k SDK příčce s jednoduchou nosnou konstrukcí za zahuštění profilů na vzdálenost 41 mm</t>
  </si>
  <si>
    <t>-2125099204</t>
  </si>
  <si>
    <t>763111771</t>
  </si>
  <si>
    <t>Příplatek k SDK příčce za rovinnost kvality Q3</t>
  </si>
  <si>
    <t>-1254605526</t>
  </si>
  <si>
    <t>11,531*2</t>
  </si>
  <si>
    <t>4,173+4,004</t>
  </si>
  <si>
    <t>5,824</t>
  </si>
  <si>
    <t>763121435</t>
  </si>
  <si>
    <t>SDK stěna předsazená tl 65 mm profil CW+UW 50 deska 1xA 15 bez TI</t>
  </si>
  <si>
    <t>-1749337719</t>
  </si>
  <si>
    <t>předstěna:</t>
  </si>
  <si>
    <t>(1,77+0,47)*2,6</t>
  </si>
  <si>
    <t>763164166</t>
  </si>
  <si>
    <t>SDK obklad kcí tvaru L š přes 0,8 m desky 1xH2 15</t>
  </si>
  <si>
    <t>-2134854604</t>
  </si>
  <si>
    <t>obklad stávající stoupací šachty:</t>
  </si>
  <si>
    <t>(0,87+0,065+0,67)*2,6</t>
  </si>
  <si>
    <t>763164266</t>
  </si>
  <si>
    <t>SDK obklad dřevěných kcí tvaru U š přes 1,2 m desky 1xH2 15</t>
  </si>
  <si>
    <t>-1441086468</t>
  </si>
  <si>
    <t>(0,67+0,67+0,2)*2,6</t>
  </si>
  <si>
    <t>998763303</t>
  </si>
  <si>
    <t>Přesun hmot tonážní pro sádrokartonové konstrukce v objektech v do 24 m</t>
  </si>
  <si>
    <t>646482418</t>
  </si>
  <si>
    <t>766</t>
  </si>
  <si>
    <t>Konstrukce truhlářské</t>
  </si>
  <si>
    <t>766421812</t>
  </si>
  <si>
    <t>Demontáž truhlářského obložení podhledů z panelů plochy přes 1,5 m2</t>
  </si>
  <si>
    <t>-349842077</t>
  </si>
  <si>
    <t>demontáž obložení stropu umakartem:</t>
  </si>
  <si>
    <t>1,14*0,87</t>
  </si>
  <si>
    <t>1,71*1,85</t>
  </si>
  <si>
    <t>766660001</t>
  </si>
  <si>
    <t>Montáž dveřních křídel otvíravých 1křídlových š do 0,8 m do ocelové zárubně</t>
  </si>
  <si>
    <t>1777043022</t>
  </si>
  <si>
    <t>61162854</t>
  </si>
  <si>
    <t>dveře vnitřní foliované plné 1křídlové 70x197 cm</t>
  </si>
  <si>
    <t>203966318</t>
  </si>
  <si>
    <t>54914610</t>
  </si>
  <si>
    <t>-1967387435</t>
  </si>
  <si>
    <t>766660722</t>
  </si>
  <si>
    <t>Montáž dveřního kování - zámku</t>
  </si>
  <si>
    <t>2134896791</t>
  </si>
  <si>
    <t>54925015</t>
  </si>
  <si>
    <t>-481264465</t>
  </si>
  <si>
    <t>1860609167</t>
  </si>
  <si>
    <t>-606793109</t>
  </si>
  <si>
    <t>998766103</t>
  </si>
  <si>
    <t>Přesun hmot tonážní pro konstrukce truhlářské v objektech v do 24 m</t>
  </si>
  <si>
    <t>-47545655</t>
  </si>
  <si>
    <t>998766181</t>
  </si>
  <si>
    <t>Příplatek k přesunu hmot tonážní 766 prováděný bez použití mechanizace</t>
  </si>
  <si>
    <t>-1801224051</t>
  </si>
  <si>
    <t>DV</t>
  </si>
  <si>
    <t>259629823</t>
  </si>
  <si>
    <t>UP</t>
  </si>
  <si>
    <t>Dodatečná úprava dveřních prahů vzhledem k výškovým rozdílům podlah</t>
  </si>
  <si>
    <t>317196393</t>
  </si>
  <si>
    <t>771</t>
  </si>
  <si>
    <t>Podlahy z dlaždic</t>
  </si>
  <si>
    <t>771571113</t>
  </si>
  <si>
    <t>Montáž podlah z keramických dlaždic režných hladkých do malty do 12 ks/m2</t>
  </si>
  <si>
    <t>2112606908</t>
  </si>
  <si>
    <t>2,46*1,77</t>
  </si>
  <si>
    <t>771591111</t>
  </si>
  <si>
    <t>Podlahy penetrace podkladu</t>
  </si>
  <si>
    <t>1221981044</t>
  </si>
  <si>
    <t>59761408</t>
  </si>
  <si>
    <t>-797357461</t>
  </si>
  <si>
    <t>5,239*1,1 'Přepočtené koeficientem množství</t>
  </si>
  <si>
    <t>998771103</t>
  </si>
  <si>
    <t>Přesun hmot tonážní pro podlahy z dlaždic v objektech v do 24 m</t>
  </si>
  <si>
    <t>-225490409</t>
  </si>
  <si>
    <t>776</t>
  </si>
  <si>
    <t>Podlahy povlakové</t>
  </si>
  <si>
    <t>776201812</t>
  </si>
  <si>
    <t>Demontáž lepených povlakových podlah s podložkou ručně</t>
  </si>
  <si>
    <t>709461970</t>
  </si>
  <si>
    <t>demontáž nášlapné vrstvy z pvc:</t>
  </si>
  <si>
    <t>1,85*0,78</t>
  </si>
  <si>
    <t>776421111</t>
  </si>
  <si>
    <t>Montáž obvodových lišt lepením</t>
  </si>
  <si>
    <t>-1075904618</t>
  </si>
  <si>
    <t>28411003</t>
  </si>
  <si>
    <t>-1274357246</t>
  </si>
  <si>
    <t>4*1,02 'Přepočtené koeficientem množství</t>
  </si>
  <si>
    <t>998776103</t>
  </si>
  <si>
    <t>Přesun hmot tonážní pro podlahy povlakové v objektech v do 24 m</t>
  </si>
  <si>
    <t>-1537146341</t>
  </si>
  <si>
    <t>781</t>
  </si>
  <si>
    <t>Dokončovací práce - obklady</t>
  </si>
  <si>
    <t>781413212</t>
  </si>
  <si>
    <t>Montáž obkladů vnitřních z dekorů pórovinových výšky do 75 mm lepených standardním lepidlem</t>
  </si>
  <si>
    <t>-1969979197</t>
  </si>
  <si>
    <t>(0,855+1,02)*2</t>
  </si>
  <si>
    <t>0,67+0,13+0,67</t>
  </si>
  <si>
    <t>L</t>
  </si>
  <si>
    <t>Listela - dekorovaný obklad</t>
  </si>
  <si>
    <t>-704376880</t>
  </si>
  <si>
    <t>13,69/0,4*1,1</t>
  </si>
  <si>
    <t>781471113</t>
  </si>
  <si>
    <t>Montáž obkladů vnitřních keramických hladkých do 19 ks/m2 kladených do malty</t>
  </si>
  <si>
    <t>-979516370</t>
  </si>
  <si>
    <t>(2,46+1,77)*2*2</t>
  </si>
  <si>
    <t>0,6*0,3</t>
  </si>
  <si>
    <t>(0,855+1,035)*2*2</t>
  </si>
  <si>
    <t>(0,67+0,67+0,3)*2</t>
  </si>
  <si>
    <t>59761155</t>
  </si>
  <si>
    <t>37442910</t>
  </si>
  <si>
    <t>27,94*1,1</t>
  </si>
  <si>
    <t>781495111</t>
  </si>
  <si>
    <t>Penetrace podkladu vnitřních obkladů</t>
  </si>
  <si>
    <t>-627950194</t>
  </si>
  <si>
    <t>998781103</t>
  </si>
  <si>
    <t>Přesun hmot tonážní pro obklady keramické v objektech v do 24 m</t>
  </si>
  <si>
    <t>692841318</t>
  </si>
  <si>
    <t>783</t>
  </si>
  <si>
    <t>Dokončovací práce - nátěry</t>
  </si>
  <si>
    <t>783301313</t>
  </si>
  <si>
    <t>Odmaštění zámečnických konstrukcí ředidlovým odmašťovačem</t>
  </si>
  <si>
    <t>-1175777200</t>
  </si>
  <si>
    <t>783314101</t>
  </si>
  <si>
    <t>Základní jednonásobný syntetický nátěr zámečnických konstrukcí</t>
  </si>
  <si>
    <t>1175811602</t>
  </si>
  <si>
    <t>zárubně:</t>
  </si>
  <si>
    <t>(2*2+0,9)*2*0,5</t>
  </si>
  <si>
    <t>783317101</t>
  </si>
  <si>
    <t>Krycí jednonásobný syntetický standardní nátěr zámečnických konstrukcí</t>
  </si>
  <si>
    <t>-572154163</t>
  </si>
  <si>
    <t>784</t>
  </si>
  <si>
    <t>Dokončovací práce - malby a tapety</t>
  </si>
  <si>
    <t>-1086517874</t>
  </si>
  <si>
    <t>1,035*0,855</t>
  </si>
  <si>
    <t>stěny:</t>
  </si>
  <si>
    <t>(2,465+1,77)*2*0,6</t>
  </si>
  <si>
    <t>(1,035+0,855)*2*0,6</t>
  </si>
  <si>
    <t>(0,67+0,5+0,67)*0,6</t>
  </si>
  <si>
    <t>chodba:</t>
  </si>
  <si>
    <t>3,4*2,6</t>
  </si>
  <si>
    <t>(2,6*2+3,4)*1</t>
  </si>
  <si>
    <t>784121001</t>
  </si>
  <si>
    <t>Oškrabání malby v mísnostech výšky do 3,80 m</t>
  </si>
  <si>
    <t>1222333641</t>
  </si>
  <si>
    <t>strop komory:</t>
  </si>
  <si>
    <t>0,78*1,85</t>
  </si>
  <si>
    <t>784181111</t>
  </si>
  <si>
    <t>Základní silikátová jednonásobná penetrace podkladu v místnostech výšky do 3,80m</t>
  </si>
  <si>
    <t>1878791923</t>
  </si>
  <si>
    <t>784321001</t>
  </si>
  <si>
    <t>Jednonásobné silikátové bílé malby v místnosti výšky do 3,80 m</t>
  </si>
  <si>
    <t>-1350024760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</si>
  <si>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</si>
  <si>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</si>
  <si>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</si>
  <si>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</si>
  <si>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</si>
  <si>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</si>
  <si>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576789869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</si>
  <si>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</si>
  <si>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</si>
  <si>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</si>
  <si>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</si>
  <si>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</si>
  <si>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</si>
  <si>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HZS2212</t>
  </si>
  <si>
    <t>Hodinová zúčtovací sazba instalatér odborný</t>
  </si>
  <si>
    <t>-1654838146</t>
  </si>
  <si>
    <t>Ostatní drobné nepecifikované práce související s rozvody vody a kanalizace bytového jádra:</t>
  </si>
  <si>
    <t>HZS3111</t>
  </si>
  <si>
    <t>Hodinová zúčtovací sazba montér potrubí</t>
  </si>
  <si>
    <t>-356324322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</si>
  <si>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</si>
  <si>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</si>
  <si>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</si>
  <si>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</si>
  <si>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</si>
  <si>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</si>
  <si>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</si>
  <si>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146063711</t>
  </si>
  <si>
    <t>VRN7</t>
  </si>
  <si>
    <t>Provozní vlivy</t>
  </si>
  <si>
    <t>070001000</t>
  </si>
  <si>
    <t>-480754487</t>
  </si>
  <si>
    <t>B. Četyny 2/930</t>
  </si>
  <si>
    <t>342264051RT3</t>
  </si>
  <si>
    <t>Podhled sádrokartónový na závěsnou ocel. konstrukci,  desky standart impreg., tl. 12,5 mm bez izolace</t>
  </si>
  <si>
    <t>713111221RK2</t>
  </si>
  <si>
    <t>Montáž parozábranyzavěšeného podhledu s přelepením spojů, vč. dodávky parozábrany</t>
  </si>
  <si>
    <t>Obalení konstrukcí a prvků fólií přilepenou lepící páskou (4 ks dveří -  vstupních, do KU, OP a DP</t>
  </si>
  <si>
    <t>Provedení izolace  hydroizolační stěrkou vodorovné na betonu, 2 vrstvy</t>
  </si>
  <si>
    <t>Provedení izolace hydroizolační stěrkou svislé na betonu, 2 vrstvy</t>
  </si>
  <si>
    <t>Přípojka plynovodní nerezová hadice G1/2 F x G1/2 F délky 100 cm spojovaná na závit vč. kulového ventilu</t>
  </si>
  <si>
    <t>Zápachová uzávěra - sifon pro umyvadla, provedení chrom s mechanickým uzavíráním zátky tzv. "click-clack"</t>
  </si>
  <si>
    <t>Vana bez armatur výtokových akrylátová se zápachovou uzávěrkou 1700x700 mm s mechanickým ovládáním zátky tzv . "bowden"</t>
  </si>
  <si>
    <t>Baterie umyvadlová stojánková páková bez výpusti s delším ramenem</t>
  </si>
  <si>
    <t>Dvířka na magnet s obkladem 30/30  vč. montáže a začištění k obkladu (jiný rozměr dle zvoleného obkladu se souhlasem technika)</t>
  </si>
  <si>
    <t>ovladač zapínací tlačítkový 10A 3553-80289 velkoplošný např. "Tango"</t>
  </si>
  <si>
    <t>zásuvka nepropustná nástěnná 16A 220 V 3pólová např. "Tango"</t>
  </si>
  <si>
    <t>Axiální ventilátor max. 20x20cm, pr. 125 mm s automatickou žaluzií a časovým doběhem</t>
  </si>
  <si>
    <t>SDK příčka tl 80 mm profil CW+UW 50 desky 1xH2 15 TI 40 mm (dělící příčka mezi WC a koupelnou o tl. 105 mm profil CW+UW 75, desky 1xH2 15 s izolací 80 mm)</t>
  </si>
  <si>
    <t>kování vrchní dveřní klika včetně rozet a montážního materiál nerez PK (masivní kov)</t>
  </si>
  <si>
    <t>zámek stavební zadlabací tzv. "WC zámek"</t>
  </si>
  <si>
    <t>766-001</t>
  </si>
  <si>
    <t>Montáž přechodové lišty</t>
  </si>
  <si>
    <t>766-02</t>
  </si>
  <si>
    <t>přechoová lišta hliníková (dekor odsouhlasit objednatelem)</t>
  </si>
  <si>
    <t>Dodávka a osazení SDK konstrukce dvířek za wc - pro obklad vč. úchytek a začištění (dekor odsouhlasit objednatelem)</t>
  </si>
  <si>
    <t>dlaždice keramická barevná o rozměrech 30x30 cm - dekor odsouhlasit objednatelem</t>
  </si>
  <si>
    <t>lišta soklová - plastová vč. doplňků</t>
  </si>
  <si>
    <t>dlaždice keramické koupelnové (dvoubarevná kombinace) o rozměrech 60x30 cm (jiný rozměr pouze po odsouhlasení technikem)</t>
  </si>
  <si>
    <t>725112001</t>
  </si>
  <si>
    <t>Klozet keramický standardní samostatně stojící s hlubokým splachováním odpad vodorovný</t>
  </si>
  <si>
    <t>Soubor</t>
  </si>
  <si>
    <t>1-1 - Bytová jednotka č. 32 - 2.varianta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</si>
</sst>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indexed="64"/>
      </top>
      <bottom style="hair">
        <color rgb="FF969696"/>
      </bottom>
      <diagonal/>
    </border>
    <border>
      <left style="hair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vertical="center" wrapText="1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02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30" t="s">
        <v>14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19"/>
      <c r="BE5" s="22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31" t="s">
        <v>17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19"/>
      <c r="BE6" s="22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2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28"/>
      <c r="BS8" s="16" t="s">
        <v>6</v>
      </c>
    </row>
    <row r="9" spans="1:74" ht="14.45" customHeight="1">
      <c r="B9" s="19"/>
      <c r="AR9" s="19"/>
      <c r="BE9" s="22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28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28"/>
      <c r="BS11" s="16" t="s">
        <v>6</v>
      </c>
    </row>
    <row r="12" spans="1:74" ht="6.95" customHeight="1">
      <c r="B12" s="19"/>
      <c r="AR12" s="19"/>
      <c r="BE12" s="228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28"/>
      <c r="BS13" s="16" t="s">
        <v>6</v>
      </c>
    </row>
    <row r="14" spans="1:74" ht="12.75">
      <c r="B14" s="19"/>
      <c r="E14" s="232" t="s">
        <v>28</v>
      </c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6" t="s">
        <v>26</v>
      </c>
      <c r="AN14" s="28" t="s">
        <v>28</v>
      </c>
      <c r="AR14" s="19"/>
      <c r="BE14" s="228"/>
      <c r="BS14" s="16" t="s">
        <v>6</v>
      </c>
    </row>
    <row r="15" spans="1:74" ht="6.95" customHeight="1">
      <c r="B15" s="19"/>
      <c r="AR15" s="19"/>
      <c r="BE15" s="228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30</v>
      </c>
      <c r="AR16" s="19"/>
      <c r="BE16" s="228"/>
      <c r="BS16" s="16" t="s">
        <v>3</v>
      </c>
    </row>
    <row r="17" spans="2:71" ht="18.399999999999999" customHeight="1">
      <c r="B17" s="19"/>
      <c r="E17" s="24" t="s">
        <v>31</v>
      </c>
      <c r="AK17" s="26" t="s">
        <v>26</v>
      </c>
      <c r="AN17" s="24" t="s">
        <v>32</v>
      </c>
      <c r="AR17" s="19"/>
      <c r="BE17" s="228"/>
      <c r="BS17" s="16" t="s">
        <v>33</v>
      </c>
    </row>
    <row r="18" spans="2:71" ht="6.95" customHeight="1">
      <c r="B18" s="19"/>
      <c r="AR18" s="19"/>
      <c r="BE18" s="228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228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28"/>
      <c r="BS20" s="16" t="s">
        <v>33</v>
      </c>
    </row>
    <row r="21" spans="2:71" ht="6.95" customHeight="1">
      <c r="B21" s="19"/>
      <c r="AR21" s="19"/>
      <c r="BE21" s="228"/>
    </row>
    <row r="22" spans="2:71" ht="12" customHeight="1">
      <c r="B22" s="19"/>
      <c r="D22" s="26" t="s">
        <v>35</v>
      </c>
      <c r="AR22" s="19"/>
      <c r="BE22" s="228"/>
    </row>
    <row r="23" spans="2:71" ht="16.5" customHeight="1">
      <c r="B23" s="19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R23" s="19"/>
      <c r="BE23" s="228"/>
    </row>
    <row r="24" spans="2:71" ht="6.95" customHeight="1">
      <c r="B24" s="19"/>
      <c r="AR24" s="19"/>
      <c r="BE24" s="22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8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5">
        <f>ROUND(AG94,2)</f>
        <v>0</v>
      </c>
      <c r="AL26" s="236"/>
      <c r="AM26" s="236"/>
      <c r="AN26" s="236"/>
      <c r="AO26" s="236"/>
      <c r="AR26" s="31"/>
      <c r="BE26" s="228"/>
    </row>
    <row r="27" spans="2:71" s="1" customFormat="1" ht="6.95" customHeight="1">
      <c r="B27" s="31"/>
      <c r="AR27" s="31"/>
      <c r="BE27" s="228"/>
    </row>
    <row r="28" spans="2:71" s="1" customFormat="1" ht="12.75">
      <c r="B28" s="31"/>
      <c r="L28" s="237" t="s">
        <v>37</v>
      </c>
      <c r="M28" s="237"/>
      <c r="N28" s="237"/>
      <c r="O28" s="237"/>
      <c r="P28" s="237"/>
      <c r="W28" s="237" t="s">
        <v>38</v>
      </c>
      <c r="X28" s="237"/>
      <c r="Y28" s="237"/>
      <c r="Z28" s="237"/>
      <c r="AA28" s="237"/>
      <c r="AB28" s="237"/>
      <c r="AC28" s="237"/>
      <c r="AD28" s="237"/>
      <c r="AE28" s="237"/>
      <c r="AK28" s="237" t="s">
        <v>39</v>
      </c>
      <c r="AL28" s="237"/>
      <c r="AM28" s="237"/>
      <c r="AN28" s="237"/>
      <c r="AO28" s="237"/>
      <c r="AR28" s="31"/>
      <c r="BE28" s="228"/>
    </row>
    <row r="29" spans="2:71" s="2" customFormat="1" ht="14.45" customHeight="1">
      <c r="B29" s="35"/>
      <c r="D29" s="26" t="s">
        <v>40</v>
      </c>
      <c r="F29" s="26" t="s">
        <v>41</v>
      </c>
      <c r="L29" s="220">
        <v>0.21</v>
      </c>
      <c r="M29" s="219"/>
      <c r="N29" s="219"/>
      <c r="O29" s="219"/>
      <c r="P29" s="219"/>
      <c r="W29" s="218">
        <f>ROUND(AZ94, 2)</f>
        <v>0</v>
      </c>
      <c r="X29" s="219"/>
      <c r="Y29" s="219"/>
      <c r="Z29" s="219"/>
      <c r="AA29" s="219"/>
      <c r="AB29" s="219"/>
      <c r="AC29" s="219"/>
      <c r="AD29" s="219"/>
      <c r="AE29" s="219"/>
      <c r="AK29" s="218">
        <f>ROUND(AV94, 2)</f>
        <v>0</v>
      </c>
      <c r="AL29" s="219"/>
      <c r="AM29" s="219"/>
      <c r="AN29" s="219"/>
      <c r="AO29" s="219"/>
      <c r="AR29" s="35"/>
      <c r="BE29" s="229"/>
    </row>
    <row r="30" spans="2:71" s="2" customFormat="1" ht="14.45" customHeight="1">
      <c r="B30" s="35"/>
      <c r="F30" s="26" t="s">
        <v>42</v>
      </c>
      <c r="L30" s="220">
        <v>0.15</v>
      </c>
      <c r="M30" s="219"/>
      <c r="N30" s="219"/>
      <c r="O30" s="219"/>
      <c r="P30" s="219"/>
      <c r="W30" s="218">
        <f>ROUND(BA94, 2)</f>
        <v>0</v>
      </c>
      <c r="X30" s="219"/>
      <c r="Y30" s="219"/>
      <c r="Z30" s="219"/>
      <c r="AA30" s="219"/>
      <c r="AB30" s="219"/>
      <c r="AC30" s="219"/>
      <c r="AD30" s="219"/>
      <c r="AE30" s="219"/>
      <c r="AK30" s="218">
        <f>ROUND(AW94, 2)</f>
        <v>0</v>
      </c>
      <c r="AL30" s="219"/>
      <c r="AM30" s="219"/>
      <c r="AN30" s="219"/>
      <c r="AO30" s="219"/>
      <c r="AR30" s="35"/>
      <c r="BE30" s="229"/>
    </row>
    <row r="31" spans="2:71" s="2" customFormat="1" ht="14.45" hidden="1" customHeight="1">
      <c r="B31" s="35"/>
      <c r="F31" s="26" t="s">
        <v>43</v>
      </c>
      <c r="L31" s="220">
        <v>0.21</v>
      </c>
      <c r="M31" s="219"/>
      <c r="N31" s="219"/>
      <c r="O31" s="219"/>
      <c r="P31" s="219"/>
      <c r="W31" s="218">
        <f>ROUND(BB94, 2)</f>
        <v>0</v>
      </c>
      <c r="X31" s="219"/>
      <c r="Y31" s="219"/>
      <c r="Z31" s="219"/>
      <c r="AA31" s="219"/>
      <c r="AB31" s="219"/>
      <c r="AC31" s="219"/>
      <c r="AD31" s="219"/>
      <c r="AE31" s="219"/>
      <c r="AK31" s="218">
        <v>0</v>
      </c>
      <c r="AL31" s="219"/>
      <c r="AM31" s="219"/>
      <c r="AN31" s="219"/>
      <c r="AO31" s="219"/>
      <c r="AR31" s="35"/>
      <c r="BE31" s="229"/>
    </row>
    <row r="32" spans="2:71" s="2" customFormat="1" ht="14.45" hidden="1" customHeight="1">
      <c r="B32" s="35"/>
      <c r="F32" s="26" t="s">
        <v>44</v>
      </c>
      <c r="L32" s="220">
        <v>0.15</v>
      </c>
      <c r="M32" s="219"/>
      <c r="N32" s="219"/>
      <c r="O32" s="219"/>
      <c r="P32" s="219"/>
      <c r="W32" s="218">
        <f>ROUND(BC94, 2)</f>
        <v>0</v>
      </c>
      <c r="X32" s="219"/>
      <c r="Y32" s="219"/>
      <c r="Z32" s="219"/>
      <c r="AA32" s="219"/>
      <c r="AB32" s="219"/>
      <c r="AC32" s="219"/>
      <c r="AD32" s="219"/>
      <c r="AE32" s="219"/>
      <c r="AK32" s="218">
        <v>0</v>
      </c>
      <c r="AL32" s="219"/>
      <c r="AM32" s="219"/>
      <c r="AN32" s="219"/>
      <c r="AO32" s="219"/>
      <c r="AR32" s="35"/>
      <c r="BE32" s="229"/>
    </row>
    <row r="33" spans="2:57" s="2" customFormat="1" ht="14.45" hidden="1" customHeight="1">
      <c r="B33" s="35"/>
      <c r="F33" s="26" t="s">
        <v>45</v>
      </c>
      <c r="L33" s="220">
        <v>0</v>
      </c>
      <c r="M33" s="219"/>
      <c r="N33" s="219"/>
      <c r="O33" s="219"/>
      <c r="P33" s="219"/>
      <c r="W33" s="218">
        <f>ROUND(BD94, 2)</f>
        <v>0</v>
      </c>
      <c r="X33" s="219"/>
      <c r="Y33" s="219"/>
      <c r="Z33" s="219"/>
      <c r="AA33" s="219"/>
      <c r="AB33" s="219"/>
      <c r="AC33" s="219"/>
      <c r="AD33" s="219"/>
      <c r="AE33" s="219"/>
      <c r="AK33" s="218">
        <v>0</v>
      </c>
      <c r="AL33" s="219"/>
      <c r="AM33" s="219"/>
      <c r="AN33" s="219"/>
      <c r="AO33" s="219"/>
      <c r="AR33" s="35"/>
      <c r="BE33" s="229"/>
    </row>
    <row r="34" spans="2:57" s="1" customFormat="1" ht="6.95" customHeight="1">
      <c r="B34" s="31"/>
      <c r="AR34" s="31"/>
      <c r="BE34" s="228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3" t="s">
        <v>48</v>
      </c>
      <c r="Y35" s="224"/>
      <c r="Z35" s="224"/>
      <c r="AA35" s="224"/>
      <c r="AB35" s="224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4"/>
      <c r="AM35" s="224"/>
      <c r="AN35" s="224"/>
      <c r="AO35" s="22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P1911/1</v>
      </c>
      <c r="AR84" s="47"/>
    </row>
    <row r="85" spans="1:91" s="4" customFormat="1" ht="36.950000000000003" customHeight="1">
      <c r="B85" s="48"/>
      <c r="C85" s="49" t="s">
        <v>16</v>
      </c>
      <c r="L85" s="209" t="str">
        <f>K6</f>
        <v>Horymírova 2975/4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11" t="str">
        <f>IF(AN8= "","",AN8)</f>
        <v>20. 8. 2019</v>
      </c>
      <c r="AN87" s="211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12" t="str">
        <f>IF(E17="","",E17)</f>
        <v>Ing. Vladimír Slonka</v>
      </c>
      <c r="AN89" s="213"/>
      <c r="AO89" s="213"/>
      <c r="AP89" s="213"/>
      <c r="AR89" s="31"/>
      <c r="AS89" s="214" t="s">
        <v>56</v>
      </c>
      <c r="AT89" s="21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34</v>
      </c>
      <c r="AM90" s="212" t="str">
        <f>IF(E20="","",E20)</f>
        <v xml:space="preserve"> </v>
      </c>
      <c r="AN90" s="213"/>
      <c r="AO90" s="213"/>
      <c r="AP90" s="213"/>
      <c r="AR90" s="31"/>
      <c r="AS90" s="216"/>
      <c r="AT90" s="217"/>
      <c r="BD90" s="54"/>
    </row>
    <row r="91" spans="1:91" s="1" customFormat="1" ht="10.9" customHeight="1">
      <c r="B91" s="31"/>
      <c r="AR91" s="31"/>
      <c r="AS91" s="216"/>
      <c r="AT91" s="217"/>
      <c r="BD91" s="54"/>
    </row>
    <row r="92" spans="1:91" s="1" customFormat="1" ht="29.25" customHeight="1">
      <c r="B92" s="31"/>
      <c r="C92" s="204" t="s">
        <v>57</v>
      </c>
      <c r="D92" s="205"/>
      <c r="E92" s="205"/>
      <c r="F92" s="205"/>
      <c r="G92" s="205"/>
      <c r="H92" s="55"/>
      <c r="I92" s="206" t="s">
        <v>58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7" t="s">
        <v>59</v>
      </c>
      <c r="AH92" s="205"/>
      <c r="AI92" s="205"/>
      <c r="AJ92" s="205"/>
      <c r="AK92" s="205"/>
      <c r="AL92" s="205"/>
      <c r="AM92" s="205"/>
      <c r="AN92" s="206" t="s">
        <v>60</v>
      </c>
      <c r="AO92" s="205"/>
      <c r="AP92" s="208"/>
      <c r="AQ92" s="56" t="s">
        <v>61</v>
      </c>
      <c r="AR92" s="31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0">
        <f>ROUND(AG95,2)</f>
        <v>0</v>
      </c>
      <c r="AH94" s="200"/>
      <c r="AI94" s="200"/>
      <c r="AJ94" s="200"/>
      <c r="AK94" s="200"/>
      <c r="AL94" s="200"/>
      <c r="AM94" s="200"/>
      <c r="AN94" s="201">
        <f>SUM(AG94,AT94)</f>
        <v>0</v>
      </c>
      <c r="AO94" s="201"/>
      <c r="AP94" s="201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4</v>
      </c>
      <c r="BX94" s="70" t="s">
        <v>79</v>
      </c>
      <c r="CL94" s="70" t="s">
        <v>1</v>
      </c>
    </row>
    <row r="95" spans="1:91" s="6" customFormat="1" ht="16.5" customHeight="1">
      <c r="A95" s="72" t="s">
        <v>80</v>
      </c>
      <c r="B95" s="73"/>
      <c r="C95" s="74"/>
      <c r="D95" s="199" t="s">
        <v>81</v>
      </c>
      <c r="E95" s="199"/>
      <c r="F95" s="199"/>
      <c r="G95" s="199"/>
      <c r="H95" s="199"/>
      <c r="I95" s="75"/>
      <c r="J95" s="199" t="s">
        <v>82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221">
        <f>'1-1 - Bytová jednotka č.32...'!J30</f>
        <v>0</v>
      </c>
      <c r="AH95" s="222"/>
      <c r="AI95" s="222"/>
      <c r="AJ95" s="222"/>
      <c r="AK95" s="222"/>
      <c r="AL95" s="222"/>
      <c r="AM95" s="222"/>
      <c r="AN95" s="221">
        <f>SUM(AG95,AT95)</f>
        <v>0</v>
      </c>
      <c r="AO95" s="222"/>
      <c r="AP95" s="222"/>
      <c r="AQ95" s="76" t="s">
        <v>83</v>
      </c>
      <c r="AR95" s="73"/>
      <c r="AS95" s="77">
        <v>0</v>
      </c>
      <c r="AT95" s="78">
        <f>ROUND(SUM(AV95:AW95),2)</f>
        <v>0</v>
      </c>
      <c r="AU95" s="79">
        <f>'1-1 - Bytová jednotka č.32...'!P142</f>
        <v>0</v>
      </c>
      <c r="AV95" s="78">
        <f>'1-1 - Bytová jednotka č.32...'!J33</f>
        <v>0</v>
      </c>
      <c r="AW95" s="78">
        <f>'1-1 - Bytová jednotka č.32...'!J34</f>
        <v>0</v>
      </c>
      <c r="AX95" s="78">
        <f>'1-1 - Bytová jednotka č.32...'!J35</f>
        <v>0</v>
      </c>
      <c r="AY95" s="78">
        <f>'1-1 - Bytová jednotka č.32...'!J36</f>
        <v>0</v>
      </c>
      <c r="AZ95" s="78">
        <f>'1-1 - Bytová jednotka č.32...'!F33</f>
        <v>0</v>
      </c>
      <c r="BA95" s="78">
        <f>'1-1 - Bytová jednotka č.32...'!F34</f>
        <v>0</v>
      </c>
      <c r="BB95" s="78">
        <f>'1-1 - Bytová jednotka č.32...'!F35</f>
        <v>0</v>
      </c>
      <c r="BC95" s="78">
        <f>'1-1 - Bytová jednotka č.32...'!F36</f>
        <v>0</v>
      </c>
      <c r="BD95" s="80">
        <f>'1-1 - Bytová jednotka č.32...'!F37</f>
        <v>0</v>
      </c>
      <c r="BT95" s="81" t="s">
        <v>84</v>
      </c>
      <c r="BV95" s="81" t="s">
        <v>78</v>
      </c>
      <c r="BW95" s="81" t="s">
        <v>85</v>
      </c>
      <c r="BX95" s="81" t="s">
        <v>4</v>
      </c>
      <c r="CL95" s="81" t="s">
        <v>1</v>
      </c>
      <c r="CM95" s="81" t="s">
        <v>84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1-1 - Bytová jednotka č.1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37"/>
  <sheetViews>
    <sheetView showGridLines="0" tabSelected="1" topLeftCell="A333" workbookViewId="0">
      <selection activeCell="F21" sqref="F21"/>
    </sheetView>
  </sheetViews>
  <sheetFormatPr defaultRowHeight="11.25"/>
  <cols>
    <col min="1" max="1" width="8.33203125" customWidth="1"/>
    <col min="2" max="2" width="1.6640625" customWidth="1"/>
    <col min="3" max="3" width="5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82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84</v>
      </c>
    </row>
    <row r="4" spans="2:46" ht="24.95" customHeight="1">
      <c r="B4" s="19"/>
      <c r="D4" s="20" t="s">
        <v>86</v>
      </c>
      <c r="L4" s="19"/>
      <c r="M4" s="84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9" t="s">
        <v>692</v>
      </c>
      <c r="F7" s="240"/>
      <c r="G7" s="240"/>
      <c r="H7" s="240"/>
      <c r="L7" s="19"/>
    </row>
    <row r="8" spans="2:46" s="1" customFormat="1" ht="12" customHeight="1">
      <c r="B8" s="31"/>
      <c r="D8" s="26" t="s">
        <v>87</v>
      </c>
      <c r="I8" s="85"/>
      <c r="L8" s="31"/>
    </row>
    <row r="9" spans="2:46" s="1" customFormat="1" ht="16.5" customHeight="1">
      <c r="B9" s="31"/>
      <c r="E9" s="209" t="s">
        <v>722</v>
      </c>
      <c r="F9" s="238"/>
      <c r="G9" s="238"/>
      <c r="H9" s="238"/>
      <c r="I9" s="85"/>
      <c r="L9" s="31"/>
    </row>
    <row r="10" spans="2:46" s="1" customFormat="1">
      <c r="B10" s="31"/>
      <c r="I10" s="85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8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86" t="s">
        <v>22</v>
      </c>
      <c r="J12" s="51" t="str">
        <f>'Rekapitulace stavby'!AN8</f>
        <v>20. 8. 2019</v>
      </c>
      <c r="L12" s="31"/>
    </row>
    <row r="13" spans="2:46" s="1" customFormat="1" ht="10.9" customHeight="1">
      <c r="B13" s="31"/>
      <c r="I13" s="85"/>
      <c r="L13" s="31"/>
    </row>
    <row r="14" spans="2:46" s="1" customFormat="1" ht="12" customHeight="1">
      <c r="B14" s="31"/>
      <c r="D14" s="26" t="s">
        <v>24</v>
      </c>
      <c r="I14" s="8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8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I16" s="85"/>
      <c r="L16" s="31"/>
    </row>
    <row r="17" spans="2:12" s="1" customFormat="1" ht="12" customHeight="1">
      <c r="B17" s="31"/>
      <c r="D17" s="26" t="s">
        <v>27</v>
      </c>
      <c r="I17" s="8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1" t="str">
        <f>'Rekapitulace stavby'!E14</f>
        <v>Vyplň údaj</v>
      </c>
      <c r="F18" s="230"/>
      <c r="G18" s="230"/>
      <c r="H18" s="230"/>
      <c r="I18" s="8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I19" s="85"/>
      <c r="L19" s="31"/>
    </row>
    <row r="20" spans="2:12" s="1" customFormat="1" ht="12" customHeight="1">
      <c r="B20" s="31"/>
      <c r="D20" s="26" t="s">
        <v>29</v>
      </c>
      <c r="I20" s="86" t="s">
        <v>25</v>
      </c>
      <c r="J20" s="24" t="s">
        <v>30</v>
      </c>
      <c r="L20" s="31"/>
    </row>
    <row r="21" spans="2:12" s="1" customFormat="1" ht="18" customHeight="1">
      <c r="B21" s="31"/>
      <c r="E21" s="24" t="s">
        <v>31</v>
      </c>
      <c r="I21" s="86" t="s">
        <v>26</v>
      </c>
      <c r="J21" s="24" t="s">
        <v>32</v>
      </c>
      <c r="L21" s="31"/>
    </row>
    <row r="22" spans="2:12" s="1" customFormat="1" ht="6.95" customHeight="1">
      <c r="B22" s="31"/>
      <c r="I22" s="85"/>
      <c r="L22" s="31"/>
    </row>
    <row r="23" spans="2:12" s="1" customFormat="1" ht="12" customHeight="1">
      <c r="B23" s="31"/>
      <c r="D23" s="26" t="s">
        <v>34</v>
      </c>
      <c r="I23" s="8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8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I25" s="85"/>
      <c r="L25" s="31"/>
    </row>
    <row r="26" spans="2:12" s="1" customFormat="1" ht="12" customHeight="1">
      <c r="B26" s="31"/>
      <c r="D26" s="26" t="s">
        <v>35</v>
      </c>
      <c r="I26" s="85"/>
      <c r="L26" s="31"/>
    </row>
    <row r="27" spans="2:12" s="7" customFormat="1" ht="16.5" customHeight="1">
      <c r="B27" s="87"/>
      <c r="E27" s="234" t="s">
        <v>1</v>
      </c>
      <c r="F27" s="234"/>
      <c r="G27" s="234"/>
      <c r="H27" s="234"/>
      <c r="I27" s="88"/>
      <c r="L27" s="87"/>
    </row>
    <row r="28" spans="2:12" s="1" customFormat="1" ht="6.95" customHeight="1">
      <c r="B28" s="31"/>
      <c r="I28" s="85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89"/>
      <c r="J29" s="52"/>
      <c r="K29" s="52"/>
      <c r="L29" s="31"/>
    </row>
    <row r="30" spans="2:12" s="1" customFormat="1" ht="25.35" customHeight="1">
      <c r="B30" s="31"/>
      <c r="D30" s="90" t="s">
        <v>36</v>
      </c>
      <c r="I30" s="85"/>
      <c r="J30" s="64">
        <f>ROUND(J142,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89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91" t="s">
        <v>37</v>
      </c>
      <c r="J32" s="34" t="s">
        <v>39</v>
      </c>
      <c r="L32" s="31"/>
    </row>
    <row r="33" spans="2:12" s="1" customFormat="1" ht="14.45" customHeight="1">
      <c r="B33" s="31"/>
      <c r="D33" s="92" t="s">
        <v>40</v>
      </c>
      <c r="E33" s="26" t="s">
        <v>41</v>
      </c>
      <c r="F33" s="93">
        <f>ROUND((SUM(BE142:BE436)),  2)</f>
        <v>0</v>
      </c>
      <c r="I33" s="94">
        <v>0.21</v>
      </c>
      <c r="J33" s="93">
        <f>ROUND(((SUM(BE142:BE436))*I33),  2)</f>
        <v>0</v>
      </c>
      <c r="L33" s="31"/>
    </row>
    <row r="34" spans="2:12" s="1" customFormat="1" ht="14.45" customHeight="1">
      <c r="B34" s="31"/>
      <c r="E34" s="26" t="s">
        <v>42</v>
      </c>
      <c r="F34" s="93">
        <f>ROUND((SUM(BF142:BF436)),  2)</f>
        <v>0</v>
      </c>
      <c r="I34" s="94">
        <v>0.15</v>
      </c>
      <c r="J34" s="93">
        <f>ROUND(((SUM(BF142:BF436))*I34),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3">
        <f>ROUND((SUM(BG142:BG436)),  2)</f>
        <v>0</v>
      </c>
      <c r="I35" s="94">
        <v>0.21</v>
      </c>
      <c r="J35" s="93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3">
        <f>ROUND((SUM(BH142:BH436)),  2)</f>
        <v>0</v>
      </c>
      <c r="I36" s="94">
        <v>0.15</v>
      </c>
      <c r="J36" s="93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3">
        <f>ROUND((SUM(BI142:BI436)),  2)</f>
        <v>0</v>
      </c>
      <c r="I37" s="94">
        <v>0</v>
      </c>
      <c r="J37" s="93">
        <f>0</f>
        <v>0</v>
      </c>
      <c r="L37" s="31"/>
    </row>
    <row r="38" spans="2:12" s="1" customFormat="1" ht="6.95" customHeight="1">
      <c r="B38" s="31"/>
      <c r="I38" s="85"/>
      <c r="L38" s="31"/>
    </row>
    <row r="39" spans="2:12" s="1" customFormat="1" ht="25.35" customHeight="1">
      <c r="B39" s="31"/>
      <c r="C39" s="95"/>
      <c r="D39" s="96" t="s">
        <v>46</v>
      </c>
      <c r="E39" s="55"/>
      <c r="F39" s="55"/>
      <c r="G39" s="97" t="s">
        <v>47</v>
      </c>
      <c r="H39" s="98" t="s">
        <v>48</v>
      </c>
      <c r="I39" s="99"/>
      <c r="J39" s="100">
        <f>SUM(J30:J37)</f>
        <v>0</v>
      </c>
      <c r="K39" s="101"/>
      <c r="L39" s="31"/>
    </row>
    <row r="40" spans="2:12" s="1" customFormat="1" ht="14.45" customHeight="1">
      <c r="B40" s="31"/>
      <c r="I40" s="85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102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104"/>
      <c r="J61" s="105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102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104"/>
      <c r="J76" s="105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106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107"/>
      <c r="J81" s="46"/>
      <c r="K81" s="46"/>
      <c r="L81" s="31"/>
    </row>
    <row r="82" spans="2:47" s="1" customFormat="1" ht="24.95" customHeight="1">
      <c r="B82" s="31"/>
      <c r="C82" s="20" t="s">
        <v>88</v>
      </c>
      <c r="I82" s="85"/>
      <c r="L82" s="31"/>
    </row>
    <row r="83" spans="2:47" s="1" customFormat="1" ht="6.95" customHeight="1">
      <c r="B83" s="31"/>
      <c r="I83" s="85"/>
      <c r="L83" s="31"/>
    </row>
    <row r="84" spans="2:47" s="1" customFormat="1" ht="12" customHeight="1">
      <c r="B84" s="31"/>
      <c r="C84" s="26" t="s">
        <v>16</v>
      </c>
      <c r="I84" s="85"/>
      <c r="L84" s="31"/>
    </row>
    <row r="85" spans="2:47" s="1" customFormat="1" ht="16.5" customHeight="1">
      <c r="B85" s="31"/>
      <c r="E85" s="239" t="str">
        <f>E7</f>
        <v>B. Četyny 2/930</v>
      </c>
      <c r="F85" s="240"/>
      <c r="G85" s="240"/>
      <c r="H85" s="240"/>
      <c r="I85" s="85"/>
      <c r="L85" s="31"/>
    </row>
    <row r="86" spans="2:47" s="1" customFormat="1" ht="12" customHeight="1">
      <c r="B86" s="31"/>
      <c r="C86" s="26" t="s">
        <v>87</v>
      </c>
      <c r="I86" s="85"/>
      <c r="L86" s="31"/>
    </row>
    <row r="87" spans="2:47" s="1" customFormat="1" ht="16.5" customHeight="1">
      <c r="B87" s="31"/>
      <c r="E87" s="209" t="str">
        <f>E9</f>
        <v>1-1 - Bytová jednotka č. 32 - 2.varianta</v>
      </c>
      <c r="F87" s="238"/>
      <c r="G87" s="238"/>
      <c r="H87" s="238"/>
      <c r="I87" s="85"/>
      <c r="L87" s="31"/>
    </row>
    <row r="88" spans="2:47" s="1" customFormat="1" ht="6.95" customHeight="1">
      <c r="B88" s="31"/>
      <c r="I88" s="85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86" t="s">
        <v>22</v>
      </c>
      <c r="J89" s="51" t="str">
        <f>IF(J12="","",J12)</f>
        <v>20. 8. 2019</v>
      </c>
      <c r="L89" s="31"/>
    </row>
    <row r="90" spans="2:47" s="1" customFormat="1" ht="6.95" customHeight="1">
      <c r="B90" s="31"/>
      <c r="I90" s="85"/>
      <c r="L90" s="31"/>
    </row>
    <row r="91" spans="2:47" s="1" customFormat="1" ht="25.7" customHeight="1">
      <c r="B91" s="31"/>
      <c r="C91" s="26" t="s">
        <v>24</v>
      </c>
      <c r="F91" s="24" t="str">
        <f>E15</f>
        <v xml:space="preserve"> </v>
      </c>
      <c r="I91" s="86" t="s">
        <v>29</v>
      </c>
      <c r="J91" s="29" t="str">
        <f>E21</f>
        <v>Ing. Vladimír Slonka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8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85"/>
      <c r="L93" s="31"/>
    </row>
    <row r="94" spans="2:47" s="1" customFormat="1" ht="29.25" customHeight="1">
      <c r="B94" s="31"/>
      <c r="C94" s="108" t="s">
        <v>89</v>
      </c>
      <c r="D94" s="95"/>
      <c r="E94" s="95"/>
      <c r="F94" s="95"/>
      <c r="G94" s="95"/>
      <c r="H94" s="95"/>
      <c r="I94" s="109"/>
      <c r="J94" s="110" t="s">
        <v>90</v>
      </c>
      <c r="K94" s="95"/>
      <c r="L94" s="31"/>
    </row>
    <row r="95" spans="2:47" s="1" customFormat="1" ht="10.35" customHeight="1">
      <c r="B95" s="31"/>
      <c r="I95" s="85"/>
      <c r="L95" s="31"/>
    </row>
    <row r="96" spans="2:47" s="1" customFormat="1" ht="22.9" customHeight="1">
      <c r="B96" s="31"/>
      <c r="C96" s="111" t="s">
        <v>91</v>
      </c>
      <c r="I96" s="85"/>
      <c r="J96" s="64">
        <f>J142</f>
        <v>0</v>
      </c>
      <c r="L96" s="31"/>
      <c r="AU96" s="16" t="s">
        <v>92</v>
      </c>
    </row>
    <row r="97" spans="2:12" s="8" customFormat="1" ht="24.95" customHeight="1">
      <c r="B97" s="112"/>
      <c r="D97" s="113" t="s">
        <v>93</v>
      </c>
      <c r="E97" s="114"/>
      <c r="F97" s="114"/>
      <c r="G97" s="114"/>
      <c r="H97" s="114"/>
      <c r="I97" s="115"/>
      <c r="J97" s="116">
        <f>J143</f>
        <v>0</v>
      </c>
      <c r="L97" s="112"/>
    </row>
    <row r="98" spans="2:12" s="9" customFormat="1" ht="19.899999999999999" customHeight="1">
      <c r="B98" s="117"/>
      <c r="D98" s="118" t="s">
        <v>94</v>
      </c>
      <c r="E98" s="119"/>
      <c r="F98" s="119"/>
      <c r="G98" s="119"/>
      <c r="H98" s="119"/>
      <c r="I98" s="120"/>
      <c r="J98" s="121">
        <f>J144</f>
        <v>0</v>
      </c>
      <c r="L98" s="117"/>
    </row>
    <row r="99" spans="2:12" s="9" customFormat="1" ht="19.899999999999999" customHeight="1">
      <c r="B99" s="117"/>
      <c r="D99" s="118" t="s">
        <v>95</v>
      </c>
      <c r="E99" s="119"/>
      <c r="F99" s="119"/>
      <c r="G99" s="119"/>
      <c r="H99" s="119"/>
      <c r="I99" s="120"/>
      <c r="J99" s="121">
        <f>J147</f>
        <v>0</v>
      </c>
      <c r="L99" s="117"/>
    </row>
    <row r="100" spans="2:12" s="9" customFormat="1" ht="19.899999999999999" customHeight="1">
      <c r="B100" s="117"/>
      <c r="D100" s="118" t="s">
        <v>96</v>
      </c>
      <c r="E100" s="119"/>
      <c r="F100" s="119"/>
      <c r="G100" s="119"/>
      <c r="H100" s="119"/>
      <c r="I100" s="120"/>
      <c r="J100" s="121">
        <f>J163</f>
        <v>0</v>
      </c>
      <c r="L100" s="117"/>
    </row>
    <row r="101" spans="2:12" s="9" customFormat="1" ht="19.899999999999999" customHeight="1">
      <c r="B101" s="117"/>
      <c r="D101" s="118" t="s">
        <v>97</v>
      </c>
      <c r="E101" s="119"/>
      <c r="F101" s="119"/>
      <c r="G101" s="119"/>
      <c r="H101" s="119"/>
      <c r="I101" s="120"/>
      <c r="J101" s="121">
        <f>J185</f>
        <v>0</v>
      </c>
      <c r="L101" s="117"/>
    </row>
    <row r="102" spans="2:12" s="9" customFormat="1" ht="19.899999999999999" customHeight="1">
      <c r="B102" s="117"/>
      <c r="D102" s="118" t="s">
        <v>98</v>
      </c>
      <c r="E102" s="119"/>
      <c r="F102" s="119"/>
      <c r="G102" s="119"/>
      <c r="H102" s="119"/>
      <c r="I102" s="120"/>
      <c r="J102" s="121">
        <f>J193</f>
        <v>0</v>
      </c>
      <c r="L102" s="117"/>
    </row>
    <row r="103" spans="2:12" s="8" customFormat="1" ht="24.95" customHeight="1">
      <c r="B103" s="112"/>
      <c r="D103" s="113" t="s">
        <v>99</v>
      </c>
      <c r="E103" s="114"/>
      <c r="F103" s="114"/>
      <c r="G103" s="114"/>
      <c r="H103" s="114"/>
      <c r="I103" s="115"/>
      <c r="J103" s="116">
        <f>J197</f>
        <v>0</v>
      </c>
      <c r="L103" s="112"/>
    </row>
    <row r="104" spans="2:12" s="9" customFormat="1" ht="19.899999999999999" customHeight="1">
      <c r="B104" s="117"/>
      <c r="D104" s="118" t="s">
        <v>100</v>
      </c>
      <c r="E104" s="119"/>
      <c r="F104" s="119"/>
      <c r="G104" s="119"/>
      <c r="H104" s="119"/>
      <c r="I104" s="120"/>
      <c r="J104" s="121">
        <f>J198</f>
        <v>0</v>
      </c>
      <c r="L104" s="117"/>
    </row>
    <row r="105" spans="2:12" s="9" customFormat="1" ht="19.899999999999999" customHeight="1">
      <c r="B105" s="117"/>
      <c r="D105" s="118" t="s">
        <v>101</v>
      </c>
      <c r="E105" s="119"/>
      <c r="F105" s="119"/>
      <c r="G105" s="119"/>
      <c r="H105" s="119"/>
      <c r="I105" s="120"/>
      <c r="J105" s="121">
        <f>J224</f>
        <v>0</v>
      </c>
      <c r="L105" s="117"/>
    </row>
    <row r="106" spans="2:12" s="9" customFormat="1" ht="19.899999999999999" customHeight="1">
      <c r="B106" s="117"/>
      <c r="D106" s="118" t="s">
        <v>102</v>
      </c>
      <c r="E106" s="119"/>
      <c r="F106" s="119"/>
      <c r="G106" s="119"/>
      <c r="H106" s="119"/>
      <c r="I106" s="120"/>
      <c r="J106" s="121">
        <f>J234</f>
        <v>0</v>
      </c>
      <c r="L106" s="117"/>
    </row>
    <row r="107" spans="2:12" s="9" customFormat="1" ht="19.899999999999999" customHeight="1">
      <c r="B107" s="117"/>
      <c r="D107" s="118" t="s">
        <v>103</v>
      </c>
      <c r="E107" s="119"/>
      <c r="F107" s="119"/>
      <c r="G107" s="119"/>
      <c r="H107" s="119"/>
      <c r="I107" s="120"/>
      <c r="J107" s="121">
        <f>J245</f>
        <v>0</v>
      </c>
      <c r="L107" s="117"/>
    </row>
    <row r="108" spans="2:12" s="9" customFormat="1" ht="19.899999999999999" customHeight="1">
      <c r="B108" s="117"/>
      <c r="D108" s="118" t="s">
        <v>104</v>
      </c>
      <c r="E108" s="119"/>
      <c r="F108" s="119"/>
      <c r="G108" s="119"/>
      <c r="H108" s="119"/>
      <c r="I108" s="120"/>
      <c r="J108" s="121">
        <f>J256</f>
        <v>0</v>
      </c>
      <c r="L108" s="117"/>
    </row>
    <row r="109" spans="2:12" s="9" customFormat="1" ht="19.899999999999999" customHeight="1">
      <c r="B109" s="117"/>
      <c r="D109" s="118" t="s">
        <v>105</v>
      </c>
      <c r="E109" s="119"/>
      <c r="F109" s="119"/>
      <c r="G109" s="119"/>
      <c r="H109" s="119"/>
      <c r="I109" s="120"/>
      <c r="J109" s="121">
        <f>J275</f>
        <v>0</v>
      </c>
      <c r="L109" s="117"/>
    </row>
    <row r="110" spans="2:12" s="9" customFormat="1" ht="19.899999999999999" customHeight="1">
      <c r="B110" s="117"/>
      <c r="D110" s="118" t="s">
        <v>106</v>
      </c>
      <c r="E110" s="119"/>
      <c r="F110" s="119"/>
      <c r="G110" s="119"/>
      <c r="H110" s="119"/>
      <c r="I110" s="120"/>
      <c r="J110" s="121">
        <f>J278</f>
        <v>0</v>
      </c>
      <c r="L110" s="117"/>
    </row>
    <row r="111" spans="2:12" s="9" customFormat="1" ht="19.899999999999999" customHeight="1">
      <c r="B111" s="117"/>
      <c r="D111" s="118" t="s">
        <v>107</v>
      </c>
      <c r="E111" s="119"/>
      <c r="F111" s="119"/>
      <c r="G111" s="119"/>
      <c r="H111" s="119"/>
      <c r="I111" s="120"/>
      <c r="J111" s="121">
        <f>J295</f>
        <v>0</v>
      </c>
      <c r="L111" s="117"/>
    </row>
    <row r="112" spans="2:12" s="9" customFormat="1" ht="19.899999999999999" customHeight="1">
      <c r="B112" s="117"/>
      <c r="D112" s="118" t="s">
        <v>108</v>
      </c>
      <c r="E112" s="119"/>
      <c r="F112" s="119"/>
      <c r="G112" s="119"/>
      <c r="H112" s="119"/>
      <c r="I112" s="120"/>
      <c r="J112" s="121">
        <f>J300</f>
        <v>0</v>
      </c>
      <c r="L112" s="117"/>
    </row>
    <row r="113" spans="2:12" s="9" customFormat="1" ht="19.899999999999999" customHeight="1">
      <c r="B113" s="117"/>
      <c r="D113" s="118" t="s">
        <v>109</v>
      </c>
      <c r="E113" s="119"/>
      <c r="F113" s="119"/>
      <c r="G113" s="119"/>
      <c r="H113" s="119"/>
      <c r="I113" s="120"/>
      <c r="J113" s="121">
        <f>J333</f>
        <v>0</v>
      </c>
      <c r="L113" s="117"/>
    </row>
    <row r="114" spans="2:12" s="9" customFormat="1" ht="19.899999999999999" customHeight="1">
      <c r="B114" s="117"/>
      <c r="D114" s="118" t="s">
        <v>110</v>
      </c>
      <c r="E114" s="119"/>
      <c r="F114" s="119"/>
      <c r="G114" s="119"/>
      <c r="H114" s="119"/>
      <c r="I114" s="120"/>
      <c r="J114" s="121">
        <f>J350</f>
        <v>0</v>
      </c>
      <c r="L114" s="117"/>
    </row>
    <row r="115" spans="2:12" s="9" customFormat="1" ht="19.899999999999999" customHeight="1">
      <c r="B115" s="117"/>
      <c r="D115" s="118" t="s">
        <v>111</v>
      </c>
      <c r="E115" s="119"/>
      <c r="F115" s="119"/>
      <c r="G115" s="119"/>
      <c r="H115" s="119"/>
      <c r="I115" s="120"/>
      <c r="J115" s="121">
        <f>J359</f>
        <v>0</v>
      </c>
      <c r="L115" s="117"/>
    </row>
    <row r="116" spans="2:12" s="9" customFormat="1" ht="19.899999999999999" customHeight="1">
      <c r="B116" s="117"/>
      <c r="D116" s="118" t="s">
        <v>112</v>
      </c>
      <c r="E116" s="119"/>
      <c r="F116" s="119"/>
      <c r="G116" s="119"/>
      <c r="H116" s="119"/>
      <c r="I116" s="120"/>
      <c r="J116" s="121">
        <f>J370</f>
        <v>0</v>
      </c>
      <c r="L116" s="117"/>
    </row>
    <row r="117" spans="2:12" s="9" customFormat="1" ht="19.899999999999999" customHeight="1">
      <c r="B117" s="117"/>
      <c r="D117" s="118" t="s">
        <v>113</v>
      </c>
      <c r="E117" s="119"/>
      <c r="F117" s="119"/>
      <c r="G117" s="119"/>
      <c r="H117" s="119"/>
      <c r="I117" s="120"/>
      <c r="J117" s="121">
        <f>J388</f>
        <v>0</v>
      </c>
      <c r="L117" s="117"/>
    </row>
    <row r="118" spans="2:12" s="9" customFormat="1" ht="19.899999999999999" customHeight="1">
      <c r="B118" s="117"/>
      <c r="D118" s="118" t="s">
        <v>114</v>
      </c>
      <c r="E118" s="119"/>
      <c r="F118" s="119"/>
      <c r="G118" s="119"/>
      <c r="H118" s="119"/>
      <c r="I118" s="120"/>
      <c r="J118" s="121">
        <f>J394</f>
        <v>0</v>
      </c>
      <c r="L118" s="117"/>
    </row>
    <row r="119" spans="2:12" s="8" customFormat="1" ht="24.95" customHeight="1">
      <c r="B119" s="112"/>
      <c r="D119" s="113" t="s">
        <v>115</v>
      </c>
      <c r="E119" s="114"/>
      <c r="F119" s="114"/>
      <c r="G119" s="114"/>
      <c r="H119" s="114"/>
      <c r="I119" s="115"/>
      <c r="J119" s="116">
        <f>J412</f>
        <v>0</v>
      </c>
      <c r="L119" s="112"/>
    </row>
    <row r="120" spans="2:12" s="8" customFormat="1" ht="24.95" customHeight="1">
      <c r="B120" s="112"/>
      <c r="D120" s="113" t="s">
        <v>116</v>
      </c>
      <c r="E120" s="114"/>
      <c r="F120" s="114"/>
      <c r="G120" s="114"/>
      <c r="H120" s="114"/>
      <c r="I120" s="115"/>
      <c r="J120" s="116">
        <f>J432</f>
        <v>0</v>
      </c>
      <c r="L120" s="112"/>
    </row>
    <row r="121" spans="2:12" s="9" customFormat="1" ht="19.899999999999999" customHeight="1">
      <c r="B121" s="117"/>
      <c r="D121" s="118" t="s">
        <v>117</v>
      </c>
      <c r="E121" s="119"/>
      <c r="F121" s="119"/>
      <c r="G121" s="119"/>
      <c r="H121" s="119"/>
      <c r="I121" s="120"/>
      <c r="J121" s="121">
        <f>J433</f>
        <v>0</v>
      </c>
      <c r="L121" s="117"/>
    </row>
    <row r="122" spans="2:12" s="9" customFormat="1" ht="19.899999999999999" customHeight="1">
      <c r="B122" s="117"/>
      <c r="D122" s="118" t="s">
        <v>118</v>
      </c>
      <c r="E122" s="119"/>
      <c r="F122" s="119"/>
      <c r="G122" s="119"/>
      <c r="H122" s="119"/>
      <c r="I122" s="120"/>
      <c r="J122" s="121">
        <f>J435</f>
        <v>0</v>
      </c>
      <c r="L122" s="117"/>
    </row>
    <row r="123" spans="2:12" s="1" customFormat="1" ht="21.75" customHeight="1">
      <c r="B123" s="31"/>
      <c r="I123" s="85"/>
      <c r="L123" s="31"/>
    </row>
    <row r="124" spans="2:12" s="1" customFormat="1" ht="6.95" customHeight="1">
      <c r="B124" s="43"/>
      <c r="C124" s="44"/>
      <c r="D124" s="44"/>
      <c r="E124" s="44"/>
      <c r="F124" s="44"/>
      <c r="G124" s="44"/>
      <c r="H124" s="44"/>
      <c r="I124" s="106"/>
      <c r="J124" s="44"/>
      <c r="K124" s="44"/>
      <c r="L124" s="31"/>
    </row>
    <row r="128" spans="2:12" s="1" customFormat="1" ht="6.95" customHeight="1">
      <c r="B128" s="45"/>
      <c r="C128" s="46"/>
      <c r="D128" s="46"/>
      <c r="E128" s="46"/>
      <c r="F128" s="46"/>
      <c r="G128" s="46"/>
      <c r="H128" s="46"/>
      <c r="I128" s="107"/>
      <c r="J128" s="46"/>
      <c r="K128" s="46"/>
      <c r="L128" s="31"/>
    </row>
    <row r="129" spans="2:63" s="1" customFormat="1" ht="24.95" customHeight="1">
      <c r="B129" s="31"/>
      <c r="C129" s="20" t="s">
        <v>119</v>
      </c>
      <c r="I129" s="85"/>
      <c r="L129" s="31"/>
    </row>
    <row r="130" spans="2:63" s="1" customFormat="1" ht="6.95" customHeight="1">
      <c r="B130" s="31"/>
      <c r="I130" s="85"/>
      <c r="L130" s="31"/>
    </row>
    <row r="131" spans="2:63" s="1" customFormat="1" ht="12" customHeight="1">
      <c r="B131" s="31"/>
      <c r="C131" s="26" t="s">
        <v>16</v>
      </c>
      <c r="I131" s="85"/>
      <c r="L131" s="31"/>
    </row>
    <row r="132" spans="2:63" s="1" customFormat="1" ht="16.5" customHeight="1">
      <c r="B132" s="31"/>
      <c r="E132" s="239" t="str">
        <f>E7</f>
        <v>B. Četyny 2/930</v>
      </c>
      <c r="F132" s="240"/>
      <c r="G132" s="240"/>
      <c r="H132" s="240"/>
      <c r="I132" s="85"/>
      <c r="L132" s="31"/>
    </row>
    <row r="133" spans="2:63" s="1" customFormat="1" ht="12" customHeight="1">
      <c r="B133" s="31"/>
      <c r="C133" s="26" t="s">
        <v>87</v>
      </c>
      <c r="I133" s="85"/>
      <c r="L133" s="31"/>
    </row>
    <row r="134" spans="2:63" s="1" customFormat="1" ht="16.5" customHeight="1">
      <c r="B134" s="31"/>
      <c r="E134" s="209" t="str">
        <f>E9</f>
        <v>1-1 - Bytová jednotka č. 32 - 2.varianta</v>
      </c>
      <c r="F134" s="238"/>
      <c r="G134" s="238"/>
      <c r="H134" s="238"/>
      <c r="I134" s="85"/>
      <c r="L134" s="31"/>
    </row>
    <row r="135" spans="2:63" s="1" customFormat="1" ht="6.95" customHeight="1">
      <c r="B135" s="31"/>
      <c r="I135" s="85"/>
      <c r="L135" s="31"/>
    </row>
    <row r="136" spans="2:63" s="1" customFormat="1" ht="12" customHeight="1">
      <c r="B136" s="31"/>
      <c r="C136" s="26" t="s">
        <v>20</v>
      </c>
      <c r="F136" s="24" t="str">
        <f>F12</f>
        <v xml:space="preserve"> </v>
      </c>
      <c r="I136" s="86" t="s">
        <v>22</v>
      </c>
      <c r="J136" s="51" t="str">
        <f>IF(J12="","",J12)</f>
        <v>20. 8. 2019</v>
      </c>
      <c r="L136" s="31"/>
    </row>
    <row r="137" spans="2:63" s="1" customFormat="1" ht="6.95" customHeight="1">
      <c r="B137" s="31"/>
      <c r="I137" s="85"/>
      <c r="L137" s="31"/>
    </row>
    <row r="138" spans="2:63" s="1" customFormat="1" ht="25.7" customHeight="1">
      <c r="B138" s="31"/>
      <c r="C138" s="26" t="s">
        <v>24</v>
      </c>
      <c r="F138" s="24" t="str">
        <f>E15</f>
        <v xml:space="preserve"> </v>
      </c>
      <c r="I138" s="86" t="s">
        <v>29</v>
      </c>
      <c r="J138" s="29" t="str">
        <f>E21</f>
        <v>Ing. Vladimír Slonka</v>
      </c>
      <c r="L138" s="31"/>
    </row>
    <row r="139" spans="2:63" s="1" customFormat="1" ht="15.2" customHeight="1">
      <c r="B139" s="31"/>
      <c r="C139" s="26" t="s">
        <v>27</v>
      </c>
      <c r="F139" s="24" t="str">
        <f>IF(E18="","",E18)</f>
        <v>Vyplň údaj</v>
      </c>
      <c r="I139" s="86" t="s">
        <v>34</v>
      </c>
      <c r="J139" s="29" t="str">
        <f>E24</f>
        <v xml:space="preserve"> </v>
      </c>
      <c r="L139" s="31"/>
    </row>
    <row r="140" spans="2:63" s="1" customFormat="1" ht="10.35" customHeight="1">
      <c r="B140" s="31"/>
      <c r="I140" s="85"/>
      <c r="L140" s="31"/>
    </row>
    <row r="141" spans="2:63" s="10" customFormat="1" ht="29.25" customHeight="1">
      <c r="B141" s="122"/>
      <c r="C141" s="123" t="s">
        <v>120</v>
      </c>
      <c r="D141" s="124" t="s">
        <v>61</v>
      </c>
      <c r="E141" s="124" t="s">
        <v>57</v>
      </c>
      <c r="F141" s="124" t="s">
        <v>58</v>
      </c>
      <c r="G141" s="124" t="s">
        <v>121</v>
      </c>
      <c r="H141" s="124" t="s">
        <v>122</v>
      </c>
      <c r="I141" s="125" t="s">
        <v>123</v>
      </c>
      <c r="J141" s="126" t="s">
        <v>90</v>
      </c>
      <c r="K141" s="127" t="s">
        <v>124</v>
      </c>
      <c r="L141" s="122"/>
      <c r="M141" s="57" t="s">
        <v>1</v>
      </c>
      <c r="N141" s="58" t="s">
        <v>40</v>
      </c>
      <c r="O141" s="58" t="s">
        <v>125</v>
      </c>
      <c r="P141" s="58" t="s">
        <v>126</v>
      </c>
      <c r="Q141" s="58" t="s">
        <v>127</v>
      </c>
      <c r="R141" s="58" t="s">
        <v>128</v>
      </c>
      <c r="S141" s="58" t="s">
        <v>129</v>
      </c>
      <c r="T141" s="59" t="s">
        <v>130</v>
      </c>
    </row>
    <row r="142" spans="2:63" s="1" customFormat="1" ht="22.9" customHeight="1">
      <c r="B142" s="31"/>
      <c r="C142" s="62" t="s">
        <v>131</v>
      </c>
      <c r="I142" s="85"/>
      <c r="J142" s="128">
        <f>BK142</f>
        <v>0</v>
      </c>
      <c r="L142" s="31"/>
      <c r="M142" s="60"/>
      <c r="N142" s="52"/>
      <c r="O142" s="52"/>
      <c r="P142" s="129">
        <f>P143+P197+P412+P432</f>
        <v>0</v>
      </c>
      <c r="Q142" s="52"/>
      <c r="R142" s="129">
        <f>R143+R197+R412+R432</f>
        <v>3.3451464099999999</v>
      </c>
      <c r="S142" s="52"/>
      <c r="T142" s="130">
        <f>T143+T197+T412+T432</f>
        <v>3.0489838300000001</v>
      </c>
      <c r="AT142" s="16" t="s">
        <v>75</v>
      </c>
      <c r="AU142" s="16" t="s">
        <v>92</v>
      </c>
      <c r="BK142" s="131">
        <f>BK143+BK197+BK412+BK432</f>
        <v>0</v>
      </c>
    </row>
    <row r="143" spans="2:63" s="11" customFormat="1" ht="25.9" customHeight="1">
      <c r="B143" s="132"/>
      <c r="D143" s="133" t="s">
        <v>75</v>
      </c>
      <c r="E143" s="134" t="s">
        <v>132</v>
      </c>
      <c r="F143" s="134" t="s">
        <v>133</v>
      </c>
      <c r="I143" s="135"/>
      <c r="J143" s="136">
        <f>BK143</f>
        <v>0</v>
      </c>
      <c r="L143" s="132"/>
      <c r="M143" s="137"/>
      <c r="P143" s="138">
        <f>P144+P147+P163+P185+P193</f>
        <v>0</v>
      </c>
      <c r="R143" s="138">
        <f>R144+R147+R163+R185+R193</f>
        <v>0.8496312399999999</v>
      </c>
      <c r="T143" s="139">
        <f>T144+T147+T163+T185+T193</f>
        <v>2.8171141</v>
      </c>
      <c r="AR143" s="133" t="s">
        <v>84</v>
      </c>
      <c r="AT143" s="140" t="s">
        <v>75</v>
      </c>
      <c r="AU143" s="140" t="s">
        <v>76</v>
      </c>
      <c r="AY143" s="133" t="s">
        <v>134</v>
      </c>
      <c r="BK143" s="141">
        <f>BK144+BK147+BK163+BK185+BK193</f>
        <v>0</v>
      </c>
    </row>
    <row r="144" spans="2:63" s="11" customFormat="1" ht="22.9" customHeight="1">
      <c r="B144" s="132"/>
      <c r="D144" s="133" t="s">
        <v>75</v>
      </c>
      <c r="E144" s="142" t="s">
        <v>135</v>
      </c>
      <c r="F144" s="142" t="s">
        <v>136</v>
      </c>
      <c r="I144" s="135"/>
      <c r="J144" s="143">
        <f>BK144</f>
        <v>0</v>
      </c>
      <c r="L144" s="132"/>
      <c r="M144" s="137"/>
      <c r="P144" s="138">
        <f>SUM(P145:P146)</f>
        <v>0</v>
      </c>
      <c r="R144" s="138">
        <f>SUM(R145:R146)</f>
        <v>8.1984000000000001E-2</v>
      </c>
      <c r="T144" s="139">
        <f>SUM(T145:T146)</f>
        <v>0</v>
      </c>
      <c r="AR144" s="133" t="s">
        <v>84</v>
      </c>
      <c r="AT144" s="140" t="s">
        <v>75</v>
      </c>
      <c r="AU144" s="140" t="s">
        <v>84</v>
      </c>
      <c r="AY144" s="133" t="s">
        <v>134</v>
      </c>
      <c r="BK144" s="141">
        <f>SUM(BK145:BK146)</f>
        <v>0</v>
      </c>
    </row>
    <row r="145" spans="2:65" s="1" customFormat="1" ht="21.75" customHeight="1">
      <c r="B145" s="144"/>
      <c r="C145" s="145" t="s">
        <v>84</v>
      </c>
      <c r="D145" s="145" t="s">
        <v>137</v>
      </c>
      <c r="E145" s="146" t="s">
        <v>138</v>
      </c>
      <c r="F145" s="147" t="s">
        <v>139</v>
      </c>
      <c r="G145" s="148" t="s">
        <v>140</v>
      </c>
      <c r="H145" s="149">
        <v>1.28</v>
      </c>
      <c r="I145" s="150"/>
      <c r="J145" s="151">
        <f>ROUND(I145*H145,2)</f>
        <v>0</v>
      </c>
      <c r="K145" s="152"/>
      <c r="L145" s="31"/>
      <c r="M145" s="153" t="s">
        <v>1</v>
      </c>
      <c r="N145" s="154" t="s">
        <v>42</v>
      </c>
      <c r="P145" s="155">
        <f>O145*H145</f>
        <v>0</v>
      </c>
      <c r="Q145" s="155">
        <v>6.4049999999999996E-2</v>
      </c>
      <c r="R145" s="155">
        <f>Q145*H145</f>
        <v>8.1984000000000001E-2</v>
      </c>
      <c r="S145" s="155">
        <v>0</v>
      </c>
      <c r="T145" s="156">
        <f>S145*H145</f>
        <v>0</v>
      </c>
      <c r="AR145" s="157" t="s">
        <v>141</v>
      </c>
      <c r="AT145" s="157" t="s">
        <v>137</v>
      </c>
      <c r="AU145" s="157" t="s">
        <v>142</v>
      </c>
      <c r="AY145" s="16" t="s">
        <v>134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6" t="s">
        <v>142</v>
      </c>
      <c r="BK145" s="158">
        <f>ROUND(I145*H145,2)</f>
        <v>0</v>
      </c>
      <c r="BL145" s="16" t="s">
        <v>141</v>
      </c>
      <c r="BM145" s="157" t="s">
        <v>143</v>
      </c>
    </row>
    <row r="146" spans="2:65" s="12" customFormat="1">
      <c r="B146" s="159"/>
      <c r="D146" s="160" t="s">
        <v>144</v>
      </c>
      <c r="E146" s="161" t="s">
        <v>1</v>
      </c>
      <c r="F146" s="162" t="s">
        <v>145</v>
      </c>
      <c r="H146" s="163">
        <v>1.28</v>
      </c>
      <c r="I146" s="164"/>
      <c r="L146" s="159"/>
      <c r="M146" s="165"/>
      <c r="T146" s="166"/>
      <c r="AT146" s="161" t="s">
        <v>144</v>
      </c>
      <c r="AU146" s="161" t="s">
        <v>142</v>
      </c>
      <c r="AV146" s="12" t="s">
        <v>142</v>
      </c>
      <c r="AW146" s="12" t="s">
        <v>33</v>
      </c>
      <c r="AX146" s="12" t="s">
        <v>84</v>
      </c>
      <c r="AY146" s="161" t="s">
        <v>134</v>
      </c>
    </row>
    <row r="147" spans="2:65" s="11" customFormat="1" ht="22.9" customHeight="1">
      <c r="B147" s="132"/>
      <c r="D147" s="133" t="s">
        <v>75</v>
      </c>
      <c r="E147" s="142" t="s">
        <v>146</v>
      </c>
      <c r="F147" s="142" t="s">
        <v>147</v>
      </c>
      <c r="I147" s="135"/>
      <c r="J147" s="143">
        <f>BK147</f>
        <v>0</v>
      </c>
      <c r="L147" s="132"/>
      <c r="M147" s="137"/>
      <c r="P147" s="138">
        <f>SUM(P148:P162)</f>
        <v>0</v>
      </c>
      <c r="R147" s="138">
        <f>SUM(R148:R162)</f>
        <v>0.76496723999999994</v>
      </c>
      <c r="T147" s="139">
        <f>SUM(T148:T162)</f>
        <v>0</v>
      </c>
      <c r="AR147" s="133" t="s">
        <v>84</v>
      </c>
      <c r="AT147" s="140" t="s">
        <v>75</v>
      </c>
      <c r="AU147" s="140" t="s">
        <v>84</v>
      </c>
      <c r="AY147" s="133" t="s">
        <v>134</v>
      </c>
      <c r="BK147" s="141">
        <f>SUM(BK148:BK162)</f>
        <v>0</v>
      </c>
    </row>
    <row r="148" spans="2:65" s="1" customFormat="1" ht="27" customHeight="1">
      <c r="B148" s="144"/>
      <c r="C148" s="145" t="s">
        <v>142</v>
      </c>
      <c r="D148" s="145" t="s">
        <v>137</v>
      </c>
      <c r="E148" s="146" t="s">
        <v>693</v>
      </c>
      <c r="F148" s="147" t="s">
        <v>694</v>
      </c>
      <c r="G148" s="148" t="s">
        <v>140</v>
      </c>
      <c r="H148" s="149">
        <v>5.21</v>
      </c>
      <c r="I148" s="150"/>
      <c r="J148" s="151">
        <f t="shared" ref="J148:J152" si="0">ROUND(I148*H148,2)</f>
        <v>0</v>
      </c>
      <c r="K148" s="152"/>
      <c r="L148" s="31"/>
      <c r="M148" s="153" t="s">
        <v>1</v>
      </c>
      <c r="N148" s="154" t="s">
        <v>42</v>
      </c>
      <c r="P148" s="155">
        <f t="shared" ref="P148:P152" si="1">O148*H148</f>
        <v>0</v>
      </c>
      <c r="Q148" s="155">
        <v>2.5999999999999998E-4</v>
      </c>
      <c r="R148" s="155">
        <f t="shared" ref="R148:R152" si="2">Q148*H148</f>
        <v>1.3545999999999999E-3</v>
      </c>
      <c r="S148" s="155">
        <v>0</v>
      </c>
      <c r="T148" s="156">
        <f t="shared" ref="T148:T152" si="3">S148*H148</f>
        <v>0</v>
      </c>
      <c r="AR148" s="157" t="s">
        <v>141</v>
      </c>
      <c r="AT148" s="157" t="s">
        <v>137</v>
      </c>
      <c r="AU148" s="157" t="s">
        <v>142</v>
      </c>
      <c r="AY148" s="16" t="s">
        <v>134</v>
      </c>
      <c r="BE148" s="158">
        <f t="shared" ref="BE148:BE152" si="4">IF(N148="základní",J148,0)</f>
        <v>0</v>
      </c>
      <c r="BF148" s="158">
        <f t="shared" ref="BF148:BF152" si="5">IF(N148="snížená",J148,0)</f>
        <v>0</v>
      </c>
      <c r="BG148" s="158">
        <f t="shared" ref="BG148:BG152" si="6">IF(N148="zákl. přenesená",J148,0)</f>
        <v>0</v>
      </c>
      <c r="BH148" s="158">
        <f t="shared" ref="BH148:BH152" si="7">IF(N148="sníž. přenesená",J148,0)</f>
        <v>0</v>
      </c>
      <c r="BI148" s="158">
        <f t="shared" ref="BI148:BI152" si="8">IF(N148="nulová",J148,0)</f>
        <v>0</v>
      </c>
      <c r="BJ148" s="16" t="s">
        <v>142</v>
      </c>
      <c r="BK148" s="158">
        <f t="shared" ref="BK148:BK152" si="9">ROUND(I148*H148,2)</f>
        <v>0</v>
      </c>
      <c r="BL148" s="16" t="s">
        <v>141</v>
      </c>
      <c r="BM148" s="157" t="s">
        <v>148</v>
      </c>
    </row>
    <row r="149" spans="2:65" s="1" customFormat="1" ht="26.25" customHeight="1">
      <c r="B149" s="144"/>
      <c r="C149" s="145" t="s">
        <v>135</v>
      </c>
      <c r="D149" s="145" t="s">
        <v>137</v>
      </c>
      <c r="E149" s="146" t="s">
        <v>695</v>
      </c>
      <c r="F149" s="147" t="s">
        <v>696</v>
      </c>
      <c r="G149" s="148" t="s">
        <v>140</v>
      </c>
      <c r="H149" s="149">
        <v>5.21</v>
      </c>
      <c r="I149" s="150"/>
      <c r="J149" s="151">
        <f t="shared" si="0"/>
        <v>0</v>
      </c>
      <c r="K149" s="152"/>
      <c r="L149" s="31"/>
      <c r="M149" s="153" t="s">
        <v>1</v>
      </c>
      <c r="N149" s="154" t="s">
        <v>42</v>
      </c>
      <c r="P149" s="155">
        <f t="shared" si="1"/>
        <v>0</v>
      </c>
      <c r="Q149" s="155">
        <v>4.3800000000000002E-3</v>
      </c>
      <c r="R149" s="155">
        <f t="shared" si="2"/>
        <v>2.2819800000000001E-2</v>
      </c>
      <c r="S149" s="155">
        <v>0</v>
      </c>
      <c r="T149" s="156">
        <f t="shared" si="3"/>
        <v>0</v>
      </c>
      <c r="AR149" s="157" t="s">
        <v>141</v>
      </c>
      <c r="AT149" s="157" t="s">
        <v>137</v>
      </c>
      <c r="AU149" s="157" t="s">
        <v>142</v>
      </c>
      <c r="AY149" s="16" t="s">
        <v>134</v>
      </c>
      <c r="BE149" s="158">
        <f t="shared" si="4"/>
        <v>0</v>
      </c>
      <c r="BF149" s="158">
        <f t="shared" si="5"/>
        <v>0</v>
      </c>
      <c r="BG149" s="158">
        <f t="shared" si="6"/>
        <v>0</v>
      </c>
      <c r="BH149" s="158">
        <f t="shared" si="7"/>
        <v>0</v>
      </c>
      <c r="BI149" s="158">
        <f t="shared" si="8"/>
        <v>0</v>
      </c>
      <c r="BJ149" s="16" t="s">
        <v>142</v>
      </c>
      <c r="BK149" s="158">
        <f t="shared" si="9"/>
        <v>0</v>
      </c>
      <c r="BL149" s="16" t="s">
        <v>141</v>
      </c>
      <c r="BM149" s="157" t="s">
        <v>149</v>
      </c>
    </row>
    <row r="150" spans="2:65" s="1" customFormat="1" ht="21.75" customHeight="1">
      <c r="B150" s="144"/>
      <c r="C150" s="145">
        <v>4</v>
      </c>
      <c r="D150" s="145" t="s">
        <v>137</v>
      </c>
      <c r="E150" s="146" t="s">
        <v>151</v>
      </c>
      <c r="F150" s="147" t="s">
        <v>152</v>
      </c>
      <c r="G150" s="148" t="s">
        <v>140</v>
      </c>
      <c r="H150" s="149">
        <v>14.456</v>
      </c>
      <c r="I150" s="150"/>
      <c r="J150" s="151">
        <f t="shared" si="0"/>
        <v>0</v>
      </c>
      <c r="K150" s="152"/>
      <c r="L150" s="31"/>
      <c r="M150" s="153" t="s">
        <v>1</v>
      </c>
      <c r="N150" s="154" t="s">
        <v>42</v>
      </c>
      <c r="P150" s="155">
        <f t="shared" si="1"/>
        <v>0</v>
      </c>
      <c r="Q150" s="155">
        <v>2.5999999999999998E-4</v>
      </c>
      <c r="R150" s="155">
        <f t="shared" si="2"/>
        <v>3.7585599999999993E-3</v>
      </c>
      <c r="S150" s="155">
        <v>0</v>
      </c>
      <c r="T150" s="156">
        <f t="shared" si="3"/>
        <v>0</v>
      </c>
      <c r="AR150" s="157" t="s">
        <v>141</v>
      </c>
      <c r="AT150" s="157" t="s">
        <v>137</v>
      </c>
      <c r="AU150" s="157" t="s">
        <v>142</v>
      </c>
      <c r="AY150" s="16" t="s">
        <v>134</v>
      </c>
      <c r="BE150" s="158">
        <f t="shared" si="4"/>
        <v>0</v>
      </c>
      <c r="BF150" s="158">
        <f t="shared" si="5"/>
        <v>0</v>
      </c>
      <c r="BG150" s="158">
        <f t="shared" si="6"/>
        <v>0</v>
      </c>
      <c r="BH150" s="158">
        <f t="shared" si="7"/>
        <v>0</v>
      </c>
      <c r="BI150" s="158">
        <f t="shared" si="8"/>
        <v>0</v>
      </c>
      <c r="BJ150" s="16" t="s">
        <v>142</v>
      </c>
      <c r="BK150" s="158">
        <f t="shared" si="9"/>
        <v>0</v>
      </c>
      <c r="BL150" s="16" t="s">
        <v>141</v>
      </c>
      <c r="BM150" s="157" t="s">
        <v>153</v>
      </c>
    </row>
    <row r="151" spans="2:65" s="1" customFormat="1" ht="21.75" customHeight="1">
      <c r="B151" s="144"/>
      <c r="C151" s="145">
        <v>5</v>
      </c>
      <c r="D151" s="145" t="s">
        <v>137</v>
      </c>
      <c r="E151" s="146" t="s">
        <v>154</v>
      </c>
      <c r="F151" s="147" t="s">
        <v>155</v>
      </c>
      <c r="G151" s="148" t="s">
        <v>140</v>
      </c>
      <c r="H151" s="149">
        <v>14.456</v>
      </c>
      <c r="I151" s="150"/>
      <c r="J151" s="151">
        <f t="shared" si="0"/>
        <v>0</v>
      </c>
      <c r="K151" s="152"/>
      <c r="L151" s="31"/>
      <c r="M151" s="153" t="s">
        <v>1</v>
      </c>
      <c r="N151" s="154" t="s">
        <v>42</v>
      </c>
      <c r="P151" s="155">
        <f t="shared" si="1"/>
        <v>0</v>
      </c>
      <c r="Q151" s="155">
        <v>4.3800000000000002E-3</v>
      </c>
      <c r="R151" s="155">
        <f t="shared" si="2"/>
        <v>6.3317280000000004E-2</v>
      </c>
      <c r="S151" s="155">
        <v>0</v>
      </c>
      <c r="T151" s="156">
        <f t="shared" si="3"/>
        <v>0</v>
      </c>
      <c r="AR151" s="157" t="s">
        <v>141</v>
      </c>
      <c r="AT151" s="157" t="s">
        <v>137</v>
      </c>
      <c r="AU151" s="157" t="s">
        <v>142</v>
      </c>
      <c r="AY151" s="16" t="s">
        <v>134</v>
      </c>
      <c r="BE151" s="158">
        <f t="shared" si="4"/>
        <v>0</v>
      </c>
      <c r="BF151" s="158">
        <f t="shared" si="5"/>
        <v>0</v>
      </c>
      <c r="BG151" s="158">
        <f t="shared" si="6"/>
        <v>0</v>
      </c>
      <c r="BH151" s="158">
        <f t="shared" si="7"/>
        <v>0</v>
      </c>
      <c r="BI151" s="158">
        <f t="shared" si="8"/>
        <v>0</v>
      </c>
      <c r="BJ151" s="16" t="s">
        <v>142</v>
      </c>
      <c r="BK151" s="158">
        <f t="shared" si="9"/>
        <v>0</v>
      </c>
      <c r="BL151" s="16" t="s">
        <v>141</v>
      </c>
      <c r="BM151" s="157" t="s">
        <v>156</v>
      </c>
    </row>
    <row r="152" spans="2:65" s="1" customFormat="1" ht="21.75" customHeight="1">
      <c r="B152" s="144"/>
      <c r="C152" s="145">
        <v>6</v>
      </c>
      <c r="D152" s="145" t="s">
        <v>137</v>
      </c>
      <c r="E152" s="146" t="s">
        <v>158</v>
      </c>
      <c r="F152" s="147" t="s">
        <v>159</v>
      </c>
      <c r="G152" s="148" t="s">
        <v>140</v>
      </c>
      <c r="H152" s="149">
        <v>3.3359999999999999</v>
      </c>
      <c r="I152" s="150"/>
      <c r="J152" s="151">
        <f t="shared" si="0"/>
        <v>0</v>
      </c>
      <c r="K152" s="152"/>
      <c r="L152" s="31"/>
      <c r="M152" s="153" t="s">
        <v>1</v>
      </c>
      <c r="N152" s="154" t="s">
        <v>42</v>
      </c>
      <c r="P152" s="155">
        <f t="shared" si="1"/>
        <v>0</v>
      </c>
      <c r="Q152" s="155">
        <v>3.0000000000000001E-3</v>
      </c>
      <c r="R152" s="155">
        <f t="shared" si="2"/>
        <v>1.0008E-2</v>
      </c>
      <c r="S152" s="155">
        <v>0</v>
      </c>
      <c r="T152" s="156">
        <f t="shared" si="3"/>
        <v>0</v>
      </c>
      <c r="AR152" s="157" t="s">
        <v>141</v>
      </c>
      <c r="AT152" s="157" t="s">
        <v>137</v>
      </c>
      <c r="AU152" s="157" t="s">
        <v>142</v>
      </c>
      <c r="AY152" s="16" t="s">
        <v>134</v>
      </c>
      <c r="BE152" s="158">
        <f t="shared" si="4"/>
        <v>0</v>
      </c>
      <c r="BF152" s="158">
        <f t="shared" si="5"/>
        <v>0</v>
      </c>
      <c r="BG152" s="158">
        <f t="shared" si="6"/>
        <v>0</v>
      </c>
      <c r="BH152" s="158">
        <f t="shared" si="7"/>
        <v>0</v>
      </c>
      <c r="BI152" s="158">
        <f t="shared" si="8"/>
        <v>0</v>
      </c>
      <c r="BJ152" s="16" t="s">
        <v>142</v>
      </c>
      <c r="BK152" s="158">
        <f t="shared" si="9"/>
        <v>0</v>
      </c>
      <c r="BL152" s="16" t="s">
        <v>141</v>
      </c>
      <c r="BM152" s="157" t="s">
        <v>160</v>
      </c>
    </row>
    <row r="153" spans="2:65" s="12" customFormat="1">
      <c r="B153" s="159"/>
      <c r="D153" s="160" t="s">
        <v>144</v>
      </c>
      <c r="E153" s="161" t="s">
        <v>1</v>
      </c>
      <c r="F153" s="162" t="s">
        <v>161</v>
      </c>
      <c r="H153" s="163">
        <v>3.3359999999999999</v>
      </c>
      <c r="I153" s="164"/>
      <c r="L153" s="159"/>
      <c r="M153" s="165"/>
      <c r="T153" s="166"/>
      <c r="AT153" s="161" t="s">
        <v>144</v>
      </c>
      <c r="AU153" s="161" t="s">
        <v>142</v>
      </c>
      <c r="AV153" s="12" t="s">
        <v>142</v>
      </c>
      <c r="AW153" s="12" t="s">
        <v>33</v>
      </c>
      <c r="AX153" s="12" t="s">
        <v>84</v>
      </c>
      <c r="AY153" s="161" t="s">
        <v>134</v>
      </c>
    </row>
    <row r="154" spans="2:65" s="1" customFormat="1" ht="21.75" customHeight="1">
      <c r="B154" s="144"/>
      <c r="C154" s="145">
        <v>7</v>
      </c>
      <c r="D154" s="145" t="s">
        <v>137</v>
      </c>
      <c r="E154" s="146" t="s">
        <v>163</v>
      </c>
      <c r="F154" s="147" t="s">
        <v>164</v>
      </c>
      <c r="G154" s="148" t="s">
        <v>140</v>
      </c>
      <c r="H154" s="149">
        <v>14.456</v>
      </c>
      <c r="I154" s="150"/>
      <c r="J154" s="151">
        <f>ROUND(I154*H154,2)</f>
        <v>0</v>
      </c>
      <c r="K154" s="152"/>
      <c r="L154" s="31"/>
      <c r="M154" s="153" t="s">
        <v>1</v>
      </c>
      <c r="N154" s="154" t="s">
        <v>42</v>
      </c>
      <c r="P154" s="155">
        <f>O154*H154</f>
        <v>0</v>
      </c>
      <c r="Q154" s="155">
        <v>1.575E-2</v>
      </c>
      <c r="R154" s="155">
        <f>Q154*H154</f>
        <v>0.227682</v>
      </c>
      <c r="S154" s="155">
        <v>0</v>
      </c>
      <c r="T154" s="156">
        <f>S154*H154</f>
        <v>0</v>
      </c>
      <c r="AR154" s="157" t="s">
        <v>141</v>
      </c>
      <c r="AT154" s="157" t="s">
        <v>137</v>
      </c>
      <c r="AU154" s="157" t="s">
        <v>142</v>
      </c>
      <c r="AY154" s="16" t="s">
        <v>134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6" t="s">
        <v>142</v>
      </c>
      <c r="BK154" s="158">
        <f>ROUND(I154*H154,2)</f>
        <v>0</v>
      </c>
      <c r="BL154" s="16" t="s">
        <v>141</v>
      </c>
      <c r="BM154" s="157" t="s">
        <v>165</v>
      </c>
    </row>
    <row r="155" spans="2:65" s="12" customFormat="1">
      <c r="B155" s="159"/>
      <c r="D155" s="160" t="s">
        <v>144</v>
      </c>
      <c r="E155" s="161" t="s">
        <v>1</v>
      </c>
      <c r="F155" s="162" t="s">
        <v>166</v>
      </c>
      <c r="H155" s="163">
        <v>14.456</v>
      </c>
      <c r="I155" s="164"/>
      <c r="L155" s="159"/>
      <c r="M155" s="165"/>
      <c r="T155" s="166"/>
      <c r="AT155" s="161" t="s">
        <v>144</v>
      </c>
      <c r="AU155" s="161" t="s">
        <v>142</v>
      </c>
      <c r="AV155" s="12" t="s">
        <v>142</v>
      </c>
      <c r="AW155" s="12" t="s">
        <v>33</v>
      </c>
      <c r="AX155" s="12" t="s">
        <v>84</v>
      </c>
      <c r="AY155" s="161" t="s">
        <v>134</v>
      </c>
    </row>
    <row r="156" spans="2:65" s="1" customFormat="1" ht="21.75" customHeight="1">
      <c r="B156" s="144"/>
      <c r="C156" s="145">
        <v>8</v>
      </c>
      <c r="D156" s="145" t="s">
        <v>137</v>
      </c>
      <c r="E156" s="146" t="s">
        <v>167</v>
      </c>
      <c r="F156" s="147" t="s">
        <v>697</v>
      </c>
      <c r="G156" s="148" t="s">
        <v>140</v>
      </c>
      <c r="H156" s="149">
        <v>7</v>
      </c>
      <c r="I156" s="150"/>
      <c r="J156" s="151">
        <f>ROUND(I156*H156,2)</f>
        <v>0</v>
      </c>
      <c r="K156" s="152"/>
      <c r="L156" s="31"/>
      <c r="M156" s="153" t="s">
        <v>1</v>
      </c>
      <c r="N156" s="154" t="s">
        <v>42</v>
      </c>
      <c r="P156" s="155">
        <f>O156*H156</f>
        <v>0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AR156" s="157" t="s">
        <v>141</v>
      </c>
      <c r="AT156" s="157" t="s">
        <v>137</v>
      </c>
      <c r="AU156" s="157" t="s">
        <v>142</v>
      </c>
      <c r="AY156" s="16" t="s">
        <v>134</v>
      </c>
      <c r="BE156" s="158">
        <f>IF(N156="základní",J156,0)</f>
        <v>0</v>
      </c>
      <c r="BF156" s="158">
        <f>IF(N156="snížená",J156,0)</f>
        <v>0</v>
      </c>
      <c r="BG156" s="158">
        <f>IF(N156="zákl. přenesená",J156,0)</f>
        <v>0</v>
      </c>
      <c r="BH156" s="158">
        <f>IF(N156="sníž. přenesená",J156,0)</f>
        <v>0</v>
      </c>
      <c r="BI156" s="158">
        <f>IF(N156="nulová",J156,0)</f>
        <v>0</v>
      </c>
      <c r="BJ156" s="16" t="s">
        <v>142</v>
      </c>
      <c r="BK156" s="158">
        <f>ROUND(I156*H156,2)</f>
        <v>0</v>
      </c>
      <c r="BL156" s="16" t="s">
        <v>141</v>
      </c>
      <c r="BM156" s="157" t="s">
        <v>168</v>
      </c>
    </row>
    <row r="157" spans="2:65" s="13" customFormat="1">
      <c r="B157" s="167"/>
      <c r="D157" s="160" t="s">
        <v>144</v>
      </c>
      <c r="E157" s="168" t="s">
        <v>1</v>
      </c>
      <c r="F157" s="169" t="s">
        <v>169</v>
      </c>
      <c r="H157" s="168" t="s">
        <v>1</v>
      </c>
      <c r="I157" s="170"/>
      <c r="L157" s="167"/>
      <c r="M157" s="171"/>
      <c r="T157" s="172"/>
      <c r="AT157" s="168" t="s">
        <v>144</v>
      </c>
      <c r="AU157" s="168" t="s">
        <v>142</v>
      </c>
      <c r="AV157" s="13" t="s">
        <v>84</v>
      </c>
      <c r="AW157" s="13" t="s">
        <v>33</v>
      </c>
      <c r="AX157" s="13" t="s">
        <v>76</v>
      </c>
      <c r="AY157" s="168" t="s">
        <v>134</v>
      </c>
    </row>
    <row r="158" spans="2:65" s="12" customFormat="1">
      <c r="B158" s="159"/>
      <c r="D158" s="160" t="s">
        <v>144</v>
      </c>
      <c r="E158" s="161" t="s">
        <v>1</v>
      </c>
      <c r="F158" s="162">
        <v>7</v>
      </c>
      <c r="H158" s="163">
        <v>7</v>
      </c>
      <c r="I158" s="164"/>
      <c r="L158" s="159"/>
      <c r="M158" s="165"/>
      <c r="T158" s="166"/>
      <c r="AT158" s="161" t="s">
        <v>144</v>
      </c>
      <c r="AU158" s="161" t="s">
        <v>142</v>
      </c>
      <c r="AV158" s="12" t="s">
        <v>142</v>
      </c>
      <c r="AW158" s="12" t="s">
        <v>33</v>
      </c>
      <c r="AX158" s="12" t="s">
        <v>84</v>
      </c>
      <c r="AY158" s="161" t="s">
        <v>134</v>
      </c>
    </row>
    <row r="159" spans="2:65" s="1" customFormat="1" ht="21.75" customHeight="1">
      <c r="B159" s="144"/>
      <c r="C159" s="145">
        <v>9</v>
      </c>
      <c r="D159" s="145" t="s">
        <v>137</v>
      </c>
      <c r="E159" s="146" t="s">
        <v>171</v>
      </c>
      <c r="F159" s="147" t="s">
        <v>172</v>
      </c>
      <c r="G159" s="148" t="s">
        <v>140</v>
      </c>
      <c r="H159" s="149">
        <v>5.21</v>
      </c>
      <c r="I159" s="150"/>
      <c r="J159" s="151">
        <f>ROUND(I159*H159,2)</f>
        <v>0</v>
      </c>
      <c r="K159" s="152"/>
      <c r="L159" s="31"/>
      <c r="M159" s="153" t="s">
        <v>1</v>
      </c>
      <c r="N159" s="154" t="s">
        <v>42</v>
      </c>
      <c r="P159" s="155">
        <f>O159*H159</f>
        <v>0</v>
      </c>
      <c r="Q159" s="155">
        <v>5.67E-2</v>
      </c>
      <c r="R159" s="155">
        <f>Q159*H159</f>
        <v>0.29540699999999998</v>
      </c>
      <c r="S159" s="155">
        <v>0</v>
      </c>
      <c r="T159" s="156">
        <f>S159*H159</f>
        <v>0</v>
      </c>
      <c r="AR159" s="157" t="s">
        <v>141</v>
      </c>
      <c r="AT159" s="157" t="s">
        <v>137</v>
      </c>
      <c r="AU159" s="157" t="s">
        <v>142</v>
      </c>
      <c r="AY159" s="16" t="s">
        <v>134</v>
      </c>
      <c r="BE159" s="158">
        <f>IF(N159="základní",J159,0)</f>
        <v>0</v>
      </c>
      <c r="BF159" s="158">
        <f>IF(N159="snížená",J159,0)</f>
        <v>0</v>
      </c>
      <c r="BG159" s="158">
        <f>IF(N159="zákl. přenesená",J159,0)</f>
        <v>0</v>
      </c>
      <c r="BH159" s="158">
        <f>IF(N159="sníž. přenesená",J159,0)</f>
        <v>0</v>
      </c>
      <c r="BI159" s="158">
        <f>IF(N159="nulová",J159,0)</f>
        <v>0</v>
      </c>
      <c r="BJ159" s="16" t="s">
        <v>142</v>
      </c>
      <c r="BK159" s="158">
        <f>ROUND(I159*H159,2)</f>
        <v>0</v>
      </c>
      <c r="BL159" s="16" t="s">
        <v>141</v>
      </c>
      <c r="BM159" s="157" t="s">
        <v>173</v>
      </c>
    </row>
    <row r="160" spans="2:65" s="12" customFormat="1">
      <c r="B160" s="159"/>
      <c r="D160" s="160" t="s">
        <v>144</v>
      </c>
      <c r="E160" s="161" t="s">
        <v>1</v>
      </c>
      <c r="F160" s="162" t="s">
        <v>174</v>
      </c>
      <c r="H160" s="163">
        <v>5.21</v>
      </c>
      <c r="I160" s="164"/>
      <c r="L160" s="159"/>
      <c r="M160" s="165"/>
      <c r="T160" s="166"/>
      <c r="AT160" s="161" t="s">
        <v>144</v>
      </c>
      <c r="AU160" s="161" t="s">
        <v>142</v>
      </c>
      <c r="AV160" s="12" t="s">
        <v>142</v>
      </c>
      <c r="AW160" s="12" t="s">
        <v>33</v>
      </c>
      <c r="AX160" s="12" t="s">
        <v>84</v>
      </c>
      <c r="AY160" s="161" t="s">
        <v>134</v>
      </c>
    </row>
    <row r="161" spans="2:65" s="1" customFormat="1" ht="16.5" customHeight="1">
      <c r="B161" s="144"/>
      <c r="C161" s="145">
        <v>10</v>
      </c>
      <c r="D161" s="145" t="s">
        <v>137</v>
      </c>
      <c r="E161" s="146" t="s">
        <v>175</v>
      </c>
      <c r="F161" s="147" t="s">
        <v>176</v>
      </c>
      <c r="G161" s="148" t="s">
        <v>177</v>
      </c>
      <c r="H161" s="149">
        <v>2</v>
      </c>
      <c r="I161" s="150"/>
      <c r="J161" s="151">
        <f>ROUND(I161*H161,2)</f>
        <v>0</v>
      </c>
      <c r="K161" s="152"/>
      <c r="L161" s="31"/>
      <c r="M161" s="153" t="s">
        <v>1</v>
      </c>
      <c r="N161" s="154" t="s">
        <v>42</v>
      </c>
      <c r="P161" s="155">
        <f>O161*H161</f>
        <v>0</v>
      </c>
      <c r="Q161" s="155">
        <v>4.684E-2</v>
      </c>
      <c r="R161" s="155">
        <f>Q161*H161</f>
        <v>9.3679999999999999E-2</v>
      </c>
      <c r="S161" s="155">
        <v>0</v>
      </c>
      <c r="T161" s="156">
        <f>S161*H161</f>
        <v>0</v>
      </c>
      <c r="AR161" s="157" t="s">
        <v>141</v>
      </c>
      <c r="AT161" s="157" t="s">
        <v>137</v>
      </c>
      <c r="AU161" s="157" t="s">
        <v>142</v>
      </c>
      <c r="AY161" s="16" t="s">
        <v>134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6" t="s">
        <v>142</v>
      </c>
      <c r="BK161" s="158">
        <f>ROUND(I161*H161,2)</f>
        <v>0</v>
      </c>
      <c r="BL161" s="16" t="s">
        <v>141</v>
      </c>
      <c r="BM161" s="157" t="s">
        <v>178</v>
      </c>
    </row>
    <row r="162" spans="2:65" s="1" customFormat="1" ht="16.5" customHeight="1">
      <c r="B162" s="144"/>
      <c r="C162" s="173">
        <v>11</v>
      </c>
      <c r="D162" s="173" t="s">
        <v>179</v>
      </c>
      <c r="E162" s="174" t="s">
        <v>180</v>
      </c>
      <c r="F162" s="175" t="s">
        <v>181</v>
      </c>
      <c r="G162" s="176" t="s">
        <v>177</v>
      </c>
      <c r="H162" s="177">
        <v>2</v>
      </c>
      <c r="I162" s="178"/>
      <c r="J162" s="179">
        <f>ROUND(I162*H162,2)</f>
        <v>0</v>
      </c>
      <c r="K162" s="180"/>
      <c r="L162" s="181"/>
      <c r="M162" s="182" t="s">
        <v>1</v>
      </c>
      <c r="N162" s="183" t="s">
        <v>42</v>
      </c>
      <c r="P162" s="155">
        <f>O162*H162</f>
        <v>0</v>
      </c>
      <c r="Q162" s="155">
        <v>2.3470000000000001E-2</v>
      </c>
      <c r="R162" s="155">
        <f>Q162*H162</f>
        <v>4.6940000000000003E-2</v>
      </c>
      <c r="S162" s="155">
        <v>0</v>
      </c>
      <c r="T162" s="156">
        <f>S162*H162</f>
        <v>0</v>
      </c>
      <c r="AR162" s="157" t="s">
        <v>157</v>
      </c>
      <c r="AT162" s="157" t="s">
        <v>179</v>
      </c>
      <c r="AU162" s="157" t="s">
        <v>142</v>
      </c>
      <c r="AY162" s="16" t="s">
        <v>134</v>
      </c>
      <c r="BE162" s="158">
        <f>IF(N162="základní",J162,0)</f>
        <v>0</v>
      </c>
      <c r="BF162" s="158">
        <f>IF(N162="snížená",J162,0)</f>
        <v>0</v>
      </c>
      <c r="BG162" s="158">
        <f>IF(N162="zákl. přenesená",J162,0)</f>
        <v>0</v>
      </c>
      <c r="BH162" s="158">
        <f>IF(N162="sníž. přenesená",J162,0)</f>
        <v>0</v>
      </c>
      <c r="BI162" s="158">
        <f>IF(N162="nulová",J162,0)</f>
        <v>0</v>
      </c>
      <c r="BJ162" s="16" t="s">
        <v>142</v>
      </c>
      <c r="BK162" s="158">
        <f>ROUND(I162*H162,2)</f>
        <v>0</v>
      </c>
      <c r="BL162" s="16" t="s">
        <v>141</v>
      </c>
      <c r="BM162" s="157" t="s">
        <v>182</v>
      </c>
    </row>
    <row r="163" spans="2:65" s="11" customFormat="1" ht="22.9" customHeight="1">
      <c r="B163" s="132"/>
      <c r="D163" s="133" t="s">
        <v>75</v>
      </c>
      <c r="E163" s="142" t="s">
        <v>162</v>
      </c>
      <c r="F163" s="142" t="s">
        <v>183</v>
      </c>
      <c r="I163" s="135"/>
      <c r="J163" s="143">
        <f>BK163</f>
        <v>0</v>
      </c>
      <c r="L163" s="132"/>
      <c r="M163" s="137"/>
      <c r="P163" s="138">
        <f>SUM(P164:P184)</f>
        <v>0</v>
      </c>
      <c r="R163" s="138">
        <f>SUM(R164:R184)</f>
        <v>2.6800000000000001E-3</v>
      </c>
      <c r="T163" s="139">
        <f>SUM(T164:T184)</f>
        <v>2.8171141</v>
      </c>
      <c r="AR163" s="133" t="s">
        <v>84</v>
      </c>
      <c r="AT163" s="140" t="s">
        <v>75</v>
      </c>
      <c r="AU163" s="140" t="s">
        <v>84</v>
      </c>
      <c r="AY163" s="133" t="s">
        <v>134</v>
      </c>
      <c r="BK163" s="141">
        <f>SUM(BK164:BK184)</f>
        <v>0</v>
      </c>
    </row>
    <row r="164" spans="2:65" s="1" customFormat="1" ht="21.75" customHeight="1">
      <c r="B164" s="144"/>
      <c r="C164" s="145">
        <v>12</v>
      </c>
      <c r="D164" s="145" t="s">
        <v>137</v>
      </c>
      <c r="E164" s="146" t="s">
        <v>184</v>
      </c>
      <c r="F164" s="147" t="s">
        <v>185</v>
      </c>
      <c r="G164" s="148" t="s">
        <v>140</v>
      </c>
      <c r="H164" s="149">
        <v>20.094000000000001</v>
      </c>
      <c r="I164" s="150"/>
      <c r="J164" s="151">
        <f>ROUND(I164*H164,2)</f>
        <v>0</v>
      </c>
      <c r="K164" s="152"/>
      <c r="L164" s="31"/>
      <c r="M164" s="153" t="s">
        <v>1</v>
      </c>
      <c r="N164" s="154" t="s">
        <v>42</v>
      </c>
      <c r="P164" s="155">
        <f>O164*H164</f>
        <v>0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AR164" s="157" t="s">
        <v>186</v>
      </c>
      <c r="AT164" s="157" t="s">
        <v>137</v>
      </c>
      <c r="AU164" s="157" t="s">
        <v>142</v>
      </c>
      <c r="AY164" s="16" t="s">
        <v>134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6" t="s">
        <v>142</v>
      </c>
      <c r="BK164" s="158">
        <f>ROUND(I164*H164,2)</f>
        <v>0</v>
      </c>
      <c r="BL164" s="16" t="s">
        <v>186</v>
      </c>
      <c r="BM164" s="157" t="s">
        <v>187</v>
      </c>
    </row>
    <row r="165" spans="2:65" s="13" customFormat="1">
      <c r="B165" s="167"/>
      <c r="D165" s="160" t="s">
        <v>144</v>
      </c>
      <c r="E165" s="168" t="s">
        <v>1</v>
      </c>
      <c r="F165" s="169" t="s">
        <v>188</v>
      </c>
      <c r="H165" s="168" t="s">
        <v>1</v>
      </c>
      <c r="I165" s="170"/>
      <c r="L165" s="167"/>
      <c r="M165" s="171"/>
      <c r="T165" s="172"/>
      <c r="AT165" s="168" t="s">
        <v>144</v>
      </c>
      <c r="AU165" s="168" t="s">
        <v>142</v>
      </c>
      <c r="AV165" s="13" t="s">
        <v>84</v>
      </c>
      <c r="AW165" s="13" t="s">
        <v>33</v>
      </c>
      <c r="AX165" s="13" t="s">
        <v>76</v>
      </c>
      <c r="AY165" s="168" t="s">
        <v>134</v>
      </c>
    </row>
    <row r="166" spans="2:65" s="12" customFormat="1">
      <c r="B166" s="159"/>
      <c r="D166" s="160" t="s">
        <v>144</v>
      </c>
      <c r="E166" s="161" t="s">
        <v>1</v>
      </c>
      <c r="F166" s="162" t="s">
        <v>189</v>
      </c>
      <c r="H166" s="163">
        <v>14.404</v>
      </c>
      <c r="I166" s="164"/>
      <c r="L166" s="159"/>
      <c r="M166" s="165"/>
      <c r="T166" s="166"/>
      <c r="AT166" s="161" t="s">
        <v>144</v>
      </c>
      <c r="AU166" s="161" t="s">
        <v>142</v>
      </c>
      <c r="AV166" s="12" t="s">
        <v>142</v>
      </c>
      <c r="AW166" s="12" t="s">
        <v>33</v>
      </c>
      <c r="AX166" s="12" t="s">
        <v>76</v>
      </c>
      <c r="AY166" s="161" t="s">
        <v>134</v>
      </c>
    </row>
    <row r="167" spans="2:65" s="13" customFormat="1">
      <c r="B167" s="167"/>
      <c r="D167" s="160" t="s">
        <v>144</v>
      </c>
      <c r="E167" s="168" t="s">
        <v>1</v>
      </c>
      <c r="F167" s="169" t="s">
        <v>190</v>
      </c>
      <c r="H167" s="168" t="s">
        <v>1</v>
      </c>
      <c r="I167" s="170"/>
      <c r="L167" s="167"/>
      <c r="M167" s="171"/>
      <c r="T167" s="172"/>
      <c r="AT167" s="168" t="s">
        <v>144</v>
      </c>
      <c r="AU167" s="168" t="s">
        <v>142</v>
      </c>
      <c r="AV167" s="13" t="s">
        <v>84</v>
      </c>
      <c r="AW167" s="13" t="s">
        <v>33</v>
      </c>
      <c r="AX167" s="13" t="s">
        <v>76</v>
      </c>
      <c r="AY167" s="168" t="s">
        <v>134</v>
      </c>
    </row>
    <row r="168" spans="2:65" s="12" customFormat="1">
      <c r="B168" s="159"/>
      <c r="D168" s="160" t="s">
        <v>144</v>
      </c>
      <c r="E168" s="161" t="s">
        <v>1</v>
      </c>
      <c r="F168" s="162" t="s">
        <v>191</v>
      </c>
      <c r="H168" s="163">
        <v>1.0089999999999999</v>
      </c>
      <c r="I168" s="164"/>
      <c r="L168" s="159"/>
      <c r="M168" s="165"/>
      <c r="T168" s="166"/>
      <c r="AT168" s="161" t="s">
        <v>144</v>
      </c>
      <c r="AU168" s="161" t="s">
        <v>142</v>
      </c>
      <c r="AV168" s="12" t="s">
        <v>142</v>
      </c>
      <c r="AW168" s="12" t="s">
        <v>33</v>
      </c>
      <c r="AX168" s="12" t="s">
        <v>76</v>
      </c>
      <c r="AY168" s="161" t="s">
        <v>134</v>
      </c>
    </row>
    <row r="169" spans="2:65" s="12" customFormat="1">
      <c r="B169" s="159"/>
      <c r="D169" s="160" t="s">
        <v>144</v>
      </c>
      <c r="E169" s="161" t="s">
        <v>1</v>
      </c>
      <c r="F169" s="162" t="s">
        <v>192</v>
      </c>
      <c r="H169" s="163">
        <v>4.681</v>
      </c>
      <c r="I169" s="164"/>
      <c r="L169" s="159"/>
      <c r="M169" s="165"/>
      <c r="T169" s="166"/>
      <c r="AT169" s="161" t="s">
        <v>144</v>
      </c>
      <c r="AU169" s="161" t="s">
        <v>142</v>
      </c>
      <c r="AV169" s="12" t="s">
        <v>142</v>
      </c>
      <c r="AW169" s="12" t="s">
        <v>33</v>
      </c>
      <c r="AX169" s="12" t="s">
        <v>76</v>
      </c>
      <c r="AY169" s="161" t="s">
        <v>134</v>
      </c>
    </row>
    <row r="170" spans="2:65" s="14" customFormat="1">
      <c r="B170" s="184"/>
      <c r="D170" s="160" t="s">
        <v>144</v>
      </c>
      <c r="E170" s="185" t="s">
        <v>1</v>
      </c>
      <c r="F170" s="186" t="s">
        <v>193</v>
      </c>
      <c r="H170" s="187">
        <v>20.094000000000001</v>
      </c>
      <c r="I170" s="188"/>
      <c r="L170" s="184"/>
      <c r="M170" s="189"/>
      <c r="T170" s="190"/>
      <c r="AT170" s="185" t="s">
        <v>144</v>
      </c>
      <c r="AU170" s="185" t="s">
        <v>142</v>
      </c>
      <c r="AV170" s="14" t="s">
        <v>141</v>
      </c>
      <c r="AW170" s="14" t="s">
        <v>33</v>
      </c>
      <c r="AX170" s="14" t="s">
        <v>84</v>
      </c>
      <c r="AY170" s="185" t="s">
        <v>134</v>
      </c>
    </row>
    <row r="171" spans="2:65" s="1" customFormat="1" ht="21.75" customHeight="1">
      <c r="B171" s="144"/>
      <c r="C171" s="145">
        <v>13</v>
      </c>
      <c r="D171" s="145" t="s">
        <v>137</v>
      </c>
      <c r="E171" s="146" t="s">
        <v>194</v>
      </c>
      <c r="F171" s="147" t="s">
        <v>195</v>
      </c>
      <c r="G171" s="148" t="s">
        <v>140</v>
      </c>
      <c r="H171" s="149">
        <v>26.094000000000001</v>
      </c>
      <c r="I171" s="150"/>
      <c r="J171" s="151">
        <f>ROUND(I171*H171,2)</f>
        <v>0</v>
      </c>
      <c r="K171" s="152"/>
      <c r="L171" s="31"/>
      <c r="M171" s="153" t="s">
        <v>1</v>
      </c>
      <c r="N171" s="154" t="s">
        <v>42</v>
      </c>
      <c r="P171" s="155">
        <f>O171*H171</f>
        <v>0</v>
      </c>
      <c r="Q171" s="155">
        <v>0</v>
      </c>
      <c r="R171" s="155">
        <f>Q171*H171</f>
        <v>0</v>
      </c>
      <c r="S171" s="155">
        <v>1.4999999999999999E-4</v>
      </c>
      <c r="T171" s="156">
        <f>S171*H171</f>
        <v>3.9141000000000002E-3</v>
      </c>
      <c r="AR171" s="157" t="s">
        <v>186</v>
      </c>
      <c r="AT171" s="157" t="s">
        <v>137</v>
      </c>
      <c r="AU171" s="157" t="s">
        <v>142</v>
      </c>
      <c r="AY171" s="16" t="s">
        <v>134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6" t="s">
        <v>142</v>
      </c>
      <c r="BK171" s="158">
        <f>ROUND(I171*H171,2)</f>
        <v>0</v>
      </c>
      <c r="BL171" s="16" t="s">
        <v>186</v>
      </c>
      <c r="BM171" s="157" t="s">
        <v>196</v>
      </c>
    </row>
    <row r="172" spans="2:65" s="13" customFormat="1" ht="22.5">
      <c r="B172" s="167"/>
      <c r="D172" s="160" t="s">
        <v>144</v>
      </c>
      <c r="E172" s="168" t="s">
        <v>1</v>
      </c>
      <c r="F172" s="169" t="s">
        <v>197</v>
      </c>
      <c r="H172" s="168" t="s">
        <v>1</v>
      </c>
      <c r="I172" s="170"/>
      <c r="L172" s="167"/>
      <c r="M172" s="171"/>
      <c r="T172" s="172"/>
      <c r="AT172" s="168" t="s">
        <v>144</v>
      </c>
      <c r="AU172" s="168" t="s">
        <v>142</v>
      </c>
      <c r="AV172" s="13" t="s">
        <v>84</v>
      </c>
      <c r="AW172" s="13" t="s">
        <v>33</v>
      </c>
      <c r="AX172" s="13" t="s">
        <v>76</v>
      </c>
      <c r="AY172" s="168" t="s">
        <v>134</v>
      </c>
    </row>
    <row r="173" spans="2:65" s="12" customFormat="1">
      <c r="B173" s="159"/>
      <c r="D173" s="160" t="s">
        <v>144</v>
      </c>
      <c r="E173" s="161" t="s">
        <v>1</v>
      </c>
      <c r="F173" s="162" t="s">
        <v>198</v>
      </c>
      <c r="H173" s="163">
        <v>26.094000000000001</v>
      </c>
      <c r="I173" s="164"/>
      <c r="L173" s="159"/>
      <c r="M173" s="165"/>
      <c r="T173" s="166"/>
      <c r="AT173" s="161" t="s">
        <v>144</v>
      </c>
      <c r="AU173" s="161" t="s">
        <v>142</v>
      </c>
      <c r="AV173" s="12" t="s">
        <v>142</v>
      </c>
      <c r="AW173" s="12" t="s">
        <v>33</v>
      </c>
      <c r="AX173" s="12" t="s">
        <v>84</v>
      </c>
      <c r="AY173" s="161" t="s">
        <v>134</v>
      </c>
    </row>
    <row r="174" spans="2:65" s="1" customFormat="1" ht="21.75" customHeight="1">
      <c r="B174" s="144"/>
      <c r="C174" s="145">
        <v>14</v>
      </c>
      <c r="D174" s="145" t="s">
        <v>137</v>
      </c>
      <c r="E174" s="146" t="s">
        <v>199</v>
      </c>
      <c r="F174" s="147" t="s">
        <v>200</v>
      </c>
      <c r="G174" s="148" t="s">
        <v>140</v>
      </c>
      <c r="H174" s="149">
        <v>67</v>
      </c>
      <c r="I174" s="150"/>
      <c r="J174" s="151">
        <f>ROUND(I174*H174,2)</f>
        <v>0</v>
      </c>
      <c r="K174" s="152"/>
      <c r="L174" s="31"/>
      <c r="M174" s="153" t="s">
        <v>1</v>
      </c>
      <c r="N174" s="154" t="s">
        <v>42</v>
      </c>
      <c r="P174" s="155">
        <f>O174*H174</f>
        <v>0</v>
      </c>
      <c r="Q174" s="155">
        <v>4.0000000000000003E-5</v>
      </c>
      <c r="R174" s="155">
        <f>Q174*H174</f>
        <v>2.6800000000000001E-3</v>
      </c>
      <c r="S174" s="155">
        <v>0</v>
      </c>
      <c r="T174" s="156">
        <f>S174*H174</f>
        <v>0</v>
      </c>
      <c r="AR174" s="157" t="s">
        <v>141</v>
      </c>
      <c r="AT174" s="157" t="s">
        <v>137</v>
      </c>
      <c r="AU174" s="157" t="s">
        <v>142</v>
      </c>
      <c r="AY174" s="16" t="s">
        <v>134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6" t="s">
        <v>142</v>
      </c>
      <c r="BK174" s="158">
        <f>ROUND(I174*H174,2)</f>
        <v>0</v>
      </c>
      <c r="BL174" s="16" t="s">
        <v>141</v>
      </c>
      <c r="BM174" s="157" t="s">
        <v>201</v>
      </c>
    </row>
    <row r="175" spans="2:65" s="12" customFormat="1">
      <c r="B175" s="159"/>
      <c r="D175" s="160" t="s">
        <v>144</v>
      </c>
      <c r="E175" s="161" t="s">
        <v>1</v>
      </c>
      <c r="F175" s="162" t="s">
        <v>202</v>
      </c>
      <c r="H175" s="163">
        <v>17</v>
      </c>
      <c r="I175" s="164"/>
      <c r="L175" s="159"/>
      <c r="M175" s="165"/>
      <c r="T175" s="166"/>
      <c r="AT175" s="161" t="s">
        <v>144</v>
      </c>
      <c r="AU175" s="161" t="s">
        <v>142</v>
      </c>
      <c r="AV175" s="12" t="s">
        <v>142</v>
      </c>
      <c r="AW175" s="12" t="s">
        <v>33</v>
      </c>
      <c r="AX175" s="12" t="s">
        <v>76</v>
      </c>
      <c r="AY175" s="161" t="s">
        <v>134</v>
      </c>
    </row>
    <row r="176" spans="2:65" s="13" customFormat="1">
      <c r="B176" s="167"/>
      <c r="D176" s="160" t="s">
        <v>144</v>
      </c>
      <c r="E176" s="168" t="s">
        <v>1</v>
      </c>
      <c r="F176" s="169" t="s">
        <v>203</v>
      </c>
      <c r="H176" s="168" t="s">
        <v>1</v>
      </c>
      <c r="I176" s="170"/>
      <c r="L176" s="167"/>
      <c r="M176" s="171"/>
      <c r="T176" s="172"/>
      <c r="AT176" s="168" t="s">
        <v>144</v>
      </c>
      <c r="AU176" s="168" t="s">
        <v>142</v>
      </c>
      <c r="AV176" s="13" t="s">
        <v>84</v>
      </c>
      <c r="AW176" s="13" t="s">
        <v>33</v>
      </c>
      <c r="AX176" s="13" t="s">
        <v>76</v>
      </c>
      <c r="AY176" s="168" t="s">
        <v>134</v>
      </c>
    </row>
    <row r="177" spans="2:65" s="12" customFormat="1">
      <c r="B177" s="159"/>
      <c r="D177" s="160" t="s">
        <v>144</v>
      </c>
      <c r="E177" s="161" t="s">
        <v>1</v>
      </c>
      <c r="F177" s="162" t="s">
        <v>170</v>
      </c>
      <c r="H177" s="163">
        <v>50</v>
      </c>
      <c r="I177" s="164"/>
      <c r="L177" s="159"/>
      <c r="M177" s="165"/>
      <c r="T177" s="166"/>
      <c r="AT177" s="161" t="s">
        <v>144</v>
      </c>
      <c r="AU177" s="161" t="s">
        <v>142</v>
      </c>
      <c r="AV177" s="12" t="s">
        <v>142</v>
      </c>
      <c r="AW177" s="12" t="s">
        <v>33</v>
      </c>
      <c r="AX177" s="12" t="s">
        <v>76</v>
      </c>
      <c r="AY177" s="161" t="s">
        <v>134</v>
      </c>
    </row>
    <row r="178" spans="2:65" s="14" customFormat="1">
      <c r="B178" s="184"/>
      <c r="D178" s="160" t="s">
        <v>144</v>
      </c>
      <c r="E178" s="185" t="s">
        <v>1</v>
      </c>
      <c r="F178" s="186" t="s">
        <v>193</v>
      </c>
      <c r="H178" s="187">
        <v>67</v>
      </c>
      <c r="I178" s="188"/>
      <c r="L178" s="184"/>
      <c r="M178" s="189"/>
      <c r="T178" s="190"/>
      <c r="AT178" s="185" t="s">
        <v>144</v>
      </c>
      <c r="AU178" s="185" t="s">
        <v>142</v>
      </c>
      <c r="AV178" s="14" t="s">
        <v>141</v>
      </c>
      <c r="AW178" s="14" t="s">
        <v>33</v>
      </c>
      <c r="AX178" s="14" t="s">
        <v>84</v>
      </c>
      <c r="AY178" s="185" t="s">
        <v>134</v>
      </c>
    </row>
    <row r="179" spans="2:65" s="1" customFormat="1" ht="16.5" customHeight="1">
      <c r="B179" s="144"/>
      <c r="C179" s="145">
        <v>15</v>
      </c>
      <c r="D179" s="145" t="s">
        <v>137</v>
      </c>
      <c r="E179" s="146" t="s">
        <v>204</v>
      </c>
      <c r="F179" s="147" t="s">
        <v>205</v>
      </c>
      <c r="G179" s="148" t="s">
        <v>140</v>
      </c>
      <c r="H179" s="149">
        <v>28.132000000000001</v>
      </c>
      <c r="I179" s="150"/>
      <c r="J179" s="151">
        <f>ROUND(I179*H179,2)</f>
        <v>0</v>
      </c>
      <c r="K179" s="152"/>
      <c r="L179" s="31"/>
      <c r="M179" s="153" t="s">
        <v>1</v>
      </c>
      <c r="N179" s="154" t="s">
        <v>42</v>
      </c>
      <c r="P179" s="155">
        <f>O179*H179</f>
        <v>0</v>
      </c>
      <c r="Q179" s="155">
        <v>0</v>
      </c>
      <c r="R179" s="155">
        <f>Q179*H179</f>
        <v>0</v>
      </c>
      <c r="S179" s="155">
        <v>0.1</v>
      </c>
      <c r="T179" s="156">
        <f>S179*H179</f>
        <v>2.8132000000000001</v>
      </c>
      <c r="AR179" s="157" t="s">
        <v>141</v>
      </c>
      <c r="AT179" s="157" t="s">
        <v>137</v>
      </c>
      <c r="AU179" s="157" t="s">
        <v>142</v>
      </c>
      <c r="AY179" s="16" t="s">
        <v>134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6" t="s">
        <v>142</v>
      </c>
      <c r="BK179" s="158">
        <f>ROUND(I179*H179,2)</f>
        <v>0</v>
      </c>
      <c r="BL179" s="16" t="s">
        <v>141</v>
      </c>
      <c r="BM179" s="157" t="s">
        <v>206</v>
      </c>
    </row>
    <row r="180" spans="2:65" s="12" customFormat="1">
      <c r="B180" s="159"/>
      <c r="D180" s="160" t="s">
        <v>144</v>
      </c>
      <c r="E180" s="161" t="s">
        <v>1</v>
      </c>
      <c r="F180" s="162" t="s">
        <v>207</v>
      </c>
      <c r="H180" s="163">
        <v>28.132000000000001</v>
      </c>
      <c r="I180" s="164"/>
      <c r="L180" s="159"/>
      <c r="M180" s="165"/>
      <c r="T180" s="166"/>
      <c r="AT180" s="161" t="s">
        <v>144</v>
      </c>
      <c r="AU180" s="161" t="s">
        <v>142</v>
      </c>
      <c r="AV180" s="12" t="s">
        <v>142</v>
      </c>
      <c r="AW180" s="12" t="s">
        <v>33</v>
      </c>
      <c r="AX180" s="12" t="s">
        <v>84</v>
      </c>
      <c r="AY180" s="161" t="s">
        <v>134</v>
      </c>
    </row>
    <row r="181" spans="2:65" s="1" customFormat="1" ht="16.5" customHeight="1">
      <c r="B181" s="144"/>
      <c r="C181" s="145">
        <v>16</v>
      </c>
      <c r="D181" s="145" t="s">
        <v>137</v>
      </c>
      <c r="E181" s="146" t="s">
        <v>208</v>
      </c>
      <c r="F181" s="147" t="s">
        <v>209</v>
      </c>
      <c r="G181" s="148" t="s">
        <v>140</v>
      </c>
      <c r="H181" s="149">
        <v>5.7839999999999998</v>
      </c>
      <c r="I181" s="150"/>
      <c r="J181" s="151">
        <f>ROUND(I181*H181,2)</f>
        <v>0</v>
      </c>
      <c r="K181" s="152"/>
      <c r="L181" s="31"/>
      <c r="M181" s="153" t="s">
        <v>1</v>
      </c>
      <c r="N181" s="154" t="s">
        <v>42</v>
      </c>
      <c r="P181" s="155">
        <f>O181*H181</f>
        <v>0</v>
      </c>
      <c r="Q181" s="155">
        <v>0</v>
      </c>
      <c r="R181" s="155">
        <f>Q181*H181</f>
        <v>0</v>
      </c>
      <c r="S181" s="155">
        <v>0</v>
      </c>
      <c r="T181" s="156">
        <f>S181*H181</f>
        <v>0</v>
      </c>
      <c r="AR181" s="157" t="s">
        <v>141</v>
      </c>
      <c r="AT181" s="157" t="s">
        <v>137</v>
      </c>
      <c r="AU181" s="157" t="s">
        <v>142</v>
      </c>
      <c r="AY181" s="16" t="s">
        <v>134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6" t="s">
        <v>142</v>
      </c>
      <c r="BK181" s="158">
        <f>ROUND(I181*H181,2)</f>
        <v>0</v>
      </c>
      <c r="BL181" s="16" t="s">
        <v>141</v>
      </c>
      <c r="BM181" s="157" t="s">
        <v>210</v>
      </c>
    </row>
    <row r="182" spans="2:65" s="12" customFormat="1">
      <c r="B182" s="159"/>
      <c r="D182" s="160" t="s">
        <v>144</v>
      </c>
      <c r="E182" s="161" t="s">
        <v>1</v>
      </c>
      <c r="F182" s="162" t="s">
        <v>211</v>
      </c>
      <c r="H182" s="163">
        <v>4.681</v>
      </c>
      <c r="I182" s="164"/>
      <c r="L182" s="159"/>
      <c r="M182" s="165"/>
      <c r="T182" s="166"/>
      <c r="AT182" s="161" t="s">
        <v>144</v>
      </c>
      <c r="AU182" s="161" t="s">
        <v>142</v>
      </c>
      <c r="AV182" s="12" t="s">
        <v>142</v>
      </c>
      <c r="AW182" s="12" t="s">
        <v>33</v>
      </c>
      <c r="AX182" s="12" t="s">
        <v>76</v>
      </c>
      <c r="AY182" s="161" t="s">
        <v>134</v>
      </c>
    </row>
    <row r="183" spans="2:65" s="12" customFormat="1">
      <c r="B183" s="159"/>
      <c r="D183" s="160" t="s">
        <v>144</v>
      </c>
      <c r="E183" s="161" t="s">
        <v>1</v>
      </c>
      <c r="F183" s="162" t="s">
        <v>212</v>
      </c>
      <c r="H183" s="163">
        <v>1.103</v>
      </c>
      <c r="I183" s="164"/>
      <c r="L183" s="159"/>
      <c r="M183" s="165"/>
      <c r="T183" s="166"/>
      <c r="AT183" s="161" t="s">
        <v>144</v>
      </c>
      <c r="AU183" s="161" t="s">
        <v>142</v>
      </c>
      <c r="AV183" s="12" t="s">
        <v>142</v>
      </c>
      <c r="AW183" s="12" t="s">
        <v>33</v>
      </c>
      <c r="AX183" s="12" t="s">
        <v>76</v>
      </c>
      <c r="AY183" s="161" t="s">
        <v>134</v>
      </c>
    </row>
    <row r="184" spans="2:65" s="14" customFormat="1">
      <c r="B184" s="184"/>
      <c r="D184" s="160" t="s">
        <v>144</v>
      </c>
      <c r="E184" s="185" t="s">
        <v>1</v>
      </c>
      <c r="F184" s="186" t="s">
        <v>193</v>
      </c>
      <c r="H184" s="187">
        <v>5.7839999999999998</v>
      </c>
      <c r="I184" s="188"/>
      <c r="L184" s="184"/>
      <c r="M184" s="189"/>
      <c r="T184" s="190"/>
      <c r="AT184" s="185" t="s">
        <v>144</v>
      </c>
      <c r="AU184" s="185" t="s">
        <v>142</v>
      </c>
      <c r="AV184" s="14" t="s">
        <v>141</v>
      </c>
      <c r="AW184" s="14" t="s">
        <v>33</v>
      </c>
      <c r="AX184" s="14" t="s">
        <v>84</v>
      </c>
      <c r="AY184" s="185" t="s">
        <v>134</v>
      </c>
    </row>
    <row r="185" spans="2:65" s="11" customFormat="1" ht="22.9" customHeight="1">
      <c r="B185" s="132"/>
      <c r="D185" s="133" t="s">
        <v>75</v>
      </c>
      <c r="E185" s="142" t="s">
        <v>213</v>
      </c>
      <c r="F185" s="142" t="s">
        <v>214</v>
      </c>
      <c r="I185" s="135"/>
      <c r="J185" s="143">
        <f>BK185</f>
        <v>0</v>
      </c>
      <c r="L185" s="132"/>
      <c r="M185" s="137"/>
      <c r="P185" s="138">
        <f>SUM(P186:P192)</f>
        <v>0</v>
      </c>
      <c r="R185" s="138">
        <f>SUM(R186:R192)</f>
        <v>0</v>
      </c>
      <c r="T185" s="139">
        <f>SUM(T186:T192)</f>
        <v>0</v>
      </c>
      <c r="AR185" s="133" t="s">
        <v>84</v>
      </c>
      <c r="AT185" s="140" t="s">
        <v>75</v>
      </c>
      <c r="AU185" s="140" t="s">
        <v>84</v>
      </c>
      <c r="AY185" s="133" t="s">
        <v>134</v>
      </c>
      <c r="BK185" s="141">
        <f>SUM(BK186:BK192)</f>
        <v>0</v>
      </c>
    </row>
    <row r="186" spans="2:65" s="1" customFormat="1" ht="21.75" customHeight="1">
      <c r="B186" s="144"/>
      <c r="C186" s="145">
        <v>17</v>
      </c>
      <c r="D186" s="145" t="s">
        <v>137</v>
      </c>
      <c r="E186" s="146" t="s">
        <v>215</v>
      </c>
      <c r="F186" s="147" t="s">
        <v>216</v>
      </c>
      <c r="G186" s="148" t="s">
        <v>217</v>
      </c>
      <c r="H186" s="149">
        <v>3.0489999999999999</v>
      </c>
      <c r="I186" s="150"/>
      <c r="J186" s="151">
        <f>ROUND(I186*H186,2)</f>
        <v>0</v>
      </c>
      <c r="K186" s="152"/>
      <c r="L186" s="31"/>
      <c r="M186" s="153" t="s">
        <v>1</v>
      </c>
      <c r="N186" s="154" t="s">
        <v>42</v>
      </c>
      <c r="P186" s="155">
        <f>O186*H186</f>
        <v>0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AR186" s="157" t="s">
        <v>141</v>
      </c>
      <c r="AT186" s="157" t="s">
        <v>137</v>
      </c>
      <c r="AU186" s="157" t="s">
        <v>142</v>
      </c>
      <c r="AY186" s="16" t="s">
        <v>134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6" t="s">
        <v>142</v>
      </c>
      <c r="BK186" s="158">
        <f>ROUND(I186*H186,2)</f>
        <v>0</v>
      </c>
      <c r="BL186" s="16" t="s">
        <v>141</v>
      </c>
      <c r="BM186" s="157" t="s">
        <v>218</v>
      </c>
    </row>
    <row r="187" spans="2:65" s="1" customFormat="1" ht="21.75" customHeight="1">
      <c r="B187" s="144"/>
      <c r="C187" s="145">
        <v>18</v>
      </c>
      <c r="D187" s="145" t="s">
        <v>137</v>
      </c>
      <c r="E187" s="146" t="s">
        <v>219</v>
      </c>
      <c r="F187" s="147" t="s">
        <v>220</v>
      </c>
      <c r="G187" s="148" t="s">
        <v>217</v>
      </c>
      <c r="H187" s="149">
        <v>152.44999999999999</v>
      </c>
      <c r="I187" s="150"/>
      <c r="J187" s="151">
        <f>ROUND(I187*H187,2)</f>
        <v>0</v>
      </c>
      <c r="K187" s="152"/>
      <c r="L187" s="31"/>
      <c r="M187" s="153" t="s">
        <v>1</v>
      </c>
      <c r="N187" s="154" t="s">
        <v>42</v>
      </c>
      <c r="P187" s="155">
        <f>O187*H187</f>
        <v>0</v>
      </c>
      <c r="Q187" s="155">
        <v>0</v>
      </c>
      <c r="R187" s="155">
        <f>Q187*H187</f>
        <v>0</v>
      </c>
      <c r="S187" s="155">
        <v>0</v>
      </c>
      <c r="T187" s="156">
        <f>S187*H187</f>
        <v>0</v>
      </c>
      <c r="AR187" s="157" t="s">
        <v>141</v>
      </c>
      <c r="AT187" s="157" t="s">
        <v>137</v>
      </c>
      <c r="AU187" s="157" t="s">
        <v>142</v>
      </c>
      <c r="AY187" s="16" t="s">
        <v>134</v>
      </c>
      <c r="BE187" s="158">
        <f>IF(N187="základní",J187,0)</f>
        <v>0</v>
      </c>
      <c r="BF187" s="158">
        <f>IF(N187="snížená",J187,0)</f>
        <v>0</v>
      </c>
      <c r="BG187" s="158">
        <f>IF(N187="zákl. přenesená",J187,0)</f>
        <v>0</v>
      </c>
      <c r="BH187" s="158">
        <f>IF(N187="sníž. přenesená",J187,0)</f>
        <v>0</v>
      </c>
      <c r="BI187" s="158">
        <f>IF(N187="nulová",J187,0)</f>
        <v>0</v>
      </c>
      <c r="BJ187" s="16" t="s">
        <v>142</v>
      </c>
      <c r="BK187" s="158">
        <f>ROUND(I187*H187,2)</f>
        <v>0</v>
      </c>
      <c r="BL187" s="16" t="s">
        <v>141</v>
      </c>
      <c r="BM187" s="157" t="s">
        <v>221</v>
      </c>
    </row>
    <row r="188" spans="2:65" s="12" customFormat="1">
      <c r="B188" s="159"/>
      <c r="D188" s="160" t="s">
        <v>144</v>
      </c>
      <c r="F188" s="162" t="s">
        <v>222</v>
      </c>
      <c r="H188" s="163">
        <v>152.44999999999999</v>
      </c>
      <c r="I188" s="164"/>
      <c r="L188" s="159"/>
      <c r="M188" s="165"/>
      <c r="T188" s="166"/>
      <c r="AT188" s="161" t="s">
        <v>144</v>
      </c>
      <c r="AU188" s="161" t="s">
        <v>142</v>
      </c>
      <c r="AV188" s="12" t="s">
        <v>142</v>
      </c>
      <c r="AW188" s="12" t="s">
        <v>3</v>
      </c>
      <c r="AX188" s="12" t="s">
        <v>84</v>
      </c>
      <c r="AY188" s="161" t="s">
        <v>134</v>
      </c>
    </row>
    <row r="189" spans="2:65" s="1" customFormat="1" ht="21.75" customHeight="1">
      <c r="B189" s="144"/>
      <c r="C189" s="145">
        <v>19</v>
      </c>
      <c r="D189" s="145" t="s">
        <v>137</v>
      </c>
      <c r="E189" s="146" t="s">
        <v>223</v>
      </c>
      <c r="F189" s="147" t="s">
        <v>224</v>
      </c>
      <c r="G189" s="148" t="s">
        <v>217</v>
      </c>
      <c r="H189" s="149">
        <v>3.0489999999999999</v>
      </c>
      <c r="I189" s="150"/>
      <c r="J189" s="151">
        <f>ROUND(I189*H189,2)</f>
        <v>0</v>
      </c>
      <c r="K189" s="152"/>
      <c r="L189" s="31"/>
      <c r="M189" s="153" t="s">
        <v>1</v>
      </c>
      <c r="N189" s="154" t="s">
        <v>42</v>
      </c>
      <c r="P189" s="155">
        <f>O189*H189</f>
        <v>0</v>
      </c>
      <c r="Q189" s="155">
        <v>0</v>
      </c>
      <c r="R189" s="155">
        <f>Q189*H189</f>
        <v>0</v>
      </c>
      <c r="S189" s="155">
        <v>0</v>
      </c>
      <c r="T189" s="156">
        <f>S189*H189</f>
        <v>0</v>
      </c>
      <c r="AR189" s="157" t="s">
        <v>141</v>
      </c>
      <c r="AT189" s="157" t="s">
        <v>137</v>
      </c>
      <c r="AU189" s="157" t="s">
        <v>142</v>
      </c>
      <c r="AY189" s="16" t="s">
        <v>134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6" t="s">
        <v>142</v>
      </c>
      <c r="BK189" s="158">
        <f>ROUND(I189*H189,2)</f>
        <v>0</v>
      </c>
      <c r="BL189" s="16" t="s">
        <v>141</v>
      </c>
      <c r="BM189" s="157" t="s">
        <v>225</v>
      </c>
    </row>
    <row r="190" spans="2:65" s="1" customFormat="1" ht="21.75" customHeight="1">
      <c r="B190" s="144"/>
      <c r="C190" s="145">
        <v>20</v>
      </c>
      <c r="D190" s="145" t="s">
        <v>137</v>
      </c>
      <c r="E190" s="146" t="s">
        <v>226</v>
      </c>
      <c r="F190" s="147" t="s">
        <v>227</v>
      </c>
      <c r="G190" s="148" t="s">
        <v>217</v>
      </c>
      <c r="H190" s="149">
        <v>27.440999999999999</v>
      </c>
      <c r="I190" s="150"/>
      <c r="J190" s="151">
        <f>ROUND(I190*H190,2)</f>
        <v>0</v>
      </c>
      <c r="K190" s="152"/>
      <c r="L190" s="31"/>
      <c r="M190" s="153" t="s">
        <v>1</v>
      </c>
      <c r="N190" s="154" t="s">
        <v>42</v>
      </c>
      <c r="P190" s="155">
        <f>O190*H190</f>
        <v>0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AR190" s="157" t="s">
        <v>141</v>
      </c>
      <c r="AT190" s="157" t="s">
        <v>137</v>
      </c>
      <c r="AU190" s="157" t="s">
        <v>142</v>
      </c>
      <c r="AY190" s="16" t="s">
        <v>134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6" t="s">
        <v>142</v>
      </c>
      <c r="BK190" s="158">
        <f>ROUND(I190*H190,2)</f>
        <v>0</v>
      </c>
      <c r="BL190" s="16" t="s">
        <v>141</v>
      </c>
      <c r="BM190" s="157" t="s">
        <v>228</v>
      </c>
    </row>
    <row r="191" spans="2:65" s="12" customFormat="1">
      <c r="B191" s="159"/>
      <c r="D191" s="160" t="s">
        <v>144</v>
      </c>
      <c r="F191" s="162" t="s">
        <v>229</v>
      </c>
      <c r="H191" s="163">
        <v>27.440999999999999</v>
      </c>
      <c r="I191" s="164"/>
      <c r="L191" s="159"/>
      <c r="M191" s="165"/>
      <c r="T191" s="166"/>
      <c r="AT191" s="161" t="s">
        <v>144</v>
      </c>
      <c r="AU191" s="161" t="s">
        <v>142</v>
      </c>
      <c r="AV191" s="12" t="s">
        <v>142</v>
      </c>
      <c r="AW191" s="12" t="s">
        <v>3</v>
      </c>
      <c r="AX191" s="12" t="s">
        <v>84</v>
      </c>
      <c r="AY191" s="161" t="s">
        <v>134</v>
      </c>
    </row>
    <row r="192" spans="2:65" s="1" customFormat="1" ht="21.75" customHeight="1">
      <c r="B192" s="144"/>
      <c r="C192" s="145">
        <v>21</v>
      </c>
      <c r="D192" s="145" t="s">
        <v>137</v>
      </c>
      <c r="E192" s="146" t="s">
        <v>230</v>
      </c>
      <c r="F192" s="147" t="s">
        <v>231</v>
      </c>
      <c r="G192" s="148" t="s">
        <v>217</v>
      </c>
      <c r="H192" s="149">
        <v>3.0489999999999999</v>
      </c>
      <c r="I192" s="150"/>
      <c r="J192" s="151">
        <f>ROUND(I192*H192,2)</f>
        <v>0</v>
      </c>
      <c r="K192" s="152"/>
      <c r="L192" s="31"/>
      <c r="M192" s="153" t="s">
        <v>1</v>
      </c>
      <c r="N192" s="154" t="s">
        <v>42</v>
      </c>
      <c r="P192" s="155">
        <f>O192*H192</f>
        <v>0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AR192" s="157" t="s">
        <v>141</v>
      </c>
      <c r="AT192" s="157" t="s">
        <v>137</v>
      </c>
      <c r="AU192" s="157" t="s">
        <v>142</v>
      </c>
      <c r="AY192" s="16" t="s">
        <v>134</v>
      </c>
      <c r="BE192" s="158">
        <f>IF(N192="základní",J192,0)</f>
        <v>0</v>
      </c>
      <c r="BF192" s="158">
        <f>IF(N192="snížená",J192,0)</f>
        <v>0</v>
      </c>
      <c r="BG192" s="158">
        <f>IF(N192="zákl. přenesená",J192,0)</f>
        <v>0</v>
      </c>
      <c r="BH192" s="158">
        <f>IF(N192="sníž. přenesená",J192,0)</f>
        <v>0</v>
      </c>
      <c r="BI192" s="158">
        <f>IF(N192="nulová",J192,0)</f>
        <v>0</v>
      </c>
      <c r="BJ192" s="16" t="s">
        <v>142</v>
      </c>
      <c r="BK192" s="158">
        <f>ROUND(I192*H192,2)</f>
        <v>0</v>
      </c>
      <c r="BL192" s="16" t="s">
        <v>141</v>
      </c>
      <c r="BM192" s="157" t="s">
        <v>232</v>
      </c>
    </row>
    <row r="193" spans="2:65" s="11" customFormat="1" ht="22.9" customHeight="1">
      <c r="B193" s="132"/>
      <c r="D193" s="133" t="s">
        <v>75</v>
      </c>
      <c r="E193" s="142" t="s">
        <v>233</v>
      </c>
      <c r="F193" s="142" t="s">
        <v>234</v>
      </c>
      <c r="I193" s="135"/>
      <c r="J193" s="143">
        <f>BK193</f>
        <v>0</v>
      </c>
      <c r="L193" s="132"/>
      <c r="M193" s="137"/>
      <c r="P193" s="138">
        <f>SUM(P194:P196)</f>
        <v>0</v>
      </c>
      <c r="R193" s="138">
        <f>SUM(R194:R196)</f>
        <v>0</v>
      </c>
      <c r="T193" s="139">
        <f>SUM(T194:T196)</f>
        <v>0</v>
      </c>
      <c r="AR193" s="133" t="s">
        <v>84</v>
      </c>
      <c r="AT193" s="140" t="s">
        <v>75</v>
      </c>
      <c r="AU193" s="140" t="s">
        <v>84</v>
      </c>
      <c r="AY193" s="133" t="s">
        <v>134</v>
      </c>
      <c r="BK193" s="141">
        <f>SUM(BK194:BK196)</f>
        <v>0</v>
      </c>
    </row>
    <row r="194" spans="2:65" s="1" customFormat="1" ht="16.5" customHeight="1">
      <c r="B194" s="144"/>
      <c r="C194" s="145">
        <v>22</v>
      </c>
      <c r="D194" s="145" t="s">
        <v>137</v>
      </c>
      <c r="E194" s="146" t="s">
        <v>235</v>
      </c>
      <c r="F194" s="147" t="s">
        <v>236</v>
      </c>
      <c r="G194" s="148" t="s">
        <v>217</v>
      </c>
      <c r="H194" s="149">
        <v>0.94699999999999995</v>
      </c>
      <c r="I194" s="150"/>
      <c r="J194" s="151">
        <f>ROUND(I194*H194,2)</f>
        <v>0</v>
      </c>
      <c r="K194" s="152"/>
      <c r="L194" s="31"/>
      <c r="M194" s="153" t="s">
        <v>1</v>
      </c>
      <c r="N194" s="154" t="s">
        <v>42</v>
      </c>
      <c r="P194" s="155">
        <f>O194*H194</f>
        <v>0</v>
      </c>
      <c r="Q194" s="155">
        <v>0</v>
      </c>
      <c r="R194" s="155">
        <f>Q194*H194</f>
        <v>0</v>
      </c>
      <c r="S194" s="155">
        <v>0</v>
      </c>
      <c r="T194" s="156">
        <f>S194*H194</f>
        <v>0</v>
      </c>
      <c r="AR194" s="157" t="s">
        <v>141</v>
      </c>
      <c r="AT194" s="157" t="s">
        <v>137</v>
      </c>
      <c r="AU194" s="157" t="s">
        <v>142</v>
      </c>
      <c r="AY194" s="16" t="s">
        <v>134</v>
      </c>
      <c r="BE194" s="158">
        <f>IF(N194="základní",J194,0)</f>
        <v>0</v>
      </c>
      <c r="BF194" s="158">
        <f>IF(N194="snížená",J194,0)</f>
        <v>0</v>
      </c>
      <c r="BG194" s="158">
        <f>IF(N194="zákl. přenesená",J194,0)</f>
        <v>0</v>
      </c>
      <c r="BH194" s="158">
        <f>IF(N194="sníž. přenesená",J194,0)</f>
        <v>0</v>
      </c>
      <c r="BI194" s="158">
        <f>IF(N194="nulová",J194,0)</f>
        <v>0</v>
      </c>
      <c r="BJ194" s="16" t="s">
        <v>142</v>
      </c>
      <c r="BK194" s="158">
        <f>ROUND(I194*H194,2)</f>
        <v>0</v>
      </c>
      <c r="BL194" s="16" t="s">
        <v>141</v>
      </c>
      <c r="BM194" s="157" t="s">
        <v>237</v>
      </c>
    </row>
    <row r="195" spans="2:65" s="1" customFormat="1" ht="21.75" customHeight="1">
      <c r="B195" s="144"/>
      <c r="C195" s="145">
        <v>23</v>
      </c>
      <c r="D195" s="145" t="s">
        <v>137</v>
      </c>
      <c r="E195" s="146" t="s">
        <v>238</v>
      </c>
      <c r="F195" s="147" t="s">
        <v>239</v>
      </c>
      <c r="G195" s="148" t="s">
        <v>217</v>
      </c>
      <c r="H195" s="149">
        <v>0.94699999999999995</v>
      </c>
      <c r="I195" s="150"/>
      <c r="J195" s="151">
        <f>ROUND(I195*H195,2)</f>
        <v>0</v>
      </c>
      <c r="K195" s="152"/>
      <c r="L195" s="31"/>
      <c r="M195" s="153" t="s">
        <v>1</v>
      </c>
      <c r="N195" s="154" t="s">
        <v>42</v>
      </c>
      <c r="P195" s="155">
        <f>O195*H195</f>
        <v>0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AR195" s="157" t="s">
        <v>141</v>
      </c>
      <c r="AT195" s="157" t="s">
        <v>137</v>
      </c>
      <c r="AU195" s="157" t="s">
        <v>142</v>
      </c>
      <c r="AY195" s="16" t="s">
        <v>134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6" t="s">
        <v>142</v>
      </c>
      <c r="BK195" s="158">
        <f>ROUND(I195*H195,2)</f>
        <v>0</v>
      </c>
      <c r="BL195" s="16" t="s">
        <v>141</v>
      </c>
      <c r="BM195" s="157" t="s">
        <v>240</v>
      </c>
    </row>
    <row r="196" spans="2:65" s="1" customFormat="1" ht="21.75" customHeight="1">
      <c r="B196" s="144"/>
      <c r="C196" s="145">
        <v>24</v>
      </c>
      <c r="D196" s="145" t="s">
        <v>137</v>
      </c>
      <c r="E196" s="146" t="s">
        <v>241</v>
      </c>
      <c r="F196" s="147" t="s">
        <v>242</v>
      </c>
      <c r="G196" s="148" t="s">
        <v>217</v>
      </c>
      <c r="H196" s="149">
        <v>0.94699999999999995</v>
      </c>
      <c r="I196" s="150"/>
      <c r="J196" s="151">
        <f>ROUND(I196*H196,2)</f>
        <v>0</v>
      </c>
      <c r="K196" s="152"/>
      <c r="L196" s="31"/>
      <c r="M196" s="153" t="s">
        <v>1</v>
      </c>
      <c r="N196" s="154" t="s">
        <v>42</v>
      </c>
      <c r="P196" s="155">
        <f>O196*H196</f>
        <v>0</v>
      </c>
      <c r="Q196" s="155">
        <v>0</v>
      </c>
      <c r="R196" s="155">
        <f>Q196*H196</f>
        <v>0</v>
      </c>
      <c r="S196" s="155">
        <v>0</v>
      </c>
      <c r="T196" s="156">
        <f>S196*H196</f>
        <v>0</v>
      </c>
      <c r="AR196" s="157" t="s">
        <v>141</v>
      </c>
      <c r="AT196" s="157" t="s">
        <v>137</v>
      </c>
      <c r="AU196" s="157" t="s">
        <v>142</v>
      </c>
      <c r="AY196" s="16" t="s">
        <v>134</v>
      </c>
      <c r="BE196" s="158">
        <f>IF(N196="základní",J196,0)</f>
        <v>0</v>
      </c>
      <c r="BF196" s="158">
        <f>IF(N196="snížená",J196,0)</f>
        <v>0</v>
      </c>
      <c r="BG196" s="158">
        <f>IF(N196="zákl. přenesená",J196,0)</f>
        <v>0</v>
      </c>
      <c r="BH196" s="158">
        <f>IF(N196="sníž. přenesená",J196,0)</f>
        <v>0</v>
      </c>
      <c r="BI196" s="158">
        <f>IF(N196="nulová",J196,0)</f>
        <v>0</v>
      </c>
      <c r="BJ196" s="16" t="s">
        <v>142</v>
      </c>
      <c r="BK196" s="158">
        <f>ROUND(I196*H196,2)</f>
        <v>0</v>
      </c>
      <c r="BL196" s="16" t="s">
        <v>141</v>
      </c>
      <c r="BM196" s="157" t="s">
        <v>243</v>
      </c>
    </row>
    <row r="197" spans="2:65" s="11" customFormat="1" ht="25.9" customHeight="1">
      <c r="B197" s="132"/>
      <c r="D197" s="133" t="s">
        <v>75</v>
      </c>
      <c r="E197" s="134" t="s">
        <v>244</v>
      </c>
      <c r="F197" s="134" t="s">
        <v>245</v>
      </c>
      <c r="I197" s="135"/>
      <c r="J197" s="136">
        <f>BK197</f>
        <v>0</v>
      </c>
      <c r="L197" s="132"/>
      <c r="M197" s="137"/>
      <c r="P197" s="138">
        <f>P198+P224+P234+P245+P256+P275+P278+P295+P300+P333+P350+P359+P370+P388+P394</f>
        <v>0</v>
      </c>
      <c r="R197" s="138">
        <f>R198+R224+R234+R245+R256+R275+R278+R295+R300+R333+R350+R359+R370+R388+R394</f>
        <v>2.49551517</v>
      </c>
      <c r="T197" s="139">
        <f>T198+T224+T234+T245+T256+T275+T278+T295+T300+T333+T350+T359+T370+T388+T394</f>
        <v>0.23186973</v>
      </c>
      <c r="AR197" s="133" t="s">
        <v>142</v>
      </c>
      <c r="AT197" s="140" t="s">
        <v>75</v>
      </c>
      <c r="AU197" s="140" t="s">
        <v>76</v>
      </c>
      <c r="AY197" s="133" t="s">
        <v>134</v>
      </c>
      <c r="BK197" s="141">
        <f>BK198+BK224+BK234+BK245+BK256+BK275+BK278+BK295+BK300+BK333+BK350+BK359+BK370+BK388+BK394</f>
        <v>0</v>
      </c>
    </row>
    <row r="198" spans="2:65" s="11" customFormat="1" ht="22.9" customHeight="1">
      <c r="B198" s="132"/>
      <c r="D198" s="133" t="s">
        <v>75</v>
      </c>
      <c r="E198" s="142" t="s">
        <v>246</v>
      </c>
      <c r="F198" s="142" t="s">
        <v>247</v>
      </c>
      <c r="I198" s="135"/>
      <c r="J198" s="143">
        <f>BK198</f>
        <v>0</v>
      </c>
      <c r="L198" s="132"/>
      <c r="M198" s="137"/>
      <c r="P198" s="138">
        <f>SUM(P199:P223)</f>
        <v>0</v>
      </c>
      <c r="R198" s="138">
        <f>SUM(R199:R223)</f>
        <v>4.3753680000000003E-2</v>
      </c>
      <c r="T198" s="139">
        <f>SUM(T199:T223)</f>
        <v>0</v>
      </c>
      <c r="AR198" s="133" t="s">
        <v>142</v>
      </c>
      <c r="AT198" s="140" t="s">
        <v>75</v>
      </c>
      <c r="AU198" s="140" t="s">
        <v>84</v>
      </c>
      <c r="AY198" s="133" t="s">
        <v>134</v>
      </c>
      <c r="BK198" s="141">
        <f>SUM(BK199:BK223)</f>
        <v>0</v>
      </c>
    </row>
    <row r="199" spans="2:65" s="1" customFormat="1" ht="21.75" customHeight="1">
      <c r="B199" s="144"/>
      <c r="C199" s="145">
        <v>25</v>
      </c>
      <c r="D199" s="145" t="s">
        <v>137</v>
      </c>
      <c r="E199" s="146" t="s">
        <v>248</v>
      </c>
      <c r="F199" s="147" t="s">
        <v>698</v>
      </c>
      <c r="G199" s="148" t="s">
        <v>140</v>
      </c>
      <c r="H199" s="149">
        <v>5.2480000000000002</v>
      </c>
      <c r="I199" s="150"/>
      <c r="J199" s="151">
        <f>ROUND(I199*H199,2)</f>
        <v>0</v>
      </c>
      <c r="K199" s="152"/>
      <c r="L199" s="31"/>
      <c r="M199" s="153" t="s">
        <v>1</v>
      </c>
      <c r="N199" s="154" t="s">
        <v>42</v>
      </c>
      <c r="P199" s="155">
        <f>O199*H199</f>
        <v>0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AR199" s="157" t="s">
        <v>186</v>
      </c>
      <c r="AT199" s="157" t="s">
        <v>137</v>
      </c>
      <c r="AU199" s="157" t="s">
        <v>142</v>
      </c>
      <c r="AY199" s="16" t="s">
        <v>134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6" t="s">
        <v>142</v>
      </c>
      <c r="BK199" s="158">
        <f>ROUND(I199*H199,2)</f>
        <v>0</v>
      </c>
      <c r="BL199" s="16" t="s">
        <v>186</v>
      </c>
      <c r="BM199" s="157" t="s">
        <v>249</v>
      </c>
    </row>
    <row r="200" spans="2:65" s="12" customFormat="1">
      <c r="B200" s="159"/>
      <c r="D200" s="160" t="s">
        <v>144</v>
      </c>
      <c r="E200" s="161" t="s">
        <v>1</v>
      </c>
      <c r="F200" s="162" t="s">
        <v>250</v>
      </c>
      <c r="H200" s="163">
        <v>0.88500000000000001</v>
      </c>
      <c r="I200" s="164"/>
      <c r="L200" s="159"/>
      <c r="M200" s="165"/>
      <c r="T200" s="166"/>
      <c r="AT200" s="161" t="s">
        <v>144</v>
      </c>
      <c r="AU200" s="161" t="s">
        <v>142</v>
      </c>
      <c r="AV200" s="12" t="s">
        <v>142</v>
      </c>
      <c r="AW200" s="12" t="s">
        <v>33</v>
      </c>
      <c r="AX200" s="12" t="s">
        <v>76</v>
      </c>
      <c r="AY200" s="161" t="s">
        <v>134</v>
      </c>
    </row>
    <row r="201" spans="2:65" s="12" customFormat="1">
      <c r="B201" s="159"/>
      <c r="D201" s="160" t="s">
        <v>144</v>
      </c>
      <c r="E201" s="161" t="s">
        <v>1</v>
      </c>
      <c r="F201" s="162" t="s">
        <v>251</v>
      </c>
      <c r="H201" s="163">
        <v>4.3630000000000004</v>
      </c>
      <c r="I201" s="164"/>
      <c r="L201" s="159"/>
      <c r="M201" s="165"/>
      <c r="T201" s="166"/>
      <c r="AT201" s="161" t="s">
        <v>144</v>
      </c>
      <c r="AU201" s="161" t="s">
        <v>142</v>
      </c>
      <c r="AV201" s="12" t="s">
        <v>142</v>
      </c>
      <c r="AW201" s="12" t="s">
        <v>33</v>
      </c>
      <c r="AX201" s="12" t="s">
        <v>76</v>
      </c>
      <c r="AY201" s="161" t="s">
        <v>134</v>
      </c>
    </row>
    <row r="202" spans="2:65" s="14" customFormat="1">
      <c r="B202" s="184"/>
      <c r="D202" s="160" t="s">
        <v>144</v>
      </c>
      <c r="E202" s="185" t="s">
        <v>1</v>
      </c>
      <c r="F202" s="186" t="s">
        <v>193</v>
      </c>
      <c r="H202" s="187">
        <v>5.2480000000000002</v>
      </c>
      <c r="I202" s="188"/>
      <c r="L202" s="184"/>
      <c r="M202" s="189"/>
      <c r="T202" s="190"/>
      <c r="AT202" s="185" t="s">
        <v>144</v>
      </c>
      <c r="AU202" s="185" t="s">
        <v>142</v>
      </c>
      <c r="AV202" s="14" t="s">
        <v>141</v>
      </c>
      <c r="AW202" s="14" t="s">
        <v>33</v>
      </c>
      <c r="AX202" s="14" t="s">
        <v>84</v>
      </c>
      <c r="AY202" s="185" t="s">
        <v>134</v>
      </c>
    </row>
    <row r="203" spans="2:65" s="1" customFormat="1" ht="21.75" customHeight="1">
      <c r="B203" s="144"/>
      <c r="C203" s="145">
        <v>26</v>
      </c>
      <c r="D203" s="145" t="s">
        <v>137</v>
      </c>
      <c r="E203" s="146" t="s">
        <v>252</v>
      </c>
      <c r="F203" s="147" t="s">
        <v>699</v>
      </c>
      <c r="G203" s="148" t="s">
        <v>140</v>
      </c>
      <c r="H203" s="149">
        <v>9.0060000000000002</v>
      </c>
      <c r="I203" s="150"/>
      <c r="J203" s="151">
        <f>ROUND(I203*H203,2)</f>
        <v>0</v>
      </c>
      <c r="K203" s="152"/>
      <c r="L203" s="31"/>
      <c r="M203" s="153" t="s">
        <v>1</v>
      </c>
      <c r="N203" s="154" t="s">
        <v>42</v>
      </c>
      <c r="P203" s="155">
        <f>O203*H203</f>
        <v>0</v>
      </c>
      <c r="Q203" s="155">
        <v>0</v>
      </c>
      <c r="R203" s="155">
        <f>Q203*H203</f>
        <v>0</v>
      </c>
      <c r="S203" s="155">
        <v>0</v>
      </c>
      <c r="T203" s="156">
        <f>S203*H203</f>
        <v>0</v>
      </c>
      <c r="AR203" s="157" t="s">
        <v>186</v>
      </c>
      <c r="AT203" s="157" t="s">
        <v>137</v>
      </c>
      <c r="AU203" s="157" t="s">
        <v>142</v>
      </c>
      <c r="AY203" s="16" t="s">
        <v>134</v>
      </c>
      <c r="BE203" s="158">
        <f>IF(N203="základní",J203,0)</f>
        <v>0</v>
      </c>
      <c r="BF203" s="158">
        <f>IF(N203="snížená",J203,0)</f>
        <v>0</v>
      </c>
      <c r="BG203" s="158">
        <f>IF(N203="zákl. přenesená",J203,0)</f>
        <v>0</v>
      </c>
      <c r="BH203" s="158">
        <f>IF(N203="sníž. přenesená",J203,0)</f>
        <v>0</v>
      </c>
      <c r="BI203" s="158">
        <f>IF(N203="nulová",J203,0)</f>
        <v>0</v>
      </c>
      <c r="BJ203" s="16" t="s">
        <v>142</v>
      </c>
      <c r="BK203" s="158">
        <f>ROUND(I203*H203,2)</f>
        <v>0</v>
      </c>
      <c r="BL203" s="16" t="s">
        <v>186</v>
      </c>
      <c r="BM203" s="157" t="s">
        <v>253</v>
      </c>
    </row>
    <row r="204" spans="2:65" s="12" customFormat="1">
      <c r="B204" s="159"/>
      <c r="D204" s="160" t="s">
        <v>144</v>
      </c>
      <c r="E204" s="161" t="s">
        <v>1</v>
      </c>
      <c r="F204" s="162" t="s">
        <v>254</v>
      </c>
      <c r="H204" s="163">
        <v>0.58499999999999996</v>
      </c>
      <c r="I204" s="164"/>
      <c r="L204" s="159"/>
      <c r="M204" s="165"/>
      <c r="T204" s="166"/>
      <c r="AT204" s="161" t="s">
        <v>144</v>
      </c>
      <c r="AU204" s="161" t="s">
        <v>142</v>
      </c>
      <c r="AV204" s="12" t="s">
        <v>142</v>
      </c>
      <c r="AW204" s="12" t="s">
        <v>33</v>
      </c>
      <c r="AX204" s="12" t="s">
        <v>76</v>
      </c>
      <c r="AY204" s="161" t="s">
        <v>134</v>
      </c>
    </row>
    <row r="205" spans="2:65" s="12" customFormat="1">
      <c r="B205" s="159"/>
      <c r="D205" s="160" t="s">
        <v>144</v>
      </c>
      <c r="E205" s="161" t="s">
        <v>1</v>
      </c>
      <c r="F205" s="162" t="s">
        <v>255</v>
      </c>
      <c r="H205" s="163">
        <v>5.94</v>
      </c>
      <c r="I205" s="164"/>
      <c r="L205" s="159"/>
      <c r="M205" s="165"/>
      <c r="T205" s="166"/>
      <c r="AT205" s="161" t="s">
        <v>144</v>
      </c>
      <c r="AU205" s="161" t="s">
        <v>142</v>
      </c>
      <c r="AV205" s="12" t="s">
        <v>142</v>
      </c>
      <c r="AW205" s="12" t="s">
        <v>33</v>
      </c>
      <c r="AX205" s="12" t="s">
        <v>76</v>
      </c>
      <c r="AY205" s="161" t="s">
        <v>134</v>
      </c>
    </row>
    <row r="206" spans="2:65" s="12" customFormat="1">
      <c r="B206" s="159"/>
      <c r="D206" s="160" t="s">
        <v>144</v>
      </c>
      <c r="E206" s="161" t="s">
        <v>1</v>
      </c>
      <c r="F206" s="162" t="s">
        <v>256</v>
      </c>
      <c r="H206" s="163">
        <v>1.2010000000000001</v>
      </c>
      <c r="I206" s="164"/>
      <c r="L206" s="159"/>
      <c r="M206" s="165"/>
      <c r="T206" s="166"/>
      <c r="AT206" s="161" t="s">
        <v>144</v>
      </c>
      <c r="AU206" s="161" t="s">
        <v>142</v>
      </c>
      <c r="AV206" s="12" t="s">
        <v>142</v>
      </c>
      <c r="AW206" s="12" t="s">
        <v>33</v>
      </c>
      <c r="AX206" s="12" t="s">
        <v>76</v>
      </c>
      <c r="AY206" s="161" t="s">
        <v>134</v>
      </c>
    </row>
    <row r="207" spans="2:65" s="13" customFormat="1">
      <c r="B207" s="167"/>
      <c r="D207" s="160" t="s">
        <v>144</v>
      </c>
      <c r="E207" s="168" t="s">
        <v>1</v>
      </c>
      <c r="F207" s="169" t="s">
        <v>257</v>
      </c>
      <c r="H207" s="168" t="s">
        <v>1</v>
      </c>
      <c r="I207" s="170"/>
      <c r="L207" s="167"/>
      <c r="M207" s="171"/>
      <c r="T207" s="172"/>
      <c r="AT207" s="168" t="s">
        <v>144</v>
      </c>
      <c r="AU207" s="168" t="s">
        <v>142</v>
      </c>
      <c r="AV207" s="13" t="s">
        <v>84</v>
      </c>
      <c r="AW207" s="13" t="s">
        <v>33</v>
      </c>
      <c r="AX207" s="13" t="s">
        <v>76</v>
      </c>
      <c r="AY207" s="168" t="s">
        <v>134</v>
      </c>
    </row>
    <row r="208" spans="2:65" s="12" customFormat="1">
      <c r="B208" s="159"/>
      <c r="D208" s="160" t="s">
        <v>144</v>
      </c>
      <c r="E208" s="161" t="s">
        <v>1</v>
      </c>
      <c r="F208" s="162" t="s">
        <v>145</v>
      </c>
      <c r="H208" s="163">
        <v>1.28</v>
      </c>
      <c r="I208" s="164"/>
      <c r="L208" s="159"/>
      <c r="M208" s="165"/>
      <c r="T208" s="166"/>
      <c r="AT208" s="161" t="s">
        <v>144</v>
      </c>
      <c r="AU208" s="161" t="s">
        <v>142</v>
      </c>
      <c r="AV208" s="12" t="s">
        <v>142</v>
      </c>
      <c r="AW208" s="12" t="s">
        <v>33</v>
      </c>
      <c r="AX208" s="12" t="s">
        <v>76</v>
      </c>
      <c r="AY208" s="161" t="s">
        <v>134</v>
      </c>
    </row>
    <row r="209" spans="2:65" s="14" customFormat="1">
      <c r="B209" s="184"/>
      <c r="D209" s="160" t="s">
        <v>144</v>
      </c>
      <c r="E209" s="185" t="s">
        <v>1</v>
      </c>
      <c r="F209" s="186" t="s">
        <v>193</v>
      </c>
      <c r="H209" s="187">
        <v>9.0060000000000002</v>
      </c>
      <c r="I209" s="188"/>
      <c r="L209" s="184"/>
      <c r="M209" s="189"/>
      <c r="T209" s="190"/>
      <c r="AT209" s="185" t="s">
        <v>144</v>
      </c>
      <c r="AU209" s="185" t="s">
        <v>142</v>
      </c>
      <c r="AV209" s="14" t="s">
        <v>141</v>
      </c>
      <c r="AW209" s="14" t="s">
        <v>33</v>
      </c>
      <c r="AX209" s="14" t="s">
        <v>84</v>
      </c>
      <c r="AY209" s="185" t="s">
        <v>134</v>
      </c>
    </row>
    <row r="210" spans="2:65" s="1" customFormat="1" ht="21.75" customHeight="1">
      <c r="B210" s="144"/>
      <c r="C210" s="173">
        <v>27</v>
      </c>
      <c r="D210" s="173" t="s">
        <v>179</v>
      </c>
      <c r="E210" s="174" t="s">
        <v>258</v>
      </c>
      <c r="F210" s="175" t="s">
        <v>259</v>
      </c>
      <c r="G210" s="176" t="s">
        <v>260</v>
      </c>
      <c r="H210" s="177">
        <v>42.762</v>
      </c>
      <c r="I210" s="178"/>
      <c r="J210" s="179">
        <f>ROUND(I210*H210,2)</f>
        <v>0</v>
      </c>
      <c r="K210" s="180"/>
      <c r="L210" s="181"/>
      <c r="M210" s="182" t="s">
        <v>1</v>
      </c>
      <c r="N210" s="183" t="s">
        <v>42</v>
      </c>
      <c r="P210" s="155">
        <f>O210*H210</f>
        <v>0</v>
      </c>
      <c r="Q210" s="155">
        <v>1E-3</v>
      </c>
      <c r="R210" s="155">
        <f>Q210*H210</f>
        <v>4.2762000000000001E-2</v>
      </c>
      <c r="S210" s="155">
        <v>0</v>
      </c>
      <c r="T210" s="156">
        <f>S210*H210</f>
        <v>0</v>
      </c>
      <c r="AR210" s="157" t="s">
        <v>261</v>
      </c>
      <c r="AT210" s="157" t="s">
        <v>179</v>
      </c>
      <c r="AU210" s="157" t="s">
        <v>142</v>
      </c>
      <c r="AY210" s="16" t="s">
        <v>134</v>
      </c>
      <c r="BE210" s="158">
        <f>IF(N210="základní",J210,0)</f>
        <v>0</v>
      </c>
      <c r="BF210" s="158">
        <f>IF(N210="snížená",J210,0)</f>
        <v>0</v>
      </c>
      <c r="BG210" s="158">
        <f>IF(N210="zákl. přenesená",J210,0)</f>
        <v>0</v>
      </c>
      <c r="BH210" s="158">
        <f>IF(N210="sníž. přenesená",J210,0)</f>
        <v>0</v>
      </c>
      <c r="BI210" s="158">
        <f>IF(N210="nulová",J210,0)</f>
        <v>0</v>
      </c>
      <c r="BJ210" s="16" t="s">
        <v>142</v>
      </c>
      <c r="BK210" s="158">
        <f>ROUND(I210*H210,2)</f>
        <v>0</v>
      </c>
      <c r="BL210" s="16" t="s">
        <v>186</v>
      </c>
      <c r="BM210" s="157" t="s">
        <v>262</v>
      </c>
    </row>
    <row r="211" spans="2:65" s="13" customFormat="1">
      <c r="B211" s="167"/>
      <c r="D211" s="160" t="s">
        <v>144</v>
      </c>
      <c r="E211" s="168" t="s">
        <v>1</v>
      </c>
      <c r="F211" s="169" t="s">
        <v>263</v>
      </c>
      <c r="H211" s="168" t="s">
        <v>1</v>
      </c>
      <c r="I211" s="170"/>
      <c r="L211" s="167"/>
      <c r="M211" s="171"/>
      <c r="T211" s="172"/>
      <c r="AT211" s="168" t="s">
        <v>144</v>
      </c>
      <c r="AU211" s="168" t="s">
        <v>142</v>
      </c>
      <c r="AV211" s="13" t="s">
        <v>84</v>
      </c>
      <c r="AW211" s="13" t="s">
        <v>33</v>
      </c>
      <c r="AX211" s="13" t="s">
        <v>76</v>
      </c>
      <c r="AY211" s="168" t="s">
        <v>134</v>
      </c>
    </row>
    <row r="212" spans="2:65" s="12" customFormat="1">
      <c r="B212" s="159"/>
      <c r="D212" s="160" t="s">
        <v>144</v>
      </c>
      <c r="E212" s="161" t="s">
        <v>1</v>
      </c>
      <c r="F212" s="162" t="s">
        <v>264</v>
      </c>
      <c r="H212" s="163">
        <v>42.762</v>
      </c>
      <c r="I212" s="164"/>
      <c r="L212" s="159"/>
      <c r="M212" s="165"/>
      <c r="T212" s="166"/>
      <c r="AT212" s="161" t="s">
        <v>144</v>
      </c>
      <c r="AU212" s="161" t="s">
        <v>142</v>
      </c>
      <c r="AV212" s="12" t="s">
        <v>142</v>
      </c>
      <c r="AW212" s="12" t="s">
        <v>33</v>
      </c>
      <c r="AX212" s="12" t="s">
        <v>84</v>
      </c>
      <c r="AY212" s="161" t="s">
        <v>134</v>
      </c>
    </row>
    <row r="213" spans="2:65" s="1" customFormat="1" ht="21.75" customHeight="1">
      <c r="B213" s="144"/>
      <c r="C213" s="145">
        <v>28</v>
      </c>
      <c r="D213" s="145" t="s">
        <v>137</v>
      </c>
      <c r="E213" s="146" t="s">
        <v>265</v>
      </c>
      <c r="F213" s="147" t="s">
        <v>266</v>
      </c>
      <c r="G213" s="148" t="s">
        <v>267</v>
      </c>
      <c r="H213" s="149">
        <v>15.025</v>
      </c>
      <c r="I213" s="150"/>
      <c r="J213" s="151">
        <f>ROUND(I213*H213,2)</f>
        <v>0</v>
      </c>
      <c r="K213" s="152"/>
      <c r="L213" s="31"/>
      <c r="M213" s="153" t="s">
        <v>1</v>
      </c>
      <c r="N213" s="154" t="s">
        <v>42</v>
      </c>
      <c r="P213" s="155">
        <f>O213*H213</f>
        <v>0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AR213" s="157" t="s">
        <v>186</v>
      </c>
      <c r="AT213" s="157" t="s">
        <v>137</v>
      </c>
      <c r="AU213" s="157" t="s">
        <v>142</v>
      </c>
      <c r="AY213" s="16" t="s">
        <v>134</v>
      </c>
      <c r="BE213" s="158">
        <f>IF(N213="základní",J213,0)</f>
        <v>0</v>
      </c>
      <c r="BF213" s="158">
        <f>IF(N213="snížená",J213,0)</f>
        <v>0</v>
      </c>
      <c r="BG213" s="158">
        <f>IF(N213="zákl. přenesená",J213,0)</f>
        <v>0</v>
      </c>
      <c r="BH213" s="158">
        <f>IF(N213="sníž. přenesená",J213,0)</f>
        <v>0</v>
      </c>
      <c r="BI213" s="158">
        <f>IF(N213="nulová",J213,0)</f>
        <v>0</v>
      </c>
      <c r="BJ213" s="16" t="s">
        <v>142</v>
      </c>
      <c r="BK213" s="158">
        <f>ROUND(I213*H213,2)</f>
        <v>0</v>
      </c>
      <c r="BL213" s="16" t="s">
        <v>186</v>
      </c>
      <c r="BM213" s="157" t="s">
        <v>268</v>
      </c>
    </row>
    <row r="214" spans="2:65" s="12" customFormat="1">
      <c r="B214" s="159"/>
      <c r="D214" s="160" t="s">
        <v>144</v>
      </c>
      <c r="E214" s="161" t="s">
        <v>1</v>
      </c>
      <c r="F214" s="162" t="s">
        <v>269</v>
      </c>
      <c r="H214" s="163">
        <v>3.5550000000000002</v>
      </c>
      <c r="I214" s="164"/>
      <c r="L214" s="159"/>
      <c r="M214" s="165"/>
      <c r="T214" s="166"/>
      <c r="AT214" s="161" t="s">
        <v>144</v>
      </c>
      <c r="AU214" s="161" t="s">
        <v>142</v>
      </c>
      <c r="AV214" s="12" t="s">
        <v>142</v>
      </c>
      <c r="AW214" s="12" t="s">
        <v>33</v>
      </c>
      <c r="AX214" s="12" t="s">
        <v>76</v>
      </c>
      <c r="AY214" s="161" t="s">
        <v>134</v>
      </c>
    </row>
    <row r="215" spans="2:65" s="12" customFormat="1">
      <c r="B215" s="159"/>
      <c r="D215" s="160" t="s">
        <v>144</v>
      </c>
      <c r="E215" s="161" t="s">
        <v>1</v>
      </c>
      <c r="F215" s="162" t="s">
        <v>270</v>
      </c>
      <c r="H215" s="163">
        <v>7.77</v>
      </c>
      <c r="I215" s="164"/>
      <c r="L215" s="159"/>
      <c r="M215" s="165"/>
      <c r="T215" s="166"/>
      <c r="AT215" s="161" t="s">
        <v>144</v>
      </c>
      <c r="AU215" s="161" t="s">
        <v>142</v>
      </c>
      <c r="AV215" s="12" t="s">
        <v>142</v>
      </c>
      <c r="AW215" s="12" t="s">
        <v>33</v>
      </c>
      <c r="AX215" s="12" t="s">
        <v>76</v>
      </c>
      <c r="AY215" s="161" t="s">
        <v>134</v>
      </c>
    </row>
    <row r="216" spans="2:65" s="12" customFormat="1">
      <c r="B216" s="159"/>
      <c r="D216" s="160" t="s">
        <v>144</v>
      </c>
      <c r="E216" s="161" t="s">
        <v>1</v>
      </c>
      <c r="F216" s="162" t="s">
        <v>271</v>
      </c>
      <c r="H216" s="163">
        <v>2.1</v>
      </c>
      <c r="I216" s="164"/>
      <c r="L216" s="159"/>
      <c r="M216" s="165"/>
      <c r="T216" s="166"/>
      <c r="AT216" s="161" t="s">
        <v>144</v>
      </c>
      <c r="AU216" s="161" t="s">
        <v>142</v>
      </c>
      <c r="AV216" s="12" t="s">
        <v>142</v>
      </c>
      <c r="AW216" s="12" t="s">
        <v>33</v>
      </c>
      <c r="AX216" s="12" t="s">
        <v>76</v>
      </c>
      <c r="AY216" s="161" t="s">
        <v>134</v>
      </c>
    </row>
    <row r="217" spans="2:65" s="12" customFormat="1">
      <c r="B217" s="159"/>
      <c r="D217" s="160" t="s">
        <v>144</v>
      </c>
      <c r="E217" s="161" t="s">
        <v>1</v>
      </c>
      <c r="F217" s="162" t="s">
        <v>272</v>
      </c>
      <c r="H217" s="163">
        <v>0.8</v>
      </c>
      <c r="I217" s="164"/>
      <c r="L217" s="159"/>
      <c r="M217" s="165"/>
      <c r="T217" s="166"/>
      <c r="AT217" s="161" t="s">
        <v>144</v>
      </c>
      <c r="AU217" s="161" t="s">
        <v>142</v>
      </c>
      <c r="AV217" s="12" t="s">
        <v>142</v>
      </c>
      <c r="AW217" s="12" t="s">
        <v>33</v>
      </c>
      <c r="AX217" s="12" t="s">
        <v>76</v>
      </c>
      <c r="AY217" s="161" t="s">
        <v>134</v>
      </c>
    </row>
    <row r="218" spans="2:65" s="12" customFormat="1">
      <c r="B218" s="159"/>
      <c r="D218" s="160" t="s">
        <v>144</v>
      </c>
      <c r="E218" s="161" t="s">
        <v>1</v>
      </c>
      <c r="F218" s="162" t="s">
        <v>272</v>
      </c>
      <c r="H218" s="163">
        <v>0.8</v>
      </c>
      <c r="I218" s="164"/>
      <c r="L218" s="159"/>
      <c r="M218" s="165"/>
      <c r="T218" s="166"/>
      <c r="AT218" s="161" t="s">
        <v>144</v>
      </c>
      <c r="AU218" s="161" t="s">
        <v>142</v>
      </c>
      <c r="AV218" s="12" t="s">
        <v>142</v>
      </c>
      <c r="AW218" s="12" t="s">
        <v>33</v>
      </c>
      <c r="AX218" s="12" t="s">
        <v>76</v>
      </c>
      <c r="AY218" s="161" t="s">
        <v>134</v>
      </c>
    </row>
    <row r="219" spans="2:65" s="14" customFormat="1">
      <c r="B219" s="184"/>
      <c r="D219" s="160" t="s">
        <v>144</v>
      </c>
      <c r="E219" s="185" t="s">
        <v>1</v>
      </c>
      <c r="F219" s="186" t="s">
        <v>193</v>
      </c>
      <c r="H219" s="187">
        <v>15.025</v>
      </c>
      <c r="I219" s="188"/>
      <c r="L219" s="184"/>
      <c r="M219" s="189"/>
      <c r="T219" s="190"/>
      <c r="AT219" s="185" t="s">
        <v>144</v>
      </c>
      <c r="AU219" s="185" t="s">
        <v>142</v>
      </c>
      <c r="AV219" s="14" t="s">
        <v>141</v>
      </c>
      <c r="AW219" s="14" t="s">
        <v>33</v>
      </c>
      <c r="AX219" s="14" t="s">
        <v>84</v>
      </c>
      <c r="AY219" s="185" t="s">
        <v>134</v>
      </c>
    </row>
    <row r="220" spans="2:65" s="1" customFormat="1" ht="21.75" customHeight="1">
      <c r="B220" s="144"/>
      <c r="C220" s="145">
        <v>29</v>
      </c>
      <c r="D220" s="145" t="s">
        <v>137</v>
      </c>
      <c r="E220" s="146" t="s">
        <v>273</v>
      </c>
      <c r="F220" s="147" t="s">
        <v>274</v>
      </c>
      <c r="G220" s="148" t="s">
        <v>177</v>
      </c>
      <c r="H220" s="149">
        <v>7</v>
      </c>
      <c r="I220" s="150"/>
      <c r="J220" s="151">
        <f>ROUND(I220*H220,2)</f>
        <v>0</v>
      </c>
      <c r="K220" s="152"/>
      <c r="L220" s="31"/>
      <c r="M220" s="153" t="s">
        <v>1</v>
      </c>
      <c r="N220" s="154" t="s">
        <v>42</v>
      </c>
      <c r="P220" s="155">
        <f>O220*H220</f>
        <v>0</v>
      </c>
      <c r="Q220" s="155">
        <v>0</v>
      </c>
      <c r="R220" s="155">
        <f>Q220*H220</f>
        <v>0</v>
      </c>
      <c r="S220" s="155">
        <v>0</v>
      </c>
      <c r="T220" s="156">
        <f>S220*H220</f>
        <v>0</v>
      </c>
      <c r="AR220" s="157" t="s">
        <v>186</v>
      </c>
      <c r="AT220" s="157" t="s">
        <v>137</v>
      </c>
      <c r="AU220" s="157" t="s">
        <v>142</v>
      </c>
      <c r="AY220" s="16" t="s">
        <v>134</v>
      </c>
      <c r="BE220" s="158">
        <f>IF(N220="základní",J220,0)</f>
        <v>0</v>
      </c>
      <c r="BF220" s="158">
        <f>IF(N220="snížená",J220,0)</f>
        <v>0</v>
      </c>
      <c r="BG220" s="158">
        <f>IF(N220="zákl. přenesená",J220,0)</f>
        <v>0</v>
      </c>
      <c r="BH220" s="158">
        <f>IF(N220="sníž. přenesená",J220,0)</f>
        <v>0</v>
      </c>
      <c r="BI220" s="158">
        <f>IF(N220="nulová",J220,0)</f>
        <v>0</v>
      </c>
      <c r="BJ220" s="16" t="s">
        <v>142</v>
      </c>
      <c r="BK220" s="158">
        <f>ROUND(I220*H220,2)</f>
        <v>0</v>
      </c>
      <c r="BL220" s="16" t="s">
        <v>186</v>
      </c>
      <c r="BM220" s="157" t="s">
        <v>275</v>
      </c>
    </row>
    <row r="221" spans="2:65" s="1" customFormat="1" ht="16.5" customHeight="1">
      <c r="B221" s="144"/>
      <c r="C221" s="173">
        <v>30</v>
      </c>
      <c r="D221" s="173" t="s">
        <v>179</v>
      </c>
      <c r="E221" s="174" t="s">
        <v>276</v>
      </c>
      <c r="F221" s="175" t="s">
        <v>277</v>
      </c>
      <c r="G221" s="176" t="s">
        <v>267</v>
      </c>
      <c r="H221" s="177">
        <v>16.527999999999999</v>
      </c>
      <c r="I221" s="178"/>
      <c r="J221" s="179">
        <f>ROUND(I221*H221,2)</f>
        <v>0</v>
      </c>
      <c r="K221" s="180"/>
      <c r="L221" s="181"/>
      <c r="M221" s="182" t="s">
        <v>1</v>
      </c>
      <c r="N221" s="183" t="s">
        <v>42</v>
      </c>
      <c r="P221" s="155">
        <f>O221*H221</f>
        <v>0</v>
      </c>
      <c r="Q221" s="155">
        <v>6.0000000000000002E-5</v>
      </c>
      <c r="R221" s="155">
        <f>Q221*H221</f>
        <v>9.9167999999999999E-4</v>
      </c>
      <c r="S221" s="155">
        <v>0</v>
      </c>
      <c r="T221" s="156">
        <f>S221*H221</f>
        <v>0</v>
      </c>
      <c r="AR221" s="157" t="s">
        <v>261</v>
      </c>
      <c r="AT221" s="157" t="s">
        <v>179</v>
      </c>
      <c r="AU221" s="157" t="s">
        <v>142</v>
      </c>
      <c r="AY221" s="16" t="s">
        <v>134</v>
      </c>
      <c r="BE221" s="158">
        <f>IF(N221="základní",J221,0)</f>
        <v>0</v>
      </c>
      <c r="BF221" s="158">
        <f>IF(N221="snížená",J221,0)</f>
        <v>0</v>
      </c>
      <c r="BG221" s="158">
        <f>IF(N221="zákl. přenesená",J221,0)</f>
        <v>0</v>
      </c>
      <c r="BH221" s="158">
        <f>IF(N221="sníž. přenesená",J221,0)</f>
        <v>0</v>
      </c>
      <c r="BI221" s="158">
        <f>IF(N221="nulová",J221,0)</f>
        <v>0</v>
      </c>
      <c r="BJ221" s="16" t="s">
        <v>142</v>
      </c>
      <c r="BK221" s="158">
        <f>ROUND(I221*H221,2)</f>
        <v>0</v>
      </c>
      <c r="BL221" s="16" t="s">
        <v>186</v>
      </c>
      <c r="BM221" s="157" t="s">
        <v>278</v>
      </c>
    </row>
    <row r="222" spans="2:65" s="12" customFormat="1">
      <c r="B222" s="159"/>
      <c r="D222" s="160" t="s">
        <v>144</v>
      </c>
      <c r="E222" s="161" t="s">
        <v>1</v>
      </c>
      <c r="F222" s="162" t="s">
        <v>279</v>
      </c>
      <c r="H222" s="163">
        <v>16.527999999999999</v>
      </c>
      <c r="I222" s="164"/>
      <c r="L222" s="159"/>
      <c r="M222" s="165"/>
      <c r="T222" s="166"/>
      <c r="AT222" s="161" t="s">
        <v>144</v>
      </c>
      <c r="AU222" s="161" t="s">
        <v>142</v>
      </c>
      <c r="AV222" s="12" t="s">
        <v>142</v>
      </c>
      <c r="AW222" s="12" t="s">
        <v>33</v>
      </c>
      <c r="AX222" s="12" t="s">
        <v>84</v>
      </c>
      <c r="AY222" s="161" t="s">
        <v>134</v>
      </c>
    </row>
    <row r="223" spans="2:65" s="1" customFormat="1" ht="21.75" customHeight="1">
      <c r="B223" s="144"/>
      <c r="C223" s="145">
        <v>31</v>
      </c>
      <c r="D223" s="145" t="s">
        <v>137</v>
      </c>
      <c r="E223" s="146" t="s">
        <v>280</v>
      </c>
      <c r="F223" s="147" t="s">
        <v>281</v>
      </c>
      <c r="G223" s="148" t="s">
        <v>217</v>
      </c>
      <c r="H223" s="149">
        <v>4.3999999999999997E-2</v>
      </c>
      <c r="I223" s="150"/>
      <c r="J223" s="151">
        <f>ROUND(I223*H223,2)</f>
        <v>0</v>
      </c>
      <c r="K223" s="152"/>
      <c r="L223" s="31"/>
      <c r="M223" s="153" t="s">
        <v>1</v>
      </c>
      <c r="N223" s="154" t="s">
        <v>42</v>
      </c>
      <c r="P223" s="155">
        <f>O223*H223</f>
        <v>0</v>
      </c>
      <c r="Q223" s="155">
        <v>0</v>
      </c>
      <c r="R223" s="155">
        <f>Q223*H223</f>
        <v>0</v>
      </c>
      <c r="S223" s="155">
        <v>0</v>
      </c>
      <c r="T223" s="156">
        <f>S223*H223</f>
        <v>0</v>
      </c>
      <c r="AR223" s="157" t="s">
        <v>186</v>
      </c>
      <c r="AT223" s="157" t="s">
        <v>137</v>
      </c>
      <c r="AU223" s="157" t="s">
        <v>142</v>
      </c>
      <c r="AY223" s="16" t="s">
        <v>134</v>
      </c>
      <c r="BE223" s="158">
        <f>IF(N223="základní",J223,0)</f>
        <v>0</v>
      </c>
      <c r="BF223" s="158">
        <f>IF(N223="snížená",J223,0)</f>
        <v>0</v>
      </c>
      <c r="BG223" s="158">
        <f>IF(N223="zákl. přenesená",J223,0)</f>
        <v>0</v>
      </c>
      <c r="BH223" s="158">
        <f>IF(N223="sníž. přenesená",J223,0)</f>
        <v>0</v>
      </c>
      <c r="BI223" s="158">
        <f>IF(N223="nulová",J223,0)</f>
        <v>0</v>
      </c>
      <c r="BJ223" s="16" t="s">
        <v>142</v>
      </c>
      <c r="BK223" s="158">
        <f>ROUND(I223*H223,2)</f>
        <v>0</v>
      </c>
      <c r="BL223" s="16" t="s">
        <v>186</v>
      </c>
      <c r="BM223" s="157" t="s">
        <v>282</v>
      </c>
    </row>
    <row r="224" spans="2:65" s="11" customFormat="1" ht="22.9" customHeight="1">
      <c r="B224" s="132"/>
      <c r="D224" s="133" t="s">
        <v>75</v>
      </c>
      <c r="E224" s="142" t="s">
        <v>283</v>
      </c>
      <c r="F224" s="142" t="s">
        <v>284</v>
      </c>
      <c r="I224" s="135"/>
      <c r="J224" s="143">
        <f>BK224</f>
        <v>0</v>
      </c>
      <c r="L224" s="132"/>
      <c r="M224" s="137"/>
      <c r="P224" s="138">
        <f>SUM(P225:P233)</f>
        <v>0</v>
      </c>
      <c r="R224" s="138">
        <f>SUM(R225:R233)</f>
        <v>8.3000000000000001E-3</v>
      </c>
      <c r="T224" s="139">
        <f>SUM(T225:T233)</f>
        <v>2.1179999999999997E-2</v>
      </c>
      <c r="AR224" s="133" t="s">
        <v>142</v>
      </c>
      <c r="AT224" s="140" t="s">
        <v>75</v>
      </c>
      <c r="AU224" s="140" t="s">
        <v>84</v>
      </c>
      <c r="AY224" s="133" t="s">
        <v>134</v>
      </c>
      <c r="BK224" s="141">
        <f>SUM(BK225:BK233)</f>
        <v>0</v>
      </c>
    </row>
    <row r="225" spans="2:65" s="1" customFormat="1" ht="16.5" customHeight="1">
      <c r="B225" s="144"/>
      <c r="C225" s="145">
        <v>32</v>
      </c>
      <c r="D225" s="145" t="s">
        <v>137</v>
      </c>
      <c r="E225" s="146" t="s">
        <v>285</v>
      </c>
      <c r="F225" s="147" t="s">
        <v>286</v>
      </c>
      <c r="G225" s="148" t="s">
        <v>267</v>
      </c>
      <c r="H225" s="149">
        <v>6</v>
      </c>
      <c r="I225" s="150"/>
      <c r="J225" s="151">
        <f>ROUND(I225*H225,2)</f>
        <v>0</v>
      </c>
      <c r="K225" s="152"/>
      <c r="L225" s="31"/>
      <c r="M225" s="153" t="s">
        <v>1</v>
      </c>
      <c r="N225" s="154" t="s">
        <v>42</v>
      </c>
      <c r="P225" s="155">
        <f>O225*H225</f>
        <v>0</v>
      </c>
      <c r="Q225" s="155">
        <v>0</v>
      </c>
      <c r="R225" s="155">
        <f>Q225*H225</f>
        <v>0</v>
      </c>
      <c r="S225" s="155">
        <v>1.98E-3</v>
      </c>
      <c r="T225" s="156">
        <f>S225*H225</f>
        <v>1.188E-2</v>
      </c>
      <c r="AR225" s="157" t="s">
        <v>186</v>
      </c>
      <c r="AT225" s="157" t="s">
        <v>137</v>
      </c>
      <c r="AU225" s="157" t="s">
        <v>142</v>
      </c>
      <c r="AY225" s="16" t="s">
        <v>134</v>
      </c>
      <c r="BE225" s="158">
        <f>IF(N225="základní",J225,0)</f>
        <v>0</v>
      </c>
      <c r="BF225" s="158">
        <f>IF(N225="snížená",J225,0)</f>
        <v>0</v>
      </c>
      <c r="BG225" s="158">
        <f>IF(N225="zákl. přenesená",J225,0)</f>
        <v>0</v>
      </c>
      <c r="BH225" s="158">
        <f>IF(N225="sníž. přenesená",J225,0)</f>
        <v>0</v>
      </c>
      <c r="BI225" s="158">
        <f>IF(N225="nulová",J225,0)</f>
        <v>0</v>
      </c>
      <c r="BJ225" s="16" t="s">
        <v>142</v>
      </c>
      <c r="BK225" s="158">
        <f>ROUND(I225*H225,2)</f>
        <v>0</v>
      </c>
      <c r="BL225" s="16" t="s">
        <v>186</v>
      </c>
      <c r="BM225" s="157" t="s">
        <v>287</v>
      </c>
    </row>
    <row r="226" spans="2:65" s="1" customFormat="1" ht="16.5" customHeight="1">
      <c r="B226" s="144"/>
      <c r="C226" s="145">
        <v>33</v>
      </c>
      <c r="D226" s="145" t="s">
        <v>137</v>
      </c>
      <c r="E226" s="146" t="s">
        <v>288</v>
      </c>
      <c r="F226" s="147" t="s">
        <v>289</v>
      </c>
      <c r="G226" s="148" t="s">
        <v>267</v>
      </c>
      <c r="H226" s="149">
        <v>2</v>
      </c>
      <c r="I226" s="150"/>
      <c r="J226" s="151">
        <f>ROUND(I226*H226,2)</f>
        <v>0</v>
      </c>
      <c r="K226" s="152"/>
      <c r="L226" s="31"/>
      <c r="M226" s="153" t="s">
        <v>1</v>
      </c>
      <c r="N226" s="154" t="s">
        <v>42</v>
      </c>
      <c r="P226" s="155">
        <f>O226*H226</f>
        <v>0</v>
      </c>
      <c r="Q226" s="155">
        <v>1.7700000000000001E-3</v>
      </c>
      <c r="R226" s="155">
        <f>Q226*H226</f>
        <v>3.5400000000000002E-3</v>
      </c>
      <c r="S226" s="155">
        <v>0</v>
      </c>
      <c r="T226" s="156">
        <f>S226*H226</f>
        <v>0</v>
      </c>
      <c r="AR226" s="157" t="s">
        <v>186</v>
      </c>
      <c r="AT226" s="157" t="s">
        <v>137</v>
      </c>
      <c r="AU226" s="157" t="s">
        <v>142</v>
      </c>
      <c r="AY226" s="16" t="s">
        <v>134</v>
      </c>
      <c r="BE226" s="158">
        <f>IF(N226="základní",J226,0)</f>
        <v>0</v>
      </c>
      <c r="BF226" s="158">
        <f>IF(N226="snížená",J226,0)</f>
        <v>0</v>
      </c>
      <c r="BG226" s="158">
        <f>IF(N226="zákl. přenesená",J226,0)</f>
        <v>0</v>
      </c>
      <c r="BH226" s="158">
        <f>IF(N226="sníž. přenesená",J226,0)</f>
        <v>0</v>
      </c>
      <c r="BI226" s="158">
        <f>IF(N226="nulová",J226,0)</f>
        <v>0</v>
      </c>
      <c r="BJ226" s="16" t="s">
        <v>142</v>
      </c>
      <c r="BK226" s="158">
        <f>ROUND(I226*H226,2)</f>
        <v>0</v>
      </c>
      <c r="BL226" s="16" t="s">
        <v>186</v>
      </c>
      <c r="BM226" s="157" t="s">
        <v>290</v>
      </c>
    </row>
    <row r="227" spans="2:65" s="1" customFormat="1" ht="16.5" customHeight="1">
      <c r="B227" s="144"/>
      <c r="C227" s="145">
        <v>34</v>
      </c>
      <c r="D227" s="145" t="s">
        <v>137</v>
      </c>
      <c r="E227" s="146" t="s">
        <v>291</v>
      </c>
      <c r="F227" s="147" t="s">
        <v>292</v>
      </c>
      <c r="G227" s="148" t="s">
        <v>267</v>
      </c>
      <c r="H227" s="149">
        <v>7</v>
      </c>
      <c r="I227" s="150"/>
      <c r="J227" s="151">
        <f>ROUND(I227*H227,2)</f>
        <v>0</v>
      </c>
      <c r="K227" s="152"/>
      <c r="L227" s="31"/>
      <c r="M227" s="153" t="s">
        <v>1</v>
      </c>
      <c r="N227" s="154" t="s">
        <v>42</v>
      </c>
      <c r="P227" s="155">
        <f>O227*H227</f>
        <v>0</v>
      </c>
      <c r="Q227" s="155">
        <v>4.6000000000000001E-4</v>
      </c>
      <c r="R227" s="155">
        <f>Q227*H227</f>
        <v>3.2200000000000002E-3</v>
      </c>
      <c r="S227" s="155">
        <v>0</v>
      </c>
      <c r="T227" s="156">
        <f>S227*H227</f>
        <v>0</v>
      </c>
      <c r="AR227" s="157" t="s">
        <v>186</v>
      </c>
      <c r="AT227" s="157" t="s">
        <v>137</v>
      </c>
      <c r="AU227" s="157" t="s">
        <v>142</v>
      </c>
      <c r="AY227" s="16" t="s">
        <v>134</v>
      </c>
      <c r="BE227" s="158">
        <f>IF(N227="základní",J227,0)</f>
        <v>0</v>
      </c>
      <c r="BF227" s="158">
        <f>IF(N227="snížená",J227,0)</f>
        <v>0</v>
      </c>
      <c r="BG227" s="158">
        <f>IF(N227="zákl. přenesená",J227,0)</f>
        <v>0</v>
      </c>
      <c r="BH227" s="158">
        <f>IF(N227="sníž. přenesená",J227,0)</f>
        <v>0</v>
      </c>
      <c r="BI227" s="158">
        <f>IF(N227="nulová",J227,0)</f>
        <v>0</v>
      </c>
      <c r="BJ227" s="16" t="s">
        <v>142</v>
      </c>
      <c r="BK227" s="158">
        <f>ROUND(I227*H227,2)</f>
        <v>0</v>
      </c>
      <c r="BL227" s="16" t="s">
        <v>186</v>
      </c>
      <c r="BM227" s="157" t="s">
        <v>293</v>
      </c>
    </row>
    <row r="228" spans="2:65" s="1" customFormat="1" ht="16.5" customHeight="1">
      <c r="B228" s="144"/>
      <c r="C228" s="145">
        <v>35</v>
      </c>
      <c r="D228" s="145" t="s">
        <v>137</v>
      </c>
      <c r="E228" s="146" t="s">
        <v>294</v>
      </c>
      <c r="F228" s="147" t="s">
        <v>295</v>
      </c>
      <c r="G228" s="148" t="s">
        <v>267</v>
      </c>
      <c r="H228" s="149">
        <v>2</v>
      </c>
      <c r="I228" s="150"/>
      <c r="J228" s="151">
        <f>ROUND(I228*H228,2)</f>
        <v>0</v>
      </c>
      <c r="K228" s="152"/>
      <c r="L228" s="31"/>
      <c r="M228" s="153" t="s">
        <v>1</v>
      </c>
      <c r="N228" s="154" t="s">
        <v>42</v>
      </c>
      <c r="P228" s="155">
        <f>O228*H228</f>
        <v>0</v>
      </c>
      <c r="Q228" s="155">
        <v>7.6999999999999996E-4</v>
      </c>
      <c r="R228" s="155">
        <f>Q228*H228</f>
        <v>1.5399999999999999E-3</v>
      </c>
      <c r="S228" s="155">
        <v>0</v>
      </c>
      <c r="T228" s="156">
        <f>S228*H228</f>
        <v>0</v>
      </c>
      <c r="AR228" s="157" t="s">
        <v>186</v>
      </c>
      <c r="AT228" s="157" t="s">
        <v>137</v>
      </c>
      <c r="AU228" s="157" t="s">
        <v>142</v>
      </c>
      <c r="AY228" s="16" t="s">
        <v>134</v>
      </c>
      <c r="BE228" s="158">
        <f>IF(N228="základní",J228,0)</f>
        <v>0</v>
      </c>
      <c r="BF228" s="158">
        <f>IF(N228="snížená",J228,0)</f>
        <v>0</v>
      </c>
      <c r="BG228" s="158">
        <f>IF(N228="zákl. přenesená",J228,0)</f>
        <v>0</v>
      </c>
      <c r="BH228" s="158">
        <f>IF(N228="sníž. přenesená",J228,0)</f>
        <v>0</v>
      </c>
      <c r="BI228" s="158">
        <f>IF(N228="nulová",J228,0)</f>
        <v>0</v>
      </c>
      <c r="BJ228" s="16" t="s">
        <v>142</v>
      </c>
      <c r="BK228" s="158">
        <f>ROUND(I228*H228,2)</f>
        <v>0</v>
      </c>
      <c r="BL228" s="16" t="s">
        <v>186</v>
      </c>
      <c r="BM228" s="157" t="s">
        <v>296</v>
      </c>
    </row>
    <row r="229" spans="2:65" s="1" customFormat="1" ht="16.5" customHeight="1">
      <c r="B229" s="144"/>
      <c r="C229" s="145">
        <v>36</v>
      </c>
      <c r="D229" s="145" t="s">
        <v>137</v>
      </c>
      <c r="E229" s="146" t="s">
        <v>297</v>
      </c>
      <c r="F229" s="147" t="s">
        <v>298</v>
      </c>
      <c r="G229" s="148" t="s">
        <v>177</v>
      </c>
      <c r="H229" s="149">
        <v>3</v>
      </c>
      <c r="I229" s="150"/>
      <c r="J229" s="151">
        <f>ROUND(I229*H229,2)</f>
        <v>0</v>
      </c>
      <c r="K229" s="152"/>
      <c r="L229" s="31"/>
      <c r="M229" s="153" t="s">
        <v>1</v>
      </c>
      <c r="N229" s="154" t="s">
        <v>42</v>
      </c>
      <c r="P229" s="155">
        <f>O229*H229</f>
        <v>0</v>
      </c>
      <c r="Q229" s="155">
        <v>0</v>
      </c>
      <c r="R229" s="155">
        <f>Q229*H229</f>
        <v>0</v>
      </c>
      <c r="S229" s="155">
        <v>3.0999999999999999E-3</v>
      </c>
      <c r="T229" s="156">
        <f>S229*H229</f>
        <v>9.2999999999999992E-3</v>
      </c>
      <c r="AR229" s="157" t="s">
        <v>186</v>
      </c>
      <c r="AT229" s="157" t="s">
        <v>137</v>
      </c>
      <c r="AU229" s="157" t="s">
        <v>142</v>
      </c>
      <c r="AY229" s="16" t="s">
        <v>134</v>
      </c>
      <c r="BE229" s="158">
        <f>IF(N229="základní",J229,0)</f>
        <v>0</v>
      </c>
      <c r="BF229" s="158">
        <f>IF(N229="snížená",J229,0)</f>
        <v>0</v>
      </c>
      <c r="BG229" s="158">
        <f>IF(N229="zákl. přenesená",J229,0)</f>
        <v>0</v>
      </c>
      <c r="BH229" s="158">
        <f>IF(N229="sníž. přenesená",J229,0)</f>
        <v>0</v>
      </c>
      <c r="BI229" s="158">
        <f>IF(N229="nulová",J229,0)</f>
        <v>0</v>
      </c>
      <c r="BJ229" s="16" t="s">
        <v>142</v>
      </c>
      <c r="BK229" s="158">
        <f>ROUND(I229*H229,2)</f>
        <v>0</v>
      </c>
      <c r="BL229" s="16" t="s">
        <v>186</v>
      </c>
      <c r="BM229" s="157" t="s">
        <v>299</v>
      </c>
    </row>
    <row r="230" spans="2:65" s="13" customFormat="1">
      <c r="B230" s="167"/>
      <c r="D230" s="160" t="s">
        <v>144</v>
      </c>
      <c r="E230" s="168" t="s">
        <v>1</v>
      </c>
      <c r="F230" s="169" t="s">
        <v>300</v>
      </c>
      <c r="H230" s="168" t="s">
        <v>1</v>
      </c>
      <c r="I230" s="170"/>
      <c r="L230" s="167"/>
      <c r="M230" s="171"/>
      <c r="T230" s="172"/>
      <c r="AT230" s="168" t="s">
        <v>144</v>
      </c>
      <c r="AU230" s="168" t="s">
        <v>142</v>
      </c>
      <c r="AV230" s="13" t="s">
        <v>84</v>
      </c>
      <c r="AW230" s="13" t="s">
        <v>33</v>
      </c>
      <c r="AX230" s="13" t="s">
        <v>76</v>
      </c>
      <c r="AY230" s="168" t="s">
        <v>134</v>
      </c>
    </row>
    <row r="231" spans="2:65" s="12" customFormat="1">
      <c r="B231" s="159"/>
      <c r="D231" s="160" t="s">
        <v>144</v>
      </c>
      <c r="E231" s="161" t="s">
        <v>1</v>
      </c>
      <c r="F231" s="162" t="s">
        <v>135</v>
      </c>
      <c r="H231" s="163">
        <v>3</v>
      </c>
      <c r="I231" s="164"/>
      <c r="L231" s="159"/>
      <c r="M231" s="165"/>
      <c r="T231" s="166"/>
      <c r="AT231" s="161" t="s">
        <v>144</v>
      </c>
      <c r="AU231" s="161" t="s">
        <v>142</v>
      </c>
      <c r="AV231" s="12" t="s">
        <v>142</v>
      </c>
      <c r="AW231" s="12" t="s">
        <v>33</v>
      </c>
      <c r="AX231" s="12" t="s">
        <v>84</v>
      </c>
      <c r="AY231" s="161" t="s">
        <v>134</v>
      </c>
    </row>
    <row r="232" spans="2:65" s="1" customFormat="1" ht="16.5" customHeight="1">
      <c r="B232" s="144"/>
      <c r="C232" s="145">
        <v>37</v>
      </c>
      <c r="D232" s="145" t="s">
        <v>137</v>
      </c>
      <c r="E232" s="146" t="s">
        <v>301</v>
      </c>
      <c r="F232" s="147" t="s">
        <v>302</v>
      </c>
      <c r="G232" s="148" t="s">
        <v>267</v>
      </c>
      <c r="H232" s="149">
        <v>11</v>
      </c>
      <c r="I232" s="150"/>
      <c r="J232" s="151">
        <f>ROUND(I232*H232,2)</f>
        <v>0</v>
      </c>
      <c r="K232" s="152"/>
      <c r="L232" s="31"/>
      <c r="M232" s="153" t="s">
        <v>1</v>
      </c>
      <c r="N232" s="154" t="s">
        <v>42</v>
      </c>
      <c r="P232" s="155">
        <f>O232*H232</f>
        <v>0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AR232" s="157" t="s">
        <v>186</v>
      </c>
      <c r="AT232" s="157" t="s">
        <v>137</v>
      </c>
      <c r="AU232" s="157" t="s">
        <v>142</v>
      </c>
      <c r="AY232" s="16" t="s">
        <v>134</v>
      </c>
      <c r="BE232" s="158">
        <f>IF(N232="základní",J232,0)</f>
        <v>0</v>
      </c>
      <c r="BF232" s="158">
        <f>IF(N232="snížená",J232,0)</f>
        <v>0</v>
      </c>
      <c r="BG232" s="158">
        <f>IF(N232="zákl. přenesená",J232,0)</f>
        <v>0</v>
      </c>
      <c r="BH232" s="158">
        <f>IF(N232="sníž. přenesená",J232,0)</f>
        <v>0</v>
      </c>
      <c r="BI232" s="158">
        <f>IF(N232="nulová",J232,0)</f>
        <v>0</v>
      </c>
      <c r="BJ232" s="16" t="s">
        <v>142</v>
      </c>
      <c r="BK232" s="158">
        <f>ROUND(I232*H232,2)</f>
        <v>0</v>
      </c>
      <c r="BL232" s="16" t="s">
        <v>186</v>
      </c>
      <c r="BM232" s="157" t="s">
        <v>303</v>
      </c>
    </row>
    <row r="233" spans="2:65" s="1" customFormat="1" ht="21.75" customHeight="1">
      <c r="B233" s="144"/>
      <c r="C233" s="145">
        <v>38</v>
      </c>
      <c r="D233" s="145" t="s">
        <v>137</v>
      </c>
      <c r="E233" s="146" t="s">
        <v>304</v>
      </c>
      <c r="F233" s="147" t="s">
        <v>305</v>
      </c>
      <c r="G233" s="148" t="s">
        <v>217</v>
      </c>
      <c r="H233" s="149">
        <v>8.0000000000000002E-3</v>
      </c>
      <c r="I233" s="150"/>
      <c r="J233" s="151">
        <f>ROUND(I233*H233,2)</f>
        <v>0</v>
      </c>
      <c r="K233" s="152"/>
      <c r="L233" s="31"/>
      <c r="M233" s="153" t="s">
        <v>1</v>
      </c>
      <c r="N233" s="154" t="s">
        <v>42</v>
      </c>
      <c r="P233" s="155">
        <f>O233*H233</f>
        <v>0</v>
      </c>
      <c r="Q233" s="155">
        <v>0</v>
      </c>
      <c r="R233" s="155">
        <f>Q233*H233</f>
        <v>0</v>
      </c>
      <c r="S233" s="155">
        <v>0</v>
      </c>
      <c r="T233" s="156">
        <f>S233*H233</f>
        <v>0</v>
      </c>
      <c r="AR233" s="157" t="s">
        <v>186</v>
      </c>
      <c r="AT233" s="157" t="s">
        <v>137</v>
      </c>
      <c r="AU233" s="157" t="s">
        <v>142</v>
      </c>
      <c r="AY233" s="16" t="s">
        <v>134</v>
      </c>
      <c r="BE233" s="158">
        <f>IF(N233="základní",J233,0)</f>
        <v>0</v>
      </c>
      <c r="BF233" s="158">
        <f>IF(N233="snížená",J233,0)</f>
        <v>0</v>
      </c>
      <c r="BG233" s="158">
        <f>IF(N233="zákl. přenesená",J233,0)</f>
        <v>0</v>
      </c>
      <c r="BH233" s="158">
        <f>IF(N233="sníž. přenesená",J233,0)</f>
        <v>0</v>
      </c>
      <c r="BI233" s="158">
        <f>IF(N233="nulová",J233,0)</f>
        <v>0</v>
      </c>
      <c r="BJ233" s="16" t="s">
        <v>142</v>
      </c>
      <c r="BK233" s="158">
        <f>ROUND(I233*H233,2)</f>
        <v>0</v>
      </c>
      <c r="BL233" s="16" t="s">
        <v>186</v>
      </c>
      <c r="BM233" s="157" t="s">
        <v>306</v>
      </c>
    </row>
    <row r="234" spans="2:65" s="11" customFormat="1" ht="22.9" customHeight="1">
      <c r="B234" s="132"/>
      <c r="D234" s="133" t="s">
        <v>75</v>
      </c>
      <c r="E234" s="142" t="s">
        <v>307</v>
      </c>
      <c r="F234" s="142" t="s">
        <v>308</v>
      </c>
      <c r="I234" s="135"/>
      <c r="J234" s="143">
        <f>BK234</f>
        <v>0</v>
      </c>
      <c r="L234" s="132"/>
      <c r="M234" s="137"/>
      <c r="P234" s="138">
        <f>SUM(P235:P244)</f>
        <v>0</v>
      </c>
      <c r="R234" s="138">
        <f>SUM(R235:R244)</f>
        <v>2.018E-2</v>
      </c>
      <c r="T234" s="139">
        <f>SUM(T235:T244)</f>
        <v>2.7999999999999995E-3</v>
      </c>
      <c r="AR234" s="133" t="s">
        <v>142</v>
      </c>
      <c r="AT234" s="140" t="s">
        <v>75</v>
      </c>
      <c r="AU234" s="140" t="s">
        <v>84</v>
      </c>
      <c r="AY234" s="133" t="s">
        <v>134</v>
      </c>
      <c r="BK234" s="141">
        <f>SUM(BK235:BK244)</f>
        <v>0</v>
      </c>
    </row>
    <row r="235" spans="2:65" s="1" customFormat="1" ht="16.5" customHeight="1">
      <c r="B235" s="144"/>
      <c r="C235" s="145">
        <v>39</v>
      </c>
      <c r="D235" s="145" t="s">
        <v>137</v>
      </c>
      <c r="E235" s="146" t="s">
        <v>309</v>
      </c>
      <c r="F235" s="147" t="s">
        <v>310</v>
      </c>
      <c r="G235" s="148" t="s">
        <v>267</v>
      </c>
      <c r="H235" s="149">
        <v>10</v>
      </c>
      <c r="I235" s="150"/>
      <c r="J235" s="151">
        <f t="shared" ref="J235:J244" si="10">ROUND(I235*H235,2)</f>
        <v>0</v>
      </c>
      <c r="K235" s="152"/>
      <c r="L235" s="31"/>
      <c r="M235" s="153" t="s">
        <v>1</v>
      </c>
      <c r="N235" s="154" t="s">
        <v>42</v>
      </c>
      <c r="P235" s="155">
        <f t="shared" ref="P235:P244" si="11">O235*H235</f>
        <v>0</v>
      </c>
      <c r="Q235" s="155">
        <v>0</v>
      </c>
      <c r="R235" s="155">
        <f t="shared" ref="R235:R244" si="12">Q235*H235</f>
        <v>0</v>
      </c>
      <c r="S235" s="155">
        <v>2.7999999999999998E-4</v>
      </c>
      <c r="T235" s="156">
        <f t="shared" ref="T235:T244" si="13">S235*H235</f>
        <v>2.7999999999999995E-3</v>
      </c>
      <c r="AR235" s="157" t="s">
        <v>186</v>
      </c>
      <c r="AT235" s="157" t="s">
        <v>137</v>
      </c>
      <c r="AU235" s="157" t="s">
        <v>142</v>
      </c>
      <c r="AY235" s="16" t="s">
        <v>134</v>
      </c>
      <c r="BE235" s="158">
        <f t="shared" ref="BE235:BE244" si="14">IF(N235="základní",J235,0)</f>
        <v>0</v>
      </c>
      <c r="BF235" s="158">
        <f t="shared" ref="BF235:BF244" si="15">IF(N235="snížená",J235,0)</f>
        <v>0</v>
      </c>
      <c r="BG235" s="158">
        <f t="shared" ref="BG235:BG244" si="16">IF(N235="zákl. přenesená",J235,0)</f>
        <v>0</v>
      </c>
      <c r="BH235" s="158">
        <f t="shared" ref="BH235:BH244" si="17">IF(N235="sníž. přenesená",J235,0)</f>
        <v>0</v>
      </c>
      <c r="BI235" s="158">
        <f t="shared" ref="BI235:BI244" si="18">IF(N235="nulová",J235,0)</f>
        <v>0</v>
      </c>
      <c r="BJ235" s="16" t="s">
        <v>142</v>
      </c>
      <c r="BK235" s="158">
        <f t="shared" ref="BK235:BK244" si="19">ROUND(I235*H235,2)</f>
        <v>0</v>
      </c>
      <c r="BL235" s="16" t="s">
        <v>186</v>
      </c>
      <c r="BM235" s="157" t="s">
        <v>311</v>
      </c>
    </row>
    <row r="236" spans="2:65" s="1" customFormat="1" ht="21.75" customHeight="1">
      <c r="B236" s="144"/>
      <c r="C236" s="145">
        <v>40</v>
      </c>
      <c r="D236" s="145" t="s">
        <v>137</v>
      </c>
      <c r="E236" s="146" t="s">
        <v>312</v>
      </c>
      <c r="F236" s="147" t="s">
        <v>313</v>
      </c>
      <c r="G236" s="148" t="s">
        <v>267</v>
      </c>
      <c r="H236" s="149">
        <v>20</v>
      </c>
      <c r="I236" s="150"/>
      <c r="J236" s="151">
        <f t="shared" si="10"/>
        <v>0</v>
      </c>
      <c r="K236" s="152"/>
      <c r="L236" s="31"/>
      <c r="M236" s="153" t="s">
        <v>1</v>
      </c>
      <c r="N236" s="154" t="s">
        <v>42</v>
      </c>
      <c r="P236" s="155">
        <f t="shared" si="11"/>
        <v>0</v>
      </c>
      <c r="Q236" s="155">
        <v>4.2000000000000002E-4</v>
      </c>
      <c r="R236" s="155">
        <f t="shared" si="12"/>
        <v>8.4000000000000012E-3</v>
      </c>
      <c r="S236" s="155">
        <v>0</v>
      </c>
      <c r="T236" s="156">
        <f t="shared" si="13"/>
        <v>0</v>
      </c>
      <c r="AR236" s="157" t="s">
        <v>186</v>
      </c>
      <c r="AT236" s="157" t="s">
        <v>137</v>
      </c>
      <c r="AU236" s="157" t="s">
        <v>142</v>
      </c>
      <c r="AY236" s="16" t="s">
        <v>134</v>
      </c>
      <c r="BE236" s="158">
        <f t="shared" si="14"/>
        <v>0</v>
      </c>
      <c r="BF236" s="158">
        <f t="shared" si="15"/>
        <v>0</v>
      </c>
      <c r="BG236" s="158">
        <f t="shared" si="16"/>
        <v>0</v>
      </c>
      <c r="BH236" s="158">
        <f t="shared" si="17"/>
        <v>0</v>
      </c>
      <c r="BI236" s="158">
        <f t="shared" si="18"/>
        <v>0</v>
      </c>
      <c r="BJ236" s="16" t="s">
        <v>142</v>
      </c>
      <c r="BK236" s="158">
        <f t="shared" si="19"/>
        <v>0</v>
      </c>
      <c r="BL236" s="16" t="s">
        <v>186</v>
      </c>
      <c r="BM236" s="157" t="s">
        <v>314</v>
      </c>
    </row>
    <row r="237" spans="2:65" s="1" customFormat="1" ht="21.75" customHeight="1">
      <c r="B237" s="144"/>
      <c r="C237" s="173">
        <v>41</v>
      </c>
      <c r="D237" s="173" t="s">
        <v>179</v>
      </c>
      <c r="E237" s="174" t="s">
        <v>315</v>
      </c>
      <c r="F237" s="175" t="s">
        <v>316</v>
      </c>
      <c r="G237" s="176" t="s">
        <v>267</v>
      </c>
      <c r="H237" s="177">
        <v>7</v>
      </c>
      <c r="I237" s="178"/>
      <c r="J237" s="179">
        <f t="shared" si="10"/>
        <v>0</v>
      </c>
      <c r="K237" s="180"/>
      <c r="L237" s="181"/>
      <c r="M237" s="182" t="s">
        <v>1</v>
      </c>
      <c r="N237" s="183" t="s">
        <v>42</v>
      </c>
      <c r="P237" s="155">
        <f t="shared" si="11"/>
        <v>0</v>
      </c>
      <c r="Q237" s="155">
        <v>1.1E-4</v>
      </c>
      <c r="R237" s="155">
        <f t="shared" si="12"/>
        <v>7.7000000000000007E-4</v>
      </c>
      <c r="S237" s="155">
        <v>0</v>
      </c>
      <c r="T237" s="156">
        <f t="shared" si="13"/>
        <v>0</v>
      </c>
      <c r="AR237" s="157" t="s">
        <v>261</v>
      </c>
      <c r="AT237" s="157" t="s">
        <v>179</v>
      </c>
      <c r="AU237" s="157" t="s">
        <v>142</v>
      </c>
      <c r="AY237" s="16" t="s">
        <v>134</v>
      </c>
      <c r="BE237" s="158">
        <f t="shared" si="14"/>
        <v>0</v>
      </c>
      <c r="BF237" s="158">
        <f t="shared" si="15"/>
        <v>0</v>
      </c>
      <c r="BG237" s="158">
        <f t="shared" si="16"/>
        <v>0</v>
      </c>
      <c r="BH237" s="158">
        <f t="shared" si="17"/>
        <v>0</v>
      </c>
      <c r="BI237" s="158">
        <f t="shared" si="18"/>
        <v>0</v>
      </c>
      <c r="BJ237" s="16" t="s">
        <v>142</v>
      </c>
      <c r="BK237" s="158">
        <f t="shared" si="19"/>
        <v>0</v>
      </c>
      <c r="BL237" s="16" t="s">
        <v>186</v>
      </c>
      <c r="BM237" s="157" t="s">
        <v>317</v>
      </c>
    </row>
    <row r="238" spans="2:65" s="1" customFormat="1" ht="21.75" customHeight="1">
      <c r="B238" s="144"/>
      <c r="C238" s="173">
        <v>42</v>
      </c>
      <c r="D238" s="173" t="s">
        <v>179</v>
      </c>
      <c r="E238" s="174" t="s">
        <v>318</v>
      </c>
      <c r="F238" s="175" t="s">
        <v>319</v>
      </c>
      <c r="G238" s="176" t="s">
        <v>267</v>
      </c>
      <c r="H238" s="177">
        <v>7</v>
      </c>
      <c r="I238" s="178"/>
      <c r="J238" s="179">
        <f t="shared" si="10"/>
        <v>0</v>
      </c>
      <c r="K238" s="180"/>
      <c r="L238" s="181"/>
      <c r="M238" s="182" t="s">
        <v>1</v>
      </c>
      <c r="N238" s="183" t="s">
        <v>42</v>
      </c>
      <c r="P238" s="155">
        <f t="shared" si="11"/>
        <v>0</v>
      </c>
      <c r="Q238" s="155">
        <v>1.7000000000000001E-4</v>
      </c>
      <c r="R238" s="155">
        <f t="shared" si="12"/>
        <v>1.1900000000000001E-3</v>
      </c>
      <c r="S238" s="155">
        <v>0</v>
      </c>
      <c r="T238" s="156">
        <f t="shared" si="13"/>
        <v>0</v>
      </c>
      <c r="AR238" s="157" t="s">
        <v>261</v>
      </c>
      <c r="AT238" s="157" t="s">
        <v>179</v>
      </c>
      <c r="AU238" s="157" t="s">
        <v>142</v>
      </c>
      <c r="AY238" s="16" t="s">
        <v>134</v>
      </c>
      <c r="BE238" s="158">
        <f t="shared" si="14"/>
        <v>0</v>
      </c>
      <c r="BF238" s="158">
        <f t="shared" si="15"/>
        <v>0</v>
      </c>
      <c r="BG238" s="158">
        <f t="shared" si="16"/>
        <v>0</v>
      </c>
      <c r="BH238" s="158">
        <f t="shared" si="17"/>
        <v>0</v>
      </c>
      <c r="BI238" s="158">
        <f t="shared" si="18"/>
        <v>0</v>
      </c>
      <c r="BJ238" s="16" t="s">
        <v>142</v>
      </c>
      <c r="BK238" s="158">
        <f t="shared" si="19"/>
        <v>0</v>
      </c>
      <c r="BL238" s="16" t="s">
        <v>186</v>
      </c>
      <c r="BM238" s="157" t="s">
        <v>320</v>
      </c>
    </row>
    <row r="239" spans="2:65" s="1" customFormat="1" ht="21.75" customHeight="1">
      <c r="B239" s="144"/>
      <c r="C239" s="173">
        <v>43</v>
      </c>
      <c r="D239" s="173" t="s">
        <v>179</v>
      </c>
      <c r="E239" s="174" t="s">
        <v>321</v>
      </c>
      <c r="F239" s="175" t="s">
        <v>322</v>
      </c>
      <c r="G239" s="176" t="s">
        <v>267</v>
      </c>
      <c r="H239" s="177">
        <v>6</v>
      </c>
      <c r="I239" s="178"/>
      <c r="J239" s="179">
        <f t="shared" si="10"/>
        <v>0</v>
      </c>
      <c r="K239" s="180"/>
      <c r="L239" s="181"/>
      <c r="M239" s="182" t="s">
        <v>1</v>
      </c>
      <c r="N239" s="183" t="s">
        <v>42</v>
      </c>
      <c r="P239" s="155">
        <f t="shared" si="11"/>
        <v>0</v>
      </c>
      <c r="Q239" s="155">
        <v>2.7E-4</v>
      </c>
      <c r="R239" s="155">
        <f t="shared" si="12"/>
        <v>1.6199999999999999E-3</v>
      </c>
      <c r="S239" s="155">
        <v>0</v>
      </c>
      <c r="T239" s="156">
        <f t="shared" si="13"/>
        <v>0</v>
      </c>
      <c r="AR239" s="157" t="s">
        <v>261</v>
      </c>
      <c r="AT239" s="157" t="s">
        <v>179</v>
      </c>
      <c r="AU239" s="157" t="s">
        <v>142</v>
      </c>
      <c r="AY239" s="16" t="s">
        <v>134</v>
      </c>
      <c r="BE239" s="158">
        <f t="shared" si="14"/>
        <v>0</v>
      </c>
      <c r="BF239" s="158">
        <f t="shared" si="15"/>
        <v>0</v>
      </c>
      <c r="BG239" s="158">
        <f t="shared" si="16"/>
        <v>0</v>
      </c>
      <c r="BH239" s="158">
        <f t="shared" si="17"/>
        <v>0</v>
      </c>
      <c r="BI239" s="158">
        <f t="shared" si="18"/>
        <v>0</v>
      </c>
      <c r="BJ239" s="16" t="s">
        <v>142</v>
      </c>
      <c r="BK239" s="158">
        <f t="shared" si="19"/>
        <v>0</v>
      </c>
      <c r="BL239" s="16" t="s">
        <v>186</v>
      </c>
      <c r="BM239" s="157" t="s">
        <v>323</v>
      </c>
    </row>
    <row r="240" spans="2:65" s="1" customFormat="1" ht="21.75" customHeight="1">
      <c r="B240" s="144"/>
      <c r="C240" s="145">
        <v>44</v>
      </c>
      <c r="D240" s="145" t="s">
        <v>137</v>
      </c>
      <c r="E240" s="146" t="s">
        <v>324</v>
      </c>
      <c r="F240" s="147" t="s">
        <v>325</v>
      </c>
      <c r="G240" s="148" t="s">
        <v>326</v>
      </c>
      <c r="H240" s="149">
        <v>1</v>
      </c>
      <c r="I240" s="150"/>
      <c r="J240" s="151">
        <f t="shared" si="10"/>
        <v>0</v>
      </c>
      <c r="K240" s="152"/>
      <c r="L240" s="31"/>
      <c r="M240" s="153" t="s">
        <v>1</v>
      </c>
      <c r="N240" s="154" t="s">
        <v>42</v>
      </c>
      <c r="P240" s="155">
        <f t="shared" si="11"/>
        <v>0</v>
      </c>
      <c r="Q240" s="155">
        <v>0</v>
      </c>
      <c r="R240" s="155">
        <f t="shared" si="12"/>
        <v>0</v>
      </c>
      <c r="S240" s="155">
        <v>0</v>
      </c>
      <c r="T240" s="156">
        <f t="shared" si="13"/>
        <v>0</v>
      </c>
      <c r="AR240" s="157" t="s">
        <v>186</v>
      </c>
      <c r="AT240" s="157" t="s">
        <v>137</v>
      </c>
      <c r="AU240" s="157" t="s">
        <v>142</v>
      </c>
      <c r="AY240" s="16" t="s">
        <v>134</v>
      </c>
      <c r="BE240" s="158">
        <f t="shared" si="14"/>
        <v>0</v>
      </c>
      <c r="BF240" s="158">
        <f t="shared" si="15"/>
        <v>0</v>
      </c>
      <c r="BG240" s="158">
        <f t="shared" si="16"/>
        <v>0</v>
      </c>
      <c r="BH240" s="158">
        <f t="shared" si="17"/>
        <v>0</v>
      </c>
      <c r="BI240" s="158">
        <f t="shared" si="18"/>
        <v>0</v>
      </c>
      <c r="BJ240" s="16" t="s">
        <v>142</v>
      </c>
      <c r="BK240" s="158">
        <f t="shared" si="19"/>
        <v>0</v>
      </c>
      <c r="BL240" s="16" t="s">
        <v>186</v>
      </c>
      <c r="BM240" s="157" t="s">
        <v>327</v>
      </c>
    </row>
    <row r="241" spans="2:65" s="1" customFormat="1" ht="21.75" customHeight="1">
      <c r="B241" s="144"/>
      <c r="C241" s="145">
        <v>45</v>
      </c>
      <c r="D241" s="145" t="s">
        <v>137</v>
      </c>
      <c r="E241" s="146" t="s">
        <v>328</v>
      </c>
      <c r="F241" s="147" t="s">
        <v>329</v>
      </c>
      <c r="G241" s="148" t="s">
        <v>326</v>
      </c>
      <c r="H241" s="149">
        <v>1</v>
      </c>
      <c r="I241" s="150"/>
      <c r="J241" s="151">
        <f t="shared" si="10"/>
        <v>0</v>
      </c>
      <c r="K241" s="152"/>
      <c r="L241" s="31"/>
      <c r="M241" s="153" t="s">
        <v>1</v>
      </c>
      <c r="N241" s="154" t="s">
        <v>42</v>
      </c>
      <c r="P241" s="155">
        <f t="shared" si="11"/>
        <v>0</v>
      </c>
      <c r="Q241" s="155">
        <v>0</v>
      </c>
      <c r="R241" s="155">
        <f t="shared" si="12"/>
        <v>0</v>
      </c>
      <c r="S241" s="155">
        <v>0</v>
      </c>
      <c r="T241" s="156">
        <f t="shared" si="13"/>
        <v>0</v>
      </c>
      <c r="AR241" s="157" t="s">
        <v>186</v>
      </c>
      <c r="AT241" s="157" t="s">
        <v>137</v>
      </c>
      <c r="AU241" s="157" t="s">
        <v>142</v>
      </c>
      <c r="AY241" s="16" t="s">
        <v>134</v>
      </c>
      <c r="BE241" s="158">
        <f t="shared" si="14"/>
        <v>0</v>
      </c>
      <c r="BF241" s="158">
        <f t="shared" si="15"/>
        <v>0</v>
      </c>
      <c r="BG241" s="158">
        <f t="shared" si="16"/>
        <v>0</v>
      </c>
      <c r="BH241" s="158">
        <f t="shared" si="17"/>
        <v>0</v>
      </c>
      <c r="BI241" s="158">
        <f t="shared" si="18"/>
        <v>0</v>
      </c>
      <c r="BJ241" s="16" t="s">
        <v>142</v>
      </c>
      <c r="BK241" s="158">
        <f t="shared" si="19"/>
        <v>0</v>
      </c>
      <c r="BL241" s="16" t="s">
        <v>186</v>
      </c>
      <c r="BM241" s="157" t="s">
        <v>330</v>
      </c>
    </row>
    <row r="242" spans="2:65" s="1" customFormat="1" ht="21.75" customHeight="1">
      <c r="B242" s="144"/>
      <c r="C242" s="145">
        <v>46</v>
      </c>
      <c r="D242" s="145" t="s">
        <v>137</v>
      </c>
      <c r="E242" s="146" t="s">
        <v>331</v>
      </c>
      <c r="F242" s="147" t="s">
        <v>332</v>
      </c>
      <c r="G242" s="148" t="s">
        <v>267</v>
      </c>
      <c r="H242" s="149">
        <v>20</v>
      </c>
      <c r="I242" s="150"/>
      <c r="J242" s="151">
        <f t="shared" si="10"/>
        <v>0</v>
      </c>
      <c r="K242" s="152"/>
      <c r="L242" s="31"/>
      <c r="M242" s="153" t="s">
        <v>1</v>
      </c>
      <c r="N242" s="154" t="s">
        <v>42</v>
      </c>
      <c r="P242" s="155">
        <f t="shared" si="11"/>
        <v>0</v>
      </c>
      <c r="Q242" s="155">
        <v>4.0000000000000002E-4</v>
      </c>
      <c r="R242" s="155">
        <f t="shared" si="12"/>
        <v>8.0000000000000002E-3</v>
      </c>
      <c r="S242" s="155">
        <v>0</v>
      </c>
      <c r="T242" s="156">
        <f t="shared" si="13"/>
        <v>0</v>
      </c>
      <c r="AR242" s="157" t="s">
        <v>186</v>
      </c>
      <c r="AT242" s="157" t="s">
        <v>137</v>
      </c>
      <c r="AU242" s="157" t="s">
        <v>142</v>
      </c>
      <c r="AY242" s="16" t="s">
        <v>134</v>
      </c>
      <c r="BE242" s="158">
        <f t="shared" si="14"/>
        <v>0</v>
      </c>
      <c r="BF242" s="158">
        <f t="shared" si="15"/>
        <v>0</v>
      </c>
      <c r="BG242" s="158">
        <f t="shared" si="16"/>
        <v>0</v>
      </c>
      <c r="BH242" s="158">
        <f t="shared" si="17"/>
        <v>0</v>
      </c>
      <c r="BI242" s="158">
        <f t="shared" si="18"/>
        <v>0</v>
      </c>
      <c r="BJ242" s="16" t="s">
        <v>142</v>
      </c>
      <c r="BK242" s="158">
        <f t="shared" si="19"/>
        <v>0</v>
      </c>
      <c r="BL242" s="16" t="s">
        <v>186</v>
      </c>
      <c r="BM242" s="157" t="s">
        <v>333</v>
      </c>
    </row>
    <row r="243" spans="2:65" s="1" customFormat="1" ht="16.5" customHeight="1">
      <c r="B243" s="144"/>
      <c r="C243" s="145">
        <v>47</v>
      </c>
      <c r="D243" s="145" t="s">
        <v>137</v>
      </c>
      <c r="E243" s="146" t="s">
        <v>334</v>
      </c>
      <c r="F243" s="147" t="s">
        <v>335</v>
      </c>
      <c r="G243" s="148" t="s">
        <v>267</v>
      </c>
      <c r="H243" s="149">
        <v>20</v>
      </c>
      <c r="I243" s="150"/>
      <c r="J243" s="151">
        <f t="shared" si="10"/>
        <v>0</v>
      </c>
      <c r="K243" s="152"/>
      <c r="L243" s="31"/>
      <c r="M243" s="153" t="s">
        <v>1</v>
      </c>
      <c r="N243" s="154" t="s">
        <v>42</v>
      </c>
      <c r="P243" s="155">
        <f t="shared" si="11"/>
        <v>0</v>
      </c>
      <c r="Q243" s="155">
        <v>1.0000000000000001E-5</v>
      </c>
      <c r="R243" s="155">
        <f t="shared" si="12"/>
        <v>2.0000000000000001E-4</v>
      </c>
      <c r="S243" s="155">
        <v>0</v>
      </c>
      <c r="T243" s="156">
        <f t="shared" si="13"/>
        <v>0</v>
      </c>
      <c r="AR243" s="157" t="s">
        <v>186</v>
      </c>
      <c r="AT243" s="157" t="s">
        <v>137</v>
      </c>
      <c r="AU243" s="157" t="s">
        <v>142</v>
      </c>
      <c r="AY243" s="16" t="s">
        <v>134</v>
      </c>
      <c r="BE243" s="158">
        <f t="shared" si="14"/>
        <v>0</v>
      </c>
      <c r="BF243" s="158">
        <f t="shared" si="15"/>
        <v>0</v>
      </c>
      <c r="BG243" s="158">
        <f t="shared" si="16"/>
        <v>0</v>
      </c>
      <c r="BH243" s="158">
        <f t="shared" si="17"/>
        <v>0</v>
      </c>
      <c r="BI243" s="158">
        <f t="shared" si="18"/>
        <v>0</v>
      </c>
      <c r="BJ243" s="16" t="s">
        <v>142</v>
      </c>
      <c r="BK243" s="158">
        <f t="shared" si="19"/>
        <v>0</v>
      </c>
      <c r="BL243" s="16" t="s">
        <v>186</v>
      </c>
      <c r="BM243" s="157" t="s">
        <v>336</v>
      </c>
    </row>
    <row r="244" spans="2:65" s="1" customFormat="1" ht="21.75" customHeight="1">
      <c r="B244" s="144"/>
      <c r="C244" s="145">
        <v>48</v>
      </c>
      <c r="D244" s="145" t="s">
        <v>137</v>
      </c>
      <c r="E244" s="146" t="s">
        <v>337</v>
      </c>
      <c r="F244" s="147" t="s">
        <v>338</v>
      </c>
      <c r="G244" s="148" t="s">
        <v>217</v>
      </c>
      <c r="H244" s="149">
        <v>0.02</v>
      </c>
      <c r="I244" s="150"/>
      <c r="J244" s="151">
        <f t="shared" si="10"/>
        <v>0</v>
      </c>
      <c r="K244" s="152"/>
      <c r="L244" s="31"/>
      <c r="M244" s="153" t="s">
        <v>1</v>
      </c>
      <c r="N244" s="154" t="s">
        <v>42</v>
      </c>
      <c r="P244" s="155">
        <f t="shared" si="11"/>
        <v>0</v>
      </c>
      <c r="Q244" s="155">
        <v>0</v>
      </c>
      <c r="R244" s="155">
        <f t="shared" si="12"/>
        <v>0</v>
      </c>
      <c r="S244" s="155">
        <v>0</v>
      </c>
      <c r="T244" s="156">
        <f t="shared" si="13"/>
        <v>0</v>
      </c>
      <c r="AR244" s="157" t="s">
        <v>186</v>
      </c>
      <c r="AT244" s="157" t="s">
        <v>137</v>
      </c>
      <c r="AU244" s="157" t="s">
        <v>142</v>
      </c>
      <c r="AY244" s="16" t="s">
        <v>134</v>
      </c>
      <c r="BE244" s="158">
        <f t="shared" si="14"/>
        <v>0</v>
      </c>
      <c r="BF244" s="158">
        <f t="shared" si="15"/>
        <v>0</v>
      </c>
      <c r="BG244" s="158">
        <f t="shared" si="16"/>
        <v>0</v>
      </c>
      <c r="BH244" s="158">
        <f t="shared" si="17"/>
        <v>0</v>
      </c>
      <c r="BI244" s="158">
        <f t="shared" si="18"/>
        <v>0</v>
      </c>
      <c r="BJ244" s="16" t="s">
        <v>142</v>
      </c>
      <c r="BK244" s="158">
        <f t="shared" si="19"/>
        <v>0</v>
      </c>
      <c r="BL244" s="16" t="s">
        <v>186</v>
      </c>
      <c r="BM244" s="157" t="s">
        <v>339</v>
      </c>
    </row>
    <row r="245" spans="2:65" s="11" customFormat="1" ht="22.9" customHeight="1">
      <c r="B245" s="132"/>
      <c r="D245" s="133" t="s">
        <v>75</v>
      </c>
      <c r="E245" s="142" t="s">
        <v>340</v>
      </c>
      <c r="F245" s="142" t="s">
        <v>341</v>
      </c>
      <c r="I245" s="135"/>
      <c r="J245" s="143">
        <f>BK245</f>
        <v>0</v>
      </c>
      <c r="L245" s="132"/>
      <c r="M245" s="137"/>
      <c r="P245" s="138">
        <f>SUM(P246:P255)</f>
        <v>0</v>
      </c>
      <c r="R245" s="138">
        <f>SUM(R246:R255)</f>
        <v>3.1499999999999996E-3</v>
      </c>
      <c r="T245" s="139">
        <f>SUM(T246:T255)</f>
        <v>6.45E-3</v>
      </c>
      <c r="AR245" s="133" t="s">
        <v>142</v>
      </c>
      <c r="AT245" s="140" t="s">
        <v>75</v>
      </c>
      <c r="AU245" s="140" t="s">
        <v>84</v>
      </c>
      <c r="AY245" s="133" t="s">
        <v>134</v>
      </c>
      <c r="BK245" s="141">
        <f>SUM(BK246:BK255)</f>
        <v>0</v>
      </c>
    </row>
    <row r="246" spans="2:65" s="1" customFormat="1" ht="21.75" customHeight="1">
      <c r="B246" s="144"/>
      <c r="C246" s="145">
        <v>49</v>
      </c>
      <c r="D246" s="145" t="s">
        <v>137</v>
      </c>
      <c r="E246" s="146" t="s">
        <v>342</v>
      </c>
      <c r="F246" s="147" t="s">
        <v>343</v>
      </c>
      <c r="G246" s="148" t="s">
        <v>267</v>
      </c>
      <c r="H246" s="149">
        <v>3</v>
      </c>
      <c r="I246" s="150"/>
      <c r="J246" s="151">
        <f>ROUND(I246*H246,2)</f>
        <v>0</v>
      </c>
      <c r="K246" s="152"/>
      <c r="L246" s="31"/>
      <c r="M246" s="153" t="s">
        <v>1</v>
      </c>
      <c r="N246" s="154" t="s">
        <v>42</v>
      </c>
      <c r="P246" s="155">
        <f>O246*H246</f>
        <v>0</v>
      </c>
      <c r="Q246" s="155">
        <v>1.1E-4</v>
      </c>
      <c r="R246" s="155">
        <f>Q246*H246</f>
        <v>3.3E-4</v>
      </c>
      <c r="S246" s="155">
        <v>2.15E-3</v>
      </c>
      <c r="T246" s="156">
        <f>S246*H246</f>
        <v>6.45E-3</v>
      </c>
      <c r="AR246" s="157" t="s">
        <v>186</v>
      </c>
      <c r="AT246" s="157" t="s">
        <v>137</v>
      </c>
      <c r="AU246" s="157" t="s">
        <v>142</v>
      </c>
      <c r="AY246" s="16" t="s">
        <v>134</v>
      </c>
      <c r="BE246" s="158">
        <f>IF(N246="základní",J246,0)</f>
        <v>0</v>
      </c>
      <c r="BF246" s="158">
        <f>IF(N246="snížená",J246,0)</f>
        <v>0</v>
      </c>
      <c r="BG246" s="158">
        <f>IF(N246="zákl. přenesená",J246,0)</f>
        <v>0</v>
      </c>
      <c r="BH246" s="158">
        <f>IF(N246="sníž. přenesená",J246,0)</f>
        <v>0</v>
      </c>
      <c r="BI246" s="158">
        <f>IF(N246="nulová",J246,0)</f>
        <v>0</v>
      </c>
      <c r="BJ246" s="16" t="s">
        <v>142</v>
      </c>
      <c r="BK246" s="158">
        <f>ROUND(I246*H246,2)</f>
        <v>0</v>
      </c>
      <c r="BL246" s="16" t="s">
        <v>186</v>
      </c>
      <c r="BM246" s="157" t="s">
        <v>344</v>
      </c>
    </row>
    <row r="247" spans="2:65" s="1" customFormat="1" ht="21.75" customHeight="1">
      <c r="B247" s="144"/>
      <c r="C247" s="145">
        <v>50</v>
      </c>
      <c r="D247" s="145" t="s">
        <v>137</v>
      </c>
      <c r="E247" s="146" t="s">
        <v>345</v>
      </c>
      <c r="F247" s="147" t="s">
        <v>346</v>
      </c>
      <c r="G247" s="148" t="s">
        <v>267</v>
      </c>
      <c r="H247" s="149">
        <v>1</v>
      </c>
      <c r="I247" s="150"/>
      <c r="J247" s="151">
        <f>ROUND(I247*H247,2)</f>
        <v>0</v>
      </c>
      <c r="K247" s="152"/>
      <c r="L247" s="31"/>
      <c r="M247" s="153" t="s">
        <v>1</v>
      </c>
      <c r="N247" s="154" t="s">
        <v>42</v>
      </c>
      <c r="P247" s="155">
        <f>O247*H247</f>
        <v>0</v>
      </c>
      <c r="Q247" s="155">
        <v>5.9999999999999995E-4</v>
      </c>
      <c r="R247" s="155">
        <f>Q247*H247</f>
        <v>5.9999999999999995E-4</v>
      </c>
      <c r="S247" s="155">
        <v>0</v>
      </c>
      <c r="T247" s="156">
        <f>S247*H247</f>
        <v>0</v>
      </c>
      <c r="AR247" s="157" t="s">
        <v>186</v>
      </c>
      <c r="AT247" s="157" t="s">
        <v>137</v>
      </c>
      <c r="AU247" s="157" t="s">
        <v>142</v>
      </c>
      <c r="AY247" s="16" t="s">
        <v>134</v>
      </c>
      <c r="BE247" s="158">
        <f>IF(N247="základní",J247,0)</f>
        <v>0</v>
      </c>
      <c r="BF247" s="158">
        <f>IF(N247="snížená",J247,0)</f>
        <v>0</v>
      </c>
      <c r="BG247" s="158">
        <f>IF(N247="zákl. přenesená",J247,0)</f>
        <v>0</v>
      </c>
      <c r="BH247" s="158">
        <f>IF(N247="sníž. přenesená",J247,0)</f>
        <v>0</v>
      </c>
      <c r="BI247" s="158">
        <f>IF(N247="nulová",J247,0)</f>
        <v>0</v>
      </c>
      <c r="BJ247" s="16" t="s">
        <v>142</v>
      </c>
      <c r="BK247" s="158">
        <f>ROUND(I247*H247,2)</f>
        <v>0</v>
      </c>
      <c r="BL247" s="16" t="s">
        <v>186</v>
      </c>
      <c r="BM247" s="157" t="s">
        <v>347</v>
      </c>
    </row>
    <row r="248" spans="2:65" s="13" customFormat="1">
      <c r="B248" s="167"/>
      <c r="D248" s="160" t="s">
        <v>144</v>
      </c>
      <c r="E248" s="168" t="s">
        <v>1</v>
      </c>
      <c r="F248" s="169" t="s">
        <v>348</v>
      </c>
      <c r="H248" s="168" t="s">
        <v>1</v>
      </c>
      <c r="I248" s="170"/>
      <c r="L248" s="167"/>
      <c r="M248" s="171"/>
      <c r="T248" s="172"/>
      <c r="AT248" s="168" t="s">
        <v>144</v>
      </c>
      <c r="AU248" s="168" t="s">
        <v>142</v>
      </c>
      <c r="AV248" s="13" t="s">
        <v>84</v>
      </c>
      <c r="AW248" s="13" t="s">
        <v>33</v>
      </c>
      <c r="AX248" s="13" t="s">
        <v>76</v>
      </c>
      <c r="AY248" s="168" t="s">
        <v>134</v>
      </c>
    </row>
    <row r="249" spans="2:65" s="12" customFormat="1">
      <c r="B249" s="159"/>
      <c r="D249" s="160" t="s">
        <v>144</v>
      </c>
      <c r="E249" s="161" t="s">
        <v>1</v>
      </c>
      <c r="F249" s="162" t="s">
        <v>84</v>
      </c>
      <c r="H249" s="163">
        <v>1</v>
      </c>
      <c r="I249" s="164"/>
      <c r="L249" s="159"/>
      <c r="M249" s="165"/>
      <c r="T249" s="166"/>
      <c r="AT249" s="161" t="s">
        <v>144</v>
      </c>
      <c r="AU249" s="161" t="s">
        <v>142</v>
      </c>
      <c r="AV249" s="12" t="s">
        <v>142</v>
      </c>
      <c r="AW249" s="12" t="s">
        <v>33</v>
      </c>
      <c r="AX249" s="12" t="s">
        <v>84</v>
      </c>
      <c r="AY249" s="161" t="s">
        <v>134</v>
      </c>
    </row>
    <row r="250" spans="2:65" s="1" customFormat="1" ht="21.75" customHeight="1">
      <c r="B250" s="144"/>
      <c r="C250" s="145">
        <v>51</v>
      </c>
      <c r="D250" s="145" t="s">
        <v>137</v>
      </c>
      <c r="E250" s="146" t="s">
        <v>349</v>
      </c>
      <c r="F250" s="147" t="s">
        <v>350</v>
      </c>
      <c r="G250" s="148" t="s">
        <v>267</v>
      </c>
      <c r="H250" s="149">
        <v>3</v>
      </c>
      <c r="I250" s="150"/>
      <c r="J250" s="151">
        <f t="shared" ref="J250:J255" si="20">ROUND(I250*H250,2)</f>
        <v>0</v>
      </c>
      <c r="K250" s="152"/>
      <c r="L250" s="31"/>
      <c r="M250" s="153" t="s">
        <v>1</v>
      </c>
      <c r="N250" s="154" t="s">
        <v>42</v>
      </c>
      <c r="P250" s="155">
        <f t="shared" ref="P250:P255" si="21">O250*H250</f>
        <v>0</v>
      </c>
      <c r="Q250" s="155">
        <v>5.4000000000000001E-4</v>
      </c>
      <c r="R250" s="155">
        <f t="shared" ref="R250:R255" si="22">Q250*H250</f>
        <v>1.6199999999999999E-3</v>
      </c>
      <c r="S250" s="155">
        <v>0</v>
      </c>
      <c r="T250" s="156">
        <f t="shared" ref="T250:T255" si="23">S250*H250</f>
        <v>0</v>
      </c>
      <c r="AR250" s="157" t="s">
        <v>186</v>
      </c>
      <c r="AT250" s="157" t="s">
        <v>137</v>
      </c>
      <c r="AU250" s="157" t="s">
        <v>142</v>
      </c>
      <c r="AY250" s="16" t="s">
        <v>134</v>
      </c>
      <c r="BE250" s="158">
        <f t="shared" ref="BE250:BE255" si="24">IF(N250="základní",J250,0)</f>
        <v>0</v>
      </c>
      <c r="BF250" s="158">
        <f t="shared" ref="BF250:BF255" si="25">IF(N250="snížená",J250,0)</f>
        <v>0</v>
      </c>
      <c r="BG250" s="158">
        <f t="shared" ref="BG250:BG255" si="26">IF(N250="zákl. přenesená",J250,0)</f>
        <v>0</v>
      </c>
      <c r="BH250" s="158">
        <f t="shared" ref="BH250:BH255" si="27">IF(N250="sníž. přenesená",J250,0)</f>
        <v>0</v>
      </c>
      <c r="BI250" s="158">
        <f t="shared" ref="BI250:BI255" si="28">IF(N250="nulová",J250,0)</f>
        <v>0</v>
      </c>
      <c r="BJ250" s="16" t="s">
        <v>142</v>
      </c>
      <c r="BK250" s="158">
        <f t="shared" ref="BK250:BK255" si="29">ROUND(I250*H250,2)</f>
        <v>0</v>
      </c>
      <c r="BL250" s="16" t="s">
        <v>186</v>
      </c>
      <c r="BM250" s="157" t="s">
        <v>351</v>
      </c>
    </row>
    <row r="251" spans="2:65" s="1" customFormat="1" ht="21.75" customHeight="1">
      <c r="B251" s="144"/>
      <c r="C251" s="145">
        <v>52</v>
      </c>
      <c r="D251" s="145" t="s">
        <v>137</v>
      </c>
      <c r="E251" s="146" t="s">
        <v>352</v>
      </c>
      <c r="F251" s="147" t="s">
        <v>700</v>
      </c>
      <c r="G251" s="148" t="s">
        <v>326</v>
      </c>
      <c r="H251" s="149">
        <v>1</v>
      </c>
      <c r="I251" s="150"/>
      <c r="J251" s="151">
        <f t="shared" si="20"/>
        <v>0</v>
      </c>
      <c r="K251" s="152"/>
      <c r="L251" s="31"/>
      <c r="M251" s="153" t="s">
        <v>1</v>
      </c>
      <c r="N251" s="154" t="s">
        <v>42</v>
      </c>
      <c r="P251" s="155">
        <f t="shared" si="21"/>
        <v>0</v>
      </c>
      <c r="Q251" s="155">
        <v>5.9999999999999995E-4</v>
      </c>
      <c r="R251" s="155">
        <f t="shared" si="22"/>
        <v>5.9999999999999995E-4</v>
      </c>
      <c r="S251" s="155">
        <v>0</v>
      </c>
      <c r="T251" s="156">
        <f t="shared" si="23"/>
        <v>0</v>
      </c>
      <c r="AR251" s="157" t="s">
        <v>186</v>
      </c>
      <c r="AT251" s="157" t="s">
        <v>137</v>
      </c>
      <c r="AU251" s="157" t="s">
        <v>142</v>
      </c>
      <c r="AY251" s="16" t="s">
        <v>134</v>
      </c>
      <c r="BE251" s="158">
        <f t="shared" si="24"/>
        <v>0</v>
      </c>
      <c r="BF251" s="158">
        <f t="shared" si="25"/>
        <v>0</v>
      </c>
      <c r="BG251" s="158">
        <f t="shared" si="26"/>
        <v>0</v>
      </c>
      <c r="BH251" s="158">
        <f t="shared" si="27"/>
        <v>0</v>
      </c>
      <c r="BI251" s="158">
        <f t="shared" si="28"/>
        <v>0</v>
      </c>
      <c r="BJ251" s="16" t="s">
        <v>142</v>
      </c>
      <c r="BK251" s="158">
        <f t="shared" si="29"/>
        <v>0</v>
      </c>
      <c r="BL251" s="16" t="s">
        <v>186</v>
      </c>
      <c r="BM251" s="157" t="s">
        <v>353</v>
      </c>
    </row>
    <row r="252" spans="2:65" s="1" customFormat="1" ht="16.5" customHeight="1">
      <c r="B252" s="144"/>
      <c r="C252" s="145">
        <v>53</v>
      </c>
      <c r="D252" s="145" t="s">
        <v>137</v>
      </c>
      <c r="E252" s="146" t="s">
        <v>354</v>
      </c>
      <c r="F252" s="147" t="s">
        <v>355</v>
      </c>
      <c r="G252" s="148" t="s">
        <v>177</v>
      </c>
      <c r="H252" s="149">
        <v>2</v>
      </c>
      <c r="I252" s="150"/>
      <c r="J252" s="151">
        <f t="shared" si="20"/>
        <v>0</v>
      </c>
      <c r="K252" s="152"/>
      <c r="L252" s="31"/>
      <c r="M252" s="153" t="s">
        <v>1</v>
      </c>
      <c r="N252" s="154" t="s">
        <v>42</v>
      </c>
      <c r="P252" s="155">
        <f t="shared" si="21"/>
        <v>0</v>
      </c>
      <c r="Q252" s="155">
        <v>0</v>
      </c>
      <c r="R252" s="155">
        <f t="shared" si="22"/>
        <v>0</v>
      </c>
      <c r="S252" s="155">
        <v>0</v>
      </c>
      <c r="T252" s="156">
        <f t="shared" si="23"/>
        <v>0</v>
      </c>
      <c r="AR252" s="157" t="s">
        <v>186</v>
      </c>
      <c r="AT252" s="157" t="s">
        <v>137</v>
      </c>
      <c r="AU252" s="157" t="s">
        <v>142</v>
      </c>
      <c r="AY252" s="16" t="s">
        <v>134</v>
      </c>
      <c r="BE252" s="158">
        <f t="shared" si="24"/>
        <v>0</v>
      </c>
      <c r="BF252" s="158">
        <f t="shared" si="25"/>
        <v>0</v>
      </c>
      <c r="BG252" s="158">
        <f t="shared" si="26"/>
        <v>0</v>
      </c>
      <c r="BH252" s="158">
        <f t="shared" si="27"/>
        <v>0</v>
      </c>
      <c r="BI252" s="158">
        <f t="shared" si="28"/>
        <v>0</v>
      </c>
      <c r="BJ252" s="16" t="s">
        <v>142</v>
      </c>
      <c r="BK252" s="158">
        <f t="shared" si="29"/>
        <v>0</v>
      </c>
      <c r="BL252" s="16" t="s">
        <v>186</v>
      </c>
      <c r="BM252" s="157" t="s">
        <v>356</v>
      </c>
    </row>
    <row r="253" spans="2:65" s="1" customFormat="1" ht="16.5" customHeight="1">
      <c r="B253" s="144"/>
      <c r="C253" s="145">
        <v>54</v>
      </c>
      <c r="D253" s="145" t="s">
        <v>137</v>
      </c>
      <c r="E253" s="146" t="s">
        <v>357</v>
      </c>
      <c r="F253" s="147" t="s">
        <v>358</v>
      </c>
      <c r="G253" s="148" t="s">
        <v>267</v>
      </c>
      <c r="H253" s="149">
        <v>3</v>
      </c>
      <c r="I253" s="150"/>
      <c r="J253" s="151">
        <f t="shared" si="20"/>
        <v>0</v>
      </c>
      <c r="K253" s="152"/>
      <c r="L253" s="31"/>
      <c r="M253" s="153" t="s">
        <v>1</v>
      </c>
      <c r="N253" s="154" t="s">
        <v>42</v>
      </c>
      <c r="P253" s="155">
        <f t="shared" si="21"/>
        <v>0</v>
      </c>
      <c r="Q253" s="155">
        <v>0</v>
      </c>
      <c r="R253" s="155">
        <f t="shared" si="22"/>
        <v>0</v>
      </c>
      <c r="S253" s="155">
        <v>0</v>
      </c>
      <c r="T253" s="156">
        <f t="shared" si="23"/>
        <v>0</v>
      </c>
      <c r="AR253" s="157" t="s">
        <v>186</v>
      </c>
      <c r="AT253" s="157" t="s">
        <v>137</v>
      </c>
      <c r="AU253" s="157" t="s">
        <v>142</v>
      </c>
      <c r="AY253" s="16" t="s">
        <v>134</v>
      </c>
      <c r="BE253" s="158">
        <f t="shared" si="24"/>
        <v>0</v>
      </c>
      <c r="BF253" s="158">
        <f t="shared" si="25"/>
        <v>0</v>
      </c>
      <c r="BG253" s="158">
        <f t="shared" si="26"/>
        <v>0</v>
      </c>
      <c r="BH253" s="158">
        <f t="shared" si="27"/>
        <v>0</v>
      </c>
      <c r="BI253" s="158">
        <f t="shared" si="28"/>
        <v>0</v>
      </c>
      <c r="BJ253" s="16" t="s">
        <v>142</v>
      </c>
      <c r="BK253" s="158">
        <f t="shared" si="29"/>
        <v>0</v>
      </c>
      <c r="BL253" s="16" t="s">
        <v>186</v>
      </c>
      <c r="BM253" s="157" t="s">
        <v>359</v>
      </c>
    </row>
    <row r="254" spans="2:65" s="1" customFormat="1" ht="16.5" customHeight="1">
      <c r="B254" s="144"/>
      <c r="C254" s="145">
        <v>55</v>
      </c>
      <c r="D254" s="145" t="s">
        <v>137</v>
      </c>
      <c r="E254" s="146" t="s">
        <v>360</v>
      </c>
      <c r="F254" s="147" t="s">
        <v>361</v>
      </c>
      <c r="G254" s="148" t="s">
        <v>177</v>
      </c>
      <c r="H254" s="149">
        <v>1</v>
      </c>
      <c r="I254" s="150"/>
      <c r="J254" s="151">
        <f t="shared" si="20"/>
        <v>0</v>
      </c>
      <c r="K254" s="152"/>
      <c r="L254" s="31"/>
      <c r="M254" s="153" t="s">
        <v>1</v>
      </c>
      <c r="N254" s="154" t="s">
        <v>42</v>
      </c>
      <c r="P254" s="155">
        <f t="shared" si="21"/>
        <v>0</v>
      </c>
      <c r="Q254" s="155">
        <v>0</v>
      </c>
      <c r="R254" s="155">
        <f t="shared" si="22"/>
        <v>0</v>
      </c>
      <c r="S254" s="155">
        <v>0</v>
      </c>
      <c r="T254" s="156">
        <f t="shared" si="23"/>
        <v>0</v>
      </c>
      <c r="AR254" s="157" t="s">
        <v>186</v>
      </c>
      <c r="AT254" s="157" t="s">
        <v>137</v>
      </c>
      <c r="AU254" s="157" t="s">
        <v>142</v>
      </c>
      <c r="AY254" s="16" t="s">
        <v>134</v>
      </c>
      <c r="BE254" s="158">
        <f t="shared" si="24"/>
        <v>0</v>
      </c>
      <c r="BF254" s="158">
        <f t="shared" si="25"/>
        <v>0</v>
      </c>
      <c r="BG254" s="158">
        <f t="shared" si="26"/>
        <v>0</v>
      </c>
      <c r="BH254" s="158">
        <f t="shared" si="27"/>
        <v>0</v>
      </c>
      <c r="BI254" s="158">
        <f t="shared" si="28"/>
        <v>0</v>
      </c>
      <c r="BJ254" s="16" t="s">
        <v>142</v>
      </c>
      <c r="BK254" s="158">
        <f t="shared" si="29"/>
        <v>0</v>
      </c>
      <c r="BL254" s="16" t="s">
        <v>186</v>
      </c>
      <c r="BM254" s="157" t="s">
        <v>362</v>
      </c>
    </row>
    <row r="255" spans="2:65" s="1" customFormat="1" ht="21.75" customHeight="1">
      <c r="B255" s="144"/>
      <c r="C255" s="145">
        <v>56</v>
      </c>
      <c r="D255" s="145" t="s">
        <v>137</v>
      </c>
      <c r="E255" s="146" t="s">
        <v>363</v>
      </c>
      <c r="F255" s="147" t="s">
        <v>364</v>
      </c>
      <c r="G255" s="148" t="s">
        <v>217</v>
      </c>
      <c r="H255" s="149">
        <v>3.0000000000000001E-3</v>
      </c>
      <c r="I255" s="150"/>
      <c r="J255" s="151">
        <f t="shared" si="20"/>
        <v>0</v>
      </c>
      <c r="K255" s="152"/>
      <c r="L255" s="31"/>
      <c r="M255" s="153" t="s">
        <v>1</v>
      </c>
      <c r="N255" s="154" t="s">
        <v>42</v>
      </c>
      <c r="P255" s="155">
        <f t="shared" si="21"/>
        <v>0</v>
      </c>
      <c r="Q255" s="155">
        <v>0</v>
      </c>
      <c r="R255" s="155">
        <f t="shared" si="22"/>
        <v>0</v>
      </c>
      <c r="S255" s="155">
        <v>0</v>
      </c>
      <c r="T255" s="156">
        <f t="shared" si="23"/>
        <v>0</v>
      </c>
      <c r="AR255" s="157" t="s">
        <v>186</v>
      </c>
      <c r="AT255" s="157" t="s">
        <v>137</v>
      </c>
      <c r="AU255" s="157" t="s">
        <v>142</v>
      </c>
      <c r="AY255" s="16" t="s">
        <v>134</v>
      </c>
      <c r="BE255" s="158">
        <f t="shared" si="24"/>
        <v>0</v>
      </c>
      <c r="BF255" s="158">
        <f t="shared" si="25"/>
        <v>0</v>
      </c>
      <c r="BG255" s="158">
        <f t="shared" si="26"/>
        <v>0</v>
      </c>
      <c r="BH255" s="158">
        <f t="shared" si="27"/>
        <v>0</v>
      </c>
      <c r="BI255" s="158">
        <f t="shared" si="28"/>
        <v>0</v>
      </c>
      <c r="BJ255" s="16" t="s">
        <v>142</v>
      </c>
      <c r="BK255" s="158">
        <f t="shared" si="29"/>
        <v>0</v>
      </c>
      <c r="BL255" s="16" t="s">
        <v>186</v>
      </c>
      <c r="BM255" s="157" t="s">
        <v>365</v>
      </c>
    </row>
    <row r="256" spans="2:65" s="11" customFormat="1" ht="22.9" customHeight="1">
      <c r="B256" s="132"/>
      <c r="D256" s="133" t="s">
        <v>75</v>
      </c>
      <c r="E256" s="142" t="s">
        <v>366</v>
      </c>
      <c r="F256" s="142" t="s">
        <v>367</v>
      </c>
      <c r="I256" s="135"/>
      <c r="J256" s="143">
        <f>BK256</f>
        <v>0</v>
      </c>
      <c r="L256" s="132"/>
      <c r="M256" s="137"/>
      <c r="P256" s="138">
        <f>SUM(P257:P274)</f>
        <v>0</v>
      </c>
      <c r="R256" s="138">
        <f>SUM(R257:R274)</f>
        <v>5.1289999999999995E-2</v>
      </c>
      <c r="T256" s="139">
        <f>SUM(T257:T274)</f>
        <v>7.775E-2</v>
      </c>
      <c r="AR256" s="133" t="s">
        <v>142</v>
      </c>
      <c r="AT256" s="140" t="s">
        <v>75</v>
      </c>
      <c r="AU256" s="140" t="s">
        <v>84</v>
      </c>
      <c r="AY256" s="133" t="s">
        <v>134</v>
      </c>
      <c r="BK256" s="141">
        <f>SUM(BK257:BK274)</f>
        <v>0</v>
      </c>
    </row>
    <row r="257" spans="2:65" s="1" customFormat="1" ht="16.5" customHeight="1">
      <c r="B257" s="144"/>
      <c r="C257" s="145">
        <v>57</v>
      </c>
      <c r="D257" s="145" t="s">
        <v>137</v>
      </c>
      <c r="E257" s="146" t="s">
        <v>368</v>
      </c>
      <c r="F257" s="147" t="s">
        <v>369</v>
      </c>
      <c r="G257" s="148" t="s">
        <v>326</v>
      </c>
      <c r="H257" s="149">
        <v>1</v>
      </c>
      <c r="I257" s="150"/>
      <c r="J257" s="151">
        <f t="shared" ref="J257:J274" si="30">ROUND(I257*H257,2)</f>
        <v>0</v>
      </c>
      <c r="K257" s="152"/>
      <c r="L257" s="31"/>
      <c r="M257" s="153" t="s">
        <v>1</v>
      </c>
      <c r="N257" s="154" t="s">
        <v>42</v>
      </c>
      <c r="P257" s="155">
        <f t="shared" ref="P257:P274" si="31">O257*H257</f>
        <v>0</v>
      </c>
      <c r="Q257" s="155">
        <v>0</v>
      </c>
      <c r="R257" s="155">
        <f t="shared" ref="R257:R274" si="32">Q257*H257</f>
        <v>0</v>
      </c>
      <c r="S257" s="155">
        <v>1.933E-2</v>
      </c>
      <c r="T257" s="156">
        <f t="shared" ref="T257:T274" si="33">S257*H257</f>
        <v>1.933E-2</v>
      </c>
      <c r="AR257" s="157" t="s">
        <v>186</v>
      </c>
      <c r="AT257" s="157" t="s">
        <v>137</v>
      </c>
      <c r="AU257" s="157" t="s">
        <v>142</v>
      </c>
      <c r="AY257" s="16" t="s">
        <v>134</v>
      </c>
      <c r="BE257" s="158">
        <f t="shared" ref="BE257:BE274" si="34">IF(N257="základní",J257,0)</f>
        <v>0</v>
      </c>
      <c r="BF257" s="158">
        <f t="shared" ref="BF257:BF274" si="35">IF(N257="snížená",J257,0)</f>
        <v>0</v>
      </c>
      <c r="BG257" s="158">
        <f t="shared" ref="BG257:BG274" si="36">IF(N257="zákl. přenesená",J257,0)</f>
        <v>0</v>
      </c>
      <c r="BH257" s="158">
        <f t="shared" ref="BH257:BH274" si="37">IF(N257="sníž. přenesená",J257,0)</f>
        <v>0</v>
      </c>
      <c r="BI257" s="158">
        <f t="shared" ref="BI257:BI274" si="38">IF(N257="nulová",J257,0)</f>
        <v>0</v>
      </c>
      <c r="BJ257" s="16" t="s">
        <v>142</v>
      </c>
      <c r="BK257" s="158">
        <f t="shared" ref="BK257:BK274" si="39">ROUND(I257*H257,2)</f>
        <v>0</v>
      </c>
      <c r="BL257" s="16" t="s">
        <v>186</v>
      </c>
      <c r="BM257" s="157" t="s">
        <v>370</v>
      </c>
    </row>
    <row r="258" spans="2:65" s="1" customFormat="1" ht="23.25" customHeight="1">
      <c r="B258" s="144"/>
      <c r="C258" s="145">
        <v>58</v>
      </c>
      <c r="D258" s="145" t="s">
        <v>137</v>
      </c>
      <c r="E258" s="146" t="s">
        <v>719</v>
      </c>
      <c r="F258" s="197" t="s">
        <v>720</v>
      </c>
      <c r="G258" s="198" t="s">
        <v>721</v>
      </c>
      <c r="H258" s="149">
        <v>1</v>
      </c>
      <c r="I258" s="150"/>
      <c r="J258" s="151">
        <f t="shared" si="30"/>
        <v>0</v>
      </c>
      <c r="K258" s="152"/>
      <c r="L258" s="31"/>
      <c r="M258" s="153"/>
      <c r="N258" s="154"/>
      <c r="P258" s="155">
        <f t="shared" si="31"/>
        <v>0</v>
      </c>
      <c r="Q258" s="155"/>
      <c r="R258" s="155"/>
      <c r="S258" s="155"/>
      <c r="T258" s="156"/>
      <c r="AR258" s="157"/>
      <c r="AT258" s="157"/>
      <c r="AU258" s="157"/>
      <c r="AY258" s="16"/>
      <c r="BE258" s="158"/>
      <c r="BF258" s="158"/>
      <c r="BG258" s="158"/>
      <c r="BH258" s="158"/>
      <c r="BI258" s="158"/>
      <c r="BJ258" s="16"/>
      <c r="BK258" s="158">
        <f t="shared" si="39"/>
        <v>0</v>
      </c>
      <c r="BL258" s="16"/>
      <c r="BM258" s="157"/>
    </row>
    <row r="259" spans="2:65" s="1" customFormat="1" ht="16.5" customHeight="1">
      <c r="B259" s="144"/>
      <c r="C259" s="145">
        <v>59</v>
      </c>
      <c r="D259" s="145" t="s">
        <v>137</v>
      </c>
      <c r="E259" s="146" t="s">
        <v>371</v>
      </c>
      <c r="F259" s="196" t="s">
        <v>372</v>
      </c>
      <c r="G259" s="148" t="s">
        <v>326</v>
      </c>
      <c r="H259" s="149">
        <v>1</v>
      </c>
      <c r="I259" s="150"/>
      <c r="J259" s="151">
        <f t="shared" si="30"/>
        <v>0</v>
      </c>
      <c r="K259" s="152"/>
      <c r="L259" s="31"/>
      <c r="M259" s="153" t="s">
        <v>1</v>
      </c>
      <c r="N259" s="154" t="s">
        <v>42</v>
      </c>
      <c r="P259" s="155">
        <f t="shared" si="31"/>
        <v>0</v>
      </c>
      <c r="Q259" s="155">
        <v>0</v>
      </c>
      <c r="R259" s="155">
        <f t="shared" si="32"/>
        <v>0</v>
      </c>
      <c r="S259" s="155">
        <v>1.9460000000000002E-2</v>
      </c>
      <c r="T259" s="156">
        <f t="shared" si="33"/>
        <v>1.9460000000000002E-2</v>
      </c>
      <c r="AR259" s="157" t="s">
        <v>186</v>
      </c>
      <c r="AT259" s="157" t="s">
        <v>137</v>
      </c>
      <c r="AU259" s="157" t="s">
        <v>142</v>
      </c>
      <c r="AY259" s="16" t="s">
        <v>134</v>
      </c>
      <c r="BE259" s="158">
        <f t="shared" si="34"/>
        <v>0</v>
      </c>
      <c r="BF259" s="158">
        <f t="shared" si="35"/>
        <v>0</v>
      </c>
      <c r="BG259" s="158">
        <f t="shared" si="36"/>
        <v>0</v>
      </c>
      <c r="BH259" s="158">
        <f t="shared" si="37"/>
        <v>0</v>
      </c>
      <c r="BI259" s="158">
        <f t="shared" si="38"/>
        <v>0</v>
      </c>
      <c r="BJ259" s="16" t="s">
        <v>142</v>
      </c>
      <c r="BK259" s="158">
        <f t="shared" si="39"/>
        <v>0</v>
      </c>
      <c r="BL259" s="16" t="s">
        <v>186</v>
      </c>
      <c r="BM259" s="157" t="s">
        <v>373</v>
      </c>
    </row>
    <row r="260" spans="2:65" s="1" customFormat="1" ht="21.75" customHeight="1">
      <c r="B260" s="144"/>
      <c r="C260" s="145">
        <v>60</v>
      </c>
      <c r="D260" s="145" t="s">
        <v>137</v>
      </c>
      <c r="E260" s="146" t="s">
        <v>374</v>
      </c>
      <c r="F260" s="147" t="s">
        <v>375</v>
      </c>
      <c r="G260" s="148" t="s">
        <v>326</v>
      </c>
      <c r="H260" s="149">
        <v>1</v>
      </c>
      <c r="I260" s="150"/>
      <c r="J260" s="151">
        <f t="shared" si="30"/>
        <v>0</v>
      </c>
      <c r="K260" s="152"/>
      <c r="L260" s="31"/>
      <c r="M260" s="153" t="s">
        <v>1</v>
      </c>
      <c r="N260" s="154" t="s">
        <v>42</v>
      </c>
      <c r="P260" s="155">
        <f t="shared" si="31"/>
        <v>0</v>
      </c>
      <c r="Q260" s="155">
        <v>1.375E-2</v>
      </c>
      <c r="R260" s="155">
        <f t="shared" si="32"/>
        <v>1.375E-2</v>
      </c>
      <c r="S260" s="155">
        <v>0</v>
      </c>
      <c r="T260" s="156">
        <f t="shared" si="33"/>
        <v>0</v>
      </c>
      <c r="AR260" s="157" t="s">
        <v>186</v>
      </c>
      <c r="AT260" s="157" t="s">
        <v>137</v>
      </c>
      <c r="AU260" s="157" t="s">
        <v>142</v>
      </c>
      <c r="AY260" s="16" t="s">
        <v>134</v>
      </c>
      <c r="BE260" s="158">
        <f t="shared" si="34"/>
        <v>0</v>
      </c>
      <c r="BF260" s="158">
        <f t="shared" si="35"/>
        <v>0</v>
      </c>
      <c r="BG260" s="158">
        <f t="shared" si="36"/>
        <v>0</v>
      </c>
      <c r="BH260" s="158">
        <f t="shared" si="37"/>
        <v>0</v>
      </c>
      <c r="BI260" s="158">
        <f t="shared" si="38"/>
        <v>0</v>
      </c>
      <c r="BJ260" s="16" t="s">
        <v>142</v>
      </c>
      <c r="BK260" s="158">
        <f t="shared" si="39"/>
        <v>0</v>
      </c>
      <c r="BL260" s="16" t="s">
        <v>186</v>
      </c>
      <c r="BM260" s="157" t="s">
        <v>376</v>
      </c>
    </row>
    <row r="261" spans="2:65" s="1" customFormat="1" ht="16.5" customHeight="1">
      <c r="B261" s="144"/>
      <c r="C261" s="145">
        <v>61</v>
      </c>
      <c r="D261" s="145" t="s">
        <v>137</v>
      </c>
      <c r="E261" s="146" t="s">
        <v>377</v>
      </c>
      <c r="F261" s="147" t="s">
        <v>378</v>
      </c>
      <c r="G261" s="148" t="s">
        <v>326</v>
      </c>
      <c r="H261" s="149">
        <v>1</v>
      </c>
      <c r="I261" s="150"/>
      <c r="J261" s="151">
        <f t="shared" si="30"/>
        <v>0</v>
      </c>
      <c r="K261" s="152"/>
      <c r="L261" s="31"/>
      <c r="M261" s="153" t="s">
        <v>1</v>
      </c>
      <c r="N261" s="154" t="s">
        <v>42</v>
      </c>
      <c r="P261" s="155">
        <f t="shared" si="31"/>
        <v>0</v>
      </c>
      <c r="Q261" s="155">
        <v>0</v>
      </c>
      <c r="R261" s="155">
        <f t="shared" si="32"/>
        <v>0</v>
      </c>
      <c r="S261" s="155">
        <v>3.2899999999999999E-2</v>
      </c>
      <c r="T261" s="156">
        <f t="shared" si="33"/>
        <v>3.2899999999999999E-2</v>
      </c>
      <c r="AR261" s="157" t="s">
        <v>186</v>
      </c>
      <c r="AT261" s="157" t="s">
        <v>137</v>
      </c>
      <c r="AU261" s="157" t="s">
        <v>142</v>
      </c>
      <c r="AY261" s="16" t="s">
        <v>134</v>
      </c>
      <c r="BE261" s="158">
        <f t="shared" si="34"/>
        <v>0</v>
      </c>
      <c r="BF261" s="158">
        <f t="shared" si="35"/>
        <v>0</v>
      </c>
      <c r="BG261" s="158">
        <f t="shared" si="36"/>
        <v>0</v>
      </c>
      <c r="BH261" s="158">
        <f t="shared" si="37"/>
        <v>0</v>
      </c>
      <c r="BI261" s="158">
        <f t="shared" si="38"/>
        <v>0</v>
      </c>
      <c r="BJ261" s="16" t="s">
        <v>142</v>
      </c>
      <c r="BK261" s="158">
        <f t="shared" si="39"/>
        <v>0</v>
      </c>
      <c r="BL261" s="16" t="s">
        <v>186</v>
      </c>
      <c r="BM261" s="157" t="s">
        <v>379</v>
      </c>
    </row>
    <row r="262" spans="2:65" s="1" customFormat="1" ht="37.5" customHeight="1">
      <c r="B262" s="144"/>
      <c r="C262" s="145">
        <v>62</v>
      </c>
      <c r="D262" s="145" t="s">
        <v>137</v>
      </c>
      <c r="E262" s="146" t="s">
        <v>380</v>
      </c>
      <c r="F262" s="147" t="s">
        <v>702</v>
      </c>
      <c r="G262" s="148" t="s">
        <v>326</v>
      </c>
      <c r="H262" s="149">
        <v>1</v>
      </c>
      <c r="I262" s="150"/>
      <c r="J262" s="151">
        <f t="shared" si="30"/>
        <v>0</v>
      </c>
      <c r="K262" s="152"/>
      <c r="L262" s="31"/>
      <c r="M262" s="153" t="s">
        <v>1</v>
      </c>
      <c r="N262" s="154" t="s">
        <v>42</v>
      </c>
      <c r="P262" s="155">
        <f t="shared" si="31"/>
        <v>0</v>
      </c>
      <c r="Q262" s="155">
        <v>1.9990000000000001E-2</v>
      </c>
      <c r="R262" s="155">
        <f t="shared" si="32"/>
        <v>1.9990000000000001E-2</v>
      </c>
      <c r="S262" s="155">
        <v>0</v>
      </c>
      <c r="T262" s="156">
        <f t="shared" si="33"/>
        <v>0</v>
      </c>
      <c r="AR262" s="157" t="s">
        <v>186</v>
      </c>
      <c r="AT262" s="157" t="s">
        <v>137</v>
      </c>
      <c r="AU262" s="157" t="s">
        <v>142</v>
      </c>
      <c r="AY262" s="16" t="s">
        <v>134</v>
      </c>
      <c r="BE262" s="158">
        <f t="shared" si="34"/>
        <v>0</v>
      </c>
      <c r="BF262" s="158">
        <f t="shared" si="35"/>
        <v>0</v>
      </c>
      <c r="BG262" s="158">
        <f t="shared" si="36"/>
        <v>0</v>
      </c>
      <c r="BH262" s="158">
        <f t="shared" si="37"/>
        <v>0</v>
      </c>
      <c r="BI262" s="158">
        <f t="shared" si="38"/>
        <v>0</v>
      </c>
      <c r="BJ262" s="16" t="s">
        <v>142</v>
      </c>
      <c r="BK262" s="158">
        <f t="shared" si="39"/>
        <v>0</v>
      </c>
      <c r="BL262" s="16" t="s">
        <v>186</v>
      </c>
      <c r="BM262" s="157" t="s">
        <v>381</v>
      </c>
    </row>
    <row r="263" spans="2:65" s="1" customFormat="1" ht="16.5" customHeight="1">
      <c r="B263" s="144"/>
      <c r="C263" s="145">
        <v>63</v>
      </c>
      <c r="D263" s="145" t="s">
        <v>137</v>
      </c>
      <c r="E263" s="146" t="s">
        <v>382</v>
      </c>
      <c r="F263" s="147" t="s">
        <v>383</v>
      </c>
      <c r="G263" s="148" t="s">
        <v>177</v>
      </c>
      <c r="H263" s="149">
        <v>6</v>
      </c>
      <c r="I263" s="150"/>
      <c r="J263" s="151">
        <f t="shared" si="30"/>
        <v>0</v>
      </c>
      <c r="K263" s="152"/>
      <c r="L263" s="31"/>
      <c r="M263" s="153" t="s">
        <v>1</v>
      </c>
      <c r="N263" s="154" t="s">
        <v>42</v>
      </c>
      <c r="P263" s="155">
        <f t="shared" si="31"/>
        <v>0</v>
      </c>
      <c r="Q263" s="155">
        <v>0</v>
      </c>
      <c r="R263" s="155">
        <f t="shared" si="32"/>
        <v>0</v>
      </c>
      <c r="S263" s="155">
        <v>4.8999999999999998E-4</v>
      </c>
      <c r="T263" s="156">
        <f t="shared" si="33"/>
        <v>2.9399999999999999E-3</v>
      </c>
      <c r="AR263" s="157" t="s">
        <v>186</v>
      </c>
      <c r="AT263" s="157" t="s">
        <v>137</v>
      </c>
      <c r="AU263" s="157" t="s">
        <v>142</v>
      </c>
      <c r="AY263" s="16" t="s">
        <v>134</v>
      </c>
      <c r="BE263" s="158">
        <f t="shared" si="34"/>
        <v>0</v>
      </c>
      <c r="BF263" s="158">
        <f t="shared" si="35"/>
        <v>0</v>
      </c>
      <c r="BG263" s="158">
        <f t="shared" si="36"/>
        <v>0</v>
      </c>
      <c r="BH263" s="158">
        <f t="shared" si="37"/>
        <v>0</v>
      </c>
      <c r="BI263" s="158">
        <f t="shared" si="38"/>
        <v>0</v>
      </c>
      <c r="BJ263" s="16" t="s">
        <v>142</v>
      </c>
      <c r="BK263" s="158">
        <f t="shared" si="39"/>
        <v>0</v>
      </c>
      <c r="BL263" s="16" t="s">
        <v>186</v>
      </c>
      <c r="BM263" s="157" t="s">
        <v>384</v>
      </c>
    </row>
    <row r="264" spans="2:65" s="1" customFormat="1" ht="16.5" customHeight="1">
      <c r="B264" s="144"/>
      <c r="C264" s="145">
        <v>64</v>
      </c>
      <c r="D264" s="145" t="s">
        <v>137</v>
      </c>
      <c r="E264" s="146" t="s">
        <v>385</v>
      </c>
      <c r="F264" s="147" t="s">
        <v>386</v>
      </c>
      <c r="G264" s="148" t="s">
        <v>326</v>
      </c>
      <c r="H264" s="149">
        <v>6</v>
      </c>
      <c r="I264" s="150"/>
      <c r="J264" s="151">
        <f t="shared" si="30"/>
        <v>0</v>
      </c>
      <c r="K264" s="152"/>
      <c r="L264" s="31"/>
      <c r="M264" s="153" t="s">
        <v>1</v>
      </c>
      <c r="N264" s="154" t="s">
        <v>42</v>
      </c>
      <c r="P264" s="155">
        <f t="shared" si="31"/>
        <v>0</v>
      </c>
      <c r="Q264" s="155">
        <v>1.89E-3</v>
      </c>
      <c r="R264" s="155">
        <f t="shared" si="32"/>
        <v>1.1339999999999999E-2</v>
      </c>
      <c r="S264" s="155">
        <v>0</v>
      </c>
      <c r="T264" s="156">
        <f t="shared" si="33"/>
        <v>0</v>
      </c>
      <c r="AR264" s="157" t="s">
        <v>186</v>
      </c>
      <c r="AT264" s="157" t="s">
        <v>137</v>
      </c>
      <c r="AU264" s="157" t="s">
        <v>142</v>
      </c>
      <c r="AY264" s="16" t="s">
        <v>134</v>
      </c>
      <c r="BE264" s="158">
        <f t="shared" si="34"/>
        <v>0</v>
      </c>
      <c r="BF264" s="158">
        <f t="shared" si="35"/>
        <v>0</v>
      </c>
      <c r="BG264" s="158">
        <f t="shared" si="36"/>
        <v>0</v>
      </c>
      <c r="BH264" s="158">
        <f t="shared" si="37"/>
        <v>0</v>
      </c>
      <c r="BI264" s="158">
        <f t="shared" si="38"/>
        <v>0</v>
      </c>
      <c r="BJ264" s="16" t="s">
        <v>142</v>
      </c>
      <c r="BK264" s="158">
        <f t="shared" si="39"/>
        <v>0</v>
      </c>
      <c r="BL264" s="16" t="s">
        <v>186</v>
      </c>
      <c r="BM264" s="157" t="s">
        <v>387</v>
      </c>
    </row>
    <row r="265" spans="2:65" s="1" customFormat="1" ht="16.5" customHeight="1">
      <c r="B265" s="144"/>
      <c r="C265" s="145">
        <v>65</v>
      </c>
      <c r="D265" s="145" t="s">
        <v>137</v>
      </c>
      <c r="E265" s="146" t="s">
        <v>388</v>
      </c>
      <c r="F265" s="147" t="s">
        <v>389</v>
      </c>
      <c r="G265" s="148" t="s">
        <v>326</v>
      </c>
      <c r="H265" s="149">
        <v>2</v>
      </c>
      <c r="I265" s="150"/>
      <c r="J265" s="151">
        <f t="shared" si="30"/>
        <v>0</v>
      </c>
      <c r="K265" s="152"/>
      <c r="L265" s="31"/>
      <c r="M265" s="153" t="s">
        <v>1</v>
      </c>
      <c r="N265" s="154" t="s">
        <v>42</v>
      </c>
      <c r="P265" s="155">
        <f t="shared" si="31"/>
        <v>0</v>
      </c>
      <c r="Q265" s="155">
        <v>0</v>
      </c>
      <c r="R265" s="155">
        <f t="shared" si="32"/>
        <v>0</v>
      </c>
      <c r="S265" s="155">
        <v>1.56E-3</v>
      </c>
      <c r="T265" s="156">
        <f t="shared" si="33"/>
        <v>3.1199999999999999E-3</v>
      </c>
      <c r="AR265" s="157" t="s">
        <v>186</v>
      </c>
      <c r="AT265" s="157" t="s">
        <v>137</v>
      </c>
      <c r="AU265" s="157" t="s">
        <v>142</v>
      </c>
      <c r="AY265" s="16" t="s">
        <v>134</v>
      </c>
      <c r="BE265" s="158">
        <f t="shared" si="34"/>
        <v>0</v>
      </c>
      <c r="BF265" s="158">
        <f t="shared" si="35"/>
        <v>0</v>
      </c>
      <c r="BG265" s="158">
        <f t="shared" si="36"/>
        <v>0</v>
      </c>
      <c r="BH265" s="158">
        <f t="shared" si="37"/>
        <v>0</v>
      </c>
      <c r="BI265" s="158">
        <f t="shared" si="38"/>
        <v>0</v>
      </c>
      <c r="BJ265" s="16" t="s">
        <v>142</v>
      </c>
      <c r="BK265" s="158">
        <f t="shared" si="39"/>
        <v>0</v>
      </c>
      <c r="BL265" s="16" t="s">
        <v>186</v>
      </c>
      <c r="BM265" s="157" t="s">
        <v>390</v>
      </c>
    </row>
    <row r="266" spans="2:65" s="1" customFormat="1" ht="24.75" customHeight="1">
      <c r="B266" s="144"/>
      <c r="C266" s="145">
        <v>66</v>
      </c>
      <c r="D266" s="145" t="s">
        <v>137</v>
      </c>
      <c r="E266" s="146" t="s">
        <v>391</v>
      </c>
      <c r="F266" s="147" t="s">
        <v>703</v>
      </c>
      <c r="G266" s="148" t="s">
        <v>326</v>
      </c>
      <c r="H266" s="149">
        <v>1</v>
      </c>
      <c r="I266" s="150"/>
      <c r="J266" s="151">
        <f t="shared" si="30"/>
        <v>0</v>
      </c>
      <c r="K266" s="152"/>
      <c r="L266" s="31"/>
      <c r="M266" s="153" t="s">
        <v>1</v>
      </c>
      <c r="N266" s="154" t="s">
        <v>42</v>
      </c>
      <c r="P266" s="155">
        <f t="shared" si="31"/>
        <v>0</v>
      </c>
      <c r="Q266" s="155">
        <v>1.8E-3</v>
      </c>
      <c r="R266" s="155">
        <f t="shared" si="32"/>
        <v>1.8E-3</v>
      </c>
      <c r="S266" s="155">
        <v>0</v>
      </c>
      <c r="T266" s="156">
        <f t="shared" si="33"/>
        <v>0</v>
      </c>
      <c r="AR266" s="157" t="s">
        <v>186</v>
      </c>
      <c r="AT266" s="157" t="s">
        <v>137</v>
      </c>
      <c r="AU266" s="157" t="s">
        <v>142</v>
      </c>
      <c r="AY266" s="16" t="s">
        <v>134</v>
      </c>
      <c r="BE266" s="158">
        <f t="shared" si="34"/>
        <v>0</v>
      </c>
      <c r="BF266" s="158">
        <f t="shared" si="35"/>
        <v>0</v>
      </c>
      <c r="BG266" s="158">
        <f t="shared" si="36"/>
        <v>0</v>
      </c>
      <c r="BH266" s="158">
        <f t="shared" si="37"/>
        <v>0</v>
      </c>
      <c r="BI266" s="158">
        <f t="shared" si="38"/>
        <v>0</v>
      </c>
      <c r="BJ266" s="16" t="s">
        <v>142</v>
      </c>
      <c r="BK266" s="158">
        <f t="shared" si="39"/>
        <v>0</v>
      </c>
      <c r="BL266" s="16" t="s">
        <v>186</v>
      </c>
      <c r="BM266" s="157" t="s">
        <v>392</v>
      </c>
    </row>
    <row r="267" spans="2:65" s="1" customFormat="1" ht="21.75" customHeight="1">
      <c r="B267" s="144"/>
      <c r="C267" s="145">
        <v>67</v>
      </c>
      <c r="D267" s="145" t="s">
        <v>137</v>
      </c>
      <c r="E267" s="146" t="s">
        <v>393</v>
      </c>
      <c r="F267" s="147" t="s">
        <v>394</v>
      </c>
      <c r="G267" s="148" t="s">
        <v>326</v>
      </c>
      <c r="H267" s="149">
        <v>1</v>
      </c>
      <c r="I267" s="150"/>
      <c r="J267" s="151">
        <f t="shared" si="30"/>
        <v>0</v>
      </c>
      <c r="K267" s="152"/>
      <c r="L267" s="31"/>
      <c r="M267" s="153" t="s">
        <v>1</v>
      </c>
      <c r="N267" s="154" t="s">
        <v>42</v>
      </c>
      <c r="P267" s="155">
        <f t="shared" si="31"/>
        <v>0</v>
      </c>
      <c r="Q267" s="155">
        <v>1.9599999999999999E-3</v>
      </c>
      <c r="R267" s="155">
        <f t="shared" si="32"/>
        <v>1.9599999999999999E-3</v>
      </c>
      <c r="S267" s="155">
        <v>0</v>
      </c>
      <c r="T267" s="156">
        <f t="shared" si="33"/>
        <v>0</v>
      </c>
      <c r="AR267" s="157" t="s">
        <v>186</v>
      </c>
      <c r="AT267" s="157" t="s">
        <v>137</v>
      </c>
      <c r="AU267" s="157" t="s">
        <v>142</v>
      </c>
      <c r="AY267" s="16" t="s">
        <v>134</v>
      </c>
      <c r="BE267" s="158">
        <f t="shared" si="34"/>
        <v>0</v>
      </c>
      <c r="BF267" s="158">
        <f t="shared" si="35"/>
        <v>0</v>
      </c>
      <c r="BG267" s="158">
        <f t="shared" si="36"/>
        <v>0</v>
      </c>
      <c r="BH267" s="158">
        <f t="shared" si="37"/>
        <v>0</v>
      </c>
      <c r="BI267" s="158">
        <f t="shared" si="38"/>
        <v>0</v>
      </c>
      <c r="BJ267" s="16" t="s">
        <v>142</v>
      </c>
      <c r="BK267" s="158">
        <f t="shared" si="39"/>
        <v>0</v>
      </c>
      <c r="BL267" s="16" t="s">
        <v>186</v>
      </c>
      <c r="BM267" s="157" t="s">
        <v>395</v>
      </c>
    </row>
    <row r="268" spans="2:65" s="1" customFormat="1" ht="21.75" customHeight="1">
      <c r="B268" s="144"/>
      <c r="C268" s="145">
        <v>68</v>
      </c>
      <c r="D268" s="145" t="s">
        <v>137</v>
      </c>
      <c r="E268" s="146" t="s">
        <v>396</v>
      </c>
      <c r="F268" s="147" t="s">
        <v>397</v>
      </c>
      <c r="G268" s="148" t="s">
        <v>177</v>
      </c>
      <c r="H268" s="149">
        <v>1</v>
      </c>
      <c r="I268" s="150"/>
      <c r="J268" s="151">
        <f t="shared" si="30"/>
        <v>0</v>
      </c>
      <c r="K268" s="152"/>
      <c r="L268" s="31"/>
      <c r="M268" s="153" t="s">
        <v>1</v>
      </c>
      <c r="N268" s="154" t="s">
        <v>42</v>
      </c>
      <c r="P268" s="155">
        <f t="shared" si="31"/>
        <v>0</v>
      </c>
      <c r="Q268" s="155">
        <v>1.2800000000000001E-3</v>
      </c>
      <c r="R268" s="155">
        <f t="shared" si="32"/>
        <v>1.2800000000000001E-3</v>
      </c>
      <c r="S268" s="155">
        <v>0</v>
      </c>
      <c r="T268" s="156">
        <f t="shared" si="33"/>
        <v>0</v>
      </c>
      <c r="AR268" s="157" t="s">
        <v>186</v>
      </c>
      <c r="AT268" s="157" t="s">
        <v>137</v>
      </c>
      <c r="AU268" s="157" t="s">
        <v>142</v>
      </c>
      <c r="AY268" s="16" t="s">
        <v>134</v>
      </c>
      <c r="BE268" s="158">
        <f t="shared" si="34"/>
        <v>0</v>
      </c>
      <c r="BF268" s="158">
        <f t="shared" si="35"/>
        <v>0</v>
      </c>
      <c r="BG268" s="158">
        <f t="shared" si="36"/>
        <v>0</v>
      </c>
      <c r="BH268" s="158">
        <f t="shared" si="37"/>
        <v>0</v>
      </c>
      <c r="BI268" s="158">
        <f t="shared" si="38"/>
        <v>0</v>
      </c>
      <c r="BJ268" s="16" t="s">
        <v>142</v>
      </c>
      <c r="BK268" s="158">
        <f t="shared" si="39"/>
        <v>0</v>
      </c>
      <c r="BL268" s="16" t="s">
        <v>186</v>
      </c>
      <c r="BM268" s="157" t="s">
        <v>398</v>
      </c>
    </row>
    <row r="269" spans="2:65" s="1" customFormat="1" ht="16.5" customHeight="1">
      <c r="B269" s="144"/>
      <c r="C269" s="145">
        <v>69</v>
      </c>
      <c r="D269" s="145" t="s">
        <v>137</v>
      </c>
      <c r="E269" s="146" t="s">
        <v>399</v>
      </c>
      <c r="F269" s="147" t="s">
        <v>400</v>
      </c>
      <c r="G269" s="148" t="s">
        <v>177</v>
      </c>
      <c r="H269" s="149">
        <v>3</v>
      </c>
      <c r="I269" s="150"/>
      <c r="J269" s="151">
        <f t="shared" si="30"/>
        <v>0</v>
      </c>
      <c r="K269" s="152"/>
      <c r="L269" s="31"/>
      <c r="M269" s="153" t="s">
        <v>1</v>
      </c>
      <c r="N269" s="154" t="s">
        <v>42</v>
      </c>
      <c r="P269" s="155">
        <f t="shared" si="31"/>
        <v>0</v>
      </c>
      <c r="Q269" s="155">
        <v>1.3999999999999999E-4</v>
      </c>
      <c r="R269" s="155">
        <f t="shared" si="32"/>
        <v>4.1999999999999996E-4</v>
      </c>
      <c r="S269" s="155">
        <v>0</v>
      </c>
      <c r="T269" s="156">
        <f t="shared" si="33"/>
        <v>0</v>
      </c>
      <c r="AR269" s="157" t="s">
        <v>186</v>
      </c>
      <c r="AT269" s="157" t="s">
        <v>137</v>
      </c>
      <c r="AU269" s="157" t="s">
        <v>142</v>
      </c>
      <c r="AY269" s="16" t="s">
        <v>134</v>
      </c>
      <c r="BE269" s="158">
        <f t="shared" si="34"/>
        <v>0</v>
      </c>
      <c r="BF269" s="158">
        <f t="shared" si="35"/>
        <v>0</v>
      </c>
      <c r="BG269" s="158">
        <f t="shared" si="36"/>
        <v>0</v>
      </c>
      <c r="BH269" s="158">
        <f t="shared" si="37"/>
        <v>0</v>
      </c>
      <c r="BI269" s="158">
        <f t="shared" si="38"/>
        <v>0</v>
      </c>
      <c r="BJ269" s="16" t="s">
        <v>142</v>
      </c>
      <c r="BK269" s="158">
        <f t="shared" si="39"/>
        <v>0</v>
      </c>
      <c r="BL269" s="16" t="s">
        <v>186</v>
      </c>
      <c r="BM269" s="157" t="s">
        <v>401</v>
      </c>
    </row>
    <row r="270" spans="2:65" s="1" customFormat="1" ht="21.75" customHeight="1">
      <c r="B270" s="144"/>
      <c r="C270" s="145">
        <v>70</v>
      </c>
      <c r="D270" s="173" t="s">
        <v>179</v>
      </c>
      <c r="E270" s="174" t="s">
        <v>402</v>
      </c>
      <c r="F270" s="175" t="s">
        <v>403</v>
      </c>
      <c r="G270" s="176" t="s">
        <v>177</v>
      </c>
      <c r="H270" s="177">
        <v>1</v>
      </c>
      <c r="I270" s="178"/>
      <c r="J270" s="179">
        <f t="shared" si="30"/>
        <v>0</v>
      </c>
      <c r="K270" s="180"/>
      <c r="L270" s="181"/>
      <c r="M270" s="182" t="s">
        <v>1</v>
      </c>
      <c r="N270" s="183" t="s">
        <v>42</v>
      </c>
      <c r="P270" s="155">
        <f t="shared" si="31"/>
        <v>0</v>
      </c>
      <c r="Q270" s="155">
        <v>4.4000000000000002E-4</v>
      </c>
      <c r="R270" s="155">
        <f t="shared" si="32"/>
        <v>4.4000000000000002E-4</v>
      </c>
      <c r="S270" s="155">
        <v>0</v>
      </c>
      <c r="T270" s="156">
        <f t="shared" si="33"/>
        <v>0</v>
      </c>
      <c r="AR270" s="157" t="s">
        <v>261</v>
      </c>
      <c r="AT270" s="157" t="s">
        <v>179</v>
      </c>
      <c r="AU270" s="157" t="s">
        <v>142</v>
      </c>
      <c r="AY270" s="16" t="s">
        <v>134</v>
      </c>
      <c r="BE270" s="158">
        <f t="shared" si="34"/>
        <v>0</v>
      </c>
      <c r="BF270" s="158">
        <f t="shared" si="35"/>
        <v>0</v>
      </c>
      <c r="BG270" s="158">
        <f t="shared" si="36"/>
        <v>0</v>
      </c>
      <c r="BH270" s="158">
        <f t="shared" si="37"/>
        <v>0</v>
      </c>
      <c r="BI270" s="158">
        <f t="shared" si="38"/>
        <v>0</v>
      </c>
      <c r="BJ270" s="16" t="s">
        <v>142</v>
      </c>
      <c r="BK270" s="158">
        <f t="shared" si="39"/>
        <v>0</v>
      </c>
      <c r="BL270" s="16" t="s">
        <v>186</v>
      </c>
      <c r="BM270" s="157" t="s">
        <v>404</v>
      </c>
    </row>
    <row r="271" spans="2:65" s="1" customFormat="1" ht="33" customHeight="1">
      <c r="B271" s="144"/>
      <c r="C271" s="145">
        <v>71</v>
      </c>
      <c r="D271" s="173" t="s">
        <v>179</v>
      </c>
      <c r="E271" s="174" t="s">
        <v>405</v>
      </c>
      <c r="F271" s="175" t="s">
        <v>701</v>
      </c>
      <c r="G271" s="176" t="s">
        <v>177</v>
      </c>
      <c r="H271" s="177">
        <v>1</v>
      </c>
      <c r="I271" s="178"/>
      <c r="J271" s="179">
        <f t="shared" si="30"/>
        <v>0</v>
      </c>
      <c r="K271" s="180"/>
      <c r="L271" s="181"/>
      <c r="M271" s="182" t="s">
        <v>1</v>
      </c>
      <c r="N271" s="183" t="s">
        <v>42</v>
      </c>
      <c r="P271" s="155">
        <f t="shared" si="31"/>
        <v>0</v>
      </c>
      <c r="Q271" s="155">
        <v>0</v>
      </c>
      <c r="R271" s="155">
        <f t="shared" si="32"/>
        <v>0</v>
      </c>
      <c r="S271" s="155">
        <v>0</v>
      </c>
      <c r="T271" s="156">
        <f t="shared" si="33"/>
        <v>0</v>
      </c>
      <c r="AR271" s="157" t="s">
        <v>261</v>
      </c>
      <c r="AT271" s="157" t="s">
        <v>179</v>
      </c>
      <c r="AU271" s="157" t="s">
        <v>142</v>
      </c>
      <c r="AY271" s="16" t="s">
        <v>134</v>
      </c>
      <c r="BE271" s="158">
        <f t="shared" si="34"/>
        <v>0</v>
      </c>
      <c r="BF271" s="158">
        <f t="shared" si="35"/>
        <v>0</v>
      </c>
      <c r="BG271" s="158">
        <f t="shared" si="36"/>
        <v>0</v>
      </c>
      <c r="BH271" s="158">
        <f t="shared" si="37"/>
        <v>0</v>
      </c>
      <c r="BI271" s="158">
        <f t="shared" si="38"/>
        <v>0</v>
      </c>
      <c r="BJ271" s="16" t="s">
        <v>142</v>
      </c>
      <c r="BK271" s="158">
        <f t="shared" si="39"/>
        <v>0</v>
      </c>
      <c r="BL271" s="16" t="s">
        <v>186</v>
      </c>
      <c r="BM271" s="157" t="s">
        <v>406</v>
      </c>
    </row>
    <row r="272" spans="2:65" s="1" customFormat="1" ht="39.75" customHeight="1">
      <c r="B272" s="144"/>
      <c r="C272" s="145">
        <v>72</v>
      </c>
      <c r="D272" s="145" t="s">
        <v>137</v>
      </c>
      <c r="E272" s="146" t="s">
        <v>407</v>
      </c>
      <c r="F272" s="147" t="s">
        <v>704</v>
      </c>
      <c r="G272" s="148" t="s">
        <v>177</v>
      </c>
      <c r="H272" s="149">
        <v>1</v>
      </c>
      <c r="I272" s="150"/>
      <c r="J272" s="151">
        <f t="shared" si="30"/>
        <v>0</v>
      </c>
      <c r="K272" s="152"/>
      <c r="L272" s="31"/>
      <c r="M272" s="153" t="s">
        <v>1</v>
      </c>
      <c r="N272" s="154" t="s">
        <v>42</v>
      </c>
      <c r="P272" s="155">
        <f t="shared" si="31"/>
        <v>0</v>
      </c>
      <c r="Q272" s="155">
        <v>3.1E-4</v>
      </c>
      <c r="R272" s="155">
        <f t="shared" si="32"/>
        <v>3.1E-4</v>
      </c>
      <c r="S272" s="155">
        <v>0</v>
      </c>
      <c r="T272" s="156">
        <f t="shared" si="33"/>
        <v>0</v>
      </c>
      <c r="AR272" s="157" t="s">
        <v>186</v>
      </c>
      <c r="AT272" s="157" t="s">
        <v>137</v>
      </c>
      <c r="AU272" s="157" t="s">
        <v>142</v>
      </c>
      <c r="AY272" s="16" t="s">
        <v>134</v>
      </c>
      <c r="BE272" s="158">
        <f t="shared" si="34"/>
        <v>0</v>
      </c>
      <c r="BF272" s="158">
        <f t="shared" si="35"/>
        <v>0</v>
      </c>
      <c r="BG272" s="158">
        <f t="shared" si="36"/>
        <v>0</v>
      </c>
      <c r="BH272" s="158">
        <f t="shared" si="37"/>
        <v>0</v>
      </c>
      <c r="BI272" s="158">
        <f t="shared" si="38"/>
        <v>0</v>
      </c>
      <c r="BJ272" s="16" t="s">
        <v>142</v>
      </c>
      <c r="BK272" s="158">
        <f t="shared" si="39"/>
        <v>0</v>
      </c>
      <c r="BL272" s="16" t="s">
        <v>186</v>
      </c>
      <c r="BM272" s="157" t="s">
        <v>408</v>
      </c>
    </row>
    <row r="273" spans="2:65" s="1" customFormat="1" ht="21.75" customHeight="1">
      <c r="B273" s="144"/>
      <c r="C273" s="145">
        <v>73</v>
      </c>
      <c r="D273" s="145" t="s">
        <v>137</v>
      </c>
      <c r="E273" s="146" t="s">
        <v>409</v>
      </c>
      <c r="F273" s="147" t="s">
        <v>410</v>
      </c>
      <c r="G273" s="148" t="s">
        <v>217</v>
      </c>
      <c r="H273" s="149">
        <v>6.5000000000000002E-2</v>
      </c>
      <c r="I273" s="150"/>
      <c r="J273" s="151">
        <f t="shared" si="30"/>
        <v>0</v>
      </c>
      <c r="K273" s="152"/>
      <c r="L273" s="31"/>
      <c r="M273" s="153" t="s">
        <v>1</v>
      </c>
      <c r="N273" s="154" t="s">
        <v>42</v>
      </c>
      <c r="P273" s="155">
        <f t="shared" si="31"/>
        <v>0</v>
      </c>
      <c r="Q273" s="155">
        <v>0</v>
      </c>
      <c r="R273" s="155">
        <f t="shared" si="32"/>
        <v>0</v>
      </c>
      <c r="S273" s="155">
        <v>0</v>
      </c>
      <c r="T273" s="156">
        <f t="shared" si="33"/>
        <v>0</v>
      </c>
      <c r="AR273" s="157" t="s">
        <v>186</v>
      </c>
      <c r="AT273" s="157" t="s">
        <v>137</v>
      </c>
      <c r="AU273" s="157" t="s">
        <v>142</v>
      </c>
      <c r="AY273" s="16" t="s">
        <v>134</v>
      </c>
      <c r="BE273" s="158">
        <f t="shared" si="34"/>
        <v>0</v>
      </c>
      <c r="BF273" s="158">
        <f t="shared" si="35"/>
        <v>0</v>
      </c>
      <c r="BG273" s="158">
        <f t="shared" si="36"/>
        <v>0</v>
      </c>
      <c r="BH273" s="158">
        <f t="shared" si="37"/>
        <v>0</v>
      </c>
      <c r="BI273" s="158">
        <f t="shared" si="38"/>
        <v>0</v>
      </c>
      <c r="BJ273" s="16" t="s">
        <v>142</v>
      </c>
      <c r="BK273" s="158">
        <f t="shared" si="39"/>
        <v>0</v>
      </c>
      <c r="BL273" s="16" t="s">
        <v>186</v>
      </c>
      <c r="BM273" s="157" t="s">
        <v>411</v>
      </c>
    </row>
    <row r="274" spans="2:65" s="1" customFormat="1" ht="33" customHeight="1">
      <c r="B274" s="144"/>
      <c r="C274" s="145">
        <v>74</v>
      </c>
      <c r="D274" s="145" t="s">
        <v>137</v>
      </c>
      <c r="E274" s="146" t="s">
        <v>412</v>
      </c>
      <c r="F274" s="147" t="s">
        <v>413</v>
      </c>
      <c r="G274" s="148" t="s">
        <v>414</v>
      </c>
      <c r="H274" s="149">
        <v>1</v>
      </c>
      <c r="I274" s="150"/>
      <c r="J274" s="151">
        <f t="shared" si="30"/>
        <v>0</v>
      </c>
      <c r="K274" s="152"/>
      <c r="L274" s="31"/>
      <c r="M274" s="153" t="s">
        <v>1</v>
      </c>
      <c r="N274" s="154" t="s">
        <v>42</v>
      </c>
      <c r="P274" s="155">
        <f t="shared" si="31"/>
        <v>0</v>
      </c>
      <c r="Q274" s="155">
        <v>0</v>
      </c>
      <c r="R274" s="155">
        <f t="shared" si="32"/>
        <v>0</v>
      </c>
      <c r="S274" s="155">
        <v>0</v>
      </c>
      <c r="T274" s="156">
        <f t="shared" si="33"/>
        <v>0</v>
      </c>
      <c r="AR274" s="157" t="s">
        <v>186</v>
      </c>
      <c r="AT274" s="157" t="s">
        <v>137</v>
      </c>
      <c r="AU274" s="157" t="s">
        <v>142</v>
      </c>
      <c r="AY274" s="16" t="s">
        <v>134</v>
      </c>
      <c r="BE274" s="158">
        <f t="shared" si="34"/>
        <v>0</v>
      </c>
      <c r="BF274" s="158">
        <f t="shared" si="35"/>
        <v>0</v>
      </c>
      <c r="BG274" s="158">
        <f t="shared" si="36"/>
        <v>0</v>
      </c>
      <c r="BH274" s="158">
        <f t="shared" si="37"/>
        <v>0</v>
      </c>
      <c r="BI274" s="158">
        <f t="shared" si="38"/>
        <v>0</v>
      </c>
      <c r="BJ274" s="16" t="s">
        <v>142</v>
      </c>
      <c r="BK274" s="158">
        <f t="shared" si="39"/>
        <v>0</v>
      </c>
      <c r="BL274" s="16" t="s">
        <v>186</v>
      </c>
      <c r="BM274" s="157" t="s">
        <v>415</v>
      </c>
    </row>
    <row r="275" spans="2:65" s="11" customFormat="1" ht="22.9" customHeight="1">
      <c r="B275" s="132"/>
      <c r="D275" s="133" t="s">
        <v>75</v>
      </c>
      <c r="E275" s="142" t="s">
        <v>416</v>
      </c>
      <c r="F275" s="142" t="s">
        <v>417</v>
      </c>
      <c r="I275" s="135"/>
      <c r="J275" s="143">
        <f>BK275</f>
        <v>0</v>
      </c>
      <c r="L275" s="132"/>
      <c r="M275" s="137"/>
      <c r="P275" s="138">
        <f>SUM(P276:P277)</f>
        <v>0</v>
      </c>
      <c r="R275" s="138">
        <f>SUM(R276:R277)</f>
        <v>1.2E-2</v>
      </c>
      <c r="T275" s="139">
        <f>SUM(T276:T277)</f>
        <v>0</v>
      </c>
      <c r="AR275" s="133" t="s">
        <v>142</v>
      </c>
      <c r="AT275" s="140" t="s">
        <v>75</v>
      </c>
      <c r="AU275" s="140" t="s">
        <v>84</v>
      </c>
      <c r="AY275" s="133" t="s">
        <v>134</v>
      </c>
      <c r="BK275" s="141">
        <f>SUM(BK276:BK277)</f>
        <v>0</v>
      </c>
    </row>
    <row r="276" spans="2:65" s="1" customFormat="1" ht="21.75" customHeight="1">
      <c r="B276" s="144"/>
      <c r="C276" s="145">
        <v>75</v>
      </c>
      <c r="D276" s="145" t="s">
        <v>137</v>
      </c>
      <c r="E276" s="146" t="s">
        <v>418</v>
      </c>
      <c r="F276" s="147" t="s">
        <v>419</v>
      </c>
      <c r="G276" s="148" t="s">
        <v>326</v>
      </c>
      <c r="H276" s="149">
        <v>1</v>
      </c>
      <c r="I276" s="150"/>
      <c r="J276" s="151">
        <f>ROUND(I276*H276,2)</f>
        <v>0</v>
      </c>
      <c r="K276" s="152"/>
      <c r="L276" s="31"/>
      <c r="M276" s="153" t="s">
        <v>1</v>
      </c>
      <c r="N276" s="154" t="s">
        <v>42</v>
      </c>
      <c r="P276" s="155">
        <f>O276*H276</f>
        <v>0</v>
      </c>
      <c r="Q276" s="155">
        <v>1.2E-2</v>
      </c>
      <c r="R276" s="155">
        <f>Q276*H276</f>
        <v>1.2E-2</v>
      </c>
      <c r="S276" s="155">
        <v>0</v>
      </c>
      <c r="T276" s="156">
        <f>S276*H276</f>
        <v>0</v>
      </c>
      <c r="AR276" s="157" t="s">
        <v>186</v>
      </c>
      <c r="AT276" s="157" t="s">
        <v>137</v>
      </c>
      <c r="AU276" s="157" t="s">
        <v>142</v>
      </c>
      <c r="AY276" s="16" t="s">
        <v>134</v>
      </c>
      <c r="BE276" s="158">
        <f>IF(N276="základní",J276,0)</f>
        <v>0</v>
      </c>
      <c r="BF276" s="158">
        <f>IF(N276="snížená",J276,0)</f>
        <v>0</v>
      </c>
      <c r="BG276" s="158">
        <f>IF(N276="zákl. přenesená",J276,0)</f>
        <v>0</v>
      </c>
      <c r="BH276" s="158">
        <f>IF(N276="sníž. přenesená",J276,0)</f>
        <v>0</v>
      </c>
      <c r="BI276" s="158">
        <f>IF(N276="nulová",J276,0)</f>
        <v>0</v>
      </c>
      <c r="BJ276" s="16" t="s">
        <v>142</v>
      </c>
      <c r="BK276" s="158">
        <f>ROUND(I276*H276,2)</f>
        <v>0</v>
      </c>
      <c r="BL276" s="16" t="s">
        <v>186</v>
      </c>
      <c r="BM276" s="157" t="s">
        <v>420</v>
      </c>
    </row>
    <row r="277" spans="2:65" s="1" customFormat="1" ht="21.75" customHeight="1">
      <c r="B277" s="144"/>
      <c r="C277" s="145">
        <v>76</v>
      </c>
      <c r="D277" s="145" t="s">
        <v>137</v>
      </c>
      <c r="E277" s="146" t="s">
        <v>421</v>
      </c>
      <c r="F277" s="147" t="s">
        <v>422</v>
      </c>
      <c r="G277" s="148" t="s">
        <v>217</v>
      </c>
      <c r="H277" s="149">
        <v>1.2E-2</v>
      </c>
      <c r="I277" s="150"/>
      <c r="J277" s="151">
        <f>ROUND(I277*H277,2)</f>
        <v>0</v>
      </c>
      <c r="K277" s="152"/>
      <c r="L277" s="31"/>
      <c r="M277" s="153" t="s">
        <v>1</v>
      </c>
      <c r="N277" s="154" t="s">
        <v>42</v>
      </c>
      <c r="P277" s="155">
        <f>O277*H277</f>
        <v>0</v>
      </c>
      <c r="Q277" s="155">
        <v>0</v>
      </c>
      <c r="R277" s="155">
        <f>Q277*H277</f>
        <v>0</v>
      </c>
      <c r="S277" s="155">
        <v>0</v>
      </c>
      <c r="T277" s="156">
        <f>S277*H277</f>
        <v>0</v>
      </c>
      <c r="AR277" s="157" t="s">
        <v>186</v>
      </c>
      <c r="AT277" s="157" t="s">
        <v>137</v>
      </c>
      <c r="AU277" s="157" t="s">
        <v>142</v>
      </c>
      <c r="AY277" s="16" t="s">
        <v>134</v>
      </c>
      <c r="BE277" s="158">
        <f>IF(N277="základní",J277,0)</f>
        <v>0</v>
      </c>
      <c r="BF277" s="158">
        <f>IF(N277="snížená",J277,0)</f>
        <v>0</v>
      </c>
      <c r="BG277" s="158">
        <f>IF(N277="zákl. přenesená",J277,0)</f>
        <v>0</v>
      </c>
      <c r="BH277" s="158">
        <f>IF(N277="sníž. přenesená",J277,0)</f>
        <v>0</v>
      </c>
      <c r="BI277" s="158">
        <f>IF(N277="nulová",J277,0)</f>
        <v>0</v>
      </c>
      <c r="BJ277" s="16" t="s">
        <v>142</v>
      </c>
      <c r="BK277" s="158">
        <f>ROUND(I277*H277,2)</f>
        <v>0</v>
      </c>
      <c r="BL277" s="16" t="s">
        <v>186</v>
      </c>
      <c r="BM277" s="157" t="s">
        <v>423</v>
      </c>
    </row>
    <row r="278" spans="2:65" s="11" customFormat="1" ht="22.9" customHeight="1">
      <c r="B278" s="132"/>
      <c r="D278" s="133" t="s">
        <v>75</v>
      </c>
      <c r="E278" s="142" t="s">
        <v>424</v>
      </c>
      <c r="F278" s="142" t="s">
        <v>425</v>
      </c>
      <c r="I278" s="135"/>
      <c r="J278" s="143">
        <f>BK278</f>
        <v>0</v>
      </c>
      <c r="L278" s="132"/>
      <c r="M278" s="137"/>
      <c r="P278" s="138">
        <f>SUM(P279:P294)</f>
        <v>0</v>
      </c>
      <c r="R278" s="138">
        <f>SUM(R279:R294)</f>
        <v>2.4510000000000001E-2</v>
      </c>
      <c r="T278" s="139">
        <f>SUM(T279:T294)</f>
        <v>0</v>
      </c>
      <c r="AR278" s="133" t="s">
        <v>142</v>
      </c>
      <c r="AT278" s="140" t="s">
        <v>75</v>
      </c>
      <c r="AU278" s="140" t="s">
        <v>84</v>
      </c>
      <c r="AY278" s="133" t="s">
        <v>134</v>
      </c>
      <c r="BK278" s="141">
        <f>SUM(BK279:BK294)</f>
        <v>0</v>
      </c>
    </row>
    <row r="279" spans="2:65" s="1" customFormat="1" ht="16.5" customHeight="1">
      <c r="B279" s="144"/>
      <c r="C279" s="145">
        <v>77</v>
      </c>
      <c r="D279" s="145" t="s">
        <v>137</v>
      </c>
      <c r="E279" s="146" t="s">
        <v>426</v>
      </c>
      <c r="F279" s="147" t="s">
        <v>427</v>
      </c>
      <c r="G279" s="148" t="s">
        <v>177</v>
      </c>
      <c r="H279" s="149">
        <v>1</v>
      </c>
      <c r="I279" s="150"/>
      <c r="J279" s="151">
        <f t="shared" ref="J279:J294" si="40">ROUND(I279*H279,2)</f>
        <v>0</v>
      </c>
      <c r="K279" s="152"/>
      <c r="L279" s="31"/>
      <c r="M279" s="153" t="s">
        <v>1</v>
      </c>
      <c r="N279" s="154" t="s">
        <v>42</v>
      </c>
      <c r="P279" s="155">
        <f t="shared" ref="P279:P294" si="41">O279*H279</f>
        <v>0</v>
      </c>
      <c r="Q279" s="155">
        <v>0</v>
      </c>
      <c r="R279" s="155">
        <f t="shared" ref="R279:R294" si="42">Q279*H279</f>
        <v>0</v>
      </c>
      <c r="S279" s="155">
        <v>0</v>
      </c>
      <c r="T279" s="156">
        <f t="shared" ref="T279:T294" si="43">S279*H279</f>
        <v>0</v>
      </c>
      <c r="AR279" s="157" t="s">
        <v>186</v>
      </c>
      <c r="AT279" s="157" t="s">
        <v>137</v>
      </c>
      <c r="AU279" s="157" t="s">
        <v>142</v>
      </c>
      <c r="AY279" s="16" t="s">
        <v>134</v>
      </c>
      <c r="BE279" s="158">
        <f t="shared" ref="BE279:BE294" si="44">IF(N279="základní",J279,0)</f>
        <v>0</v>
      </c>
      <c r="BF279" s="158">
        <f t="shared" ref="BF279:BF294" si="45">IF(N279="snížená",J279,0)</f>
        <v>0</v>
      </c>
      <c r="BG279" s="158">
        <f t="shared" ref="BG279:BG294" si="46">IF(N279="zákl. přenesená",J279,0)</f>
        <v>0</v>
      </c>
      <c r="BH279" s="158">
        <f t="shared" ref="BH279:BH294" si="47">IF(N279="sníž. přenesená",J279,0)</f>
        <v>0</v>
      </c>
      <c r="BI279" s="158">
        <f t="shared" ref="BI279:BI294" si="48">IF(N279="nulová",J279,0)</f>
        <v>0</v>
      </c>
      <c r="BJ279" s="16" t="s">
        <v>142</v>
      </c>
      <c r="BK279" s="158">
        <f t="shared" ref="BK279:BK294" si="49">ROUND(I279*H279,2)</f>
        <v>0</v>
      </c>
      <c r="BL279" s="16" t="s">
        <v>186</v>
      </c>
      <c r="BM279" s="157" t="s">
        <v>428</v>
      </c>
    </row>
    <row r="280" spans="2:65" s="1" customFormat="1" ht="21.75" customHeight="1">
      <c r="B280" s="144"/>
      <c r="C280" s="173">
        <v>78</v>
      </c>
      <c r="D280" s="173" t="s">
        <v>179</v>
      </c>
      <c r="E280" s="174" t="s">
        <v>429</v>
      </c>
      <c r="F280" s="175" t="s">
        <v>430</v>
      </c>
      <c r="G280" s="176" t="s">
        <v>177</v>
      </c>
      <c r="H280" s="177">
        <v>1</v>
      </c>
      <c r="I280" s="178"/>
      <c r="J280" s="179">
        <f t="shared" si="40"/>
        <v>0</v>
      </c>
      <c r="K280" s="180"/>
      <c r="L280" s="181"/>
      <c r="M280" s="182" t="s">
        <v>1</v>
      </c>
      <c r="N280" s="183" t="s">
        <v>42</v>
      </c>
      <c r="P280" s="155">
        <f t="shared" si="41"/>
        <v>0</v>
      </c>
      <c r="Q280" s="155">
        <v>2.0000000000000002E-5</v>
      </c>
      <c r="R280" s="155">
        <f t="shared" si="42"/>
        <v>2.0000000000000002E-5</v>
      </c>
      <c r="S280" s="155">
        <v>0</v>
      </c>
      <c r="T280" s="156">
        <f t="shared" si="43"/>
        <v>0</v>
      </c>
      <c r="AR280" s="157" t="s">
        <v>261</v>
      </c>
      <c r="AT280" s="157" t="s">
        <v>179</v>
      </c>
      <c r="AU280" s="157" t="s">
        <v>142</v>
      </c>
      <c r="AY280" s="16" t="s">
        <v>134</v>
      </c>
      <c r="BE280" s="158">
        <f t="shared" si="44"/>
        <v>0</v>
      </c>
      <c r="BF280" s="158">
        <f t="shared" si="45"/>
        <v>0</v>
      </c>
      <c r="BG280" s="158">
        <f t="shared" si="46"/>
        <v>0</v>
      </c>
      <c r="BH280" s="158">
        <f t="shared" si="47"/>
        <v>0</v>
      </c>
      <c r="BI280" s="158">
        <f t="shared" si="48"/>
        <v>0</v>
      </c>
      <c r="BJ280" s="16" t="s">
        <v>142</v>
      </c>
      <c r="BK280" s="158">
        <f t="shared" si="49"/>
        <v>0</v>
      </c>
      <c r="BL280" s="16" t="s">
        <v>186</v>
      </c>
      <c r="BM280" s="157" t="s">
        <v>431</v>
      </c>
    </row>
    <row r="281" spans="2:65" s="1" customFormat="1" ht="21.75" customHeight="1">
      <c r="B281" s="144"/>
      <c r="C281" s="145">
        <v>79</v>
      </c>
      <c r="D281" s="145" t="s">
        <v>137</v>
      </c>
      <c r="E281" s="146" t="s">
        <v>432</v>
      </c>
      <c r="F281" s="147" t="s">
        <v>433</v>
      </c>
      <c r="G281" s="148" t="s">
        <v>267</v>
      </c>
      <c r="H281" s="149">
        <v>30</v>
      </c>
      <c r="I281" s="150"/>
      <c r="J281" s="151">
        <f t="shared" si="40"/>
        <v>0</v>
      </c>
      <c r="K281" s="152"/>
      <c r="L281" s="31"/>
      <c r="M281" s="153" t="s">
        <v>1</v>
      </c>
      <c r="N281" s="154" t="s">
        <v>42</v>
      </c>
      <c r="P281" s="155">
        <f t="shared" si="41"/>
        <v>0</v>
      </c>
      <c r="Q281" s="155">
        <v>0</v>
      </c>
      <c r="R281" s="155">
        <f t="shared" si="42"/>
        <v>0</v>
      </c>
      <c r="S281" s="155">
        <v>0</v>
      </c>
      <c r="T281" s="156">
        <f t="shared" si="43"/>
        <v>0</v>
      </c>
      <c r="AR281" s="157" t="s">
        <v>186</v>
      </c>
      <c r="AT281" s="157" t="s">
        <v>137</v>
      </c>
      <c r="AU281" s="157" t="s">
        <v>142</v>
      </c>
      <c r="AY281" s="16" t="s">
        <v>134</v>
      </c>
      <c r="BE281" s="158">
        <f t="shared" si="44"/>
        <v>0</v>
      </c>
      <c r="BF281" s="158">
        <f t="shared" si="45"/>
        <v>0</v>
      </c>
      <c r="BG281" s="158">
        <f t="shared" si="46"/>
        <v>0</v>
      </c>
      <c r="BH281" s="158">
        <f t="shared" si="47"/>
        <v>0</v>
      </c>
      <c r="BI281" s="158">
        <f t="shared" si="48"/>
        <v>0</v>
      </c>
      <c r="BJ281" s="16" t="s">
        <v>142</v>
      </c>
      <c r="BK281" s="158">
        <f t="shared" si="49"/>
        <v>0</v>
      </c>
      <c r="BL281" s="16" t="s">
        <v>186</v>
      </c>
      <c r="BM281" s="157" t="s">
        <v>434</v>
      </c>
    </row>
    <row r="282" spans="2:65" s="1" customFormat="1" ht="16.5" customHeight="1">
      <c r="B282" s="144"/>
      <c r="C282" s="173">
        <v>80</v>
      </c>
      <c r="D282" s="173" t="s">
        <v>179</v>
      </c>
      <c r="E282" s="174" t="s">
        <v>435</v>
      </c>
      <c r="F282" s="175" t="s">
        <v>436</v>
      </c>
      <c r="G282" s="176" t="s">
        <v>267</v>
      </c>
      <c r="H282" s="177">
        <v>15</v>
      </c>
      <c r="I282" s="178"/>
      <c r="J282" s="179">
        <f t="shared" si="40"/>
        <v>0</v>
      </c>
      <c r="K282" s="180"/>
      <c r="L282" s="181"/>
      <c r="M282" s="182" t="s">
        <v>1</v>
      </c>
      <c r="N282" s="183" t="s">
        <v>42</v>
      </c>
      <c r="P282" s="155">
        <f t="shared" si="41"/>
        <v>0</v>
      </c>
      <c r="Q282" s="155">
        <v>1.7000000000000001E-4</v>
      </c>
      <c r="R282" s="155">
        <f t="shared" si="42"/>
        <v>2.5500000000000002E-3</v>
      </c>
      <c r="S282" s="155">
        <v>0</v>
      </c>
      <c r="T282" s="156">
        <f t="shared" si="43"/>
        <v>0</v>
      </c>
      <c r="AR282" s="157" t="s">
        <v>261</v>
      </c>
      <c r="AT282" s="157" t="s">
        <v>179</v>
      </c>
      <c r="AU282" s="157" t="s">
        <v>142</v>
      </c>
      <c r="AY282" s="16" t="s">
        <v>134</v>
      </c>
      <c r="BE282" s="158">
        <f t="shared" si="44"/>
        <v>0</v>
      </c>
      <c r="BF282" s="158">
        <f t="shared" si="45"/>
        <v>0</v>
      </c>
      <c r="BG282" s="158">
        <f t="shared" si="46"/>
        <v>0</v>
      </c>
      <c r="BH282" s="158">
        <f t="shared" si="47"/>
        <v>0</v>
      </c>
      <c r="BI282" s="158">
        <f t="shared" si="48"/>
        <v>0</v>
      </c>
      <c r="BJ282" s="16" t="s">
        <v>142</v>
      </c>
      <c r="BK282" s="158">
        <f t="shared" si="49"/>
        <v>0</v>
      </c>
      <c r="BL282" s="16" t="s">
        <v>186</v>
      </c>
      <c r="BM282" s="157" t="s">
        <v>437</v>
      </c>
    </row>
    <row r="283" spans="2:65" s="1" customFormat="1" ht="16.5" customHeight="1">
      <c r="B283" s="144"/>
      <c r="C283" s="145">
        <v>81</v>
      </c>
      <c r="D283" s="173" t="s">
        <v>179</v>
      </c>
      <c r="E283" s="174" t="s">
        <v>438</v>
      </c>
      <c r="F283" s="175" t="s">
        <v>439</v>
      </c>
      <c r="G283" s="176" t="s">
        <v>267</v>
      </c>
      <c r="H283" s="177">
        <v>5</v>
      </c>
      <c r="I283" s="178"/>
      <c r="J283" s="179">
        <f t="shared" si="40"/>
        <v>0</v>
      </c>
      <c r="K283" s="180"/>
      <c r="L283" s="181"/>
      <c r="M283" s="182" t="s">
        <v>1</v>
      </c>
      <c r="N283" s="183" t="s">
        <v>42</v>
      </c>
      <c r="P283" s="155">
        <f t="shared" si="41"/>
        <v>0</v>
      </c>
      <c r="Q283" s="155">
        <v>2.7999999999999998E-4</v>
      </c>
      <c r="R283" s="155">
        <f t="shared" si="42"/>
        <v>1.3999999999999998E-3</v>
      </c>
      <c r="S283" s="155">
        <v>0</v>
      </c>
      <c r="T283" s="156">
        <f t="shared" si="43"/>
        <v>0</v>
      </c>
      <c r="AR283" s="157" t="s">
        <v>261</v>
      </c>
      <c r="AT283" s="157" t="s">
        <v>179</v>
      </c>
      <c r="AU283" s="157" t="s">
        <v>142</v>
      </c>
      <c r="AY283" s="16" t="s">
        <v>134</v>
      </c>
      <c r="BE283" s="158">
        <f t="shared" si="44"/>
        <v>0</v>
      </c>
      <c r="BF283" s="158">
        <f t="shared" si="45"/>
        <v>0</v>
      </c>
      <c r="BG283" s="158">
        <f t="shared" si="46"/>
        <v>0</v>
      </c>
      <c r="BH283" s="158">
        <f t="shared" si="47"/>
        <v>0</v>
      </c>
      <c r="BI283" s="158">
        <f t="shared" si="48"/>
        <v>0</v>
      </c>
      <c r="BJ283" s="16" t="s">
        <v>142</v>
      </c>
      <c r="BK283" s="158">
        <f t="shared" si="49"/>
        <v>0</v>
      </c>
      <c r="BL283" s="16" t="s">
        <v>186</v>
      </c>
      <c r="BM283" s="157" t="s">
        <v>440</v>
      </c>
    </row>
    <row r="284" spans="2:65" s="1" customFormat="1" ht="21.75" customHeight="1">
      <c r="B284" s="144"/>
      <c r="C284" s="173">
        <v>82</v>
      </c>
      <c r="D284" s="145" t="s">
        <v>137</v>
      </c>
      <c r="E284" s="146" t="s">
        <v>441</v>
      </c>
      <c r="F284" s="147" t="s">
        <v>442</v>
      </c>
      <c r="G284" s="148" t="s">
        <v>177</v>
      </c>
      <c r="H284" s="149">
        <v>1</v>
      </c>
      <c r="I284" s="150"/>
      <c r="J284" s="151">
        <f t="shared" si="40"/>
        <v>0</v>
      </c>
      <c r="K284" s="152"/>
      <c r="L284" s="31"/>
      <c r="M284" s="153" t="s">
        <v>1</v>
      </c>
      <c r="N284" s="154" t="s">
        <v>42</v>
      </c>
      <c r="P284" s="155">
        <f t="shared" si="41"/>
        <v>0</v>
      </c>
      <c r="Q284" s="155">
        <v>0</v>
      </c>
      <c r="R284" s="155">
        <f t="shared" si="42"/>
        <v>0</v>
      </c>
      <c r="S284" s="155">
        <v>0</v>
      </c>
      <c r="T284" s="156">
        <f t="shared" si="43"/>
        <v>0</v>
      </c>
      <c r="AR284" s="157" t="s">
        <v>186</v>
      </c>
      <c r="AT284" s="157" t="s">
        <v>137</v>
      </c>
      <c r="AU284" s="157" t="s">
        <v>142</v>
      </c>
      <c r="AY284" s="16" t="s">
        <v>134</v>
      </c>
      <c r="BE284" s="158">
        <f t="shared" si="44"/>
        <v>0</v>
      </c>
      <c r="BF284" s="158">
        <f t="shared" si="45"/>
        <v>0</v>
      </c>
      <c r="BG284" s="158">
        <f t="shared" si="46"/>
        <v>0</v>
      </c>
      <c r="BH284" s="158">
        <f t="shared" si="47"/>
        <v>0</v>
      </c>
      <c r="BI284" s="158">
        <f t="shared" si="48"/>
        <v>0</v>
      </c>
      <c r="BJ284" s="16" t="s">
        <v>142</v>
      </c>
      <c r="BK284" s="158">
        <f t="shared" si="49"/>
        <v>0</v>
      </c>
      <c r="BL284" s="16" t="s">
        <v>186</v>
      </c>
      <c r="BM284" s="157" t="s">
        <v>443</v>
      </c>
    </row>
    <row r="285" spans="2:65" s="1" customFormat="1" ht="21.75" customHeight="1">
      <c r="B285" s="144"/>
      <c r="C285" s="145">
        <v>83</v>
      </c>
      <c r="D285" s="173" t="s">
        <v>179</v>
      </c>
      <c r="E285" s="174" t="s">
        <v>444</v>
      </c>
      <c r="F285" s="175" t="s">
        <v>445</v>
      </c>
      <c r="G285" s="176" t="s">
        <v>177</v>
      </c>
      <c r="H285" s="177">
        <v>1</v>
      </c>
      <c r="I285" s="178"/>
      <c r="J285" s="179">
        <f t="shared" si="40"/>
        <v>0</v>
      </c>
      <c r="K285" s="180"/>
      <c r="L285" s="181"/>
      <c r="M285" s="182" t="s">
        <v>1</v>
      </c>
      <c r="N285" s="183" t="s">
        <v>42</v>
      </c>
      <c r="P285" s="155">
        <f t="shared" si="41"/>
        <v>0</v>
      </c>
      <c r="Q285" s="155">
        <v>1.6899999999999998E-2</v>
      </c>
      <c r="R285" s="155">
        <f t="shared" si="42"/>
        <v>1.6899999999999998E-2</v>
      </c>
      <c r="S285" s="155">
        <v>0</v>
      </c>
      <c r="T285" s="156">
        <f t="shared" si="43"/>
        <v>0</v>
      </c>
      <c r="AR285" s="157" t="s">
        <v>261</v>
      </c>
      <c r="AT285" s="157" t="s">
        <v>179</v>
      </c>
      <c r="AU285" s="157" t="s">
        <v>142</v>
      </c>
      <c r="AY285" s="16" t="s">
        <v>134</v>
      </c>
      <c r="BE285" s="158">
        <f t="shared" si="44"/>
        <v>0</v>
      </c>
      <c r="BF285" s="158">
        <f t="shared" si="45"/>
        <v>0</v>
      </c>
      <c r="BG285" s="158">
        <f t="shared" si="46"/>
        <v>0</v>
      </c>
      <c r="BH285" s="158">
        <f t="shared" si="47"/>
        <v>0</v>
      </c>
      <c r="BI285" s="158">
        <f t="shared" si="48"/>
        <v>0</v>
      </c>
      <c r="BJ285" s="16" t="s">
        <v>142</v>
      </c>
      <c r="BK285" s="158">
        <f t="shared" si="49"/>
        <v>0</v>
      </c>
      <c r="BL285" s="16" t="s">
        <v>186</v>
      </c>
      <c r="BM285" s="157" t="s">
        <v>446</v>
      </c>
    </row>
    <row r="286" spans="2:65" s="1" customFormat="1" ht="21.75" customHeight="1">
      <c r="B286" s="144"/>
      <c r="C286" s="173">
        <v>84</v>
      </c>
      <c r="D286" s="145" t="s">
        <v>137</v>
      </c>
      <c r="E286" s="146" t="s">
        <v>447</v>
      </c>
      <c r="F286" s="147" t="s">
        <v>448</v>
      </c>
      <c r="G286" s="148" t="s">
        <v>177</v>
      </c>
      <c r="H286" s="149">
        <v>3</v>
      </c>
      <c r="I286" s="150"/>
      <c r="J286" s="151">
        <f t="shared" si="40"/>
        <v>0</v>
      </c>
      <c r="K286" s="152"/>
      <c r="L286" s="31"/>
      <c r="M286" s="153" t="s">
        <v>1</v>
      </c>
      <c r="N286" s="154" t="s">
        <v>42</v>
      </c>
      <c r="P286" s="155">
        <f t="shared" si="41"/>
        <v>0</v>
      </c>
      <c r="Q286" s="155">
        <v>0</v>
      </c>
      <c r="R286" s="155">
        <f t="shared" si="42"/>
        <v>0</v>
      </c>
      <c r="S286" s="155">
        <v>0</v>
      </c>
      <c r="T286" s="156">
        <f t="shared" si="43"/>
        <v>0</v>
      </c>
      <c r="AR286" s="157" t="s">
        <v>186</v>
      </c>
      <c r="AT286" s="157" t="s">
        <v>137</v>
      </c>
      <c r="AU286" s="157" t="s">
        <v>142</v>
      </c>
      <c r="AY286" s="16" t="s">
        <v>134</v>
      </c>
      <c r="BE286" s="158">
        <f t="shared" si="44"/>
        <v>0</v>
      </c>
      <c r="BF286" s="158">
        <f t="shared" si="45"/>
        <v>0</v>
      </c>
      <c r="BG286" s="158">
        <f t="shared" si="46"/>
        <v>0</v>
      </c>
      <c r="BH286" s="158">
        <f t="shared" si="47"/>
        <v>0</v>
      </c>
      <c r="BI286" s="158">
        <f t="shared" si="48"/>
        <v>0</v>
      </c>
      <c r="BJ286" s="16" t="s">
        <v>142</v>
      </c>
      <c r="BK286" s="158">
        <f t="shared" si="49"/>
        <v>0</v>
      </c>
      <c r="BL286" s="16" t="s">
        <v>186</v>
      </c>
      <c r="BM286" s="157" t="s">
        <v>449</v>
      </c>
    </row>
    <row r="287" spans="2:65" s="1" customFormat="1" ht="30.75" customHeight="1">
      <c r="B287" s="144"/>
      <c r="C287" s="145">
        <v>85</v>
      </c>
      <c r="D287" s="173" t="s">
        <v>179</v>
      </c>
      <c r="E287" s="174" t="s">
        <v>450</v>
      </c>
      <c r="F287" s="175" t="s">
        <v>705</v>
      </c>
      <c r="G287" s="176" t="s">
        <v>177</v>
      </c>
      <c r="H287" s="177">
        <v>3</v>
      </c>
      <c r="I287" s="178"/>
      <c r="J287" s="179">
        <f t="shared" si="40"/>
        <v>0</v>
      </c>
      <c r="K287" s="180"/>
      <c r="L287" s="181"/>
      <c r="M287" s="182" t="s">
        <v>1</v>
      </c>
      <c r="N287" s="183" t="s">
        <v>42</v>
      </c>
      <c r="P287" s="155">
        <f t="shared" si="41"/>
        <v>0</v>
      </c>
      <c r="Q287" s="155">
        <v>1E-4</v>
      </c>
      <c r="R287" s="155">
        <f t="shared" si="42"/>
        <v>3.0000000000000003E-4</v>
      </c>
      <c r="S287" s="155">
        <v>0</v>
      </c>
      <c r="T287" s="156">
        <f t="shared" si="43"/>
        <v>0</v>
      </c>
      <c r="AR287" s="157" t="s">
        <v>261</v>
      </c>
      <c r="AT287" s="157" t="s">
        <v>179</v>
      </c>
      <c r="AU287" s="157" t="s">
        <v>142</v>
      </c>
      <c r="AY287" s="16" t="s">
        <v>134</v>
      </c>
      <c r="BE287" s="158">
        <f t="shared" si="44"/>
        <v>0</v>
      </c>
      <c r="BF287" s="158">
        <f t="shared" si="45"/>
        <v>0</v>
      </c>
      <c r="BG287" s="158">
        <f t="shared" si="46"/>
        <v>0</v>
      </c>
      <c r="BH287" s="158">
        <f t="shared" si="47"/>
        <v>0</v>
      </c>
      <c r="BI287" s="158">
        <f t="shared" si="48"/>
        <v>0</v>
      </c>
      <c r="BJ287" s="16" t="s">
        <v>142</v>
      </c>
      <c r="BK287" s="158">
        <f t="shared" si="49"/>
        <v>0</v>
      </c>
      <c r="BL287" s="16" t="s">
        <v>186</v>
      </c>
      <c r="BM287" s="157" t="s">
        <v>451</v>
      </c>
    </row>
    <row r="288" spans="2:65" s="1" customFormat="1" ht="21.75" customHeight="1">
      <c r="B288" s="144"/>
      <c r="C288" s="173">
        <v>86</v>
      </c>
      <c r="D288" s="145" t="s">
        <v>137</v>
      </c>
      <c r="E288" s="146" t="s">
        <v>452</v>
      </c>
      <c r="F288" s="147" t="s">
        <v>453</v>
      </c>
      <c r="G288" s="148" t="s">
        <v>177</v>
      </c>
      <c r="H288" s="149">
        <v>2</v>
      </c>
      <c r="I288" s="150"/>
      <c r="J288" s="151">
        <f t="shared" si="40"/>
        <v>0</v>
      </c>
      <c r="K288" s="152"/>
      <c r="L288" s="31"/>
      <c r="M288" s="153" t="s">
        <v>1</v>
      </c>
      <c r="N288" s="154" t="s">
        <v>42</v>
      </c>
      <c r="P288" s="155">
        <f t="shared" si="41"/>
        <v>0</v>
      </c>
      <c r="Q288" s="155">
        <v>0</v>
      </c>
      <c r="R288" s="155">
        <f t="shared" si="42"/>
        <v>0</v>
      </c>
      <c r="S288" s="155">
        <v>0</v>
      </c>
      <c r="T288" s="156">
        <f t="shared" si="43"/>
        <v>0</v>
      </c>
      <c r="AR288" s="157" t="s">
        <v>186</v>
      </c>
      <c r="AT288" s="157" t="s">
        <v>137</v>
      </c>
      <c r="AU288" s="157" t="s">
        <v>142</v>
      </c>
      <c r="AY288" s="16" t="s">
        <v>134</v>
      </c>
      <c r="BE288" s="158">
        <f t="shared" si="44"/>
        <v>0</v>
      </c>
      <c r="BF288" s="158">
        <f t="shared" si="45"/>
        <v>0</v>
      </c>
      <c r="BG288" s="158">
        <f t="shared" si="46"/>
        <v>0</v>
      </c>
      <c r="BH288" s="158">
        <f t="shared" si="47"/>
        <v>0</v>
      </c>
      <c r="BI288" s="158">
        <f t="shared" si="48"/>
        <v>0</v>
      </c>
      <c r="BJ288" s="16" t="s">
        <v>142</v>
      </c>
      <c r="BK288" s="158">
        <f t="shared" si="49"/>
        <v>0</v>
      </c>
      <c r="BL288" s="16" t="s">
        <v>186</v>
      </c>
      <c r="BM288" s="157" t="s">
        <v>454</v>
      </c>
    </row>
    <row r="289" spans="2:65" s="1" customFormat="1" ht="30" customHeight="1">
      <c r="B289" s="144"/>
      <c r="C289" s="145">
        <v>87</v>
      </c>
      <c r="D289" s="173" t="s">
        <v>179</v>
      </c>
      <c r="E289" s="174" t="s">
        <v>455</v>
      </c>
      <c r="F289" s="175" t="s">
        <v>706</v>
      </c>
      <c r="G289" s="176" t="s">
        <v>177</v>
      </c>
      <c r="H289" s="177">
        <v>2</v>
      </c>
      <c r="I289" s="178"/>
      <c r="J289" s="179">
        <f t="shared" si="40"/>
        <v>0</v>
      </c>
      <c r="K289" s="180"/>
      <c r="L289" s="181"/>
      <c r="M289" s="182" t="s">
        <v>1</v>
      </c>
      <c r="N289" s="183" t="s">
        <v>42</v>
      </c>
      <c r="P289" s="155">
        <f t="shared" si="41"/>
        <v>0</v>
      </c>
      <c r="Q289" s="155">
        <v>2.7E-4</v>
      </c>
      <c r="R289" s="155">
        <f t="shared" si="42"/>
        <v>5.4000000000000001E-4</v>
      </c>
      <c r="S289" s="155">
        <v>0</v>
      </c>
      <c r="T289" s="156">
        <f t="shared" si="43"/>
        <v>0</v>
      </c>
      <c r="AR289" s="157" t="s">
        <v>261</v>
      </c>
      <c r="AT289" s="157" t="s">
        <v>179</v>
      </c>
      <c r="AU289" s="157" t="s">
        <v>142</v>
      </c>
      <c r="AY289" s="16" t="s">
        <v>134</v>
      </c>
      <c r="BE289" s="158">
        <f t="shared" si="44"/>
        <v>0</v>
      </c>
      <c r="BF289" s="158">
        <f t="shared" si="45"/>
        <v>0</v>
      </c>
      <c r="BG289" s="158">
        <f t="shared" si="46"/>
        <v>0</v>
      </c>
      <c r="BH289" s="158">
        <f t="shared" si="47"/>
        <v>0</v>
      </c>
      <c r="BI289" s="158">
        <f t="shared" si="48"/>
        <v>0</v>
      </c>
      <c r="BJ289" s="16" t="s">
        <v>142</v>
      </c>
      <c r="BK289" s="158">
        <f t="shared" si="49"/>
        <v>0</v>
      </c>
      <c r="BL289" s="16" t="s">
        <v>186</v>
      </c>
      <c r="BM289" s="157" t="s">
        <v>456</v>
      </c>
    </row>
    <row r="290" spans="2:65" s="1" customFormat="1" ht="21.75" customHeight="1">
      <c r="B290" s="144"/>
      <c r="C290" s="173">
        <v>88</v>
      </c>
      <c r="D290" s="145" t="s">
        <v>137</v>
      </c>
      <c r="E290" s="146" t="s">
        <v>457</v>
      </c>
      <c r="F290" s="147" t="s">
        <v>458</v>
      </c>
      <c r="G290" s="148" t="s">
        <v>177</v>
      </c>
      <c r="H290" s="149">
        <v>2</v>
      </c>
      <c r="I290" s="150"/>
      <c r="J290" s="151">
        <f t="shared" si="40"/>
        <v>0</v>
      </c>
      <c r="K290" s="152"/>
      <c r="L290" s="31"/>
      <c r="M290" s="153" t="s">
        <v>1</v>
      </c>
      <c r="N290" s="154" t="s">
        <v>42</v>
      </c>
      <c r="P290" s="155">
        <f t="shared" si="41"/>
        <v>0</v>
      </c>
      <c r="Q290" s="155">
        <v>0</v>
      </c>
      <c r="R290" s="155">
        <f t="shared" si="42"/>
        <v>0</v>
      </c>
      <c r="S290" s="155">
        <v>0</v>
      </c>
      <c r="T290" s="156">
        <f t="shared" si="43"/>
        <v>0</v>
      </c>
      <c r="AR290" s="157" t="s">
        <v>186</v>
      </c>
      <c r="AT290" s="157" t="s">
        <v>137</v>
      </c>
      <c r="AU290" s="157" t="s">
        <v>142</v>
      </c>
      <c r="AY290" s="16" t="s">
        <v>134</v>
      </c>
      <c r="BE290" s="158">
        <f t="shared" si="44"/>
        <v>0</v>
      </c>
      <c r="BF290" s="158">
        <f t="shared" si="45"/>
        <v>0</v>
      </c>
      <c r="BG290" s="158">
        <f t="shared" si="46"/>
        <v>0</v>
      </c>
      <c r="BH290" s="158">
        <f t="shared" si="47"/>
        <v>0</v>
      </c>
      <c r="BI290" s="158">
        <f t="shared" si="48"/>
        <v>0</v>
      </c>
      <c r="BJ290" s="16" t="s">
        <v>142</v>
      </c>
      <c r="BK290" s="158">
        <f t="shared" si="49"/>
        <v>0</v>
      </c>
      <c r="BL290" s="16" t="s">
        <v>186</v>
      </c>
      <c r="BM290" s="157" t="s">
        <v>459</v>
      </c>
    </row>
    <row r="291" spans="2:65" s="1" customFormat="1" ht="16.5" customHeight="1">
      <c r="B291" s="144"/>
      <c r="C291" s="145">
        <v>89</v>
      </c>
      <c r="D291" s="173" t="s">
        <v>179</v>
      </c>
      <c r="E291" s="174" t="s">
        <v>460</v>
      </c>
      <c r="F291" s="175" t="s">
        <v>461</v>
      </c>
      <c r="G291" s="176" t="s">
        <v>177</v>
      </c>
      <c r="H291" s="177">
        <v>2</v>
      </c>
      <c r="I291" s="178"/>
      <c r="J291" s="179">
        <f t="shared" si="40"/>
        <v>0</v>
      </c>
      <c r="K291" s="180"/>
      <c r="L291" s="181"/>
      <c r="M291" s="182" t="s">
        <v>1</v>
      </c>
      <c r="N291" s="183" t="s">
        <v>42</v>
      </c>
      <c r="P291" s="155">
        <f t="shared" si="41"/>
        <v>0</v>
      </c>
      <c r="Q291" s="155">
        <v>8.0000000000000004E-4</v>
      </c>
      <c r="R291" s="155">
        <f t="shared" si="42"/>
        <v>1.6000000000000001E-3</v>
      </c>
      <c r="S291" s="155">
        <v>0</v>
      </c>
      <c r="T291" s="156">
        <f t="shared" si="43"/>
        <v>0</v>
      </c>
      <c r="AR291" s="157" t="s">
        <v>261</v>
      </c>
      <c r="AT291" s="157" t="s">
        <v>179</v>
      </c>
      <c r="AU291" s="157" t="s">
        <v>142</v>
      </c>
      <c r="AY291" s="16" t="s">
        <v>134</v>
      </c>
      <c r="BE291" s="158">
        <f t="shared" si="44"/>
        <v>0</v>
      </c>
      <c r="BF291" s="158">
        <f t="shared" si="45"/>
        <v>0</v>
      </c>
      <c r="BG291" s="158">
        <f t="shared" si="46"/>
        <v>0</v>
      </c>
      <c r="BH291" s="158">
        <f t="shared" si="47"/>
        <v>0</v>
      </c>
      <c r="BI291" s="158">
        <f t="shared" si="48"/>
        <v>0</v>
      </c>
      <c r="BJ291" s="16" t="s">
        <v>142</v>
      </c>
      <c r="BK291" s="158">
        <f t="shared" si="49"/>
        <v>0</v>
      </c>
      <c r="BL291" s="16" t="s">
        <v>186</v>
      </c>
      <c r="BM291" s="157" t="s">
        <v>462</v>
      </c>
    </row>
    <row r="292" spans="2:65" s="1" customFormat="1" ht="16.5" customHeight="1">
      <c r="B292" s="144"/>
      <c r="C292" s="173">
        <v>90</v>
      </c>
      <c r="D292" s="173" t="s">
        <v>179</v>
      </c>
      <c r="E292" s="174" t="s">
        <v>463</v>
      </c>
      <c r="F292" s="175" t="s">
        <v>464</v>
      </c>
      <c r="G292" s="176" t="s">
        <v>267</v>
      </c>
      <c r="H292" s="177">
        <v>10</v>
      </c>
      <c r="I292" s="178"/>
      <c r="J292" s="179">
        <f t="shared" si="40"/>
        <v>0</v>
      </c>
      <c r="K292" s="180"/>
      <c r="L292" s="181"/>
      <c r="M292" s="182" t="s">
        <v>1</v>
      </c>
      <c r="N292" s="183" t="s">
        <v>42</v>
      </c>
      <c r="P292" s="155">
        <f t="shared" si="41"/>
        <v>0</v>
      </c>
      <c r="Q292" s="155">
        <v>1.2E-4</v>
      </c>
      <c r="R292" s="155">
        <f t="shared" si="42"/>
        <v>1.2000000000000001E-3</v>
      </c>
      <c r="S292" s="155">
        <v>0</v>
      </c>
      <c r="T292" s="156">
        <f t="shared" si="43"/>
        <v>0</v>
      </c>
      <c r="AR292" s="157" t="s">
        <v>261</v>
      </c>
      <c r="AT292" s="157" t="s">
        <v>179</v>
      </c>
      <c r="AU292" s="157" t="s">
        <v>142</v>
      </c>
      <c r="AY292" s="16" t="s">
        <v>134</v>
      </c>
      <c r="BE292" s="158">
        <f t="shared" si="44"/>
        <v>0</v>
      </c>
      <c r="BF292" s="158">
        <f t="shared" si="45"/>
        <v>0</v>
      </c>
      <c r="BG292" s="158">
        <f t="shared" si="46"/>
        <v>0</v>
      </c>
      <c r="BH292" s="158">
        <f t="shared" si="47"/>
        <v>0</v>
      </c>
      <c r="BI292" s="158">
        <f t="shared" si="48"/>
        <v>0</v>
      </c>
      <c r="BJ292" s="16" t="s">
        <v>142</v>
      </c>
      <c r="BK292" s="158">
        <f t="shared" si="49"/>
        <v>0</v>
      </c>
      <c r="BL292" s="16" t="s">
        <v>186</v>
      </c>
      <c r="BM292" s="157" t="s">
        <v>465</v>
      </c>
    </row>
    <row r="293" spans="2:65" s="1" customFormat="1" ht="21.75" customHeight="1">
      <c r="B293" s="144"/>
      <c r="C293" s="145">
        <v>91</v>
      </c>
      <c r="D293" s="145" t="s">
        <v>137</v>
      </c>
      <c r="E293" s="146" t="s">
        <v>466</v>
      </c>
      <c r="F293" s="147" t="s">
        <v>467</v>
      </c>
      <c r="G293" s="148" t="s">
        <v>177</v>
      </c>
      <c r="H293" s="149">
        <v>1</v>
      </c>
      <c r="I293" s="150"/>
      <c r="J293" s="151">
        <f t="shared" si="40"/>
        <v>0</v>
      </c>
      <c r="K293" s="152"/>
      <c r="L293" s="31"/>
      <c r="M293" s="153" t="s">
        <v>1</v>
      </c>
      <c r="N293" s="154" t="s">
        <v>42</v>
      </c>
      <c r="P293" s="155">
        <f t="shared" si="41"/>
        <v>0</v>
      </c>
      <c r="Q293" s="155">
        <v>0</v>
      </c>
      <c r="R293" s="155">
        <f t="shared" si="42"/>
        <v>0</v>
      </c>
      <c r="S293" s="155">
        <v>0</v>
      </c>
      <c r="T293" s="156">
        <f t="shared" si="43"/>
        <v>0</v>
      </c>
      <c r="AR293" s="157" t="s">
        <v>186</v>
      </c>
      <c r="AT293" s="157" t="s">
        <v>137</v>
      </c>
      <c r="AU293" s="157" t="s">
        <v>142</v>
      </c>
      <c r="AY293" s="16" t="s">
        <v>134</v>
      </c>
      <c r="BE293" s="158">
        <f t="shared" si="44"/>
        <v>0</v>
      </c>
      <c r="BF293" s="158">
        <f t="shared" si="45"/>
        <v>0</v>
      </c>
      <c r="BG293" s="158">
        <f t="shared" si="46"/>
        <v>0</v>
      </c>
      <c r="BH293" s="158">
        <f t="shared" si="47"/>
        <v>0</v>
      </c>
      <c r="BI293" s="158">
        <f t="shared" si="48"/>
        <v>0</v>
      </c>
      <c r="BJ293" s="16" t="s">
        <v>142</v>
      </c>
      <c r="BK293" s="158">
        <f t="shared" si="49"/>
        <v>0</v>
      </c>
      <c r="BL293" s="16" t="s">
        <v>186</v>
      </c>
      <c r="BM293" s="157" t="s">
        <v>468</v>
      </c>
    </row>
    <row r="294" spans="2:65" s="1" customFormat="1" ht="21.75" customHeight="1">
      <c r="B294" s="144"/>
      <c r="C294" s="173">
        <v>92</v>
      </c>
      <c r="D294" s="145" t="s">
        <v>137</v>
      </c>
      <c r="E294" s="146" t="s">
        <v>469</v>
      </c>
      <c r="F294" s="147" t="s">
        <v>470</v>
      </c>
      <c r="G294" s="148" t="s">
        <v>217</v>
      </c>
      <c r="H294" s="149">
        <v>2.5000000000000001E-2</v>
      </c>
      <c r="I294" s="150"/>
      <c r="J294" s="151">
        <f t="shared" si="40"/>
        <v>0</v>
      </c>
      <c r="K294" s="152"/>
      <c r="L294" s="31"/>
      <c r="M294" s="153" t="s">
        <v>1</v>
      </c>
      <c r="N294" s="154" t="s">
        <v>42</v>
      </c>
      <c r="P294" s="155">
        <f t="shared" si="41"/>
        <v>0</v>
      </c>
      <c r="Q294" s="155">
        <v>0</v>
      </c>
      <c r="R294" s="155">
        <f t="shared" si="42"/>
        <v>0</v>
      </c>
      <c r="S294" s="155">
        <v>0</v>
      </c>
      <c r="T294" s="156">
        <f t="shared" si="43"/>
        <v>0</v>
      </c>
      <c r="AR294" s="157" t="s">
        <v>186</v>
      </c>
      <c r="AT294" s="157" t="s">
        <v>137</v>
      </c>
      <c r="AU294" s="157" t="s">
        <v>142</v>
      </c>
      <c r="AY294" s="16" t="s">
        <v>134</v>
      </c>
      <c r="BE294" s="158">
        <f t="shared" si="44"/>
        <v>0</v>
      </c>
      <c r="BF294" s="158">
        <f t="shared" si="45"/>
        <v>0</v>
      </c>
      <c r="BG294" s="158">
        <f t="shared" si="46"/>
        <v>0</v>
      </c>
      <c r="BH294" s="158">
        <f t="shared" si="47"/>
        <v>0</v>
      </c>
      <c r="BI294" s="158">
        <f t="shared" si="48"/>
        <v>0</v>
      </c>
      <c r="BJ294" s="16" t="s">
        <v>142</v>
      </c>
      <c r="BK294" s="158">
        <f t="shared" si="49"/>
        <v>0</v>
      </c>
      <c r="BL294" s="16" t="s">
        <v>186</v>
      </c>
      <c r="BM294" s="157" t="s">
        <v>471</v>
      </c>
    </row>
    <row r="295" spans="2:65" s="11" customFormat="1" ht="22.9" customHeight="1">
      <c r="B295" s="132"/>
      <c r="D295" s="133" t="s">
        <v>75</v>
      </c>
      <c r="E295" s="142" t="s">
        <v>472</v>
      </c>
      <c r="F295" s="142" t="s">
        <v>473</v>
      </c>
      <c r="I295" s="135"/>
      <c r="J295" s="143">
        <f>BK295</f>
        <v>0</v>
      </c>
      <c r="L295" s="132"/>
      <c r="M295" s="137"/>
      <c r="P295" s="138">
        <f>SUM(P296:P299)</f>
        <v>0</v>
      </c>
      <c r="R295" s="138">
        <f>SUM(R296:R299)</f>
        <v>0.01</v>
      </c>
      <c r="T295" s="139">
        <f>SUM(T296:T299)</f>
        <v>4.0000000000000001E-3</v>
      </c>
      <c r="AR295" s="133" t="s">
        <v>142</v>
      </c>
      <c r="AT295" s="140" t="s">
        <v>75</v>
      </c>
      <c r="AU295" s="140" t="s">
        <v>84</v>
      </c>
      <c r="AY295" s="133" t="s">
        <v>134</v>
      </c>
      <c r="BK295" s="141">
        <f>SUM(BK296:BK299)</f>
        <v>0</v>
      </c>
    </row>
    <row r="296" spans="2:65" s="1" customFormat="1" ht="16.5" customHeight="1">
      <c r="B296" s="144"/>
      <c r="C296" s="145">
        <v>93</v>
      </c>
      <c r="D296" s="145" t="s">
        <v>137</v>
      </c>
      <c r="E296" s="146" t="s">
        <v>474</v>
      </c>
      <c r="F296" s="147" t="s">
        <v>475</v>
      </c>
      <c r="G296" s="148" t="s">
        <v>177</v>
      </c>
      <c r="H296" s="149">
        <v>2</v>
      </c>
      <c r="I296" s="150"/>
      <c r="J296" s="151">
        <f>ROUND(I296*H296,2)</f>
        <v>0</v>
      </c>
      <c r="K296" s="152"/>
      <c r="L296" s="31"/>
      <c r="M296" s="153" t="s">
        <v>1</v>
      </c>
      <c r="N296" s="154" t="s">
        <v>42</v>
      </c>
      <c r="P296" s="155">
        <f>O296*H296</f>
        <v>0</v>
      </c>
      <c r="Q296" s="155">
        <v>0</v>
      </c>
      <c r="R296" s="155">
        <f>Q296*H296</f>
        <v>0</v>
      </c>
      <c r="S296" s="155">
        <v>0</v>
      </c>
      <c r="T296" s="156">
        <f>S296*H296</f>
        <v>0</v>
      </c>
      <c r="AR296" s="157" t="s">
        <v>186</v>
      </c>
      <c r="AT296" s="157" t="s">
        <v>137</v>
      </c>
      <c r="AU296" s="157" t="s">
        <v>142</v>
      </c>
      <c r="AY296" s="16" t="s">
        <v>134</v>
      </c>
      <c r="BE296" s="158">
        <f>IF(N296="základní",J296,0)</f>
        <v>0</v>
      </c>
      <c r="BF296" s="158">
        <f>IF(N296="snížená",J296,0)</f>
        <v>0</v>
      </c>
      <c r="BG296" s="158">
        <f>IF(N296="zákl. přenesená",J296,0)</f>
        <v>0</v>
      </c>
      <c r="BH296" s="158">
        <f>IF(N296="sníž. přenesená",J296,0)</f>
        <v>0</v>
      </c>
      <c r="BI296" s="158">
        <f>IF(N296="nulová",J296,0)</f>
        <v>0</v>
      </c>
      <c r="BJ296" s="16" t="s">
        <v>142</v>
      </c>
      <c r="BK296" s="158">
        <f>ROUND(I296*H296,2)</f>
        <v>0</v>
      </c>
      <c r="BL296" s="16" t="s">
        <v>186</v>
      </c>
      <c r="BM296" s="157" t="s">
        <v>476</v>
      </c>
    </row>
    <row r="297" spans="2:65" s="1" customFormat="1" ht="27.75" customHeight="1">
      <c r="B297" s="144"/>
      <c r="C297" s="173">
        <v>94</v>
      </c>
      <c r="D297" s="173" t="s">
        <v>179</v>
      </c>
      <c r="E297" s="174" t="s">
        <v>477</v>
      </c>
      <c r="F297" s="175" t="s">
        <v>707</v>
      </c>
      <c r="G297" s="176" t="s">
        <v>177</v>
      </c>
      <c r="H297" s="177">
        <v>2</v>
      </c>
      <c r="I297" s="178"/>
      <c r="J297" s="179">
        <f>ROUND(I297*H297,2)</f>
        <v>0</v>
      </c>
      <c r="K297" s="180"/>
      <c r="L297" s="181"/>
      <c r="M297" s="182" t="s">
        <v>1</v>
      </c>
      <c r="N297" s="183" t="s">
        <v>42</v>
      </c>
      <c r="P297" s="155">
        <f>O297*H297</f>
        <v>0</v>
      </c>
      <c r="Q297" s="155">
        <v>5.0000000000000001E-3</v>
      </c>
      <c r="R297" s="155">
        <f>Q297*H297</f>
        <v>0.01</v>
      </c>
      <c r="S297" s="155">
        <v>0</v>
      </c>
      <c r="T297" s="156">
        <f>S297*H297</f>
        <v>0</v>
      </c>
      <c r="AR297" s="157" t="s">
        <v>261</v>
      </c>
      <c r="AT297" s="157" t="s">
        <v>179</v>
      </c>
      <c r="AU297" s="157" t="s">
        <v>142</v>
      </c>
      <c r="AY297" s="16" t="s">
        <v>134</v>
      </c>
      <c r="BE297" s="158">
        <f>IF(N297="základní",J297,0)</f>
        <v>0</v>
      </c>
      <c r="BF297" s="158">
        <f>IF(N297="snížená",J297,0)</f>
        <v>0</v>
      </c>
      <c r="BG297" s="158">
        <f>IF(N297="zákl. přenesená",J297,0)</f>
        <v>0</v>
      </c>
      <c r="BH297" s="158">
        <f>IF(N297="sníž. přenesená",J297,0)</f>
        <v>0</v>
      </c>
      <c r="BI297" s="158">
        <f>IF(N297="nulová",J297,0)</f>
        <v>0</v>
      </c>
      <c r="BJ297" s="16" t="s">
        <v>142</v>
      </c>
      <c r="BK297" s="158">
        <f>ROUND(I297*H297,2)</f>
        <v>0</v>
      </c>
      <c r="BL297" s="16" t="s">
        <v>186</v>
      </c>
      <c r="BM297" s="157" t="s">
        <v>478</v>
      </c>
    </row>
    <row r="298" spans="2:65" s="1" customFormat="1" ht="21.75" customHeight="1">
      <c r="B298" s="144"/>
      <c r="C298" s="145">
        <v>95</v>
      </c>
      <c r="D298" s="145" t="s">
        <v>137</v>
      </c>
      <c r="E298" s="146" t="s">
        <v>479</v>
      </c>
      <c r="F298" s="147" t="s">
        <v>480</v>
      </c>
      <c r="G298" s="148" t="s">
        <v>177</v>
      </c>
      <c r="H298" s="149">
        <v>2</v>
      </c>
      <c r="I298" s="150"/>
      <c r="J298" s="151">
        <f>ROUND(I298*H298,2)</f>
        <v>0</v>
      </c>
      <c r="K298" s="152"/>
      <c r="L298" s="31"/>
      <c r="M298" s="153" t="s">
        <v>1</v>
      </c>
      <c r="N298" s="154" t="s">
        <v>42</v>
      </c>
      <c r="P298" s="155">
        <f>O298*H298</f>
        <v>0</v>
      </c>
      <c r="Q298" s="155">
        <v>0</v>
      </c>
      <c r="R298" s="155">
        <f>Q298*H298</f>
        <v>0</v>
      </c>
      <c r="S298" s="155">
        <v>2E-3</v>
      </c>
      <c r="T298" s="156">
        <f>S298*H298</f>
        <v>4.0000000000000001E-3</v>
      </c>
      <c r="AR298" s="157" t="s">
        <v>186</v>
      </c>
      <c r="AT298" s="157" t="s">
        <v>137</v>
      </c>
      <c r="AU298" s="157" t="s">
        <v>142</v>
      </c>
      <c r="AY298" s="16" t="s">
        <v>134</v>
      </c>
      <c r="BE298" s="158">
        <f>IF(N298="základní",J298,0)</f>
        <v>0</v>
      </c>
      <c r="BF298" s="158">
        <f>IF(N298="snížená",J298,0)</f>
        <v>0</v>
      </c>
      <c r="BG298" s="158">
        <f>IF(N298="zákl. přenesená",J298,0)</f>
        <v>0</v>
      </c>
      <c r="BH298" s="158">
        <f>IF(N298="sníž. přenesená",J298,0)</f>
        <v>0</v>
      </c>
      <c r="BI298" s="158">
        <f>IF(N298="nulová",J298,0)</f>
        <v>0</v>
      </c>
      <c r="BJ298" s="16" t="s">
        <v>142</v>
      </c>
      <c r="BK298" s="158">
        <f>ROUND(I298*H298,2)</f>
        <v>0</v>
      </c>
      <c r="BL298" s="16" t="s">
        <v>186</v>
      </c>
      <c r="BM298" s="157" t="s">
        <v>481</v>
      </c>
    </row>
    <row r="299" spans="2:65" s="1" customFormat="1" ht="21.75" customHeight="1">
      <c r="B299" s="144"/>
      <c r="C299" s="145">
        <v>96</v>
      </c>
      <c r="D299" s="145" t="s">
        <v>137</v>
      </c>
      <c r="E299" s="146" t="s">
        <v>482</v>
      </c>
      <c r="F299" s="147" t="s">
        <v>483</v>
      </c>
      <c r="G299" s="148" t="s">
        <v>217</v>
      </c>
      <c r="H299" s="149">
        <v>0.01</v>
      </c>
      <c r="I299" s="150"/>
      <c r="J299" s="151">
        <f>ROUND(I299*H299,2)</f>
        <v>0</v>
      </c>
      <c r="K299" s="152"/>
      <c r="L299" s="31"/>
      <c r="M299" s="153" t="s">
        <v>1</v>
      </c>
      <c r="N299" s="154" t="s">
        <v>42</v>
      </c>
      <c r="P299" s="155">
        <f>O299*H299</f>
        <v>0</v>
      </c>
      <c r="Q299" s="155">
        <v>0</v>
      </c>
      <c r="R299" s="155">
        <f>Q299*H299</f>
        <v>0</v>
      </c>
      <c r="S299" s="155">
        <v>0</v>
      </c>
      <c r="T299" s="156">
        <f>S299*H299</f>
        <v>0</v>
      </c>
      <c r="AR299" s="157" t="s">
        <v>186</v>
      </c>
      <c r="AT299" s="157" t="s">
        <v>137</v>
      </c>
      <c r="AU299" s="157" t="s">
        <v>142</v>
      </c>
      <c r="AY299" s="16" t="s">
        <v>134</v>
      </c>
      <c r="BE299" s="158">
        <f>IF(N299="základní",J299,0)</f>
        <v>0</v>
      </c>
      <c r="BF299" s="158">
        <f>IF(N299="snížená",J299,0)</f>
        <v>0</v>
      </c>
      <c r="BG299" s="158">
        <f>IF(N299="zákl. přenesená",J299,0)</f>
        <v>0</v>
      </c>
      <c r="BH299" s="158">
        <f>IF(N299="sníž. přenesená",J299,0)</f>
        <v>0</v>
      </c>
      <c r="BI299" s="158">
        <f>IF(N299="nulová",J299,0)</f>
        <v>0</v>
      </c>
      <c r="BJ299" s="16" t="s">
        <v>142</v>
      </c>
      <c r="BK299" s="158">
        <f>ROUND(I299*H299,2)</f>
        <v>0</v>
      </c>
      <c r="BL299" s="16" t="s">
        <v>186</v>
      </c>
      <c r="BM299" s="157" t="s">
        <v>484</v>
      </c>
    </row>
    <row r="300" spans="2:65" s="11" customFormat="1" ht="22.9" customHeight="1">
      <c r="B300" s="132"/>
      <c r="D300" s="133" t="s">
        <v>75</v>
      </c>
      <c r="E300" s="142" t="s">
        <v>485</v>
      </c>
      <c r="F300" s="142" t="s">
        <v>486</v>
      </c>
      <c r="I300" s="135"/>
      <c r="J300" s="143">
        <f>BK300</f>
        <v>0</v>
      </c>
      <c r="L300" s="132"/>
      <c r="M300" s="137"/>
      <c r="P300" s="138">
        <f>SUM(P301:P332)</f>
        <v>0</v>
      </c>
      <c r="R300" s="138">
        <f>SUM(R301:R332)</f>
        <v>0.53134861999999994</v>
      </c>
      <c r="T300" s="139">
        <f>SUM(T301:T332)</f>
        <v>0</v>
      </c>
      <c r="AR300" s="133" t="s">
        <v>142</v>
      </c>
      <c r="AT300" s="140" t="s">
        <v>75</v>
      </c>
      <c r="AU300" s="140" t="s">
        <v>84</v>
      </c>
      <c r="AY300" s="133" t="s">
        <v>134</v>
      </c>
      <c r="BK300" s="141">
        <f>SUM(BK301:BK332)</f>
        <v>0</v>
      </c>
    </row>
    <row r="301" spans="2:65" s="1" customFormat="1" ht="39.75" customHeight="1">
      <c r="B301" s="144"/>
      <c r="C301" s="145">
        <v>97</v>
      </c>
      <c r="D301" s="145" t="s">
        <v>137</v>
      </c>
      <c r="E301" s="146" t="s">
        <v>487</v>
      </c>
      <c r="F301" s="147" t="s">
        <v>708</v>
      </c>
      <c r="G301" s="148" t="s">
        <v>140</v>
      </c>
      <c r="H301" s="149">
        <v>11.531000000000001</v>
      </c>
      <c r="I301" s="150"/>
      <c r="J301" s="151">
        <f>ROUND(I301*H301,2)</f>
        <v>0</v>
      </c>
      <c r="K301" s="152"/>
      <c r="L301" s="31"/>
      <c r="M301" s="153" t="s">
        <v>1</v>
      </c>
      <c r="N301" s="154" t="s">
        <v>42</v>
      </c>
      <c r="P301" s="155">
        <f>O301*H301</f>
        <v>0</v>
      </c>
      <c r="Q301" s="155">
        <v>2.5409999999999999E-2</v>
      </c>
      <c r="R301" s="155">
        <f>Q301*H301</f>
        <v>0.29300271</v>
      </c>
      <c r="S301" s="155">
        <v>0</v>
      </c>
      <c r="T301" s="156">
        <f>S301*H301</f>
        <v>0</v>
      </c>
      <c r="AR301" s="157" t="s">
        <v>186</v>
      </c>
      <c r="AT301" s="157" t="s">
        <v>137</v>
      </c>
      <c r="AU301" s="157" t="s">
        <v>142</v>
      </c>
      <c r="AY301" s="16" t="s">
        <v>134</v>
      </c>
      <c r="BE301" s="158">
        <f>IF(N301="základní",J301,0)</f>
        <v>0</v>
      </c>
      <c r="BF301" s="158">
        <f>IF(N301="snížená",J301,0)</f>
        <v>0</v>
      </c>
      <c r="BG301" s="158">
        <f>IF(N301="zákl. přenesená",J301,0)</f>
        <v>0</v>
      </c>
      <c r="BH301" s="158">
        <f>IF(N301="sníž. přenesená",J301,0)</f>
        <v>0</v>
      </c>
      <c r="BI301" s="158">
        <f>IF(N301="nulová",J301,0)</f>
        <v>0</v>
      </c>
      <c r="BJ301" s="16" t="s">
        <v>142</v>
      </c>
      <c r="BK301" s="158">
        <f>ROUND(I301*H301,2)</f>
        <v>0</v>
      </c>
      <c r="BL301" s="16" t="s">
        <v>186</v>
      </c>
      <c r="BM301" s="157" t="s">
        <v>488</v>
      </c>
    </row>
    <row r="302" spans="2:65" s="12" customFormat="1">
      <c r="B302" s="159"/>
      <c r="D302" s="160" t="s">
        <v>144</v>
      </c>
      <c r="E302" s="161" t="s">
        <v>1</v>
      </c>
      <c r="F302" s="162" t="s">
        <v>489</v>
      </c>
      <c r="H302" s="163">
        <v>2.6909999999999998</v>
      </c>
      <c r="I302" s="164"/>
      <c r="L302" s="159"/>
      <c r="M302" s="165"/>
      <c r="T302" s="166"/>
      <c r="AT302" s="161" t="s">
        <v>144</v>
      </c>
      <c r="AU302" s="161" t="s">
        <v>142</v>
      </c>
      <c r="AV302" s="12" t="s">
        <v>142</v>
      </c>
      <c r="AW302" s="12" t="s">
        <v>33</v>
      </c>
      <c r="AX302" s="12" t="s">
        <v>76</v>
      </c>
      <c r="AY302" s="161" t="s">
        <v>134</v>
      </c>
    </row>
    <row r="303" spans="2:65" s="12" customFormat="1">
      <c r="B303" s="159"/>
      <c r="D303" s="160" t="s">
        <v>144</v>
      </c>
      <c r="E303" s="161" t="s">
        <v>1</v>
      </c>
      <c r="F303" s="162" t="s">
        <v>490</v>
      </c>
      <c r="H303" s="163">
        <v>2.431</v>
      </c>
      <c r="I303" s="164"/>
      <c r="L303" s="159"/>
      <c r="M303" s="165"/>
      <c r="T303" s="166"/>
      <c r="AT303" s="161" t="s">
        <v>144</v>
      </c>
      <c r="AU303" s="161" t="s">
        <v>142</v>
      </c>
      <c r="AV303" s="12" t="s">
        <v>142</v>
      </c>
      <c r="AW303" s="12" t="s">
        <v>33</v>
      </c>
      <c r="AX303" s="12" t="s">
        <v>76</v>
      </c>
      <c r="AY303" s="161" t="s">
        <v>134</v>
      </c>
    </row>
    <row r="304" spans="2:65" s="12" customFormat="1">
      <c r="B304" s="159"/>
      <c r="D304" s="160" t="s">
        <v>144</v>
      </c>
      <c r="E304" s="161" t="s">
        <v>1</v>
      </c>
      <c r="F304" s="162" t="s">
        <v>491</v>
      </c>
      <c r="H304" s="163">
        <v>6.4089999999999998</v>
      </c>
      <c r="I304" s="164"/>
      <c r="L304" s="159"/>
      <c r="M304" s="165"/>
      <c r="T304" s="166"/>
      <c r="AT304" s="161" t="s">
        <v>144</v>
      </c>
      <c r="AU304" s="161" t="s">
        <v>142</v>
      </c>
      <c r="AV304" s="12" t="s">
        <v>142</v>
      </c>
      <c r="AW304" s="12" t="s">
        <v>33</v>
      </c>
      <c r="AX304" s="12" t="s">
        <v>76</v>
      </c>
      <c r="AY304" s="161" t="s">
        <v>134</v>
      </c>
    </row>
    <row r="305" spans="2:65" s="14" customFormat="1">
      <c r="B305" s="184"/>
      <c r="D305" s="160" t="s">
        <v>144</v>
      </c>
      <c r="E305" s="185" t="s">
        <v>1</v>
      </c>
      <c r="F305" s="186" t="s">
        <v>193</v>
      </c>
      <c r="H305" s="187">
        <v>11.530999999999999</v>
      </c>
      <c r="I305" s="188"/>
      <c r="L305" s="184"/>
      <c r="M305" s="189"/>
      <c r="T305" s="190"/>
      <c r="AT305" s="185" t="s">
        <v>144</v>
      </c>
      <c r="AU305" s="185" t="s">
        <v>142</v>
      </c>
      <c r="AV305" s="14" t="s">
        <v>141</v>
      </c>
      <c r="AW305" s="14" t="s">
        <v>33</v>
      </c>
      <c r="AX305" s="14" t="s">
        <v>84</v>
      </c>
      <c r="AY305" s="185" t="s">
        <v>134</v>
      </c>
    </row>
    <row r="306" spans="2:65" s="1" customFormat="1" ht="21.75" customHeight="1">
      <c r="B306" s="144"/>
      <c r="C306" s="145">
        <v>98</v>
      </c>
      <c r="D306" s="145" t="s">
        <v>137</v>
      </c>
      <c r="E306" s="146" t="s">
        <v>492</v>
      </c>
      <c r="F306" s="147" t="s">
        <v>493</v>
      </c>
      <c r="G306" s="148" t="s">
        <v>267</v>
      </c>
      <c r="H306" s="149">
        <v>33.04</v>
      </c>
      <c r="I306" s="150"/>
      <c r="J306" s="151">
        <f>ROUND(I306*H306,2)</f>
        <v>0</v>
      </c>
      <c r="K306" s="152"/>
      <c r="L306" s="31"/>
      <c r="M306" s="153" t="s">
        <v>1</v>
      </c>
      <c r="N306" s="154" t="s">
        <v>42</v>
      </c>
      <c r="P306" s="155">
        <f>O306*H306</f>
        <v>0</v>
      </c>
      <c r="Q306" s="155">
        <v>4.0000000000000003E-5</v>
      </c>
      <c r="R306" s="155">
        <f>Q306*H306</f>
        <v>1.3216E-3</v>
      </c>
      <c r="S306" s="155">
        <v>0</v>
      </c>
      <c r="T306" s="156">
        <f>S306*H306</f>
        <v>0</v>
      </c>
      <c r="AR306" s="157" t="s">
        <v>186</v>
      </c>
      <c r="AT306" s="157" t="s">
        <v>137</v>
      </c>
      <c r="AU306" s="157" t="s">
        <v>142</v>
      </c>
      <c r="AY306" s="16" t="s">
        <v>134</v>
      </c>
      <c r="BE306" s="158">
        <f>IF(N306="základní",J306,0)</f>
        <v>0</v>
      </c>
      <c r="BF306" s="158">
        <f>IF(N306="snížená",J306,0)</f>
        <v>0</v>
      </c>
      <c r="BG306" s="158">
        <f>IF(N306="zákl. přenesená",J306,0)</f>
        <v>0</v>
      </c>
      <c r="BH306" s="158">
        <f>IF(N306="sníž. přenesená",J306,0)</f>
        <v>0</v>
      </c>
      <c r="BI306" s="158">
        <f>IF(N306="nulová",J306,0)</f>
        <v>0</v>
      </c>
      <c r="BJ306" s="16" t="s">
        <v>142</v>
      </c>
      <c r="BK306" s="158">
        <f>ROUND(I306*H306,2)</f>
        <v>0</v>
      </c>
      <c r="BL306" s="16" t="s">
        <v>186</v>
      </c>
      <c r="BM306" s="157" t="s">
        <v>494</v>
      </c>
    </row>
    <row r="307" spans="2:65" s="12" customFormat="1">
      <c r="B307" s="159"/>
      <c r="D307" s="160" t="s">
        <v>144</v>
      </c>
      <c r="E307" s="161" t="s">
        <v>1</v>
      </c>
      <c r="F307" s="162" t="s">
        <v>495</v>
      </c>
      <c r="H307" s="163">
        <v>3.77</v>
      </c>
      <c r="I307" s="164"/>
      <c r="L307" s="159"/>
      <c r="M307" s="165"/>
      <c r="T307" s="166"/>
      <c r="AT307" s="161" t="s">
        <v>144</v>
      </c>
      <c r="AU307" s="161" t="s">
        <v>142</v>
      </c>
      <c r="AV307" s="12" t="s">
        <v>142</v>
      </c>
      <c r="AW307" s="12" t="s">
        <v>33</v>
      </c>
      <c r="AX307" s="12" t="s">
        <v>76</v>
      </c>
      <c r="AY307" s="161" t="s">
        <v>134</v>
      </c>
    </row>
    <row r="308" spans="2:65" s="12" customFormat="1">
      <c r="B308" s="159"/>
      <c r="D308" s="160" t="s">
        <v>144</v>
      </c>
      <c r="E308" s="161" t="s">
        <v>1</v>
      </c>
      <c r="F308" s="162" t="s">
        <v>496</v>
      </c>
      <c r="H308" s="163">
        <v>8.4700000000000006</v>
      </c>
      <c r="I308" s="164"/>
      <c r="L308" s="159"/>
      <c r="M308" s="165"/>
      <c r="T308" s="166"/>
      <c r="AT308" s="161" t="s">
        <v>144</v>
      </c>
      <c r="AU308" s="161" t="s">
        <v>142</v>
      </c>
      <c r="AV308" s="12" t="s">
        <v>142</v>
      </c>
      <c r="AW308" s="12" t="s">
        <v>33</v>
      </c>
      <c r="AX308" s="12" t="s">
        <v>76</v>
      </c>
      <c r="AY308" s="161" t="s">
        <v>134</v>
      </c>
    </row>
    <row r="309" spans="2:65" s="12" customFormat="1">
      <c r="B309" s="159"/>
      <c r="D309" s="160" t="s">
        <v>144</v>
      </c>
      <c r="E309" s="161" t="s">
        <v>1</v>
      </c>
      <c r="F309" s="162" t="s">
        <v>497</v>
      </c>
      <c r="H309" s="163">
        <v>20.8</v>
      </c>
      <c r="I309" s="164"/>
      <c r="L309" s="159"/>
      <c r="M309" s="165"/>
      <c r="T309" s="166"/>
      <c r="AT309" s="161" t="s">
        <v>144</v>
      </c>
      <c r="AU309" s="161" t="s">
        <v>142</v>
      </c>
      <c r="AV309" s="12" t="s">
        <v>142</v>
      </c>
      <c r="AW309" s="12" t="s">
        <v>33</v>
      </c>
      <c r="AX309" s="12" t="s">
        <v>76</v>
      </c>
      <c r="AY309" s="161" t="s">
        <v>134</v>
      </c>
    </row>
    <row r="310" spans="2:65" s="14" customFormat="1">
      <c r="B310" s="184"/>
      <c r="D310" s="160" t="s">
        <v>144</v>
      </c>
      <c r="E310" s="185" t="s">
        <v>1</v>
      </c>
      <c r="F310" s="186" t="s">
        <v>193</v>
      </c>
      <c r="H310" s="187">
        <v>33.04</v>
      </c>
      <c r="I310" s="188"/>
      <c r="L310" s="184"/>
      <c r="M310" s="189"/>
      <c r="T310" s="190"/>
      <c r="AT310" s="185" t="s">
        <v>144</v>
      </c>
      <c r="AU310" s="185" t="s">
        <v>142</v>
      </c>
      <c r="AV310" s="14" t="s">
        <v>141</v>
      </c>
      <c r="AW310" s="14" t="s">
        <v>33</v>
      </c>
      <c r="AX310" s="14" t="s">
        <v>84</v>
      </c>
      <c r="AY310" s="185" t="s">
        <v>134</v>
      </c>
    </row>
    <row r="311" spans="2:65" s="1" customFormat="1" ht="16.5" customHeight="1">
      <c r="B311" s="144"/>
      <c r="C311" s="145">
        <v>99</v>
      </c>
      <c r="D311" s="145" t="s">
        <v>137</v>
      </c>
      <c r="E311" s="146" t="s">
        <v>498</v>
      </c>
      <c r="F311" s="147" t="s">
        <v>499</v>
      </c>
      <c r="G311" s="148" t="s">
        <v>267</v>
      </c>
      <c r="H311" s="149">
        <v>13.5</v>
      </c>
      <c r="I311" s="150"/>
      <c r="J311" s="151">
        <f>ROUND(I311*H311,2)</f>
        <v>0</v>
      </c>
      <c r="K311" s="152"/>
      <c r="L311" s="31"/>
      <c r="M311" s="153" t="s">
        <v>1</v>
      </c>
      <c r="N311" s="154" t="s">
        <v>42</v>
      </c>
      <c r="P311" s="155">
        <f>O311*H311</f>
        <v>0</v>
      </c>
      <c r="Q311" s="155">
        <v>1.4999999999999999E-4</v>
      </c>
      <c r="R311" s="155">
        <f>Q311*H311</f>
        <v>2.0249999999999999E-3</v>
      </c>
      <c r="S311" s="155">
        <v>0</v>
      </c>
      <c r="T311" s="156">
        <f>S311*H311</f>
        <v>0</v>
      </c>
      <c r="AR311" s="157" t="s">
        <v>186</v>
      </c>
      <c r="AT311" s="157" t="s">
        <v>137</v>
      </c>
      <c r="AU311" s="157" t="s">
        <v>142</v>
      </c>
      <c r="AY311" s="16" t="s">
        <v>134</v>
      </c>
      <c r="BE311" s="158">
        <f>IF(N311="základní",J311,0)</f>
        <v>0</v>
      </c>
      <c r="BF311" s="158">
        <f>IF(N311="snížená",J311,0)</f>
        <v>0</v>
      </c>
      <c r="BG311" s="158">
        <f>IF(N311="zákl. přenesená",J311,0)</f>
        <v>0</v>
      </c>
      <c r="BH311" s="158">
        <f>IF(N311="sníž. přenesená",J311,0)</f>
        <v>0</v>
      </c>
      <c r="BI311" s="158">
        <f>IF(N311="nulová",J311,0)</f>
        <v>0</v>
      </c>
      <c r="BJ311" s="16" t="s">
        <v>142</v>
      </c>
      <c r="BK311" s="158">
        <f>ROUND(I311*H311,2)</f>
        <v>0</v>
      </c>
      <c r="BL311" s="16" t="s">
        <v>186</v>
      </c>
      <c r="BM311" s="157" t="s">
        <v>500</v>
      </c>
    </row>
    <row r="312" spans="2:65" s="12" customFormat="1">
      <c r="B312" s="159"/>
      <c r="D312" s="160" t="s">
        <v>144</v>
      </c>
      <c r="E312" s="161" t="s">
        <v>1</v>
      </c>
      <c r="F312" s="162" t="s">
        <v>501</v>
      </c>
      <c r="H312" s="163">
        <v>13</v>
      </c>
      <c r="I312" s="164"/>
      <c r="L312" s="159"/>
      <c r="M312" s="165"/>
      <c r="T312" s="166"/>
      <c r="AT312" s="161" t="s">
        <v>144</v>
      </c>
      <c r="AU312" s="161" t="s">
        <v>142</v>
      </c>
      <c r="AV312" s="12" t="s">
        <v>142</v>
      </c>
      <c r="AW312" s="12" t="s">
        <v>33</v>
      </c>
      <c r="AX312" s="12" t="s">
        <v>76</v>
      </c>
      <c r="AY312" s="161" t="s">
        <v>134</v>
      </c>
    </row>
    <row r="313" spans="2:65" s="12" customFormat="1">
      <c r="B313" s="159"/>
      <c r="D313" s="160" t="s">
        <v>144</v>
      </c>
      <c r="E313" s="161" t="s">
        <v>1</v>
      </c>
      <c r="F313" s="162" t="s">
        <v>502</v>
      </c>
      <c r="H313" s="163">
        <v>0.5</v>
      </c>
      <c r="I313" s="164"/>
      <c r="L313" s="159"/>
      <c r="M313" s="165"/>
      <c r="T313" s="166"/>
      <c r="AT313" s="161" t="s">
        <v>144</v>
      </c>
      <c r="AU313" s="161" t="s">
        <v>142</v>
      </c>
      <c r="AV313" s="12" t="s">
        <v>142</v>
      </c>
      <c r="AW313" s="12" t="s">
        <v>33</v>
      </c>
      <c r="AX313" s="12" t="s">
        <v>76</v>
      </c>
      <c r="AY313" s="161" t="s">
        <v>134</v>
      </c>
    </row>
    <row r="314" spans="2:65" s="14" customFormat="1">
      <c r="B314" s="184"/>
      <c r="D314" s="160" t="s">
        <v>144</v>
      </c>
      <c r="E314" s="185" t="s">
        <v>1</v>
      </c>
      <c r="F314" s="186" t="s">
        <v>193</v>
      </c>
      <c r="H314" s="187">
        <v>13.5</v>
      </c>
      <c r="I314" s="188"/>
      <c r="L314" s="184"/>
      <c r="M314" s="189"/>
      <c r="T314" s="190"/>
      <c r="AT314" s="185" t="s">
        <v>144</v>
      </c>
      <c r="AU314" s="185" t="s">
        <v>142</v>
      </c>
      <c r="AV314" s="14" t="s">
        <v>141</v>
      </c>
      <c r="AW314" s="14" t="s">
        <v>33</v>
      </c>
      <c r="AX314" s="14" t="s">
        <v>84</v>
      </c>
      <c r="AY314" s="185" t="s">
        <v>134</v>
      </c>
    </row>
    <row r="315" spans="2:65" s="1" customFormat="1" ht="16.5" customHeight="1">
      <c r="B315" s="144"/>
      <c r="C315" s="145">
        <v>100</v>
      </c>
      <c r="D315" s="145" t="s">
        <v>137</v>
      </c>
      <c r="E315" s="146" t="s">
        <v>503</v>
      </c>
      <c r="F315" s="147" t="s">
        <v>504</v>
      </c>
      <c r="G315" s="148" t="s">
        <v>140</v>
      </c>
      <c r="H315" s="149">
        <v>17.355</v>
      </c>
      <c r="I315" s="150"/>
      <c r="J315" s="151">
        <f>ROUND(I315*H315,2)</f>
        <v>0</v>
      </c>
      <c r="K315" s="152"/>
      <c r="L315" s="31"/>
      <c r="M315" s="153" t="s">
        <v>1</v>
      </c>
      <c r="N315" s="154" t="s">
        <v>42</v>
      </c>
      <c r="P315" s="155">
        <f>O315*H315</f>
        <v>0</v>
      </c>
      <c r="Q315" s="155">
        <v>0</v>
      </c>
      <c r="R315" s="155">
        <f>Q315*H315</f>
        <v>0</v>
      </c>
      <c r="S315" s="155">
        <v>0</v>
      </c>
      <c r="T315" s="156">
        <f>S315*H315</f>
        <v>0</v>
      </c>
      <c r="AR315" s="157" t="s">
        <v>186</v>
      </c>
      <c r="AT315" s="157" t="s">
        <v>137</v>
      </c>
      <c r="AU315" s="157" t="s">
        <v>142</v>
      </c>
      <c r="AY315" s="16" t="s">
        <v>134</v>
      </c>
      <c r="BE315" s="158">
        <f>IF(N315="základní",J315,0)</f>
        <v>0</v>
      </c>
      <c r="BF315" s="158">
        <f>IF(N315="snížená",J315,0)</f>
        <v>0</v>
      </c>
      <c r="BG315" s="158">
        <f>IF(N315="zákl. přenesená",J315,0)</f>
        <v>0</v>
      </c>
      <c r="BH315" s="158">
        <f>IF(N315="sníž. přenesená",J315,0)</f>
        <v>0</v>
      </c>
      <c r="BI315" s="158">
        <f>IF(N315="nulová",J315,0)</f>
        <v>0</v>
      </c>
      <c r="BJ315" s="16" t="s">
        <v>142</v>
      </c>
      <c r="BK315" s="158">
        <f>ROUND(I315*H315,2)</f>
        <v>0</v>
      </c>
      <c r="BL315" s="16" t="s">
        <v>186</v>
      </c>
      <c r="BM315" s="157" t="s">
        <v>505</v>
      </c>
    </row>
    <row r="316" spans="2:65" s="12" customFormat="1">
      <c r="B316" s="159"/>
      <c r="D316" s="160" t="s">
        <v>144</v>
      </c>
      <c r="E316" s="161" t="s">
        <v>1</v>
      </c>
      <c r="F316" s="162" t="s">
        <v>506</v>
      </c>
      <c r="H316" s="163">
        <v>17.355</v>
      </c>
      <c r="I316" s="164"/>
      <c r="L316" s="159"/>
      <c r="M316" s="165"/>
      <c r="T316" s="166"/>
      <c r="AT316" s="161" t="s">
        <v>144</v>
      </c>
      <c r="AU316" s="161" t="s">
        <v>142</v>
      </c>
      <c r="AV316" s="12" t="s">
        <v>142</v>
      </c>
      <c r="AW316" s="12" t="s">
        <v>33</v>
      </c>
      <c r="AX316" s="12" t="s">
        <v>84</v>
      </c>
      <c r="AY316" s="161" t="s">
        <v>134</v>
      </c>
    </row>
    <row r="317" spans="2:65" s="1" customFormat="1" ht="21.75" customHeight="1">
      <c r="B317" s="144"/>
      <c r="C317" s="145">
        <v>101</v>
      </c>
      <c r="D317" s="145" t="s">
        <v>137</v>
      </c>
      <c r="E317" s="146" t="s">
        <v>507</v>
      </c>
      <c r="F317" s="147" t="s">
        <v>508</v>
      </c>
      <c r="G317" s="148" t="s">
        <v>140</v>
      </c>
      <c r="H317" s="149">
        <v>17.355</v>
      </c>
      <c r="I317" s="150"/>
      <c r="J317" s="151">
        <f>ROUND(I317*H317,2)</f>
        <v>0</v>
      </c>
      <c r="K317" s="152"/>
      <c r="L317" s="31"/>
      <c r="M317" s="153" t="s">
        <v>1</v>
      </c>
      <c r="N317" s="154" t="s">
        <v>42</v>
      </c>
      <c r="P317" s="155">
        <f>O317*H317</f>
        <v>0</v>
      </c>
      <c r="Q317" s="155">
        <v>6.9999999999999999E-4</v>
      </c>
      <c r="R317" s="155">
        <f>Q317*H317</f>
        <v>1.21485E-2</v>
      </c>
      <c r="S317" s="155">
        <v>0</v>
      </c>
      <c r="T317" s="156">
        <f>S317*H317</f>
        <v>0</v>
      </c>
      <c r="AR317" s="157" t="s">
        <v>186</v>
      </c>
      <c r="AT317" s="157" t="s">
        <v>137</v>
      </c>
      <c r="AU317" s="157" t="s">
        <v>142</v>
      </c>
      <c r="AY317" s="16" t="s">
        <v>134</v>
      </c>
      <c r="BE317" s="158">
        <f>IF(N317="základní",J317,0)</f>
        <v>0</v>
      </c>
      <c r="BF317" s="158">
        <f>IF(N317="snížená",J317,0)</f>
        <v>0</v>
      </c>
      <c r="BG317" s="158">
        <f>IF(N317="zákl. přenesená",J317,0)</f>
        <v>0</v>
      </c>
      <c r="BH317" s="158">
        <f>IF(N317="sníž. přenesená",J317,0)</f>
        <v>0</v>
      </c>
      <c r="BI317" s="158">
        <f>IF(N317="nulová",J317,0)</f>
        <v>0</v>
      </c>
      <c r="BJ317" s="16" t="s">
        <v>142</v>
      </c>
      <c r="BK317" s="158">
        <f>ROUND(I317*H317,2)</f>
        <v>0</v>
      </c>
      <c r="BL317" s="16" t="s">
        <v>186</v>
      </c>
      <c r="BM317" s="157" t="s">
        <v>509</v>
      </c>
    </row>
    <row r="318" spans="2:65" s="1" customFormat="1" ht="16.5" customHeight="1">
      <c r="B318" s="144"/>
      <c r="C318" s="145">
        <v>102</v>
      </c>
      <c r="D318" s="145" t="s">
        <v>137</v>
      </c>
      <c r="E318" s="146" t="s">
        <v>510</v>
      </c>
      <c r="F318" s="147" t="s">
        <v>511</v>
      </c>
      <c r="G318" s="148" t="s">
        <v>140</v>
      </c>
      <c r="H318" s="149">
        <v>37.063000000000002</v>
      </c>
      <c r="I318" s="150"/>
      <c r="J318" s="151">
        <f>ROUND(I318*H318,2)</f>
        <v>0</v>
      </c>
      <c r="K318" s="152"/>
      <c r="L318" s="31"/>
      <c r="M318" s="153" t="s">
        <v>1</v>
      </c>
      <c r="N318" s="154" t="s">
        <v>42</v>
      </c>
      <c r="P318" s="155">
        <f>O318*H318</f>
        <v>0</v>
      </c>
      <c r="Q318" s="155">
        <v>2.0000000000000001E-4</v>
      </c>
      <c r="R318" s="155">
        <f>Q318*H318</f>
        <v>7.412600000000001E-3</v>
      </c>
      <c r="S318" s="155">
        <v>0</v>
      </c>
      <c r="T318" s="156">
        <f>S318*H318</f>
        <v>0</v>
      </c>
      <c r="AR318" s="157" t="s">
        <v>186</v>
      </c>
      <c r="AT318" s="157" t="s">
        <v>137</v>
      </c>
      <c r="AU318" s="157" t="s">
        <v>142</v>
      </c>
      <c r="AY318" s="16" t="s">
        <v>134</v>
      </c>
      <c r="BE318" s="158">
        <f>IF(N318="základní",J318,0)</f>
        <v>0</v>
      </c>
      <c r="BF318" s="158">
        <f>IF(N318="snížená",J318,0)</f>
        <v>0</v>
      </c>
      <c r="BG318" s="158">
        <f>IF(N318="zákl. přenesená",J318,0)</f>
        <v>0</v>
      </c>
      <c r="BH318" s="158">
        <f>IF(N318="sníž. přenesená",J318,0)</f>
        <v>0</v>
      </c>
      <c r="BI318" s="158">
        <f>IF(N318="nulová",J318,0)</f>
        <v>0</v>
      </c>
      <c r="BJ318" s="16" t="s">
        <v>142</v>
      </c>
      <c r="BK318" s="158">
        <f>ROUND(I318*H318,2)</f>
        <v>0</v>
      </c>
      <c r="BL318" s="16" t="s">
        <v>186</v>
      </c>
      <c r="BM318" s="157" t="s">
        <v>512</v>
      </c>
    </row>
    <row r="319" spans="2:65" s="12" customFormat="1">
      <c r="B319" s="159"/>
      <c r="D319" s="160" t="s">
        <v>144</v>
      </c>
      <c r="E319" s="161" t="s">
        <v>1</v>
      </c>
      <c r="F319" s="162" t="s">
        <v>513</v>
      </c>
      <c r="H319" s="163">
        <v>23.062000000000001</v>
      </c>
      <c r="I319" s="164"/>
      <c r="L319" s="159"/>
      <c r="M319" s="165"/>
      <c r="T319" s="166"/>
      <c r="AT319" s="161" t="s">
        <v>144</v>
      </c>
      <c r="AU319" s="161" t="s">
        <v>142</v>
      </c>
      <c r="AV319" s="12" t="s">
        <v>142</v>
      </c>
      <c r="AW319" s="12" t="s">
        <v>33</v>
      </c>
      <c r="AX319" s="12" t="s">
        <v>76</v>
      </c>
      <c r="AY319" s="161" t="s">
        <v>134</v>
      </c>
    </row>
    <row r="320" spans="2:65" s="12" customFormat="1">
      <c r="B320" s="159"/>
      <c r="D320" s="160" t="s">
        <v>144</v>
      </c>
      <c r="E320" s="161" t="s">
        <v>1</v>
      </c>
      <c r="F320" s="162" t="s">
        <v>514</v>
      </c>
      <c r="H320" s="163">
        <v>8.1769999999999996</v>
      </c>
      <c r="I320" s="164"/>
      <c r="L320" s="159"/>
      <c r="M320" s="165"/>
      <c r="T320" s="166"/>
      <c r="AT320" s="161" t="s">
        <v>144</v>
      </c>
      <c r="AU320" s="161" t="s">
        <v>142</v>
      </c>
      <c r="AV320" s="12" t="s">
        <v>142</v>
      </c>
      <c r="AW320" s="12" t="s">
        <v>33</v>
      </c>
      <c r="AX320" s="12" t="s">
        <v>76</v>
      </c>
      <c r="AY320" s="161" t="s">
        <v>134</v>
      </c>
    </row>
    <row r="321" spans="2:65" s="12" customFormat="1">
      <c r="B321" s="159"/>
      <c r="D321" s="160" t="s">
        <v>144</v>
      </c>
      <c r="E321" s="161" t="s">
        <v>1</v>
      </c>
      <c r="F321" s="162" t="s">
        <v>515</v>
      </c>
      <c r="H321" s="163">
        <v>5.8239999999999998</v>
      </c>
      <c r="I321" s="164"/>
      <c r="L321" s="159"/>
      <c r="M321" s="165"/>
      <c r="T321" s="166"/>
      <c r="AT321" s="161" t="s">
        <v>144</v>
      </c>
      <c r="AU321" s="161" t="s">
        <v>142</v>
      </c>
      <c r="AV321" s="12" t="s">
        <v>142</v>
      </c>
      <c r="AW321" s="12" t="s">
        <v>33</v>
      </c>
      <c r="AX321" s="12" t="s">
        <v>76</v>
      </c>
      <c r="AY321" s="161" t="s">
        <v>134</v>
      </c>
    </row>
    <row r="322" spans="2:65" s="14" customFormat="1">
      <c r="B322" s="184"/>
      <c r="D322" s="160" t="s">
        <v>144</v>
      </c>
      <c r="E322" s="185" t="s">
        <v>1</v>
      </c>
      <c r="F322" s="186" t="s">
        <v>193</v>
      </c>
      <c r="H322" s="187">
        <v>37.063000000000002</v>
      </c>
      <c r="I322" s="188"/>
      <c r="L322" s="184"/>
      <c r="M322" s="189"/>
      <c r="T322" s="190"/>
      <c r="AT322" s="185" t="s">
        <v>144</v>
      </c>
      <c r="AU322" s="185" t="s">
        <v>142</v>
      </c>
      <c r="AV322" s="14" t="s">
        <v>141</v>
      </c>
      <c r="AW322" s="14" t="s">
        <v>33</v>
      </c>
      <c r="AX322" s="14" t="s">
        <v>84</v>
      </c>
      <c r="AY322" s="185" t="s">
        <v>134</v>
      </c>
    </row>
    <row r="323" spans="2:65" s="1" customFormat="1" ht="21.75" customHeight="1">
      <c r="B323" s="144"/>
      <c r="C323" s="145">
        <v>103</v>
      </c>
      <c r="D323" s="145" t="s">
        <v>137</v>
      </c>
      <c r="E323" s="146" t="s">
        <v>516</v>
      </c>
      <c r="F323" s="147" t="s">
        <v>517</v>
      </c>
      <c r="G323" s="148" t="s">
        <v>140</v>
      </c>
      <c r="H323" s="149">
        <v>5.8239999999999998</v>
      </c>
      <c r="I323" s="150"/>
      <c r="J323" s="151">
        <f>ROUND(I323*H323,2)</f>
        <v>0</v>
      </c>
      <c r="K323" s="152"/>
      <c r="L323" s="31"/>
      <c r="M323" s="153" t="s">
        <v>1</v>
      </c>
      <c r="N323" s="154" t="s">
        <v>42</v>
      </c>
      <c r="P323" s="155">
        <f>O323*H323</f>
        <v>0</v>
      </c>
      <c r="Q323" s="155">
        <v>1.4120000000000001E-2</v>
      </c>
      <c r="R323" s="155">
        <f>Q323*H323</f>
        <v>8.2234879999999996E-2</v>
      </c>
      <c r="S323" s="155">
        <v>0</v>
      </c>
      <c r="T323" s="156">
        <f>S323*H323</f>
        <v>0</v>
      </c>
      <c r="AR323" s="157" t="s">
        <v>186</v>
      </c>
      <c r="AT323" s="157" t="s">
        <v>137</v>
      </c>
      <c r="AU323" s="157" t="s">
        <v>142</v>
      </c>
      <c r="AY323" s="16" t="s">
        <v>134</v>
      </c>
      <c r="BE323" s="158">
        <f>IF(N323="základní",J323,0)</f>
        <v>0</v>
      </c>
      <c r="BF323" s="158">
        <f>IF(N323="snížená",J323,0)</f>
        <v>0</v>
      </c>
      <c r="BG323" s="158">
        <f>IF(N323="zákl. přenesená",J323,0)</f>
        <v>0</v>
      </c>
      <c r="BH323" s="158">
        <f>IF(N323="sníž. přenesená",J323,0)</f>
        <v>0</v>
      </c>
      <c r="BI323" s="158">
        <f>IF(N323="nulová",J323,0)</f>
        <v>0</v>
      </c>
      <c r="BJ323" s="16" t="s">
        <v>142</v>
      </c>
      <c r="BK323" s="158">
        <f>ROUND(I323*H323,2)</f>
        <v>0</v>
      </c>
      <c r="BL323" s="16" t="s">
        <v>186</v>
      </c>
      <c r="BM323" s="157" t="s">
        <v>518</v>
      </c>
    </row>
    <row r="324" spans="2:65" s="13" customFormat="1">
      <c r="B324" s="167"/>
      <c r="D324" s="160" t="s">
        <v>144</v>
      </c>
      <c r="E324" s="168" t="s">
        <v>1</v>
      </c>
      <c r="F324" s="169" t="s">
        <v>519</v>
      </c>
      <c r="H324" s="168" t="s">
        <v>1</v>
      </c>
      <c r="I324" s="170"/>
      <c r="L324" s="167"/>
      <c r="M324" s="171"/>
      <c r="T324" s="172"/>
      <c r="AT324" s="168" t="s">
        <v>144</v>
      </c>
      <c r="AU324" s="168" t="s">
        <v>142</v>
      </c>
      <c r="AV324" s="13" t="s">
        <v>84</v>
      </c>
      <c r="AW324" s="13" t="s">
        <v>33</v>
      </c>
      <c r="AX324" s="13" t="s">
        <v>76</v>
      </c>
      <c r="AY324" s="168" t="s">
        <v>134</v>
      </c>
    </row>
    <row r="325" spans="2:65" s="12" customFormat="1">
      <c r="B325" s="159"/>
      <c r="D325" s="160" t="s">
        <v>144</v>
      </c>
      <c r="E325" s="161" t="s">
        <v>1</v>
      </c>
      <c r="F325" s="162" t="s">
        <v>520</v>
      </c>
      <c r="H325" s="163">
        <v>5.8239999999999998</v>
      </c>
      <c r="I325" s="164"/>
      <c r="L325" s="159"/>
      <c r="M325" s="165"/>
      <c r="T325" s="166"/>
      <c r="AT325" s="161" t="s">
        <v>144</v>
      </c>
      <c r="AU325" s="161" t="s">
        <v>142</v>
      </c>
      <c r="AV325" s="12" t="s">
        <v>142</v>
      </c>
      <c r="AW325" s="12" t="s">
        <v>33</v>
      </c>
      <c r="AX325" s="12" t="s">
        <v>84</v>
      </c>
      <c r="AY325" s="161" t="s">
        <v>134</v>
      </c>
    </row>
    <row r="326" spans="2:65" s="1" customFormat="1" ht="16.5" customHeight="1">
      <c r="B326" s="144"/>
      <c r="C326" s="145">
        <v>104</v>
      </c>
      <c r="D326" s="145" t="s">
        <v>137</v>
      </c>
      <c r="E326" s="146" t="s">
        <v>521</v>
      </c>
      <c r="F326" s="147" t="s">
        <v>522</v>
      </c>
      <c r="G326" s="148" t="s">
        <v>140</v>
      </c>
      <c r="H326" s="149">
        <v>4.173</v>
      </c>
      <c r="I326" s="150"/>
      <c r="J326" s="151">
        <f>ROUND(I326*H326,2)</f>
        <v>0</v>
      </c>
      <c r="K326" s="152"/>
      <c r="L326" s="31"/>
      <c r="M326" s="153" t="s">
        <v>1</v>
      </c>
      <c r="N326" s="154" t="s">
        <v>42</v>
      </c>
      <c r="P326" s="155">
        <f>O326*H326</f>
        <v>0</v>
      </c>
      <c r="Q326" s="155">
        <v>1.6289999999999999E-2</v>
      </c>
      <c r="R326" s="155">
        <f>Q326*H326</f>
        <v>6.7978169999999991E-2</v>
      </c>
      <c r="S326" s="155">
        <v>0</v>
      </c>
      <c r="T326" s="156">
        <f>S326*H326</f>
        <v>0</v>
      </c>
      <c r="AR326" s="157" t="s">
        <v>186</v>
      </c>
      <c r="AT326" s="157" t="s">
        <v>137</v>
      </c>
      <c r="AU326" s="157" t="s">
        <v>142</v>
      </c>
      <c r="AY326" s="16" t="s">
        <v>134</v>
      </c>
      <c r="BE326" s="158">
        <f>IF(N326="základní",J326,0)</f>
        <v>0</v>
      </c>
      <c r="BF326" s="158">
        <f>IF(N326="snížená",J326,0)</f>
        <v>0</v>
      </c>
      <c r="BG326" s="158">
        <f>IF(N326="zákl. přenesená",J326,0)</f>
        <v>0</v>
      </c>
      <c r="BH326" s="158">
        <f>IF(N326="sníž. přenesená",J326,0)</f>
        <v>0</v>
      </c>
      <c r="BI326" s="158">
        <f>IF(N326="nulová",J326,0)</f>
        <v>0</v>
      </c>
      <c r="BJ326" s="16" t="s">
        <v>142</v>
      </c>
      <c r="BK326" s="158">
        <f>ROUND(I326*H326,2)</f>
        <v>0</v>
      </c>
      <c r="BL326" s="16" t="s">
        <v>186</v>
      </c>
      <c r="BM326" s="157" t="s">
        <v>523</v>
      </c>
    </row>
    <row r="327" spans="2:65" s="13" customFormat="1">
      <c r="B327" s="167"/>
      <c r="D327" s="160" t="s">
        <v>144</v>
      </c>
      <c r="E327" s="168" t="s">
        <v>1</v>
      </c>
      <c r="F327" s="169" t="s">
        <v>524</v>
      </c>
      <c r="H327" s="168" t="s">
        <v>1</v>
      </c>
      <c r="I327" s="170"/>
      <c r="L327" s="167"/>
      <c r="M327" s="171"/>
      <c r="T327" s="172"/>
      <c r="AT327" s="168" t="s">
        <v>144</v>
      </c>
      <c r="AU327" s="168" t="s">
        <v>142</v>
      </c>
      <c r="AV327" s="13" t="s">
        <v>84</v>
      </c>
      <c r="AW327" s="13" t="s">
        <v>33</v>
      </c>
      <c r="AX327" s="13" t="s">
        <v>76</v>
      </c>
      <c r="AY327" s="168" t="s">
        <v>134</v>
      </c>
    </row>
    <row r="328" spans="2:65" s="12" customFormat="1">
      <c r="B328" s="159"/>
      <c r="D328" s="160" t="s">
        <v>144</v>
      </c>
      <c r="E328" s="161" t="s">
        <v>1</v>
      </c>
      <c r="F328" s="162" t="s">
        <v>525</v>
      </c>
      <c r="H328" s="163">
        <v>4.173</v>
      </c>
      <c r="I328" s="164"/>
      <c r="L328" s="159"/>
      <c r="M328" s="165"/>
      <c r="T328" s="166"/>
      <c r="AT328" s="161" t="s">
        <v>144</v>
      </c>
      <c r="AU328" s="161" t="s">
        <v>142</v>
      </c>
      <c r="AV328" s="12" t="s">
        <v>142</v>
      </c>
      <c r="AW328" s="12" t="s">
        <v>33</v>
      </c>
      <c r="AX328" s="12" t="s">
        <v>76</v>
      </c>
      <c r="AY328" s="161" t="s">
        <v>134</v>
      </c>
    </row>
    <row r="329" spans="2:65" s="14" customFormat="1">
      <c r="B329" s="184"/>
      <c r="D329" s="160" t="s">
        <v>144</v>
      </c>
      <c r="E329" s="185" t="s">
        <v>1</v>
      </c>
      <c r="F329" s="186" t="s">
        <v>193</v>
      </c>
      <c r="H329" s="187">
        <v>4.173</v>
      </c>
      <c r="I329" s="188"/>
      <c r="L329" s="184"/>
      <c r="M329" s="189"/>
      <c r="T329" s="190"/>
      <c r="AT329" s="185" t="s">
        <v>144</v>
      </c>
      <c r="AU329" s="185" t="s">
        <v>142</v>
      </c>
      <c r="AV329" s="14" t="s">
        <v>141</v>
      </c>
      <c r="AW329" s="14" t="s">
        <v>33</v>
      </c>
      <c r="AX329" s="14" t="s">
        <v>84</v>
      </c>
      <c r="AY329" s="185" t="s">
        <v>134</v>
      </c>
    </row>
    <row r="330" spans="2:65" s="1" customFormat="1" ht="21.75" customHeight="1">
      <c r="B330" s="144"/>
      <c r="C330" s="145">
        <v>105</v>
      </c>
      <c r="D330" s="145" t="s">
        <v>137</v>
      </c>
      <c r="E330" s="146" t="s">
        <v>526</v>
      </c>
      <c r="F330" s="147" t="s">
        <v>527</v>
      </c>
      <c r="G330" s="148" t="s">
        <v>140</v>
      </c>
      <c r="H330" s="149">
        <v>4.0039999999999996</v>
      </c>
      <c r="I330" s="150"/>
      <c r="J330" s="151">
        <f>ROUND(I330*H330,2)</f>
        <v>0</v>
      </c>
      <c r="K330" s="152"/>
      <c r="L330" s="31"/>
      <c r="M330" s="153" t="s">
        <v>1</v>
      </c>
      <c r="N330" s="154" t="s">
        <v>42</v>
      </c>
      <c r="P330" s="155">
        <f>O330*H330</f>
        <v>0</v>
      </c>
      <c r="Q330" s="155">
        <v>1.6289999999999999E-2</v>
      </c>
      <c r="R330" s="155">
        <f>Q330*H330</f>
        <v>6.522515999999999E-2</v>
      </c>
      <c r="S330" s="155">
        <v>0</v>
      </c>
      <c r="T330" s="156">
        <f>S330*H330</f>
        <v>0</v>
      </c>
      <c r="AR330" s="157" t="s">
        <v>186</v>
      </c>
      <c r="AT330" s="157" t="s">
        <v>137</v>
      </c>
      <c r="AU330" s="157" t="s">
        <v>142</v>
      </c>
      <c r="AY330" s="16" t="s">
        <v>134</v>
      </c>
      <c r="BE330" s="158">
        <f>IF(N330="základní",J330,0)</f>
        <v>0</v>
      </c>
      <c r="BF330" s="158">
        <f>IF(N330="snížená",J330,0)</f>
        <v>0</v>
      </c>
      <c r="BG330" s="158">
        <f>IF(N330="zákl. přenesená",J330,0)</f>
        <v>0</v>
      </c>
      <c r="BH330" s="158">
        <f>IF(N330="sníž. přenesená",J330,0)</f>
        <v>0</v>
      </c>
      <c r="BI330" s="158">
        <f>IF(N330="nulová",J330,0)</f>
        <v>0</v>
      </c>
      <c r="BJ330" s="16" t="s">
        <v>142</v>
      </c>
      <c r="BK330" s="158">
        <f>ROUND(I330*H330,2)</f>
        <v>0</v>
      </c>
      <c r="BL330" s="16" t="s">
        <v>186</v>
      </c>
      <c r="BM330" s="157" t="s">
        <v>528</v>
      </c>
    </row>
    <row r="331" spans="2:65" s="12" customFormat="1">
      <c r="B331" s="159"/>
      <c r="D331" s="160" t="s">
        <v>144</v>
      </c>
      <c r="E331" s="161" t="s">
        <v>1</v>
      </c>
      <c r="F331" s="162" t="s">
        <v>529</v>
      </c>
      <c r="H331" s="163">
        <v>4.0039999999999996</v>
      </c>
      <c r="I331" s="164"/>
      <c r="L331" s="159"/>
      <c r="M331" s="165"/>
      <c r="T331" s="166"/>
      <c r="AT331" s="161" t="s">
        <v>144</v>
      </c>
      <c r="AU331" s="161" t="s">
        <v>142</v>
      </c>
      <c r="AV331" s="12" t="s">
        <v>142</v>
      </c>
      <c r="AW331" s="12" t="s">
        <v>33</v>
      </c>
      <c r="AX331" s="12" t="s">
        <v>84</v>
      </c>
      <c r="AY331" s="161" t="s">
        <v>134</v>
      </c>
    </row>
    <row r="332" spans="2:65" s="1" customFormat="1" ht="21.75" customHeight="1">
      <c r="B332" s="144"/>
      <c r="C332" s="145">
        <v>106</v>
      </c>
      <c r="D332" s="145" t="s">
        <v>137</v>
      </c>
      <c r="E332" s="146" t="s">
        <v>530</v>
      </c>
      <c r="F332" s="147" t="s">
        <v>531</v>
      </c>
      <c r="G332" s="148" t="s">
        <v>217</v>
      </c>
      <c r="H332" s="149">
        <v>0.53100000000000003</v>
      </c>
      <c r="I332" s="150"/>
      <c r="J332" s="151">
        <f>ROUND(I332*H332,2)</f>
        <v>0</v>
      </c>
      <c r="K332" s="152"/>
      <c r="L332" s="31"/>
      <c r="M332" s="153" t="s">
        <v>1</v>
      </c>
      <c r="N332" s="154" t="s">
        <v>42</v>
      </c>
      <c r="P332" s="155">
        <f>O332*H332</f>
        <v>0</v>
      </c>
      <c r="Q332" s="155">
        <v>0</v>
      </c>
      <c r="R332" s="155">
        <f>Q332*H332</f>
        <v>0</v>
      </c>
      <c r="S332" s="155">
        <v>0</v>
      </c>
      <c r="T332" s="156">
        <f>S332*H332</f>
        <v>0</v>
      </c>
      <c r="AR332" s="157" t="s">
        <v>186</v>
      </c>
      <c r="AT332" s="157" t="s">
        <v>137</v>
      </c>
      <c r="AU332" s="157" t="s">
        <v>142</v>
      </c>
      <c r="AY332" s="16" t="s">
        <v>134</v>
      </c>
      <c r="BE332" s="158">
        <f>IF(N332="základní",J332,0)</f>
        <v>0</v>
      </c>
      <c r="BF332" s="158">
        <f>IF(N332="snížená",J332,0)</f>
        <v>0</v>
      </c>
      <c r="BG332" s="158">
        <f>IF(N332="zákl. přenesená",J332,0)</f>
        <v>0</v>
      </c>
      <c r="BH332" s="158">
        <f>IF(N332="sníž. přenesená",J332,0)</f>
        <v>0</v>
      </c>
      <c r="BI332" s="158">
        <f>IF(N332="nulová",J332,0)</f>
        <v>0</v>
      </c>
      <c r="BJ332" s="16" t="s">
        <v>142</v>
      </c>
      <c r="BK332" s="158">
        <f>ROUND(I332*H332,2)</f>
        <v>0</v>
      </c>
      <c r="BL332" s="16" t="s">
        <v>186</v>
      </c>
      <c r="BM332" s="157" t="s">
        <v>532</v>
      </c>
    </row>
    <row r="333" spans="2:65" s="11" customFormat="1" ht="22.9" customHeight="1">
      <c r="B333" s="132"/>
      <c r="D333" s="133" t="s">
        <v>75</v>
      </c>
      <c r="E333" s="142" t="s">
        <v>533</v>
      </c>
      <c r="F333" s="142" t="s">
        <v>534</v>
      </c>
      <c r="I333" s="135"/>
      <c r="J333" s="143">
        <f>BK333</f>
        <v>0</v>
      </c>
      <c r="L333" s="132"/>
      <c r="M333" s="137"/>
      <c r="P333" s="138">
        <f>SUM(P334:P349)</f>
        <v>0</v>
      </c>
      <c r="R333" s="138">
        <f>SUM(R334:R349)</f>
        <v>3.6999999999999998E-2</v>
      </c>
      <c r="T333" s="139">
        <f>SUM(T334:T349)</f>
        <v>0.10244539999999999</v>
      </c>
      <c r="AR333" s="133" t="s">
        <v>142</v>
      </c>
      <c r="AT333" s="140" t="s">
        <v>75</v>
      </c>
      <c r="AU333" s="140" t="s">
        <v>84</v>
      </c>
      <c r="AY333" s="133" t="s">
        <v>134</v>
      </c>
      <c r="BK333" s="141">
        <f>SUM(BK334:BK349)</f>
        <v>0</v>
      </c>
    </row>
    <row r="334" spans="2:65" s="1" customFormat="1" ht="21.75" customHeight="1">
      <c r="B334" s="144"/>
      <c r="C334" s="145">
        <v>107</v>
      </c>
      <c r="D334" s="145" t="s">
        <v>137</v>
      </c>
      <c r="E334" s="146" t="s">
        <v>535</v>
      </c>
      <c r="F334" s="147" t="s">
        <v>536</v>
      </c>
      <c r="G334" s="148" t="s">
        <v>140</v>
      </c>
      <c r="H334" s="149">
        <v>4.1559999999999997</v>
      </c>
      <c r="I334" s="150"/>
      <c r="J334" s="151">
        <f>ROUND(I334*H334,2)</f>
        <v>0</v>
      </c>
      <c r="K334" s="152"/>
      <c r="L334" s="31"/>
      <c r="M334" s="153" t="s">
        <v>1</v>
      </c>
      <c r="N334" s="154" t="s">
        <v>42</v>
      </c>
      <c r="P334" s="155">
        <f>O334*H334</f>
        <v>0</v>
      </c>
      <c r="Q334" s="155">
        <v>0</v>
      </c>
      <c r="R334" s="155">
        <f>Q334*H334</f>
        <v>0</v>
      </c>
      <c r="S334" s="155">
        <v>2.4649999999999998E-2</v>
      </c>
      <c r="T334" s="156">
        <f>S334*H334</f>
        <v>0.10244539999999999</v>
      </c>
      <c r="AR334" s="157" t="s">
        <v>186</v>
      </c>
      <c r="AT334" s="157" t="s">
        <v>137</v>
      </c>
      <c r="AU334" s="157" t="s">
        <v>142</v>
      </c>
      <c r="AY334" s="16" t="s">
        <v>134</v>
      </c>
      <c r="BE334" s="158">
        <f>IF(N334="základní",J334,0)</f>
        <v>0</v>
      </c>
      <c r="BF334" s="158">
        <f>IF(N334="snížená",J334,0)</f>
        <v>0</v>
      </c>
      <c r="BG334" s="158">
        <f>IF(N334="zákl. přenesená",J334,0)</f>
        <v>0</v>
      </c>
      <c r="BH334" s="158">
        <f>IF(N334="sníž. přenesená",J334,0)</f>
        <v>0</v>
      </c>
      <c r="BI334" s="158">
        <f>IF(N334="nulová",J334,0)</f>
        <v>0</v>
      </c>
      <c r="BJ334" s="16" t="s">
        <v>142</v>
      </c>
      <c r="BK334" s="158">
        <f>ROUND(I334*H334,2)</f>
        <v>0</v>
      </c>
      <c r="BL334" s="16" t="s">
        <v>186</v>
      </c>
      <c r="BM334" s="157" t="s">
        <v>537</v>
      </c>
    </row>
    <row r="335" spans="2:65" s="13" customFormat="1">
      <c r="B335" s="167"/>
      <c r="D335" s="160" t="s">
        <v>144</v>
      </c>
      <c r="E335" s="168" t="s">
        <v>1</v>
      </c>
      <c r="F335" s="169" t="s">
        <v>538</v>
      </c>
      <c r="H335" s="168" t="s">
        <v>1</v>
      </c>
      <c r="I335" s="170"/>
      <c r="L335" s="167"/>
      <c r="M335" s="171"/>
      <c r="T335" s="172"/>
      <c r="AT335" s="168" t="s">
        <v>144</v>
      </c>
      <c r="AU335" s="168" t="s">
        <v>142</v>
      </c>
      <c r="AV335" s="13" t="s">
        <v>84</v>
      </c>
      <c r="AW335" s="13" t="s">
        <v>33</v>
      </c>
      <c r="AX335" s="13" t="s">
        <v>76</v>
      </c>
      <c r="AY335" s="168" t="s">
        <v>134</v>
      </c>
    </row>
    <row r="336" spans="2:65" s="12" customFormat="1">
      <c r="B336" s="159"/>
      <c r="D336" s="160" t="s">
        <v>144</v>
      </c>
      <c r="E336" s="161" t="s">
        <v>1</v>
      </c>
      <c r="F336" s="162" t="s">
        <v>539</v>
      </c>
      <c r="H336" s="163">
        <v>0.99199999999999999</v>
      </c>
      <c r="I336" s="164"/>
      <c r="L336" s="159"/>
      <c r="M336" s="165"/>
      <c r="T336" s="166"/>
      <c r="AT336" s="161" t="s">
        <v>144</v>
      </c>
      <c r="AU336" s="161" t="s">
        <v>142</v>
      </c>
      <c r="AV336" s="12" t="s">
        <v>142</v>
      </c>
      <c r="AW336" s="12" t="s">
        <v>33</v>
      </c>
      <c r="AX336" s="12" t="s">
        <v>76</v>
      </c>
      <c r="AY336" s="161" t="s">
        <v>134</v>
      </c>
    </row>
    <row r="337" spans="2:65" s="12" customFormat="1">
      <c r="B337" s="159"/>
      <c r="D337" s="160" t="s">
        <v>144</v>
      </c>
      <c r="E337" s="161" t="s">
        <v>1</v>
      </c>
      <c r="F337" s="162" t="s">
        <v>540</v>
      </c>
      <c r="H337" s="163">
        <v>3.1640000000000001</v>
      </c>
      <c r="I337" s="164"/>
      <c r="L337" s="159"/>
      <c r="M337" s="165"/>
      <c r="T337" s="166"/>
      <c r="AT337" s="161" t="s">
        <v>144</v>
      </c>
      <c r="AU337" s="161" t="s">
        <v>142</v>
      </c>
      <c r="AV337" s="12" t="s">
        <v>142</v>
      </c>
      <c r="AW337" s="12" t="s">
        <v>33</v>
      </c>
      <c r="AX337" s="12" t="s">
        <v>76</v>
      </c>
      <c r="AY337" s="161" t="s">
        <v>134</v>
      </c>
    </row>
    <row r="338" spans="2:65" s="14" customFormat="1">
      <c r="B338" s="184"/>
      <c r="D338" s="160" t="s">
        <v>144</v>
      </c>
      <c r="E338" s="185" t="s">
        <v>1</v>
      </c>
      <c r="F338" s="186" t="s">
        <v>193</v>
      </c>
      <c r="H338" s="187">
        <v>4.1559999999999997</v>
      </c>
      <c r="I338" s="188"/>
      <c r="L338" s="184"/>
      <c r="M338" s="189"/>
      <c r="T338" s="190"/>
      <c r="AT338" s="185" t="s">
        <v>144</v>
      </c>
      <c r="AU338" s="185" t="s">
        <v>142</v>
      </c>
      <c r="AV338" s="14" t="s">
        <v>141</v>
      </c>
      <c r="AW338" s="14" t="s">
        <v>33</v>
      </c>
      <c r="AX338" s="14" t="s">
        <v>84</v>
      </c>
      <c r="AY338" s="185" t="s">
        <v>134</v>
      </c>
    </row>
    <row r="339" spans="2:65" s="1" customFormat="1" ht="21.75" customHeight="1">
      <c r="B339" s="144"/>
      <c r="C339" s="145">
        <v>108</v>
      </c>
      <c r="D339" s="145" t="s">
        <v>137</v>
      </c>
      <c r="E339" s="146" t="s">
        <v>541</v>
      </c>
      <c r="F339" s="147" t="s">
        <v>542</v>
      </c>
      <c r="G339" s="148" t="s">
        <v>177</v>
      </c>
      <c r="H339" s="149">
        <v>2</v>
      </c>
      <c r="I339" s="150"/>
      <c r="J339" s="151">
        <f t="shared" ref="J339:J349" si="50">ROUND(I339*H339,2)</f>
        <v>0</v>
      </c>
      <c r="K339" s="152"/>
      <c r="L339" s="31"/>
      <c r="M339" s="153" t="s">
        <v>1</v>
      </c>
      <c r="N339" s="154" t="s">
        <v>42</v>
      </c>
      <c r="P339" s="155">
        <f t="shared" ref="P339:P349" si="51">O339*H339</f>
        <v>0</v>
      </c>
      <c r="Q339" s="155">
        <v>0</v>
      </c>
      <c r="R339" s="155">
        <f t="shared" ref="R339:R349" si="52">Q339*H339</f>
        <v>0</v>
      </c>
      <c r="S339" s="155">
        <v>0</v>
      </c>
      <c r="T339" s="156">
        <f t="shared" ref="T339:T349" si="53">S339*H339</f>
        <v>0</v>
      </c>
      <c r="AR339" s="157" t="s">
        <v>186</v>
      </c>
      <c r="AT339" s="157" t="s">
        <v>137</v>
      </c>
      <c r="AU339" s="157" t="s">
        <v>142</v>
      </c>
      <c r="AY339" s="16" t="s">
        <v>134</v>
      </c>
      <c r="BE339" s="158">
        <f t="shared" ref="BE339:BE349" si="54">IF(N339="základní",J339,0)</f>
        <v>0</v>
      </c>
      <c r="BF339" s="158">
        <f t="shared" ref="BF339:BF349" si="55">IF(N339="snížená",J339,0)</f>
        <v>0</v>
      </c>
      <c r="BG339" s="158">
        <f t="shared" ref="BG339:BG349" si="56">IF(N339="zákl. přenesená",J339,0)</f>
        <v>0</v>
      </c>
      <c r="BH339" s="158">
        <f t="shared" ref="BH339:BH349" si="57">IF(N339="sníž. přenesená",J339,0)</f>
        <v>0</v>
      </c>
      <c r="BI339" s="158">
        <f t="shared" ref="BI339:BI349" si="58">IF(N339="nulová",J339,0)</f>
        <v>0</v>
      </c>
      <c r="BJ339" s="16" t="s">
        <v>142</v>
      </c>
      <c r="BK339" s="158">
        <f t="shared" ref="BK339:BK349" si="59">ROUND(I339*H339,2)</f>
        <v>0</v>
      </c>
      <c r="BL339" s="16" t="s">
        <v>186</v>
      </c>
      <c r="BM339" s="157" t="s">
        <v>543</v>
      </c>
    </row>
    <row r="340" spans="2:65" s="1" customFormat="1" ht="16.5" customHeight="1">
      <c r="B340" s="144"/>
      <c r="C340" s="173">
        <v>109</v>
      </c>
      <c r="D340" s="173" t="s">
        <v>179</v>
      </c>
      <c r="E340" s="174" t="s">
        <v>544</v>
      </c>
      <c r="F340" s="175" t="s">
        <v>545</v>
      </c>
      <c r="G340" s="176" t="s">
        <v>177</v>
      </c>
      <c r="H340" s="177">
        <v>2</v>
      </c>
      <c r="I340" s="178"/>
      <c r="J340" s="179">
        <f t="shared" si="50"/>
        <v>0</v>
      </c>
      <c r="K340" s="180"/>
      <c r="L340" s="181"/>
      <c r="M340" s="182" t="s">
        <v>1</v>
      </c>
      <c r="N340" s="183" t="s">
        <v>42</v>
      </c>
      <c r="P340" s="155">
        <f t="shared" si="51"/>
        <v>0</v>
      </c>
      <c r="Q340" s="155">
        <v>1.55E-2</v>
      </c>
      <c r="R340" s="155">
        <f t="shared" si="52"/>
        <v>3.1E-2</v>
      </c>
      <c r="S340" s="155">
        <v>0</v>
      </c>
      <c r="T340" s="156">
        <f t="shared" si="53"/>
        <v>0</v>
      </c>
      <c r="AR340" s="157" t="s">
        <v>261</v>
      </c>
      <c r="AT340" s="157" t="s">
        <v>179</v>
      </c>
      <c r="AU340" s="157" t="s">
        <v>142</v>
      </c>
      <c r="AY340" s="16" t="s">
        <v>134</v>
      </c>
      <c r="BE340" s="158">
        <f t="shared" si="54"/>
        <v>0</v>
      </c>
      <c r="BF340" s="158">
        <f t="shared" si="55"/>
        <v>0</v>
      </c>
      <c r="BG340" s="158">
        <f t="shared" si="56"/>
        <v>0</v>
      </c>
      <c r="BH340" s="158">
        <f t="shared" si="57"/>
        <v>0</v>
      </c>
      <c r="BI340" s="158">
        <f t="shared" si="58"/>
        <v>0</v>
      </c>
      <c r="BJ340" s="16" t="s">
        <v>142</v>
      </c>
      <c r="BK340" s="158">
        <f t="shared" si="59"/>
        <v>0</v>
      </c>
      <c r="BL340" s="16" t="s">
        <v>186</v>
      </c>
      <c r="BM340" s="157" t="s">
        <v>546</v>
      </c>
    </row>
    <row r="341" spans="2:65" s="1" customFormat="1" ht="21.75" customHeight="1">
      <c r="B341" s="144"/>
      <c r="C341" s="145">
        <v>110</v>
      </c>
      <c r="D341" s="173" t="s">
        <v>179</v>
      </c>
      <c r="E341" s="174" t="s">
        <v>547</v>
      </c>
      <c r="F341" s="175" t="s">
        <v>709</v>
      </c>
      <c r="G341" s="176" t="s">
        <v>177</v>
      </c>
      <c r="H341" s="177">
        <v>2</v>
      </c>
      <c r="I341" s="178"/>
      <c r="J341" s="179">
        <f t="shared" si="50"/>
        <v>0</v>
      </c>
      <c r="K341" s="180"/>
      <c r="L341" s="181"/>
      <c r="M341" s="182" t="s">
        <v>1</v>
      </c>
      <c r="N341" s="183" t="s">
        <v>42</v>
      </c>
      <c r="P341" s="155">
        <f t="shared" si="51"/>
        <v>0</v>
      </c>
      <c r="Q341" s="155">
        <v>1.1999999999999999E-3</v>
      </c>
      <c r="R341" s="155">
        <f t="shared" si="52"/>
        <v>2.3999999999999998E-3</v>
      </c>
      <c r="S341" s="155">
        <v>0</v>
      </c>
      <c r="T341" s="156">
        <f t="shared" si="53"/>
        <v>0</v>
      </c>
      <c r="AR341" s="157" t="s">
        <v>261</v>
      </c>
      <c r="AT341" s="157" t="s">
        <v>179</v>
      </c>
      <c r="AU341" s="157" t="s">
        <v>142</v>
      </c>
      <c r="AY341" s="16" t="s">
        <v>134</v>
      </c>
      <c r="BE341" s="158">
        <f t="shared" si="54"/>
        <v>0</v>
      </c>
      <c r="BF341" s="158">
        <f t="shared" si="55"/>
        <v>0</v>
      </c>
      <c r="BG341" s="158">
        <f t="shared" si="56"/>
        <v>0</v>
      </c>
      <c r="BH341" s="158">
        <f t="shared" si="57"/>
        <v>0</v>
      </c>
      <c r="BI341" s="158">
        <f t="shared" si="58"/>
        <v>0</v>
      </c>
      <c r="BJ341" s="16" t="s">
        <v>142</v>
      </c>
      <c r="BK341" s="158">
        <f t="shared" si="59"/>
        <v>0</v>
      </c>
      <c r="BL341" s="16" t="s">
        <v>186</v>
      </c>
      <c r="BM341" s="157" t="s">
        <v>548</v>
      </c>
    </row>
    <row r="342" spans="2:65" s="1" customFormat="1" ht="16.5" customHeight="1">
      <c r="B342" s="144"/>
      <c r="C342" s="173">
        <v>111</v>
      </c>
      <c r="D342" s="145" t="s">
        <v>137</v>
      </c>
      <c r="E342" s="146" t="s">
        <v>549</v>
      </c>
      <c r="F342" s="147" t="s">
        <v>550</v>
      </c>
      <c r="G342" s="148" t="s">
        <v>177</v>
      </c>
      <c r="H342" s="149">
        <v>2</v>
      </c>
      <c r="I342" s="150"/>
      <c r="J342" s="151">
        <f t="shared" si="50"/>
        <v>0</v>
      </c>
      <c r="K342" s="152"/>
      <c r="L342" s="31"/>
      <c r="M342" s="153" t="s">
        <v>1</v>
      </c>
      <c r="N342" s="154" t="s">
        <v>42</v>
      </c>
      <c r="P342" s="155">
        <f t="shared" si="51"/>
        <v>0</v>
      </c>
      <c r="Q342" s="155">
        <v>0</v>
      </c>
      <c r="R342" s="155">
        <f t="shared" si="52"/>
        <v>0</v>
      </c>
      <c r="S342" s="155">
        <v>0</v>
      </c>
      <c r="T342" s="156">
        <f t="shared" si="53"/>
        <v>0</v>
      </c>
      <c r="AR342" s="157" t="s">
        <v>186</v>
      </c>
      <c r="AT342" s="157" t="s">
        <v>137</v>
      </c>
      <c r="AU342" s="157" t="s">
        <v>142</v>
      </c>
      <c r="AY342" s="16" t="s">
        <v>134</v>
      </c>
      <c r="BE342" s="158">
        <f t="shared" si="54"/>
        <v>0</v>
      </c>
      <c r="BF342" s="158">
        <f t="shared" si="55"/>
        <v>0</v>
      </c>
      <c r="BG342" s="158">
        <f t="shared" si="56"/>
        <v>0</v>
      </c>
      <c r="BH342" s="158">
        <f t="shared" si="57"/>
        <v>0</v>
      </c>
      <c r="BI342" s="158">
        <f t="shared" si="58"/>
        <v>0</v>
      </c>
      <c r="BJ342" s="16" t="s">
        <v>142</v>
      </c>
      <c r="BK342" s="158">
        <f t="shared" si="59"/>
        <v>0</v>
      </c>
      <c r="BL342" s="16" t="s">
        <v>186</v>
      </c>
      <c r="BM342" s="157" t="s">
        <v>551</v>
      </c>
    </row>
    <row r="343" spans="2:65" s="1" customFormat="1" ht="16.5" customHeight="1">
      <c r="B343" s="144"/>
      <c r="C343" s="145">
        <v>112</v>
      </c>
      <c r="D343" s="173" t="s">
        <v>179</v>
      </c>
      <c r="E343" s="174" t="s">
        <v>552</v>
      </c>
      <c r="F343" s="175" t="s">
        <v>710</v>
      </c>
      <c r="G343" s="176" t="s">
        <v>177</v>
      </c>
      <c r="H343" s="177">
        <v>2</v>
      </c>
      <c r="I343" s="178"/>
      <c r="J343" s="179">
        <f t="shared" si="50"/>
        <v>0</v>
      </c>
      <c r="K343" s="180"/>
      <c r="L343" s="181"/>
      <c r="M343" s="182" t="s">
        <v>1</v>
      </c>
      <c r="N343" s="183" t="s">
        <v>42</v>
      </c>
      <c r="P343" s="155">
        <f t="shared" si="51"/>
        <v>0</v>
      </c>
      <c r="Q343" s="155">
        <v>4.4999999999999999E-4</v>
      </c>
      <c r="R343" s="155">
        <f t="shared" si="52"/>
        <v>8.9999999999999998E-4</v>
      </c>
      <c r="S343" s="155">
        <v>0</v>
      </c>
      <c r="T343" s="156">
        <f t="shared" si="53"/>
        <v>0</v>
      </c>
      <c r="AR343" s="157" t="s">
        <v>261</v>
      </c>
      <c r="AT343" s="157" t="s">
        <v>179</v>
      </c>
      <c r="AU343" s="157" t="s">
        <v>142</v>
      </c>
      <c r="AY343" s="16" t="s">
        <v>134</v>
      </c>
      <c r="BE343" s="158">
        <f t="shared" si="54"/>
        <v>0</v>
      </c>
      <c r="BF343" s="158">
        <f t="shared" si="55"/>
        <v>0</v>
      </c>
      <c r="BG343" s="158">
        <f t="shared" si="56"/>
        <v>0</v>
      </c>
      <c r="BH343" s="158">
        <f t="shared" si="57"/>
        <v>0</v>
      </c>
      <c r="BI343" s="158">
        <f t="shared" si="58"/>
        <v>0</v>
      </c>
      <c r="BJ343" s="16" t="s">
        <v>142</v>
      </c>
      <c r="BK343" s="158">
        <f t="shared" si="59"/>
        <v>0</v>
      </c>
      <c r="BL343" s="16" t="s">
        <v>186</v>
      </c>
      <c r="BM343" s="157" t="s">
        <v>553</v>
      </c>
    </row>
    <row r="344" spans="2:65" s="1" customFormat="1" ht="21.75" customHeight="1">
      <c r="B344" s="144"/>
      <c r="C344" s="173">
        <v>113</v>
      </c>
      <c r="D344" s="145" t="s">
        <v>137</v>
      </c>
      <c r="E344" s="146" t="s">
        <v>711</v>
      </c>
      <c r="F344" s="147" t="s">
        <v>712</v>
      </c>
      <c r="G344" s="148" t="s">
        <v>177</v>
      </c>
      <c r="H344" s="149">
        <v>2</v>
      </c>
      <c r="I344" s="150"/>
      <c r="J344" s="151">
        <f t="shared" si="50"/>
        <v>0</v>
      </c>
      <c r="K344" s="152"/>
      <c r="L344" s="31"/>
      <c r="M344" s="153" t="s">
        <v>1</v>
      </c>
      <c r="N344" s="154" t="s">
        <v>42</v>
      </c>
      <c r="P344" s="155">
        <f t="shared" si="51"/>
        <v>0</v>
      </c>
      <c r="Q344" s="155">
        <v>0</v>
      </c>
      <c r="R344" s="155">
        <f t="shared" si="52"/>
        <v>0</v>
      </c>
      <c r="S344" s="155">
        <v>0</v>
      </c>
      <c r="T344" s="156">
        <f t="shared" si="53"/>
        <v>0</v>
      </c>
      <c r="AR344" s="157" t="s">
        <v>186</v>
      </c>
      <c r="AT344" s="157" t="s">
        <v>137</v>
      </c>
      <c r="AU344" s="157" t="s">
        <v>142</v>
      </c>
      <c r="AY344" s="16" t="s">
        <v>134</v>
      </c>
      <c r="BE344" s="158">
        <f t="shared" si="54"/>
        <v>0</v>
      </c>
      <c r="BF344" s="158">
        <f t="shared" si="55"/>
        <v>0</v>
      </c>
      <c r="BG344" s="158">
        <f t="shared" si="56"/>
        <v>0</v>
      </c>
      <c r="BH344" s="158">
        <f t="shared" si="57"/>
        <v>0</v>
      </c>
      <c r="BI344" s="158">
        <f t="shared" si="58"/>
        <v>0</v>
      </c>
      <c r="BJ344" s="16" t="s">
        <v>142</v>
      </c>
      <c r="BK344" s="158">
        <f t="shared" si="59"/>
        <v>0</v>
      </c>
      <c r="BL344" s="16" t="s">
        <v>186</v>
      </c>
      <c r="BM344" s="157" t="s">
        <v>554</v>
      </c>
    </row>
    <row r="345" spans="2:65" s="1" customFormat="1" ht="29.25" customHeight="1">
      <c r="B345" s="144"/>
      <c r="C345" s="145">
        <v>114</v>
      </c>
      <c r="D345" s="173" t="s">
        <v>179</v>
      </c>
      <c r="E345" s="174" t="s">
        <v>713</v>
      </c>
      <c r="F345" s="175" t="s">
        <v>714</v>
      </c>
      <c r="G345" s="176" t="s">
        <v>177</v>
      </c>
      <c r="H345" s="177">
        <v>2</v>
      </c>
      <c r="I345" s="178"/>
      <c r="J345" s="179">
        <f t="shared" si="50"/>
        <v>0</v>
      </c>
      <c r="K345" s="180"/>
      <c r="L345" s="181"/>
      <c r="M345" s="182" t="s">
        <v>1</v>
      </c>
      <c r="N345" s="183" t="s">
        <v>42</v>
      </c>
      <c r="P345" s="155">
        <f t="shared" si="51"/>
        <v>0</v>
      </c>
      <c r="Q345" s="155">
        <v>1.3500000000000001E-3</v>
      </c>
      <c r="R345" s="155">
        <f t="shared" si="52"/>
        <v>2.7000000000000001E-3</v>
      </c>
      <c r="S345" s="155">
        <v>0</v>
      </c>
      <c r="T345" s="156">
        <f t="shared" si="53"/>
        <v>0</v>
      </c>
      <c r="AR345" s="157" t="s">
        <v>261</v>
      </c>
      <c r="AT345" s="157" t="s">
        <v>179</v>
      </c>
      <c r="AU345" s="157" t="s">
        <v>142</v>
      </c>
      <c r="AY345" s="16" t="s">
        <v>134</v>
      </c>
      <c r="BE345" s="158">
        <f t="shared" si="54"/>
        <v>0</v>
      </c>
      <c r="BF345" s="158">
        <f t="shared" si="55"/>
        <v>0</v>
      </c>
      <c r="BG345" s="158">
        <f t="shared" si="56"/>
        <v>0</v>
      </c>
      <c r="BH345" s="158">
        <f t="shared" si="57"/>
        <v>0</v>
      </c>
      <c r="BI345" s="158">
        <f t="shared" si="58"/>
        <v>0</v>
      </c>
      <c r="BJ345" s="16" t="s">
        <v>142</v>
      </c>
      <c r="BK345" s="158">
        <f t="shared" si="59"/>
        <v>0</v>
      </c>
      <c r="BL345" s="16" t="s">
        <v>186</v>
      </c>
      <c r="BM345" s="157" t="s">
        <v>555</v>
      </c>
    </row>
    <row r="346" spans="2:65" s="1" customFormat="1" ht="21.75" customHeight="1">
      <c r="B346" s="144"/>
      <c r="C346" s="173">
        <v>115</v>
      </c>
      <c r="D346" s="145" t="s">
        <v>137</v>
      </c>
      <c r="E346" s="146" t="s">
        <v>556</v>
      </c>
      <c r="F346" s="147" t="s">
        <v>557</v>
      </c>
      <c r="G346" s="148" t="s">
        <v>217</v>
      </c>
      <c r="H346" s="149">
        <v>3.6999999999999998E-2</v>
      </c>
      <c r="I346" s="150"/>
      <c r="J346" s="151">
        <f t="shared" si="50"/>
        <v>0</v>
      </c>
      <c r="K346" s="152"/>
      <c r="L346" s="31"/>
      <c r="M346" s="153" t="s">
        <v>1</v>
      </c>
      <c r="N346" s="154" t="s">
        <v>42</v>
      </c>
      <c r="P346" s="155">
        <f t="shared" si="51"/>
        <v>0</v>
      </c>
      <c r="Q346" s="155">
        <v>0</v>
      </c>
      <c r="R346" s="155">
        <f t="shared" si="52"/>
        <v>0</v>
      </c>
      <c r="S346" s="155">
        <v>0</v>
      </c>
      <c r="T346" s="156">
        <f t="shared" si="53"/>
        <v>0</v>
      </c>
      <c r="AR346" s="157" t="s">
        <v>186</v>
      </c>
      <c r="AT346" s="157" t="s">
        <v>137</v>
      </c>
      <c r="AU346" s="157" t="s">
        <v>142</v>
      </c>
      <c r="AY346" s="16" t="s">
        <v>134</v>
      </c>
      <c r="BE346" s="158">
        <f t="shared" si="54"/>
        <v>0</v>
      </c>
      <c r="BF346" s="158">
        <f t="shared" si="55"/>
        <v>0</v>
      </c>
      <c r="BG346" s="158">
        <f t="shared" si="56"/>
        <v>0</v>
      </c>
      <c r="BH346" s="158">
        <f t="shared" si="57"/>
        <v>0</v>
      </c>
      <c r="BI346" s="158">
        <f t="shared" si="58"/>
        <v>0</v>
      </c>
      <c r="BJ346" s="16" t="s">
        <v>142</v>
      </c>
      <c r="BK346" s="158">
        <f t="shared" si="59"/>
        <v>0</v>
      </c>
      <c r="BL346" s="16" t="s">
        <v>186</v>
      </c>
      <c r="BM346" s="157" t="s">
        <v>558</v>
      </c>
    </row>
    <row r="347" spans="2:65" s="1" customFormat="1" ht="21.75" customHeight="1">
      <c r="B347" s="144"/>
      <c r="C347" s="145">
        <v>116</v>
      </c>
      <c r="D347" s="145" t="s">
        <v>137</v>
      </c>
      <c r="E347" s="146" t="s">
        <v>559</v>
      </c>
      <c r="F347" s="147" t="s">
        <v>560</v>
      </c>
      <c r="G347" s="148" t="s">
        <v>217</v>
      </c>
      <c r="H347" s="149">
        <v>3.6999999999999998E-2</v>
      </c>
      <c r="I347" s="150"/>
      <c r="J347" s="151">
        <f t="shared" si="50"/>
        <v>0</v>
      </c>
      <c r="K347" s="152"/>
      <c r="L347" s="31"/>
      <c r="M347" s="153" t="s">
        <v>1</v>
      </c>
      <c r="N347" s="154" t="s">
        <v>42</v>
      </c>
      <c r="P347" s="155">
        <f t="shared" si="51"/>
        <v>0</v>
      </c>
      <c r="Q347" s="155">
        <v>0</v>
      </c>
      <c r="R347" s="155">
        <f t="shared" si="52"/>
        <v>0</v>
      </c>
      <c r="S347" s="155">
        <v>0</v>
      </c>
      <c r="T347" s="156">
        <f t="shared" si="53"/>
        <v>0</v>
      </c>
      <c r="AR347" s="157" t="s">
        <v>186</v>
      </c>
      <c r="AT347" s="157" t="s">
        <v>137</v>
      </c>
      <c r="AU347" s="157" t="s">
        <v>142</v>
      </c>
      <c r="AY347" s="16" t="s">
        <v>134</v>
      </c>
      <c r="BE347" s="158">
        <f t="shared" si="54"/>
        <v>0</v>
      </c>
      <c r="BF347" s="158">
        <f t="shared" si="55"/>
        <v>0</v>
      </c>
      <c r="BG347" s="158">
        <f t="shared" si="56"/>
        <v>0</v>
      </c>
      <c r="BH347" s="158">
        <f t="shared" si="57"/>
        <v>0</v>
      </c>
      <c r="BI347" s="158">
        <f t="shared" si="58"/>
        <v>0</v>
      </c>
      <c r="BJ347" s="16" t="s">
        <v>142</v>
      </c>
      <c r="BK347" s="158">
        <f t="shared" si="59"/>
        <v>0</v>
      </c>
      <c r="BL347" s="16" t="s">
        <v>186</v>
      </c>
      <c r="BM347" s="157" t="s">
        <v>561</v>
      </c>
    </row>
    <row r="348" spans="2:65" s="1" customFormat="1" ht="39.75" customHeight="1">
      <c r="B348" s="144"/>
      <c r="C348" s="173">
        <v>117</v>
      </c>
      <c r="D348" s="145" t="s">
        <v>137</v>
      </c>
      <c r="E348" s="146" t="s">
        <v>562</v>
      </c>
      <c r="F348" s="147" t="s">
        <v>715</v>
      </c>
      <c r="G348" s="148" t="s">
        <v>414</v>
      </c>
      <c r="H348" s="149">
        <v>1</v>
      </c>
      <c r="I348" s="150"/>
      <c r="J348" s="151">
        <f t="shared" si="50"/>
        <v>0</v>
      </c>
      <c r="K348" s="152"/>
      <c r="L348" s="31"/>
      <c r="M348" s="153" t="s">
        <v>1</v>
      </c>
      <c r="N348" s="154" t="s">
        <v>42</v>
      </c>
      <c r="P348" s="155">
        <f t="shared" si="51"/>
        <v>0</v>
      </c>
      <c r="Q348" s="155">
        <v>0</v>
      </c>
      <c r="R348" s="155">
        <f t="shared" si="52"/>
        <v>0</v>
      </c>
      <c r="S348" s="155">
        <v>0</v>
      </c>
      <c r="T348" s="156">
        <f t="shared" si="53"/>
        <v>0</v>
      </c>
      <c r="AR348" s="157" t="s">
        <v>186</v>
      </c>
      <c r="AT348" s="157" t="s">
        <v>137</v>
      </c>
      <c r="AU348" s="157" t="s">
        <v>142</v>
      </c>
      <c r="AY348" s="16" t="s">
        <v>134</v>
      </c>
      <c r="BE348" s="158">
        <f t="shared" si="54"/>
        <v>0</v>
      </c>
      <c r="BF348" s="158">
        <f t="shared" si="55"/>
        <v>0</v>
      </c>
      <c r="BG348" s="158">
        <f t="shared" si="56"/>
        <v>0</v>
      </c>
      <c r="BH348" s="158">
        <f t="shared" si="57"/>
        <v>0</v>
      </c>
      <c r="BI348" s="158">
        <f t="shared" si="58"/>
        <v>0</v>
      </c>
      <c r="BJ348" s="16" t="s">
        <v>142</v>
      </c>
      <c r="BK348" s="158">
        <f t="shared" si="59"/>
        <v>0</v>
      </c>
      <c r="BL348" s="16" t="s">
        <v>186</v>
      </c>
      <c r="BM348" s="157" t="s">
        <v>563</v>
      </c>
    </row>
    <row r="349" spans="2:65" s="1" customFormat="1" ht="21.75" customHeight="1">
      <c r="B349" s="144"/>
      <c r="C349" s="145">
        <v>118</v>
      </c>
      <c r="D349" s="145" t="s">
        <v>137</v>
      </c>
      <c r="E349" s="146" t="s">
        <v>564</v>
      </c>
      <c r="F349" s="147" t="s">
        <v>565</v>
      </c>
      <c r="G349" s="148" t="s">
        <v>414</v>
      </c>
      <c r="H349" s="149">
        <v>2</v>
      </c>
      <c r="I349" s="150"/>
      <c r="J349" s="151">
        <f t="shared" si="50"/>
        <v>0</v>
      </c>
      <c r="K349" s="152"/>
      <c r="L349" s="31"/>
      <c r="M349" s="153" t="s">
        <v>1</v>
      </c>
      <c r="N349" s="154" t="s">
        <v>42</v>
      </c>
      <c r="P349" s="155">
        <f t="shared" si="51"/>
        <v>0</v>
      </c>
      <c r="Q349" s="155">
        <v>0</v>
      </c>
      <c r="R349" s="155">
        <f t="shared" si="52"/>
        <v>0</v>
      </c>
      <c r="S349" s="155">
        <v>0</v>
      </c>
      <c r="T349" s="156">
        <f t="shared" si="53"/>
        <v>0</v>
      </c>
      <c r="AR349" s="157" t="s">
        <v>186</v>
      </c>
      <c r="AT349" s="157" t="s">
        <v>137</v>
      </c>
      <c r="AU349" s="157" t="s">
        <v>142</v>
      </c>
      <c r="AY349" s="16" t="s">
        <v>134</v>
      </c>
      <c r="BE349" s="158">
        <f t="shared" si="54"/>
        <v>0</v>
      </c>
      <c r="BF349" s="158">
        <f t="shared" si="55"/>
        <v>0</v>
      </c>
      <c r="BG349" s="158">
        <f t="shared" si="56"/>
        <v>0</v>
      </c>
      <c r="BH349" s="158">
        <f t="shared" si="57"/>
        <v>0</v>
      </c>
      <c r="BI349" s="158">
        <f t="shared" si="58"/>
        <v>0</v>
      </c>
      <c r="BJ349" s="16" t="s">
        <v>142</v>
      </c>
      <c r="BK349" s="158">
        <f t="shared" si="59"/>
        <v>0</v>
      </c>
      <c r="BL349" s="16" t="s">
        <v>186</v>
      </c>
      <c r="BM349" s="157" t="s">
        <v>566</v>
      </c>
    </row>
    <row r="350" spans="2:65" s="11" customFormat="1" ht="22.9" customHeight="1">
      <c r="B350" s="132"/>
      <c r="D350" s="133" t="s">
        <v>75</v>
      </c>
      <c r="E350" s="142" t="s">
        <v>567</v>
      </c>
      <c r="F350" s="142" t="s">
        <v>568</v>
      </c>
      <c r="I350" s="135"/>
      <c r="J350" s="143">
        <f>BK350</f>
        <v>0</v>
      </c>
      <c r="L350" s="132"/>
      <c r="M350" s="137"/>
      <c r="P350" s="138">
        <f>SUM(P351:P358)</f>
        <v>0</v>
      </c>
      <c r="R350" s="138">
        <f>SUM(R351:R358)</f>
        <v>0.30957443000000001</v>
      </c>
      <c r="T350" s="139">
        <f>SUM(T351:T358)</f>
        <v>0</v>
      </c>
      <c r="AR350" s="133" t="s">
        <v>142</v>
      </c>
      <c r="AT350" s="140" t="s">
        <v>75</v>
      </c>
      <c r="AU350" s="140" t="s">
        <v>84</v>
      </c>
      <c r="AY350" s="133" t="s">
        <v>134</v>
      </c>
      <c r="BK350" s="141">
        <f>SUM(BK351:BK358)</f>
        <v>0</v>
      </c>
    </row>
    <row r="351" spans="2:65" s="1" customFormat="1" ht="21.75" customHeight="1">
      <c r="B351" s="144"/>
      <c r="C351" s="145">
        <v>119</v>
      </c>
      <c r="D351" s="145" t="s">
        <v>137</v>
      </c>
      <c r="E351" s="146" t="s">
        <v>569</v>
      </c>
      <c r="F351" s="147" t="s">
        <v>570</v>
      </c>
      <c r="G351" s="148" t="s">
        <v>140</v>
      </c>
      <c r="H351" s="149">
        <v>5.2389999999999999</v>
      </c>
      <c r="I351" s="150"/>
      <c r="J351" s="151">
        <f>ROUND(I351*H351,2)</f>
        <v>0</v>
      </c>
      <c r="K351" s="152"/>
      <c r="L351" s="31"/>
      <c r="M351" s="153" t="s">
        <v>1</v>
      </c>
      <c r="N351" s="154" t="s">
        <v>42</v>
      </c>
      <c r="P351" s="155">
        <f>O351*H351</f>
        <v>0</v>
      </c>
      <c r="Q351" s="155">
        <v>3.7670000000000002E-2</v>
      </c>
      <c r="R351" s="155">
        <f>Q351*H351</f>
        <v>0.19735313000000002</v>
      </c>
      <c r="S351" s="155">
        <v>0</v>
      </c>
      <c r="T351" s="156">
        <f>S351*H351</f>
        <v>0</v>
      </c>
      <c r="AR351" s="157" t="s">
        <v>186</v>
      </c>
      <c r="AT351" s="157" t="s">
        <v>137</v>
      </c>
      <c r="AU351" s="157" t="s">
        <v>142</v>
      </c>
      <c r="AY351" s="16" t="s">
        <v>134</v>
      </c>
      <c r="BE351" s="158">
        <f>IF(N351="základní",J351,0)</f>
        <v>0</v>
      </c>
      <c r="BF351" s="158">
        <f>IF(N351="snížená",J351,0)</f>
        <v>0</v>
      </c>
      <c r="BG351" s="158">
        <f>IF(N351="zákl. přenesená",J351,0)</f>
        <v>0</v>
      </c>
      <c r="BH351" s="158">
        <f>IF(N351="sníž. přenesená",J351,0)</f>
        <v>0</v>
      </c>
      <c r="BI351" s="158">
        <f>IF(N351="nulová",J351,0)</f>
        <v>0</v>
      </c>
      <c r="BJ351" s="16" t="s">
        <v>142</v>
      </c>
      <c r="BK351" s="158">
        <f>ROUND(I351*H351,2)</f>
        <v>0</v>
      </c>
      <c r="BL351" s="16" t="s">
        <v>186</v>
      </c>
      <c r="BM351" s="157" t="s">
        <v>571</v>
      </c>
    </row>
    <row r="352" spans="2:65" s="12" customFormat="1">
      <c r="B352" s="159"/>
      <c r="D352" s="160" t="s">
        <v>144</v>
      </c>
      <c r="E352" s="161" t="s">
        <v>1</v>
      </c>
      <c r="F352" s="162" t="s">
        <v>572</v>
      </c>
      <c r="H352" s="163">
        <v>4.3540000000000001</v>
      </c>
      <c r="I352" s="164"/>
      <c r="L352" s="159"/>
      <c r="M352" s="165"/>
      <c r="T352" s="166"/>
      <c r="AT352" s="161" t="s">
        <v>144</v>
      </c>
      <c r="AU352" s="161" t="s">
        <v>142</v>
      </c>
      <c r="AV352" s="12" t="s">
        <v>142</v>
      </c>
      <c r="AW352" s="12" t="s">
        <v>33</v>
      </c>
      <c r="AX352" s="12" t="s">
        <v>76</v>
      </c>
      <c r="AY352" s="161" t="s">
        <v>134</v>
      </c>
    </row>
    <row r="353" spans="2:65" s="12" customFormat="1">
      <c r="B353" s="159"/>
      <c r="D353" s="160" t="s">
        <v>144</v>
      </c>
      <c r="E353" s="161" t="s">
        <v>1</v>
      </c>
      <c r="F353" s="162" t="s">
        <v>250</v>
      </c>
      <c r="H353" s="163">
        <v>0.88500000000000001</v>
      </c>
      <c r="I353" s="164"/>
      <c r="L353" s="159"/>
      <c r="M353" s="165"/>
      <c r="T353" s="166"/>
      <c r="AT353" s="161" t="s">
        <v>144</v>
      </c>
      <c r="AU353" s="161" t="s">
        <v>142</v>
      </c>
      <c r="AV353" s="12" t="s">
        <v>142</v>
      </c>
      <c r="AW353" s="12" t="s">
        <v>33</v>
      </c>
      <c r="AX353" s="12" t="s">
        <v>76</v>
      </c>
      <c r="AY353" s="161" t="s">
        <v>134</v>
      </c>
    </row>
    <row r="354" spans="2:65" s="14" customFormat="1">
      <c r="B354" s="184"/>
      <c r="D354" s="160" t="s">
        <v>144</v>
      </c>
      <c r="E354" s="185" t="s">
        <v>1</v>
      </c>
      <c r="F354" s="186" t="s">
        <v>193</v>
      </c>
      <c r="H354" s="187">
        <v>5.2389999999999999</v>
      </c>
      <c r="I354" s="188"/>
      <c r="L354" s="184"/>
      <c r="M354" s="189"/>
      <c r="T354" s="190"/>
      <c r="AT354" s="185" t="s">
        <v>144</v>
      </c>
      <c r="AU354" s="185" t="s">
        <v>142</v>
      </c>
      <c r="AV354" s="14" t="s">
        <v>141</v>
      </c>
      <c r="AW354" s="14" t="s">
        <v>33</v>
      </c>
      <c r="AX354" s="14" t="s">
        <v>84</v>
      </c>
      <c r="AY354" s="185" t="s">
        <v>134</v>
      </c>
    </row>
    <row r="355" spans="2:65" s="1" customFormat="1" ht="16.5" customHeight="1">
      <c r="B355" s="144"/>
      <c r="C355" s="145">
        <v>120</v>
      </c>
      <c r="D355" s="145" t="s">
        <v>137</v>
      </c>
      <c r="E355" s="146" t="s">
        <v>573</v>
      </c>
      <c r="F355" s="147" t="s">
        <v>574</v>
      </c>
      <c r="G355" s="148" t="s">
        <v>140</v>
      </c>
      <c r="H355" s="149">
        <v>5.2389999999999999</v>
      </c>
      <c r="I355" s="150"/>
      <c r="J355" s="151">
        <f>ROUND(I355*H355,2)</f>
        <v>0</v>
      </c>
      <c r="K355" s="152"/>
      <c r="L355" s="31"/>
      <c r="M355" s="153" t="s">
        <v>1</v>
      </c>
      <c r="N355" s="154" t="s">
        <v>42</v>
      </c>
      <c r="P355" s="155">
        <f>O355*H355</f>
        <v>0</v>
      </c>
      <c r="Q355" s="155">
        <v>2.9999999999999997E-4</v>
      </c>
      <c r="R355" s="155">
        <f>Q355*H355</f>
        <v>1.5716999999999999E-3</v>
      </c>
      <c r="S355" s="155">
        <v>0</v>
      </c>
      <c r="T355" s="156">
        <f>S355*H355</f>
        <v>0</v>
      </c>
      <c r="AR355" s="157" t="s">
        <v>186</v>
      </c>
      <c r="AT355" s="157" t="s">
        <v>137</v>
      </c>
      <c r="AU355" s="157" t="s">
        <v>142</v>
      </c>
      <c r="AY355" s="16" t="s">
        <v>134</v>
      </c>
      <c r="BE355" s="158">
        <f>IF(N355="základní",J355,0)</f>
        <v>0</v>
      </c>
      <c r="BF355" s="158">
        <f>IF(N355="snížená",J355,0)</f>
        <v>0</v>
      </c>
      <c r="BG355" s="158">
        <f>IF(N355="zákl. přenesená",J355,0)</f>
        <v>0</v>
      </c>
      <c r="BH355" s="158">
        <f>IF(N355="sníž. přenesená",J355,0)</f>
        <v>0</v>
      </c>
      <c r="BI355" s="158">
        <f>IF(N355="nulová",J355,0)</f>
        <v>0</v>
      </c>
      <c r="BJ355" s="16" t="s">
        <v>142</v>
      </c>
      <c r="BK355" s="158">
        <f>ROUND(I355*H355,2)</f>
        <v>0</v>
      </c>
      <c r="BL355" s="16" t="s">
        <v>186</v>
      </c>
      <c r="BM355" s="157" t="s">
        <v>575</v>
      </c>
    </row>
    <row r="356" spans="2:65" s="1" customFormat="1" ht="24.75" customHeight="1">
      <c r="B356" s="144"/>
      <c r="C356" s="173">
        <v>121</v>
      </c>
      <c r="D356" s="173" t="s">
        <v>179</v>
      </c>
      <c r="E356" s="174" t="s">
        <v>576</v>
      </c>
      <c r="F356" s="175" t="s">
        <v>716</v>
      </c>
      <c r="G356" s="176" t="s">
        <v>140</v>
      </c>
      <c r="H356" s="177">
        <v>5.7629999999999999</v>
      </c>
      <c r="I356" s="178"/>
      <c r="J356" s="179">
        <f>ROUND(I356*H356,2)</f>
        <v>0</v>
      </c>
      <c r="K356" s="180"/>
      <c r="L356" s="181"/>
      <c r="M356" s="182" t="s">
        <v>1</v>
      </c>
      <c r="N356" s="183" t="s">
        <v>42</v>
      </c>
      <c r="P356" s="155">
        <f>O356*H356</f>
        <v>0</v>
      </c>
      <c r="Q356" s="155">
        <v>1.9199999999999998E-2</v>
      </c>
      <c r="R356" s="155">
        <f>Q356*H356</f>
        <v>0.11064959999999999</v>
      </c>
      <c r="S356" s="155">
        <v>0</v>
      </c>
      <c r="T356" s="156">
        <f>S356*H356</f>
        <v>0</v>
      </c>
      <c r="AR356" s="157" t="s">
        <v>261</v>
      </c>
      <c r="AT356" s="157" t="s">
        <v>179</v>
      </c>
      <c r="AU356" s="157" t="s">
        <v>142</v>
      </c>
      <c r="AY356" s="16" t="s">
        <v>134</v>
      </c>
      <c r="BE356" s="158">
        <f>IF(N356="základní",J356,0)</f>
        <v>0</v>
      </c>
      <c r="BF356" s="158">
        <f>IF(N356="snížená",J356,0)</f>
        <v>0</v>
      </c>
      <c r="BG356" s="158">
        <f>IF(N356="zákl. přenesená",J356,0)</f>
        <v>0</v>
      </c>
      <c r="BH356" s="158">
        <f>IF(N356="sníž. přenesená",J356,0)</f>
        <v>0</v>
      </c>
      <c r="BI356" s="158">
        <f>IF(N356="nulová",J356,0)</f>
        <v>0</v>
      </c>
      <c r="BJ356" s="16" t="s">
        <v>142</v>
      </c>
      <c r="BK356" s="158">
        <f>ROUND(I356*H356,2)</f>
        <v>0</v>
      </c>
      <c r="BL356" s="16" t="s">
        <v>186</v>
      </c>
      <c r="BM356" s="157" t="s">
        <v>577</v>
      </c>
    </row>
    <row r="357" spans="2:65" s="12" customFormat="1">
      <c r="B357" s="159"/>
      <c r="D357" s="160" t="s">
        <v>144</v>
      </c>
      <c r="F357" s="162" t="s">
        <v>578</v>
      </c>
      <c r="H357" s="163">
        <v>5.7629999999999999</v>
      </c>
      <c r="I357" s="164"/>
      <c r="L357" s="159"/>
      <c r="M357" s="165"/>
      <c r="T357" s="166"/>
      <c r="AT357" s="161" t="s">
        <v>144</v>
      </c>
      <c r="AU357" s="161" t="s">
        <v>142</v>
      </c>
      <c r="AV357" s="12" t="s">
        <v>142</v>
      </c>
      <c r="AW357" s="12" t="s">
        <v>3</v>
      </c>
      <c r="AX357" s="12" t="s">
        <v>84</v>
      </c>
      <c r="AY357" s="161" t="s">
        <v>134</v>
      </c>
    </row>
    <row r="358" spans="2:65" s="1" customFormat="1" ht="21.75" customHeight="1">
      <c r="B358" s="144"/>
      <c r="C358" s="145">
        <v>122</v>
      </c>
      <c r="D358" s="145" t="s">
        <v>137</v>
      </c>
      <c r="E358" s="146" t="s">
        <v>579</v>
      </c>
      <c r="F358" s="147" t="s">
        <v>580</v>
      </c>
      <c r="G358" s="148" t="s">
        <v>217</v>
      </c>
      <c r="H358" s="149">
        <v>0.31</v>
      </c>
      <c r="I358" s="150"/>
      <c r="J358" s="151">
        <f>ROUND(I358*H358,2)</f>
        <v>0</v>
      </c>
      <c r="K358" s="152"/>
      <c r="L358" s="31"/>
      <c r="M358" s="153" t="s">
        <v>1</v>
      </c>
      <c r="N358" s="154" t="s">
        <v>42</v>
      </c>
      <c r="P358" s="155">
        <f>O358*H358</f>
        <v>0</v>
      </c>
      <c r="Q358" s="155">
        <v>0</v>
      </c>
      <c r="R358" s="155">
        <f>Q358*H358</f>
        <v>0</v>
      </c>
      <c r="S358" s="155">
        <v>0</v>
      </c>
      <c r="T358" s="156">
        <f>S358*H358</f>
        <v>0</v>
      </c>
      <c r="AR358" s="157" t="s">
        <v>186</v>
      </c>
      <c r="AT358" s="157" t="s">
        <v>137</v>
      </c>
      <c r="AU358" s="157" t="s">
        <v>142</v>
      </c>
      <c r="AY358" s="16" t="s">
        <v>134</v>
      </c>
      <c r="BE358" s="158">
        <f>IF(N358="základní",J358,0)</f>
        <v>0</v>
      </c>
      <c r="BF358" s="158">
        <f>IF(N358="snížená",J358,0)</f>
        <v>0</v>
      </c>
      <c r="BG358" s="158">
        <f>IF(N358="zákl. přenesená",J358,0)</f>
        <v>0</v>
      </c>
      <c r="BH358" s="158">
        <f>IF(N358="sníž. přenesená",J358,0)</f>
        <v>0</v>
      </c>
      <c r="BI358" s="158">
        <f>IF(N358="nulová",J358,0)</f>
        <v>0</v>
      </c>
      <c r="BJ358" s="16" t="s">
        <v>142</v>
      </c>
      <c r="BK358" s="158">
        <f>ROUND(I358*H358,2)</f>
        <v>0</v>
      </c>
      <c r="BL358" s="16" t="s">
        <v>186</v>
      </c>
      <c r="BM358" s="157" t="s">
        <v>581</v>
      </c>
    </row>
    <row r="359" spans="2:65" s="11" customFormat="1" ht="22.9" customHeight="1">
      <c r="B359" s="132"/>
      <c r="D359" s="133" t="s">
        <v>75</v>
      </c>
      <c r="E359" s="142" t="s">
        <v>582</v>
      </c>
      <c r="F359" s="142" t="s">
        <v>583</v>
      </c>
      <c r="I359" s="135"/>
      <c r="J359" s="143">
        <f>BK359</f>
        <v>0</v>
      </c>
      <c r="L359" s="132"/>
      <c r="M359" s="137"/>
      <c r="P359" s="138">
        <f>SUM(P360:P369)</f>
        <v>0</v>
      </c>
      <c r="R359" s="138">
        <f>SUM(R360:R369)</f>
        <v>9.3260000000000001E-4</v>
      </c>
      <c r="T359" s="139">
        <f>SUM(T360:T369)</f>
        <v>1.6796999999999999E-2</v>
      </c>
      <c r="AR359" s="133" t="s">
        <v>142</v>
      </c>
      <c r="AT359" s="140" t="s">
        <v>75</v>
      </c>
      <c r="AU359" s="140" t="s">
        <v>84</v>
      </c>
      <c r="AY359" s="133" t="s">
        <v>134</v>
      </c>
      <c r="BK359" s="141">
        <f>SUM(BK360:BK369)</f>
        <v>0</v>
      </c>
    </row>
    <row r="360" spans="2:65" s="1" customFormat="1" ht="21.75" customHeight="1">
      <c r="B360" s="144"/>
      <c r="C360" s="145">
        <v>123</v>
      </c>
      <c r="D360" s="145" t="s">
        <v>137</v>
      </c>
      <c r="E360" s="146" t="s">
        <v>584</v>
      </c>
      <c r="F360" s="147" t="s">
        <v>585</v>
      </c>
      <c r="G360" s="148" t="s">
        <v>140</v>
      </c>
      <c r="H360" s="149">
        <v>5.5990000000000002</v>
      </c>
      <c r="I360" s="150"/>
      <c r="J360" s="151">
        <f>ROUND(I360*H360,2)</f>
        <v>0</v>
      </c>
      <c r="K360" s="152"/>
      <c r="L360" s="31"/>
      <c r="M360" s="153" t="s">
        <v>1</v>
      </c>
      <c r="N360" s="154" t="s">
        <v>42</v>
      </c>
      <c r="P360" s="155">
        <f>O360*H360</f>
        <v>0</v>
      </c>
      <c r="Q360" s="155">
        <v>0</v>
      </c>
      <c r="R360" s="155">
        <f>Q360*H360</f>
        <v>0</v>
      </c>
      <c r="S360" s="155">
        <v>3.0000000000000001E-3</v>
      </c>
      <c r="T360" s="156">
        <f>S360*H360</f>
        <v>1.6796999999999999E-2</v>
      </c>
      <c r="AR360" s="157" t="s">
        <v>186</v>
      </c>
      <c r="AT360" s="157" t="s">
        <v>137</v>
      </c>
      <c r="AU360" s="157" t="s">
        <v>142</v>
      </c>
      <c r="AY360" s="16" t="s">
        <v>134</v>
      </c>
      <c r="BE360" s="158">
        <f>IF(N360="základní",J360,0)</f>
        <v>0</v>
      </c>
      <c r="BF360" s="158">
        <f>IF(N360="snížená",J360,0)</f>
        <v>0</v>
      </c>
      <c r="BG360" s="158">
        <f>IF(N360="zákl. přenesená",J360,0)</f>
        <v>0</v>
      </c>
      <c r="BH360" s="158">
        <f>IF(N360="sníž. přenesená",J360,0)</f>
        <v>0</v>
      </c>
      <c r="BI360" s="158">
        <f>IF(N360="nulová",J360,0)</f>
        <v>0</v>
      </c>
      <c r="BJ360" s="16" t="s">
        <v>142</v>
      </c>
      <c r="BK360" s="158">
        <f>ROUND(I360*H360,2)</f>
        <v>0</v>
      </c>
      <c r="BL360" s="16" t="s">
        <v>186</v>
      </c>
      <c r="BM360" s="157" t="s">
        <v>586</v>
      </c>
    </row>
    <row r="361" spans="2:65" s="13" customFormat="1">
      <c r="B361" s="167"/>
      <c r="D361" s="160" t="s">
        <v>144</v>
      </c>
      <c r="E361" s="168" t="s">
        <v>1</v>
      </c>
      <c r="F361" s="169" t="s">
        <v>587</v>
      </c>
      <c r="H361" s="168" t="s">
        <v>1</v>
      </c>
      <c r="I361" s="170"/>
      <c r="L361" s="167"/>
      <c r="M361" s="171"/>
      <c r="T361" s="172"/>
      <c r="AT361" s="168" t="s">
        <v>144</v>
      </c>
      <c r="AU361" s="168" t="s">
        <v>142</v>
      </c>
      <c r="AV361" s="13" t="s">
        <v>84</v>
      </c>
      <c r="AW361" s="13" t="s">
        <v>33</v>
      </c>
      <c r="AX361" s="13" t="s">
        <v>76</v>
      </c>
      <c r="AY361" s="168" t="s">
        <v>134</v>
      </c>
    </row>
    <row r="362" spans="2:65" s="12" customFormat="1">
      <c r="B362" s="159"/>
      <c r="D362" s="160" t="s">
        <v>144</v>
      </c>
      <c r="E362" s="161" t="s">
        <v>1</v>
      </c>
      <c r="F362" s="162" t="s">
        <v>539</v>
      </c>
      <c r="H362" s="163">
        <v>0.99199999999999999</v>
      </c>
      <c r="I362" s="164"/>
      <c r="L362" s="159"/>
      <c r="M362" s="165"/>
      <c r="T362" s="166"/>
      <c r="AT362" s="161" t="s">
        <v>144</v>
      </c>
      <c r="AU362" s="161" t="s">
        <v>142</v>
      </c>
      <c r="AV362" s="12" t="s">
        <v>142</v>
      </c>
      <c r="AW362" s="12" t="s">
        <v>33</v>
      </c>
      <c r="AX362" s="12" t="s">
        <v>76</v>
      </c>
      <c r="AY362" s="161" t="s">
        <v>134</v>
      </c>
    </row>
    <row r="363" spans="2:65" s="12" customFormat="1">
      <c r="B363" s="159"/>
      <c r="D363" s="160" t="s">
        <v>144</v>
      </c>
      <c r="E363" s="161" t="s">
        <v>1</v>
      </c>
      <c r="F363" s="162" t="s">
        <v>540</v>
      </c>
      <c r="H363" s="163">
        <v>3.1640000000000001</v>
      </c>
      <c r="I363" s="164"/>
      <c r="L363" s="159"/>
      <c r="M363" s="165"/>
      <c r="T363" s="166"/>
      <c r="AT363" s="161" t="s">
        <v>144</v>
      </c>
      <c r="AU363" s="161" t="s">
        <v>142</v>
      </c>
      <c r="AV363" s="12" t="s">
        <v>142</v>
      </c>
      <c r="AW363" s="12" t="s">
        <v>33</v>
      </c>
      <c r="AX363" s="12" t="s">
        <v>76</v>
      </c>
      <c r="AY363" s="161" t="s">
        <v>134</v>
      </c>
    </row>
    <row r="364" spans="2:65" s="12" customFormat="1">
      <c r="B364" s="159"/>
      <c r="D364" s="160" t="s">
        <v>144</v>
      </c>
      <c r="E364" s="161" t="s">
        <v>1</v>
      </c>
      <c r="F364" s="162" t="s">
        <v>588</v>
      </c>
      <c r="H364" s="163">
        <v>1.4430000000000001</v>
      </c>
      <c r="I364" s="164"/>
      <c r="L364" s="159"/>
      <c r="M364" s="165"/>
      <c r="T364" s="166"/>
      <c r="AT364" s="161" t="s">
        <v>144</v>
      </c>
      <c r="AU364" s="161" t="s">
        <v>142</v>
      </c>
      <c r="AV364" s="12" t="s">
        <v>142</v>
      </c>
      <c r="AW364" s="12" t="s">
        <v>33</v>
      </c>
      <c r="AX364" s="12" t="s">
        <v>76</v>
      </c>
      <c r="AY364" s="161" t="s">
        <v>134</v>
      </c>
    </row>
    <row r="365" spans="2:65" s="14" customFormat="1">
      <c r="B365" s="184"/>
      <c r="D365" s="160" t="s">
        <v>144</v>
      </c>
      <c r="E365" s="185" t="s">
        <v>1</v>
      </c>
      <c r="F365" s="186" t="s">
        <v>193</v>
      </c>
      <c r="H365" s="187">
        <v>5.5990000000000002</v>
      </c>
      <c r="I365" s="188"/>
      <c r="L365" s="184"/>
      <c r="M365" s="189"/>
      <c r="T365" s="190"/>
      <c r="AT365" s="185" t="s">
        <v>144</v>
      </c>
      <c r="AU365" s="185" t="s">
        <v>142</v>
      </c>
      <c r="AV365" s="14" t="s">
        <v>141</v>
      </c>
      <c r="AW365" s="14" t="s">
        <v>33</v>
      </c>
      <c r="AX365" s="14" t="s">
        <v>84</v>
      </c>
      <c r="AY365" s="185" t="s">
        <v>134</v>
      </c>
    </row>
    <row r="366" spans="2:65" s="1" customFormat="1" ht="16.5" customHeight="1">
      <c r="B366" s="144"/>
      <c r="C366" s="145">
        <v>124</v>
      </c>
      <c r="D366" s="145" t="s">
        <v>137</v>
      </c>
      <c r="E366" s="146" t="s">
        <v>589</v>
      </c>
      <c r="F366" s="147" t="s">
        <v>590</v>
      </c>
      <c r="G366" s="148" t="s">
        <v>267</v>
      </c>
      <c r="H366" s="149">
        <v>3.5</v>
      </c>
      <c r="I366" s="150"/>
      <c r="J366" s="151">
        <f>ROUND(I366*H366,2)</f>
        <v>0</v>
      </c>
      <c r="K366" s="152"/>
      <c r="L366" s="31"/>
      <c r="M366" s="153" t="s">
        <v>1</v>
      </c>
      <c r="N366" s="154" t="s">
        <v>42</v>
      </c>
      <c r="P366" s="155">
        <f>O366*H366</f>
        <v>0</v>
      </c>
      <c r="Q366" s="155">
        <v>1.0000000000000001E-5</v>
      </c>
      <c r="R366" s="155">
        <f>Q366*H366</f>
        <v>3.5000000000000004E-5</v>
      </c>
      <c r="S366" s="155">
        <v>0</v>
      </c>
      <c r="T366" s="156">
        <f>S366*H366</f>
        <v>0</v>
      </c>
      <c r="AR366" s="157" t="s">
        <v>186</v>
      </c>
      <c r="AT366" s="157" t="s">
        <v>137</v>
      </c>
      <c r="AU366" s="157" t="s">
        <v>142</v>
      </c>
      <c r="AY366" s="16" t="s">
        <v>134</v>
      </c>
      <c r="BE366" s="158">
        <f>IF(N366="základní",J366,0)</f>
        <v>0</v>
      </c>
      <c r="BF366" s="158">
        <f>IF(N366="snížená",J366,0)</f>
        <v>0</v>
      </c>
      <c r="BG366" s="158">
        <f>IF(N366="zákl. přenesená",J366,0)</f>
        <v>0</v>
      </c>
      <c r="BH366" s="158">
        <f>IF(N366="sníž. přenesená",J366,0)</f>
        <v>0</v>
      </c>
      <c r="BI366" s="158">
        <f>IF(N366="nulová",J366,0)</f>
        <v>0</v>
      </c>
      <c r="BJ366" s="16" t="s">
        <v>142</v>
      </c>
      <c r="BK366" s="158">
        <f>ROUND(I366*H366,2)</f>
        <v>0</v>
      </c>
      <c r="BL366" s="16" t="s">
        <v>186</v>
      </c>
      <c r="BM366" s="157" t="s">
        <v>591</v>
      </c>
    </row>
    <row r="367" spans="2:65" s="1" customFormat="1" ht="16.5" customHeight="1">
      <c r="B367" s="144"/>
      <c r="C367" s="173">
        <v>125</v>
      </c>
      <c r="D367" s="173" t="s">
        <v>179</v>
      </c>
      <c r="E367" s="174" t="s">
        <v>592</v>
      </c>
      <c r="F367" s="175" t="s">
        <v>717</v>
      </c>
      <c r="G367" s="176" t="s">
        <v>267</v>
      </c>
      <c r="H367" s="177">
        <v>4.08</v>
      </c>
      <c r="I367" s="178"/>
      <c r="J367" s="179">
        <f>ROUND(I367*H367,2)</f>
        <v>0</v>
      </c>
      <c r="K367" s="180"/>
      <c r="L367" s="181"/>
      <c r="M367" s="182" t="s">
        <v>1</v>
      </c>
      <c r="N367" s="183" t="s">
        <v>42</v>
      </c>
      <c r="P367" s="155">
        <f>O367*H367</f>
        <v>0</v>
      </c>
      <c r="Q367" s="155">
        <v>2.2000000000000001E-4</v>
      </c>
      <c r="R367" s="155">
        <f>Q367*H367</f>
        <v>8.9760000000000003E-4</v>
      </c>
      <c r="S367" s="155">
        <v>0</v>
      </c>
      <c r="T367" s="156">
        <f>S367*H367</f>
        <v>0</v>
      </c>
      <c r="AR367" s="157" t="s">
        <v>261</v>
      </c>
      <c r="AT367" s="157" t="s">
        <v>179</v>
      </c>
      <c r="AU367" s="157" t="s">
        <v>142</v>
      </c>
      <c r="AY367" s="16" t="s">
        <v>134</v>
      </c>
      <c r="BE367" s="158">
        <f>IF(N367="základní",J367,0)</f>
        <v>0</v>
      </c>
      <c r="BF367" s="158">
        <f>IF(N367="snížená",J367,0)</f>
        <v>0</v>
      </c>
      <c r="BG367" s="158">
        <f>IF(N367="zákl. přenesená",J367,0)</f>
        <v>0</v>
      </c>
      <c r="BH367" s="158">
        <f>IF(N367="sníž. přenesená",J367,0)</f>
        <v>0</v>
      </c>
      <c r="BI367" s="158">
        <f>IF(N367="nulová",J367,0)</f>
        <v>0</v>
      </c>
      <c r="BJ367" s="16" t="s">
        <v>142</v>
      </c>
      <c r="BK367" s="158">
        <f>ROUND(I367*H367,2)</f>
        <v>0</v>
      </c>
      <c r="BL367" s="16" t="s">
        <v>186</v>
      </c>
      <c r="BM367" s="157" t="s">
        <v>593</v>
      </c>
    </row>
    <row r="368" spans="2:65" s="12" customFormat="1">
      <c r="B368" s="159"/>
      <c r="D368" s="160" t="s">
        <v>144</v>
      </c>
      <c r="F368" s="162" t="s">
        <v>594</v>
      </c>
      <c r="H368" s="163">
        <v>4.08</v>
      </c>
      <c r="I368" s="164"/>
      <c r="L368" s="159"/>
      <c r="M368" s="165"/>
      <c r="T368" s="166"/>
      <c r="AT368" s="161" t="s">
        <v>144</v>
      </c>
      <c r="AU368" s="161" t="s">
        <v>142</v>
      </c>
      <c r="AV368" s="12" t="s">
        <v>142</v>
      </c>
      <c r="AW368" s="12" t="s">
        <v>3</v>
      </c>
      <c r="AX368" s="12" t="s">
        <v>84</v>
      </c>
      <c r="AY368" s="161" t="s">
        <v>134</v>
      </c>
    </row>
    <row r="369" spans="2:65" s="1" customFormat="1" ht="21.75" customHeight="1">
      <c r="B369" s="144"/>
      <c r="C369" s="145">
        <v>126</v>
      </c>
      <c r="D369" s="145" t="s">
        <v>137</v>
      </c>
      <c r="E369" s="146" t="s">
        <v>595</v>
      </c>
      <c r="F369" s="147" t="s">
        <v>596</v>
      </c>
      <c r="G369" s="148" t="s">
        <v>217</v>
      </c>
      <c r="H369" s="149">
        <v>1E-3</v>
      </c>
      <c r="I369" s="150"/>
      <c r="J369" s="151">
        <f>ROUND(I369*H369,2)</f>
        <v>0</v>
      </c>
      <c r="K369" s="152"/>
      <c r="L369" s="31"/>
      <c r="M369" s="153" t="s">
        <v>1</v>
      </c>
      <c r="N369" s="154" t="s">
        <v>42</v>
      </c>
      <c r="P369" s="155">
        <f>O369*H369</f>
        <v>0</v>
      </c>
      <c r="Q369" s="155">
        <v>0</v>
      </c>
      <c r="R369" s="155">
        <f>Q369*H369</f>
        <v>0</v>
      </c>
      <c r="S369" s="155">
        <v>0</v>
      </c>
      <c r="T369" s="156">
        <f>S369*H369</f>
        <v>0</v>
      </c>
      <c r="AR369" s="157" t="s">
        <v>186</v>
      </c>
      <c r="AT369" s="157" t="s">
        <v>137</v>
      </c>
      <c r="AU369" s="157" t="s">
        <v>142</v>
      </c>
      <c r="AY369" s="16" t="s">
        <v>134</v>
      </c>
      <c r="BE369" s="158">
        <f>IF(N369="základní",J369,0)</f>
        <v>0</v>
      </c>
      <c r="BF369" s="158">
        <f>IF(N369="snížená",J369,0)</f>
        <v>0</v>
      </c>
      <c r="BG369" s="158">
        <f>IF(N369="zákl. přenesená",J369,0)</f>
        <v>0</v>
      </c>
      <c r="BH369" s="158">
        <f>IF(N369="sníž. přenesená",J369,0)</f>
        <v>0</v>
      </c>
      <c r="BI369" s="158">
        <f>IF(N369="nulová",J369,0)</f>
        <v>0</v>
      </c>
      <c r="BJ369" s="16" t="s">
        <v>142</v>
      </c>
      <c r="BK369" s="158">
        <f>ROUND(I369*H369,2)</f>
        <v>0</v>
      </c>
      <c r="BL369" s="16" t="s">
        <v>186</v>
      </c>
      <c r="BM369" s="157" t="s">
        <v>597</v>
      </c>
    </row>
    <row r="370" spans="2:65" s="11" customFormat="1" ht="22.9" customHeight="1">
      <c r="B370" s="132"/>
      <c r="D370" s="133" t="s">
        <v>75</v>
      </c>
      <c r="E370" s="142" t="s">
        <v>598</v>
      </c>
      <c r="F370" s="142" t="s">
        <v>599</v>
      </c>
      <c r="I370" s="135"/>
      <c r="J370" s="143">
        <f>BK370</f>
        <v>0</v>
      </c>
      <c r="L370" s="132"/>
      <c r="M370" s="137"/>
      <c r="P370" s="138">
        <f>SUM(P371:P387)</f>
        <v>0</v>
      </c>
      <c r="R370" s="138">
        <f>SUM(R371:R387)</f>
        <v>1.4288932999999997</v>
      </c>
      <c r="T370" s="139">
        <f>SUM(T371:T387)</f>
        <v>0</v>
      </c>
      <c r="AR370" s="133" t="s">
        <v>142</v>
      </c>
      <c r="AT370" s="140" t="s">
        <v>75</v>
      </c>
      <c r="AU370" s="140" t="s">
        <v>84</v>
      </c>
      <c r="AY370" s="133" t="s">
        <v>134</v>
      </c>
      <c r="BK370" s="141">
        <f>SUM(BK371:BK387)</f>
        <v>0</v>
      </c>
    </row>
    <row r="371" spans="2:65" s="1" customFormat="1" ht="21.75" customHeight="1">
      <c r="B371" s="144"/>
      <c r="C371" s="145">
        <v>127</v>
      </c>
      <c r="D371" s="145" t="s">
        <v>137</v>
      </c>
      <c r="E371" s="146" t="s">
        <v>600</v>
      </c>
      <c r="F371" s="147" t="s">
        <v>601</v>
      </c>
      <c r="G371" s="148" t="s">
        <v>267</v>
      </c>
      <c r="H371" s="149">
        <v>13.69</v>
      </c>
      <c r="I371" s="150"/>
      <c r="J371" s="151">
        <f>ROUND(I371*H371,2)</f>
        <v>0</v>
      </c>
      <c r="K371" s="152"/>
      <c r="L371" s="31"/>
      <c r="M371" s="153" t="s">
        <v>1</v>
      </c>
      <c r="N371" s="154" t="s">
        <v>42</v>
      </c>
      <c r="P371" s="155">
        <f>O371*H371</f>
        <v>0</v>
      </c>
      <c r="Q371" s="155">
        <v>3.5E-4</v>
      </c>
      <c r="R371" s="155">
        <f>Q371*H371</f>
        <v>4.7914999999999998E-3</v>
      </c>
      <c r="S371" s="155">
        <v>0</v>
      </c>
      <c r="T371" s="156">
        <f>S371*H371</f>
        <v>0</v>
      </c>
      <c r="AR371" s="157" t="s">
        <v>186</v>
      </c>
      <c r="AT371" s="157" t="s">
        <v>137</v>
      </c>
      <c r="AU371" s="157" t="s">
        <v>142</v>
      </c>
      <c r="AY371" s="16" t="s">
        <v>134</v>
      </c>
      <c r="BE371" s="158">
        <f>IF(N371="základní",J371,0)</f>
        <v>0</v>
      </c>
      <c r="BF371" s="158">
        <f>IF(N371="snížená",J371,0)</f>
        <v>0</v>
      </c>
      <c r="BG371" s="158">
        <f>IF(N371="zákl. přenesená",J371,0)</f>
        <v>0</v>
      </c>
      <c r="BH371" s="158">
        <f>IF(N371="sníž. přenesená",J371,0)</f>
        <v>0</v>
      </c>
      <c r="BI371" s="158">
        <f>IF(N371="nulová",J371,0)</f>
        <v>0</v>
      </c>
      <c r="BJ371" s="16" t="s">
        <v>142</v>
      </c>
      <c r="BK371" s="158">
        <f>ROUND(I371*H371,2)</f>
        <v>0</v>
      </c>
      <c r="BL371" s="16" t="s">
        <v>186</v>
      </c>
      <c r="BM371" s="157" t="s">
        <v>602</v>
      </c>
    </row>
    <row r="372" spans="2:65" s="12" customFormat="1">
      <c r="B372" s="159"/>
      <c r="D372" s="160" t="s">
        <v>144</v>
      </c>
      <c r="E372" s="161" t="s">
        <v>1</v>
      </c>
      <c r="F372" s="162" t="s">
        <v>603</v>
      </c>
      <c r="H372" s="163">
        <v>3.75</v>
      </c>
      <c r="I372" s="164"/>
      <c r="L372" s="159"/>
      <c r="M372" s="165"/>
      <c r="T372" s="166"/>
      <c r="AT372" s="161" t="s">
        <v>144</v>
      </c>
      <c r="AU372" s="161" t="s">
        <v>142</v>
      </c>
      <c r="AV372" s="12" t="s">
        <v>142</v>
      </c>
      <c r="AW372" s="12" t="s">
        <v>33</v>
      </c>
      <c r="AX372" s="12" t="s">
        <v>76</v>
      </c>
      <c r="AY372" s="161" t="s">
        <v>134</v>
      </c>
    </row>
    <row r="373" spans="2:65" s="12" customFormat="1">
      <c r="B373" s="159"/>
      <c r="D373" s="160" t="s">
        <v>144</v>
      </c>
      <c r="E373" s="161" t="s">
        <v>1</v>
      </c>
      <c r="F373" s="162" t="s">
        <v>496</v>
      </c>
      <c r="H373" s="163">
        <v>8.4700000000000006</v>
      </c>
      <c r="I373" s="164"/>
      <c r="L373" s="159"/>
      <c r="M373" s="165"/>
      <c r="T373" s="166"/>
      <c r="AT373" s="161" t="s">
        <v>144</v>
      </c>
      <c r="AU373" s="161" t="s">
        <v>142</v>
      </c>
      <c r="AV373" s="12" t="s">
        <v>142</v>
      </c>
      <c r="AW373" s="12" t="s">
        <v>33</v>
      </c>
      <c r="AX373" s="12" t="s">
        <v>76</v>
      </c>
      <c r="AY373" s="161" t="s">
        <v>134</v>
      </c>
    </row>
    <row r="374" spans="2:65" s="12" customFormat="1">
      <c r="B374" s="159"/>
      <c r="D374" s="160" t="s">
        <v>144</v>
      </c>
      <c r="E374" s="161" t="s">
        <v>1</v>
      </c>
      <c r="F374" s="162" t="s">
        <v>604</v>
      </c>
      <c r="H374" s="163">
        <v>1.47</v>
      </c>
      <c r="I374" s="164"/>
      <c r="L374" s="159"/>
      <c r="M374" s="165"/>
      <c r="T374" s="166"/>
      <c r="AT374" s="161" t="s">
        <v>144</v>
      </c>
      <c r="AU374" s="161" t="s">
        <v>142</v>
      </c>
      <c r="AV374" s="12" t="s">
        <v>142</v>
      </c>
      <c r="AW374" s="12" t="s">
        <v>33</v>
      </c>
      <c r="AX374" s="12" t="s">
        <v>76</v>
      </c>
      <c r="AY374" s="161" t="s">
        <v>134</v>
      </c>
    </row>
    <row r="375" spans="2:65" s="14" customFormat="1">
      <c r="B375" s="184"/>
      <c r="D375" s="160" t="s">
        <v>144</v>
      </c>
      <c r="E375" s="185" t="s">
        <v>1</v>
      </c>
      <c r="F375" s="186" t="s">
        <v>193</v>
      </c>
      <c r="H375" s="187">
        <v>13.690000000000001</v>
      </c>
      <c r="I375" s="188"/>
      <c r="L375" s="184"/>
      <c r="M375" s="189"/>
      <c r="T375" s="190"/>
      <c r="AT375" s="185" t="s">
        <v>144</v>
      </c>
      <c r="AU375" s="185" t="s">
        <v>142</v>
      </c>
      <c r="AV375" s="14" t="s">
        <v>141</v>
      </c>
      <c r="AW375" s="14" t="s">
        <v>33</v>
      </c>
      <c r="AX375" s="14" t="s">
        <v>84</v>
      </c>
      <c r="AY375" s="185" t="s">
        <v>134</v>
      </c>
    </row>
    <row r="376" spans="2:65" s="1" customFormat="1" ht="16.5" customHeight="1">
      <c r="B376" s="144"/>
      <c r="C376" s="173">
        <v>128</v>
      </c>
      <c r="D376" s="173" t="s">
        <v>179</v>
      </c>
      <c r="E376" s="174" t="s">
        <v>605</v>
      </c>
      <c r="F376" s="175" t="s">
        <v>606</v>
      </c>
      <c r="G376" s="176" t="s">
        <v>177</v>
      </c>
      <c r="H376" s="177">
        <v>37.648000000000003</v>
      </c>
      <c r="I376" s="178"/>
      <c r="J376" s="179">
        <f>ROUND(I376*H376,2)</f>
        <v>0</v>
      </c>
      <c r="K376" s="180"/>
      <c r="L376" s="181"/>
      <c r="M376" s="182" t="s">
        <v>1</v>
      </c>
      <c r="N376" s="183" t="s">
        <v>42</v>
      </c>
      <c r="P376" s="155">
        <f>O376*H376</f>
        <v>0</v>
      </c>
      <c r="Q376" s="155">
        <v>0</v>
      </c>
      <c r="R376" s="155">
        <f>Q376*H376</f>
        <v>0</v>
      </c>
      <c r="S376" s="155">
        <v>0</v>
      </c>
      <c r="T376" s="156">
        <f>S376*H376</f>
        <v>0</v>
      </c>
      <c r="AR376" s="157" t="s">
        <v>261</v>
      </c>
      <c r="AT376" s="157" t="s">
        <v>179</v>
      </c>
      <c r="AU376" s="157" t="s">
        <v>142</v>
      </c>
      <c r="AY376" s="16" t="s">
        <v>134</v>
      </c>
      <c r="BE376" s="158">
        <f>IF(N376="základní",J376,0)</f>
        <v>0</v>
      </c>
      <c r="BF376" s="158">
        <f>IF(N376="snížená",J376,0)</f>
        <v>0</v>
      </c>
      <c r="BG376" s="158">
        <f>IF(N376="zákl. přenesená",J376,0)</f>
        <v>0</v>
      </c>
      <c r="BH376" s="158">
        <f>IF(N376="sníž. přenesená",J376,0)</f>
        <v>0</v>
      </c>
      <c r="BI376" s="158">
        <f>IF(N376="nulová",J376,0)</f>
        <v>0</v>
      </c>
      <c r="BJ376" s="16" t="s">
        <v>142</v>
      </c>
      <c r="BK376" s="158">
        <f>ROUND(I376*H376,2)</f>
        <v>0</v>
      </c>
      <c r="BL376" s="16" t="s">
        <v>186</v>
      </c>
      <c r="BM376" s="157" t="s">
        <v>607</v>
      </c>
    </row>
    <row r="377" spans="2:65" s="12" customFormat="1">
      <c r="B377" s="159"/>
      <c r="D377" s="160" t="s">
        <v>144</v>
      </c>
      <c r="E377" s="161" t="s">
        <v>1</v>
      </c>
      <c r="F377" s="162" t="s">
        <v>608</v>
      </c>
      <c r="H377" s="163">
        <v>37.648000000000003</v>
      </c>
      <c r="I377" s="164"/>
      <c r="L377" s="159"/>
      <c r="M377" s="165"/>
      <c r="T377" s="166"/>
      <c r="AT377" s="161" t="s">
        <v>144</v>
      </c>
      <c r="AU377" s="161" t="s">
        <v>142</v>
      </c>
      <c r="AV377" s="12" t="s">
        <v>142</v>
      </c>
      <c r="AW377" s="12" t="s">
        <v>33</v>
      </c>
      <c r="AX377" s="12" t="s">
        <v>84</v>
      </c>
      <c r="AY377" s="161" t="s">
        <v>134</v>
      </c>
    </row>
    <row r="378" spans="2:65" s="1" customFormat="1" ht="21.75" customHeight="1">
      <c r="B378" s="144"/>
      <c r="C378" s="145">
        <v>129</v>
      </c>
      <c r="D378" s="145" t="s">
        <v>137</v>
      </c>
      <c r="E378" s="146" t="s">
        <v>609</v>
      </c>
      <c r="F378" s="147" t="s">
        <v>610</v>
      </c>
      <c r="G378" s="148" t="s">
        <v>140</v>
      </c>
      <c r="H378" s="149">
        <v>27.94</v>
      </c>
      <c r="I378" s="150"/>
      <c r="J378" s="151">
        <f>ROUND(I378*H378,2)</f>
        <v>0</v>
      </c>
      <c r="K378" s="152"/>
      <c r="L378" s="31"/>
      <c r="M378" s="153" t="s">
        <v>1</v>
      </c>
      <c r="N378" s="154" t="s">
        <v>42</v>
      </c>
      <c r="P378" s="155">
        <f>O378*H378</f>
        <v>0</v>
      </c>
      <c r="Q378" s="155">
        <v>3.3619999999999997E-2</v>
      </c>
      <c r="R378" s="155">
        <f>Q378*H378</f>
        <v>0.93934279999999992</v>
      </c>
      <c r="S378" s="155">
        <v>0</v>
      </c>
      <c r="T378" s="156">
        <f>S378*H378</f>
        <v>0</v>
      </c>
      <c r="AR378" s="157" t="s">
        <v>186</v>
      </c>
      <c r="AT378" s="157" t="s">
        <v>137</v>
      </c>
      <c r="AU378" s="157" t="s">
        <v>142</v>
      </c>
      <c r="AY378" s="16" t="s">
        <v>134</v>
      </c>
      <c r="BE378" s="158">
        <f>IF(N378="základní",J378,0)</f>
        <v>0</v>
      </c>
      <c r="BF378" s="158">
        <f>IF(N378="snížená",J378,0)</f>
        <v>0</v>
      </c>
      <c r="BG378" s="158">
        <f>IF(N378="zákl. přenesená",J378,0)</f>
        <v>0</v>
      </c>
      <c r="BH378" s="158">
        <f>IF(N378="sníž. přenesená",J378,0)</f>
        <v>0</v>
      </c>
      <c r="BI378" s="158">
        <f>IF(N378="nulová",J378,0)</f>
        <v>0</v>
      </c>
      <c r="BJ378" s="16" t="s">
        <v>142</v>
      </c>
      <c r="BK378" s="158">
        <f>ROUND(I378*H378,2)</f>
        <v>0</v>
      </c>
      <c r="BL378" s="16" t="s">
        <v>186</v>
      </c>
      <c r="BM378" s="157" t="s">
        <v>611</v>
      </c>
    </row>
    <row r="379" spans="2:65" s="12" customFormat="1">
      <c r="B379" s="159"/>
      <c r="D379" s="160" t="s">
        <v>144</v>
      </c>
      <c r="E379" s="161" t="s">
        <v>1</v>
      </c>
      <c r="F379" s="162" t="s">
        <v>612</v>
      </c>
      <c r="H379" s="163">
        <v>16.920000000000002</v>
      </c>
      <c r="I379" s="164"/>
      <c r="L379" s="159"/>
      <c r="M379" s="165"/>
      <c r="T379" s="166"/>
      <c r="AT379" s="161" t="s">
        <v>144</v>
      </c>
      <c r="AU379" s="161" t="s">
        <v>142</v>
      </c>
      <c r="AV379" s="12" t="s">
        <v>142</v>
      </c>
      <c r="AW379" s="12" t="s">
        <v>33</v>
      </c>
      <c r="AX379" s="12" t="s">
        <v>76</v>
      </c>
      <c r="AY379" s="161" t="s">
        <v>134</v>
      </c>
    </row>
    <row r="380" spans="2:65" s="12" customFormat="1">
      <c r="B380" s="159"/>
      <c r="D380" s="160" t="s">
        <v>144</v>
      </c>
      <c r="E380" s="161" t="s">
        <v>1</v>
      </c>
      <c r="F380" s="162" t="s">
        <v>613</v>
      </c>
      <c r="H380" s="163">
        <v>0.18</v>
      </c>
      <c r="I380" s="164"/>
      <c r="L380" s="159"/>
      <c r="M380" s="165"/>
      <c r="T380" s="166"/>
      <c r="AT380" s="161" t="s">
        <v>144</v>
      </c>
      <c r="AU380" s="161" t="s">
        <v>142</v>
      </c>
      <c r="AV380" s="12" t="s">
        <v>142</v>
      </c>
      <c r="AW380" s="12" t="s">
        <v>33</v>
      </c>
      <c r="AX380" s="12" t="s">
        <v>76</v>
      </c>
      <c r="AY380" s="161" t="s">
        <v>134</v>
      </c>
    </row>
    <row r="381" spans="2:65" s="12" customFormat="1">
      <c r="B381" s="159"/>
      <c r="D381" s="160" t="s">
        <v>144</v>
      </c>
      <c r="E381" s="161" t="s">
        <v>1</v>
      </c>
      <c r="F381" s="162" t="s">
        <v>614</v>
      </c>
      <c r="H381" s="163">
        <v>7.56</v>
      </c>
      <c r="I381" s="164"/>
      <c r="L381" s="159"/>
      <c r="M381" s="165"/>
      <c r="T381" s="166"/>
      <c r="AT381" s="161" t="s">
        <v>144</v>
      </c>
      <c r="AU381" s="161" t="s">
        <v>142</v>
      </c>
      <c r="AV381" s="12" t="s">
        <v>142</v>
      </c>
      <c r="AW381" s="12" t="s">
        <v>33</v>
      </c>
      <c r="AX381" s="12" t="s">
        <v>76</v>
      </c>
      <c r="AY381" s="161" t="s">
        <v>134</v>
      </c>
    </row>
    <row r="382" spans="2:65" s="12" customFormat="1">
      <c r="B382" s="159"/>
      <c r="D382" s="160" t="s">
        <v>144</v>
      </c>
      <c r="E382" s="161" t="s">
        <v>1</v>
      </c>
      <c r="F382" s="162" t="s">
        <v>615</v>
      </c>
      <c r="H382" s="163">
        <v>3.28</v>
      </c>
      <c r="I382" s="164"/>
      <c r="L382" s="159"/>
      <c r="M382" s="165"/>
      <c r="T382" s="166"/>
      <c r="AT382" s="161" t="s">
        <v>144</v>
      </c>
      <c r="AU382" s="161" t="s">
        <v>142</v>
      </c>
      <c r="AV382" s="12" t="s">
        <v>142</v>
      </c>
      <c r="AW382" s="12" t="s">
        <v>33</v>
      </c>
      <c r="AX382" s="12" t="s">
        <v>76</v>
      </c>
      <c r="AY382" s="161" t="s">
        <v>134</v>
      </c>
    </row>
    <row r="383" spans="2:65" s="14" customFormat="1">
      <c r="B383" s="184"/>
      <c r="D383" s="160" t="s">
        <v>144</v>
      </c>
      <c r="E383" s="185" t="s">
        <v>1</v>
      </c>
      <c r="F383" s="186" t="s">
        <v>193</v>
      </c>
      <c r="H383" s="187">
        <v>27.94</v>
      </c>
      <c r="I383" s="188"/>
      <c r="L383" s="184"/>
      <c r="M383" s="189"/>
      <c r="T383" s="190"/>
      <c r="AT383" s="185" t="s">
        <v>144</v>
      </c>
      <c r="AU383" s="185" t="s">
        <v>142</v>
      </c>
      <c r="AV383" s="14" t="s">
        <v>141</v>
      </c>
      <c r="AW383" s="14" t="s">
        <v>33</v>
      </c>
      <c r="AX383" s="14" t="s">
        <v>84</v>
      </c>
      <c r="AY383" s="185" t="s">
        <v>134</v>
      </c>
    </row>
    <row r="384" spans="2:65" s="1" customFormat="1" ht="36" customHeight="1">
      <c r="B384" s="144"/>
      <c r="C384" s="173">
        <v>130</v>
      </c>
      <c r="D384" s="173" t="s">
        <v>179</v>
      </c>
      <c r="E384" s="174" t="s">
        <v>616</v>
      </c>
      <c r="F384" s="175" t="s">
        <v>718</v>
      </c>
      <c r="G384" s="176" t="s">
        <v>140</v>
      </c>
      <c r="H384" s="177">
        <v>30.734000000000002</v>
      </c>
      <c r="I384" s="178"/>
      <c r="J384" s="179">
        <f>ROUND(I384*H384,2)</f>
        <v>0</v>
      </c>
      <c r="K384" s="180"/>
      <c r="L384" s="181"/>
      <c r="M384" s="182" t="s">
        <v>1</v>
      </c>
      <c r="N384" s="183" t="s">
        <v>42</v>
      </c>
      <c r="P384" s="155">
        <f>O384*H384</f>
        <v>0</v>
      </c>
      <c r="Q384" s="155">
        <v>1.55E-2</v>
      </c>
      <c r="R384" s="155">
        <f>Q384*H384</f>
        <v>0.47637700000000005</v>
      </c>
      <c r="S384" s="155">
        <v>0</v>
      </c>
      <c r="T384" s="156">
        <f>S384*H384</f>
        <v>0</v>
      </c>
      <c r="AR384" s="157" t="s">
        <v>261</v>
      </c>
      <c r="AT384" s="157" t="s">
        <v>179</v>
      </c>
      <c r="AU384" s="157" t="s">
        <v>142</v>
      </c>
      <c r="AY384" s="16" t="s">
        <v>134</v>
      </c>
      <c r="BE384" s="158">
        <f>IF(N384="základní",J384,0)</f>
        <v>0</v>
      </c>
      <c r="BF384" s="158">
        <f>IF(N384="snížená",J384,0)</f>
        <v>0</v>
      </c>
      <c r="BG384" s="158">
        <f>IF(N384="zákl. přenesená",J384,0)</f>
        <v>0</v>
      </c>
      <c r="BH384" s="158">
        <f>IF(N384="sníž. přenesená",J384,0)</f>
        <v>0</v>
      </c>
      <c r="BI384" s="158">
        <f>IF(N384="nulová",J384,0)</f>
        <v>0</v>
      </c>
      <c r="BJ384" s="16" t="s">
        <v>142</v>
      </c>
      <c r="BK384" s="158">
        <f>ROUND(I384*H384,2)</f>
        <v>0</v>
      </c>
      <c r="BL384" s="16" t="s">
        <v>186</v>
      </c>
      <c r="BM384" s="157" t="s">
        <v>617</v>
      </c>
    </row>
    <row r="385" spans="2:65" s="12" customFormat="1">
      <c r="B385" s="159"/>
      <c r="D385" s="160" t="s">
        <v>144</v>
      </c>
      <c r="E385" s="161" t="s">
        <v>1</v>
      </c>
      <c r="F385" s="162" t="s">
        <v>618</v>
      </c>
      <c r="H385" s="163">
        <v>30.734000000000002</v>
      </c>
      <c r="I385" s="164"/>
      <c r="L385" s="159"/>
      <c r="M385" s="165"/>
      <c r="T385" s="166"/>
      <c r="AT385" s="161" t="s">
        <v>144</v>
      </c>
      <c r="AU385" s="161" t="s">
        <v>142</v>
      </c>
      <c r="AV385" s="12" t="s">
        <v>142</v>
      </c>
      <c r="AW385" s="12" t="s">
        <v>33</v>
      </c>
      <c r="AX385" s="12" t="s">
        <v>84</v>
      </c>
      <c r="AY385" s="161" t="s">
        <v>134</v>
      </c>
    </row>
    <row r="386" spans="2:65" s="1" customFormat="1" ht="16.5" customHeight="1">
      <c r="B386" s="144"/>
      <c r="C386" s="145">
        <v>131</v>
      </c>
      <c r="D386" s="145" t="s">
        <v>137</v>
      </c>
      <c r="E386" s="146" t="s">
        <v>619</v>
      </c>
      <c r="F386" s="147" t="s">
        <v>620</v>
      </c>
      <c r="G386" s="148" t="s">
        <v>140</v>
      </c>
      <c r="H386" s="149">
        <v>27.94</v>
      </c>
      <c r="I386" s="150"/>
      <c r="J386" s="151">
        <f>ROUND(I386*H386,2)</f>
        <v>0</v>
      </c>
      <c r="K386" s="152"/>
      <c r="L386" s="31"/>
      <c r="M386" s="153" t="s">
        <v>1</v>
      </c>
      <c r="N386" s="154" t="s">
        <v>42</v>
      </c>
      <c r="P386" s="155">
        <f>O386*H386</f>
        <v>0</v>
      </c>
      <c r="Q386" s="155">
        <v>2.9999999999999997E-4</v>
      </c>
      <c r="R386" s="155">
        <f>Q386*H386</f>
        <v>8.3819999999999988E-3</v>
      </c>
      <c r="S386" s="155">
        <v>0</v>
      </c>
      <c r="T386" s="156">
        <f>S386*H386</f>
        <v>0</v>
      </c>
      <c r="AR386" s="157" t="s">
        <v>186</v>
      </c>
      <c r="AT386" s="157" t="s">
        <v>137</v>
      </c>
      <c r="AU386" s="157" t="s">
        <v>142</v>
      </c>
      <c r="AY386" s="16" t="s">
        <v>134</v>
      </c>
      <c r="BE386" s="158">
        <f>IF(N386="základní",J386,0)</f>
        <v>0</v>
      </c>
      <c r="BF386" s="158">
        <f>IF(N386="snížená",J386,0)</f>
        <v>0</v>
      </c>
      <c r="BG386" s="158">
        <f>IF(N386="zákl. přenesená",J386,0)</f>
        <v>0</v>
      </c>
      <c r="BH386" s="158">
        <f>IF(N386="sníž. přenesená",J386,0)</f>
        <v>0</v>
      </c>
      <c r="BI386" s="158">
        <f>IF(N386="nulová",J386,0)</f>
        <v>0</v>
      </c>
      <c r="BJ386" s="16" t="s">
        <v>142</v>
      </c>
      <c r="BK386" s="158">
        <f>ROUND(I386*H386,2)</f>
        <v>0</v>
      </c>
      <c r="BL386" s="16" t="s">
        <v>186</v>
      </c>
      <c r="BM386" s="157" t="s">
        <v>621</v>
      </c>
    </row>
    <row r="387" spans="2:65" s="1" customFormat="1" ht="21.75" customHeight="1">
      <c r="B387" s="144"/>
      <c r="C387" s="145">
        <v>132</v>
      </c>
      <c r="D387" s="145" t="s">
        <v>137</v>
      </c>
      <c r="E387" s="146" t="s">
        <v>622</v>
      </c>
      <c r="F387" s="147" t="s">
        <v>623</v>
      </c>
      <c r="G387" s="148" t="s">
        <v>217</v>
      </c>
      <c r="H387" s="149">
        <v>1.429</v>
      </c>
      <c r="I387" s="150"/>
      <c r="J387" s="151">
        <f>ROUND(I387*H387,2)</f>
        <v>0</v>
      </c>
      <c r="K387" s="152"/>
      <c r="L387" s="31"/>
      <c r="M387" s="153" t="s">
        <v>1</v>
      </c>
      <c r="N387" s="154" t="s">
        <v>42</v>
      </c>
      <c r="P387" s="155">
        <f>O387*H387</f>
        <v>0</v>
      </c>
      <c r="Q387" s="155">
        <v>0</v>
      </c>
      <c r="R387" s="155">
        <f>Q387*H387</f>
        <v>0</v>
      </c>
      <c r="S387" s="155">
        <v>0</v>
      </c>
      <c r="T387" s="156">
        <f>S387*H387</f>
        <v>0</v>
      </c>
      <c r="AR387" s="157" t="s">
        <v>186</v>
      </c>
      <c r="AT387" s="157" t="s">
        <v>137</v>
      </c>
      <c r="AU387" s="157" t="s">
        <v>142</v>
      </c>
      <c r="AY387" s="16" t="s">
        <v>134</v>
      </c>
      <c r="BE387" s="158">
        <f>IF(N387="základní",J387,0)</f>
        <v>0</v>
      </c>
      <c r="BF387" s="158">
        <f>IF(N387="snížená",J387,0)</f>
        <v>0</v>
      </c>
      <c r="BG387" s="158">
        <f>IF(N387="zákl. přenesená",J387,0)</f>
        <v>0</v>
      </c>
      <c r="BH387" s="158">
        <f>IF(N387="sníž. přenesená",J387,0)</f>
        <v>0</v>
      </c>
      <c r="BI387" s="158">
        <f>IF(N387="nulová",J387,0)</f>
        <v>0</v>
      </c>
      <c r="BJ387" s="16" t="s">
        <v>142</v>
      </c>
      <c r="BK387" s="158">
        <f>ROUND(I387*H387,2)</f>
        <v>0</v>
      </c>
      <c r="BL387" s="16" t="s">
        <v>186</v>
      </c>
      <c r="BM387" s="157" t="s">
        <v>624</v>
      </c>
    </row>
    <row r="388" spans="2:65" s="11" customFormat="1" ht="22.9" customHeight="1">
      <c r="B388" s="132"/>
      <c r="D388" s="133" t="s">
        <v>75</v>
      </c>
      <c r="E388" s="142" t="s">
        <v>625</v>
      </c>
      <c r="F388" s="142" t="s">
        <v>626</v>
      </c>
      <c r="I388" s="135"/>
      <c r="J388" s="143">
        <f>BK388</f>
        <v>0</v>
      </c>
      <c r="L388" s="132"/>
      <c r="M388" s="137"/>
      <c r="P388" s="138">
        <f>SUM(P389:P393)</f>
        <v>0</v>
      </c>
      <c r="R388" s="138">
        <f>SUM(R389:R393)</f>
        <v>1.6169999999999999E-3</v>
      </c>
      <c r="T388" s="139">
        <f>SUM(T389:T393)</f>
        <v>0</v>
      </c>
      <c r="AR388" s="133" t="s">
        <v>142</v>
      </c>
      <c r="AT388" s="140" t="s">
        <v>75</v>
      </c>
      <c r="AU388" s="140" t="s">
        <v>84</v>
      </c>
      <c r="AY388" s="133" t="s">
        <v>134</v>
      </c>
      <c r="BK388" s="141">
        <f>SUM(BK389:BK393)</f>
        <v>0</v>
      </c>
    </row>
    <row r="389" spans="2:65" s="1" customFormat="1" ht="21.75" customHeight="1">
      <c r="B389" s="144"/>
      <c r="C389" s="145">
        <v>133</v>
      </c>
      <c r="D389" s="145" t="s">
        <v>137</v>
      </c>
      <c r="E389" s="146" t="s">
        <v>627</v>
      </c>
      <c r="F389" s="147" t="s">
        <v>628</v>
      </c>
      <c r="G389" s="148" t="s">
        <v>140</v>
      </c>
      <c r="H389" s="149">
        <v>4.9000000000000004</v>
      </c>
      <c r="I389" s="150"/>
      <c r="J389" s="151">
        <f>ROUND(I389*H389,2)</f>
        <v>0</v>
      </c>
      <c r="K389" s="152"/>
      <c r="L389" s="31"/>
      <c r="M389" s="153" t="s">
        <v>1</v>
      </c>
      <c r="N389" s="154" t="s">
        <v>42</v>
      </c>
      <c r="P389" s="155">
        <f>O389*H389</f>
        <v>0</v>
      </c>
      <c r="Q389" s="155">
        <v>6.9999999999999994E-5</v>
      </c>
      <c r="R389" s="155">
        <f>Q389*H389</f>
        <v>3.4299999999999999E-4</v>
      </c>
      <c r="S389" s="155">
        <v>0</v>
      </c>
      <c r="T389" s="156">
        <f>S389*H389</f>
        <v>0</v>
      </c>
      <c r="AR389" s="157" t="s">
        <v>186</v>
      </c>
      <c r="AT389" s="157" t="s">
        <v>137</v>
      </c>
      <c r="AU389" s="157" t="s">
        <v>142</v>
      </c>
      <c r="AY389" s="16" t="s">
        <v>134</v>
      </c>
      <c r="BE389" s="158">
        <f>IF(N389="základní",J389,0)</f>
        <v>0</v>
      </c>
      <c r="BF389" s="158">
        <f>IF(N389="snížená",J389,0)</f>
        <v>0</v>
      </c>
      <c r="BG389" s="158">
        <f>IF(N389="zákl. přenesená",J389,0)</f>
        <v>0</v>
      </c>
      <c r="BH389" s="158">
        <f>IF(N389="sníž. přenesená",J389,0)</f>
        <v>0</v>
      </c>
      <c r="BI389" s="158">
        <f>IF(N389="nulová",J389,0)</f>
        <v>0</v>
      </c>
      <c r="BJ389" s="16" t="s">
        <v>142</v>
      </c>
      <c r="BK389" s="158">
        <f>ROUND(I389*H389,2)</f>
        <v>0</v>
      </c>
      <c r="BL389" s="16" t="s">
        <v>186</v>
      </c>
      <c r="BM389" s="157" t="s">
        <v>629</v>
      </c>
    </row>
    <row r="390" spans="2:65" s="1" customFormat="1" ht="21.75" customHeight="1">
      <c r="B390" s="144"/>
      <c r="C390" s="145">
        <v>134</v>
      </c>
      <c r="D390" s="145" t="s">
        <v>137</v>
      </c>
      <c r="E390" s="146" t="s">
        <v>630</v>
      </c>
      <c r="F390" s="147" t="s">
        <v>631</v>
      </c>
      <c r="G390" s="148" t="s">
        <v>140</v>
      </c>
      <c r="H390" s="149">
        <v>4.9000000000000004</v>
      </c>
      <c r="I390" s="150"/>
      <c r="J390" s="151">
        <f>ROUND(I390*H390,2)</f>
        <v>0</v>
      </c>
      <c r="K390" s="152"/>
      <c r="L390" s="31"/>
      <c r="M390" s="153" t="s">
        <v>1</v>
      </c>
      <c r="N390" s="154" t="s">
        <v>42</v>
      </c>
      <c r="P390" s="155">
        <f>O390*H390</f>
        <v>0</v>
      </c>
      <c r="Q390" s="155">
        <v>1.3999999999999999E-4</v>
      </c>
      <c r="R390" s="155">
        <f>Q390*H390</f>
        <v>6.8599999999999998E-4</v>
      </c>
      <c r="S390" s="155">
        <v>0</v>
      </c>
      <c r="T390" s="156">
        <f>S390*H390</f>
        <v>0</v>
      </c>
      <c r="AR390" s="157" t="s">
        <v>186</v>
      </c>
      <c r="AT390" s="157" t="s">
        <v>137</v>
      </c>
      <c r="AU390" s="157" t="s">
        <v>142</v>
      </c>
      <c r="AY390" s="16" t="s">
        <v>134</v>
      </c>
      <c r="BE390" s="158">
        <f>IF(N390="základní",J390,0)</f>
        <v>0</v>
      </c>
      <c r="BF390" s="158">
        <f>IF(N390="snížená",J390,0)</f>
        <v>0</v>
      </c>
      <c r="BG390" s="158">
        <f>IF(N390="zákl. přenesená",J390,0)</f>
        <v>0</v>
      </c>
      <c r="BH390" s="158">
        <f>IF(N390="sníž. přenesená",J390,0)</f>
        <v>0</v>
      </c>
      <c r="BI390" s="158">
        <f>IF(N390="nulová",J390,0)</f>
        <v>0</v>
      </c>
      <c r="BJ390" s="16" t="s">
        <v>142</v>
      </c>
      <c r="BK390" s="158">
        <f>ROUND(I390*H390,2)</f>
        <v>0</v>
      </c>
      <c r="BL390" s="16" t="s">
        <v>186</v>
      </c>
      <c r="BM390" s="157" t="s">
        <v>632</v>
      </c>
    </row>
    <row r="391" spans="2:65" s="13" customFormat="1">
      <c r="B391" s="167"/>
      <c r="D391" s="160" t="s">
        <v>144</v>
      </c>
      <c r="E391" s="168" t="s">
        <v>1</v>
      </c>
      <c r="F391" s="169" t="s">
        <v>633</v>
      </c>
      <c r="H391" s="168" t="s">
        <v>1</v>
      </c>
      <c r="I391" s="170"/>
      <c r="L391" s="167"/>
      <c r="M391" s="171"/>
      <c r="T391" s="172"/>
      <c r="AT391" s="168" t="s">
        <v>144</v>
      </c>
      <c r="AU391" s="168" t="s">
        <v>142</v>
      </c>
      <c r="AV391" s="13" t="s">
        <v>84</v>
      </c>
      <c r="AW391" s="13" t="s">
        <v>33</v>
      </c>
      <c r="AX391" s="13" t="s">
        <v>76</v>
      </c>
      <c r="AY391" s="168" t="s">
        <v>134</v>
      </c>
    </row>
    <row r="392" spans="2:65" s="12" customFormat="1">
      <c r="B392" s="159"/>
      <c r="D392" s="160" t="s">
        <v>144</v>
      </c>
      <c r="E392" s="161" t="s">
        <v>1</v>
      </c>
      <c r="F392" s="162" t="s">
        <v>634</v>
      </c>
      <c r="H392" s="163">
        <v>4.9000000000000004</v>
      </c>
      <c r="I392" s="164"/>
      <c r="L392" s="159"/>
      <c r="M392" s="165"/>
      <c r="T392" s="166"/>
      <c r="AT392" s="161" t="s">
        <v>144</v>
      </c>
      <c r="AU392" s="161" t="s">
        <v>142</v>
      </c>
      <c r="AV392" s="12" t="s">
        <v>142</v>
      </c>
      <c r="AW392" s="12" t="s">
        <v>33</v>
      </c>
      <c r="AX392" s="12" t="s">
        <v>84</v>
      </c>
      <c r="AY392" s="161" t="s">
        <v>134</v>
      </c>
    </row>
    <row r="393" spans="2:65" s="1" customFormat="1" ht="21.75" customHeight="1">
      <c r="B393" s="144"/>
      <c r="C393" s="145">
        <v>135</v>
      </c>
      <c r="D393" s="145" t="s">
        <v>137</v>
      </c>
      <c r="E393" s="146" t="s">
        <v>635</v>
      </c>
      <c r="F393" s="147" t="s">
        <v>636</v>
      </c>
      <c r="G393" s="148" t="s">
        <v>140</v>
      </c>
      <c r="H393" s="149">
        <v>4.9000000000000004</v>
      </c>
      <c r="I393" s="150"/>
      <c r="J393" s="151">
        <f>ROUND(I393*H393,2)</f>
        <v>0</v>
      </c>
      <c r="K393" s="152"/>
      <c r="L393" s="31"/>
      <c r="M393" s="153" t="s">
        <v>1</v>
      </c>
      <c r="N393" s="154" t="s">
        <v>42</v>
      </c>
      <c r="P393" s="155">
        <f>O393*H393</f>
        <v>0</v>
      </c>
      <c r="Q393" s="155">
        <v>1.2E-4</v>
      </c>
      <c r="R393" s="155">
        <f>Q393*H393</f>
        <v>5.8800000000000009E-4</v>
      </c>
      <c r="S393" s="155">
        <v>0</v>
      </c>
      <c r="T393" s="156">
        <f>S393*H393</f>
        <v>0</v>
      </c>
      <c r="AR393" s="157" t="s">
        <v>186</v>
      </c>
      <c r="AT393" s="157" t="s">
        <v>137</v>
      </c>
      <c r="AU393" s="157" t="s">
        <v>142</v>
      </c>
      <c r="AY393" s="16" t="s">
        <v>134</v>
      </c>
      <c r="BE393" s="158">
        <f>IF(N393="základní",J393,0)</f>
        <v>0</v>
      </c>
      <c r="BF393" s="158">
        <f>IF(N393="snížená",J393,0)</f>
        <v>0</v>
      </c>
      <c r="BG393" s="158">
        <f>IF(N393="zákl. přenesená",J393,0)</f>
        <v>0</v>
      </c>
      <c r="BH393" s="158">
        <f>IF(N393="sníž. přenesená",J393,0)</f>
        <v>0</v>
      </c>
      <c r="BI393" s="158">
        <f>IF(N393="nulová",J393,0)</f>
        <v>0</v>
      </c>
      <c r="BJ393" s="16" t="s">
        <v>142</v>
      </c>
      <c r="BK393" s="158">
        <f>ROUND(I393*H393,2)</f>
        <v>0</v>
      </c>
      <c r="BL393" s="16" t="s">
        <v>186</v>
      </c>
      <c r="BM393" s="157" t="s">
        <v>637</v>
      </c>
    </row>
    <row r="394" spans="2:65" s="11" customFormat="1" ht="22.9" customHeight="1">
      <c r="B394" s="132"/>
      <c r="D394" s="133" t="s">
        <v>75</v>
      </c>
      <c r="E394" s="142" t="s">
        <v>638</v>
      </c>
      <c r="F394" s="142" t="s">
        <v>639</v>
      </c>
      <c r="I394" s="135"/>
      <c r="J394" s="143">
        <f>BK394</f>
        <v>0</v>
      </c>
      <c r="L394" s="132"/>
      <c r="M394" s="137"/>
      <c r="P394" s="138">
        <f>SUM(P395:P411)</f>
        <v>0</v>
      </c>
      <c r="R394" s="138">
        <f>SUM(R395:R411)</f>
        <v>1.2965540000000001E-2</v>
      </c>
      <c r="T394" s="139">
        <f>SUM(T395:T411)</f>
        <v>4.4733000000000001E-4</v>
      </c>
      <c r="AR394" s="133" t="s">
        <v>142</v>
      </c>
      <c r="AT394" s="140" t="s">
        <v>75</v>
      </c>
      <c r="AU394" s="140" t="s">
        <v>84</v>
      </c>
      <c r="AY394" s="133" t="s">
        <v>134</v>
      </c>
      <c r="BK394" s="141">
        <f>SUM(BK395:BK411)</f>
        <v>0</v>
      </c>
    </row>
    <row r="395" spans="2:65" s="1" customFormat="1" ht="21.75" customHeight="1">
      <c r="B395" s="144"/>
      <c r="C395" s="145">
        <v>136</v>
      </c>
      <c r="D395" s="145" t="s">
        <v>137</v>
      </c>
      <c r="E395" s="146" t="s">
        <v>184</v>
      </c>
      <c r="F395" s="147" t="s">
        <v>185</v>
      </c>
      <c r="G395" s="148" t="s">
        <v>140</v>
      </c>
      <c r="H395" s="149">
        <v>31.141999999999999</v>
      </c>
      <c r="I395" s="150"/>
      <c r="J395" s="151">
        <f>ROUND(I395*H395,2)</f>
        <v>0</v>
      </c>
      <c r="K395" s="152"/>
      <c r="L395" s="31"/>
      <c r="M395" s="153" t="s">
        <v>1</v>
      </c>
      <c r="N395" s="154" t="s">
        <v>42</v>
      </c>
      <c r="P395" s="155">
        <f>O395*H395</f>
        <v>0</v>
      </c>
      <c r="Q395" s="155">
        <v>0</v>
      </c>
      <c r="R395" s="155">
        <f>Q395*H395</f>
        <v>0</v>
      </c>
      <c r="S395" s="155">
        <v>0</v>
      </c>
      <c r="T395" s="156">
        <f>S395*H395</f>
        <v>0</v>
      </c>
      <c r="AR395" s="157" t="s">
        <v>186</v>
      </c>
      <c r="AT395" s="157" t="s">
        <v>137</v>
      </c>
      <c r="AU395" s="157" t="s">
        <v>142</v>
      </c>
      <c r="AY395" s="16" t="s">
        <v>134</v>
      </c>
      <c r="BE395" s="158">
        <f>IF(N395="základní",J395,0)</f>
        <v>0</v>
      </c>
      <c r="BF395" s="158">
        <f>IF(N395="snížená",J395,0)</f>
        <v>0</v>
      </c>
      <c r="BG395" s="158">
        <f>IF(N395="zákl. přenesená",J395,0)</f>
        <v>0</v>
      </c>
      <c r="BH395" s="158">
        <f>IF(N395="sníž. přenesená",J395,0)</f>
        <v>0</v>
      </c>
      <c r="BI395" s="158">
        <f>IF(N395="nulová",J395,0)</f>
        <v>0</v>
      </c>
      <c r="BJ395" s="16" t="s">
        <v>142</v>
      </c>
      <c r="BK395" s="158">
        <f>ROUND(I395*H395,2)</f>
        <v>0</v>
      </c>
      <c r="BL395" s="16" t="s">
        <v>186</v>
      </c>
      <c r="BM395" s="157" t="s">
        <v>640</v>
      </c>
    </row>
    <row r="396" spans="2:65" s="13" customFormat="1">
      <c r="B396" s="167"/>
      <c r="D396" s="160" t="s">
        <v>144</v>
      </c>
      <c r="E396" s="168" t="s">
        <v>1</v>
      </c>
      <c r="F396" s="169" t="s">
        <v>190</v>
      </c>
      <c r="H396" s="168" t="s">
        <v>1</v>
      </c>
      <c r="I396" s="170"/>
      <c r="L396" s="167"/>
      <c r="M396" s="171"/>
      <c r="T396" s="172"/>
      <c r="AT396" s="168" t="s">
        <v>144</v>
      </c>
      <c r="AU396" s="168" t="s">
        <v>142</v>
      </c>
      <c r="AV396" s="13" t="s">
        <v>84</v>
      </c>
      <c r="AW396" s="13" t="s">
        <v>33</v>
      </c>
      <c r="AX396" s="13" t="s">
        <v>76</v>
      </c>
      <c r="AY396" s="168" t="s">
        <v>134</v>
      </c>
    </row>
    <row r="397" spans="2:65" s="12" customFormat="1">
      <c r="B397" s="159"/>
      <c r="D397" s="160" t="s">
        <v>144</v>
      </c>
      <c r="E397" s="161" t="s">
        <v>1</v>
      </c>
      <c r="F397" s="162" t="s">
        <v>641</v>
      </c>
      <c r="H397" s="163">
        <v>0.88500000000000001</v>
      </c>
      <c r="I397" s="164"/>
      <c r="L397" s="159"/>
      <c r="M397" s="165"/>
      <c r="T397" s="166"/>
      <c r="AT397" s="161" t="s">
        <v>144</v>
      </c>
      <c r="AU397" s="161" t="s">
        <v>142</v>
      </c>
      <c r="AV397" s="12" t="s">
        <v>142</v>
      </c>
      <c r="AW397" s="12" t="s">
        <v>33</v>
      </c>
      <c r="AX397" s="12" t="s">
        <v>76</v>
      </c>
      <c r="AY397" s="161" t="s">
        <v>134</v>
      </c>
    </row>
    <row r="398" spans="2:65" s="12" customFormat="1">
      <c r="B398" s="159"/>
      <c r="D398" s="160" t="s">
        <v>144</v>
      </c>
      <c r="E398" s="161" t="s">
        <v>1</v>
      </c>
      <c r="F398" s="162" t="s">
        <v>251</v>
      </c>
      <c r="H398" s="163">
        <v>4.3630000000000004</v>
      </c>
      <c r="I398" s="164"/>
      <c r="L398" s="159"/>
      <c r="M398" s="165"/>
      <c r="T398" s="166"/>
      <c r="AT398" s="161" t="s">
        <v>144</v>
      </c>
      <c r="AU398" s="161" t="s">
        <v>142</v>
      </c>
      <c r="AV398" s="12" t="s">
        <v>142</v>
      </c>
      <c r="AW398" s="12" t="s">
        <v>33</v>
      </c>
      <c r="AX398" s="12" t="s">
        <v>76</v>
      </c>
      <c r="AY398" s="161" t="s">
        <v>134</v>
      </c>
    </row>
    <row r="399" spans="2:65" s="13" customFormat="1">
      <c r="B399" s="167"/>
      <c r="D399" s="160" t="s">
        <v>144</v>
      </c>
      <c r="E399" s="168" t="s">
        <v>1</v>
      </c>
      <c r="F399" s="169" t="s">
        <v>642</v>
      </c>
      <c r="H399" s="168" t="s">
        <v>1</v>
      </c>
      <c r="I399" s="170"/>
      <c r="L399" s="167"/>
      <c r="M399" s="171"/>
      <c r="T399" s="172"/>
      <c r="AT399" s="168" t="s">
        <v>144</v>
      </c>
      <c r="AU399" s="168" t="s">
        <v>142</v>
      </c>
      <c r="AV399" s="13" t="s">
        <v>84</v>
      </c>
      <c r="AW399" s="13" t="s">
        <v>33</v>
      </c>
      <c r="AX399" s="13" t="s">
        <v>76</v>
      </c>
      <c r="AY399" s="168" t="s">
        <v>134</v>
      </c>
    </row>
    <row r="400" spans="2:65" s="12" customFormat="1">
      <c r="B400" s="159"/>
      <c r="D400" s="160" t="s">
        <v>144</v>
      </c>
      <c r="E400" s="161" t="s">
        <v>1</v>
      </c>
      <c r="F400" s="162" t="s">
        <v>643</v>
      </c>
      <c r="H400" s="163">
        <v>5.0819999999999999</v>
      </c>
      <c r="I400" s="164"/>
      <c r="L400" s="159"/>
      <c r="M400" s="165"/>
      <c r="T400" s="166"/>
      <c r="AT400" s="161" t="s">
        <v>144</v>
      </c>
      <c r="AU400" s="161" t="s">
        <v>142</v>
      </c>
      <c r="AV400" s="12" t="s">
        <v>142</v>
      </c>
      <c r="AW400" s="12" t="s">
        <v>33</v>
      </c>
      <c r="AX400" s="12" t="s">
        <v>76</v>
      </c>
      <c r="AY400" s="161" t="s">
        <v>134</v>
      </c>
    </row>
    <row r="401" spans="2:65" s="12" customFormat="1">
      <c r="B401" s="159"/>
      <c r="D401" s="160" t="s">
        <v>144</v>
      </c>
      <c r="E401" s="161" t="s">
        <v>1</v>
      </c>
      <c r="F401" s="162" t="s">
        <v>644</v>
      </c>
      <c r="H401" s="163">
        <v>2.2679999999999998</v>
      </c>
      <c r="I401" s="164"/>
      <c r="L401" s="159"/>
      <c r="M401" s="165"/>
      <c r="T401" s="166"/>
      <c r="AT401" s="161" t="s">
        <v>144</v>
      </c>
      <c r="AU401" s="161" t="s">
        <v>142</v>
      </c>
      <c r="AV401" s="12" t="s">
        <v>142</v>
      </c>
      <c r="AW401" s="12" t="s">
        <v>33</v>
      </c>
      <c r="AX401" s="12" t="s">
        <v>76</v>
      </c>
      <c r="AY401" s="161" t="s">
        <v>134</v>
      </c>
    </row>
    <row r="402" spans="2:65" s="12" customFormat="1">
      <c r="B402" s="159"/>
      <c r="D402" s="160" t="s">
        <v>144</v>
      </c>
      <c r="E402" s="161" t="s">
        <v>1</v>
      </c>
      <c r="F402" s="162" t="s">
        <v>645</v>
      </c>
      <c r="H402" s="163">
        <v>1.1040000000000001</v>
      </c>
      <c r="I402" s="164"/>
      <c r="L402" s="159"/>
      <c r="M402" s="165"/>
      <c r="T402" s="166"/>
      <c r="AT402" s="161" t="s">
        <v>144</v>
      </c>
      <c r="AU402" s="161" t="s">
        <v>142</v>
      </c>
      <c r="AV402" s="12" t="s">
        <v>142</v>
      </c>
      <c r="AW402" s="12" t="s">
        <v>33</v>
      </c>
      <c r="AX402" s="12" t="s">
        <v>76</v>
      </c>
      <c r="AY402" s="161" t="s">
        <v>134</v>
      </c>
    </row>
    <row r="403" spans="2:65" s="13" customFormat="1">
      <c r="B403" s="167"/>
      <c r="D403" s="160" t="s">
        <v>144</v>
      </c>
      <c r="E403" s="168" t="s">
        <v>1</v>
      </c>
      <c r="F403" s="169" t="s">
        <v>646</v>
      </c>
      <c r="H403" s="168" t="s">
        <v>1</v>
      </c>
      <c r="I403" s="170"/>
      <c r="L403" s="167"/>
      <c r="M403" s="171"/>
      <c r="T403" s="172"/>
      <c r="AT403" s="168" t="s">
        <v>144</v>
      </c>
      <c r="AU403" s="168" t="s">
        <v>142</v>
      </c>
      <c r="AV403" s="13" t="s">
        <v>84</v>
      </c>
      <c r="AW403" s="13" t="s">
        <v>33</v>
      </c>
      <c r="AX403" s="13" t="s">
        <v>76</v>
      </c>
      <c r="AY403" s="168" t="s">
        <v>134</v>
      </c>
    </row>
    <row r="404" spans="2:65" s="12" customFormat="1">
      <c r="B404" s="159"/>
      <c r="D404" s="160" t="s">
        <v>144</v>
      </c>
      <c r="E404" s="161" t="s">
        <v>1</v>
      </c>
      <c r="F404" s="162" t="s">
        <v>647</v>
      </c>
      <c r="H404" s="163">
        <v>8.84</v>
      </c>
      <c r="I404" s="164"/>
      <c r="L404" s="159"/>
      <c r="M404" s="165"/>
      <c r="T404" s="166"/>
      <c r="AT404" s="161" t="s">
        <v>144</v>
      </c>
      <c r="AU404" s="161" t="s">
        <v>142</v>
      </c>
      <c r="AV404" s="12" t="s">
        <v>142</v>
      </c>
      <c r="AW404" s="12" t="s">
        <v>33</v>
      </c>
      <c r="AX404" s="12" t="s">
        <v>76</v>
      </c>
      <c r="AY404" s="161" t="s">
        <v>134</v>
      </c>
    </row>
    <row r="405" spans="2:65" s="12" customFormat="1">
      <c r="B405" s="159"/>
      <c r="D405" s="160" t="s">
        <v>144</v>
      </c>
      <c r="E405" s="161" t="s">
        <v>1</v>
      </c>
      <c r="F405" s="162" t="s">
        <v>648</v>
      </c>
      <c r="H405" s="163">
        <v>8.6</v>
      </c>
      <c r="I405" s="164"/>
      <c r="L405" s="159"/>
      <c r="M405" s="165"/>
      <c r="T405" s="166"/>
      <c r="AT405" s="161" t="s">
        <v>144</v>
      </c>
      <c r="AU405" s="161" t="s">
        <v>142</v>
      </c>
      <c r="AV405" s="12" t="s">
        <v>142</v>
      </c>
      <c r="AW405" s="12" t="s">
        <v>33</v>
      </c>
      <c r="AX405" s="12" t="s">
        <v>76</v>
      </c>
      <c r="AY405" s="161" t="s">
        <v>134</v>
      </c>
    </row>
    <row r="406" spans="2:65" s="14" customFormat="1">
      <c r="B406" s="184"/>
      <c r="D406" s="160" t="s">
        <v>144</v>
      </c>
      <c r="E406" s="185" t="s">
        <v>1</v>
      </c>
      <c r="F406" s="186" t="s">
        <v>193</v>
      </c>
      <c r="H406" s="187">
        <v>31.141999999999996</v>
      </c>
      <c r="I406" s="188"/>
      <c r="L406" s="184"/>
      <c r="M406" s="189"/>
      <c r="T406" s="190"/>
      <c r="AT406" s="185" t="s">
        <v>144</v>
      </c>
      <c r="AU406" s="185" t="s">
        <v>142</v>
      </c>
      <c r="AV406" s="14" t="s">
        <v>141</v>
      </c>
      <c r="AW406" s="14" t="s">
        <v>33</v>
      </c>
      <c r="AX406" s="14" t="s">
        <v>84</v>
      </c>
      <c r="AY406" s="185" t="s">
        <v>134</v>
      </c>
    </row>
    <row r="407" spans="2:65" s="1" customFormat="1" ht="16.5" customHeight="1">
      <c r="B407" s="144"/>
      <c r="C407" s="145">
        <v>137</v>
      </c>
      <c r="D407" s="145" t="s">
        <v>137</v>
      </c>
      <c r="E407" s="146" t="s">
        <v>649</v>
      </c>
      <c r="F407" s="147" t="s">
        <v>650</v>
      </c>
      <c r="G407" s="148" t="s">
        <v>140</v>
      </c>
      <c r="H407" s="149">
        <v>1.4430000000000001</v>
      </c>
      <c r="I407" s="150"/>
      <c r="J407" s="151">
        <f>ROUND(I407*H407,2)</f>
        <v>0</v>
      </c>
      <c r="K407" s="152"/>
      <c r="L407" s="31"/>
      <c r="M407" s="153" t="s">
        <v>1</v>
      </c>
      <c r="N407" s="154" t="s">
        <v>42</v>
      </c>
      <c r="P407" s="155">
        <f>O407*H407</f>
        <v>0</v>
      </c>
      <c r="Q407" s="155">
        <v>1E-3</v>
      </c>
      <c r="R407" s="155">
        <f>Q407*H407</f>
        <v>1.4430000000000001E-3</v>
      </c>
      <c r="S407" s="155">
        <v>3.1E-4</v>
      </c>
      <c r="T407" s="156">
        <f>S407*H407</f>
        <v>4.4733000000000001E-4</v>
      </c>
      <c r="AR407" s="157" t="s">
        <v>186</v>
      </c>
      <c r="AT407" s="157" t="s">
        <v>137</v>
      </c>
      <c r="AU407" s="157" t="s">
        <v>142</v>
      </c>
      <c r="AY407" s="16" t="s">
        <v>134</v>
      </c>
      <c r="BE407" s="158">
        <f>IF(N407="základní",J407,0)</f>
        <v>0</v>
      </c>
      <c r="BF407" s="158">
        <f>IF(N407="snížená",J407,0)</f>
        <v>0</v>
      </c>
      <c r="BG407" s="158">
        <f>IF(N407="zákl. přenesená",J407,0)</f>
        <v>0</v>
      </c>
      <c r="BH407" s="158">
        <f>IF(N407="sníž. přenesená",J407,0)</f>
        <v>0</v>
      </c>
      <c r="BI407" s="158">
        <f>IF(N407="nulová",J407,0)</f>
        <v>0</v>
      </c>
      <c r="BJ407" s="16" t="s">
        <v>142</v>
      </c>
      <c r="BK407" s="158">
        <f>ROUND(I407*H407,2)</f>
        <v>0</v>
      </c>
      <c r="BL407" s="16" t="s">
        <v>186</v>
      </c>
      <c r="BM407" s="157" t="s">
        <v>651</v>
      </c>
    </row>
    <row r="408" spans="2:65" s="13" customFormat="1">
      <c r="B408" s="167"/>
      <c r="D408" s="160" t="s">
        <v>144</v>
      </c>
      <c r="E408" s="168" t="s">
        <v>1</v>
      </c>
      <c r="F408" s="169" t="s">
        <v>652</v>
      </c>
      <c r="H408" s="168" t="s">
        <v>1</v>
      </c>
      <c r="I408" s="170"/>
      <c r="L408" s="167"/>
      <c r="M408" s="171"/>
      <c r="T408" s="172"/>
      <c r="AT408" s="168" t="s">
        <v>144</v>
      </c>
      <c r="AU408" s="168" t="s">
        <v>142</v>
      </c>
      <c r="AV408" s="13" t="s">
        <v>84</v>
      </c>
      <c r="AW408" s="13" t="s">
        <v>33</v>
      </c>
      <c r="AX408" s="13" t="s">
        <v>76</v>
      </c>
      <c r="AY408" s="168" t="s">
        <v>134</v>
      </c>
    </row>
    <row r="409" spans="2:65" s="12" customFormat="1">
      <c r="B409" s="159"/>
      <c r="D409" s="160" t="s">
        <v>144</v>
      </c>
      <c r="E409" s="161" t="s">
        <v>1</v>
      </c>
      <c r="F409" s="162" t="s">
        <v>653</v>
      </c>
      <c r="H409" s="163">
        <v>1.4430000000000001</v>
      </c>
      <c r="I409" s="164"/>
      <c r="L409" s="159"/>
      <c r="M409" s="165"/>
      <c r="T409" s="166"/>
      <c r="AT409" s="161" t="s">
        <v>144</v>
      </c>
      <c r="AU409" s="161" t="s">
        <v>142</v>
      </c>
      <c r="AV409" s="12" t="s">
        <v>142</v>
      </c>
      <c r="AW409" s="12" t="s">
        <v>33</v>
      </c>
      <c r="AX409" s="12" t="s">
        <v>84</v>
      </c>
      <c r="AY409" s="161" t="s">
        <v>134</v>
      </c>
    </row>
    <row r="410" spans="2:65" s="1" customFormat="1" ht="21.75" customHeight="1">
      <c r="B410" s="144"/>
      <c r="C410" s="145">
        <v>138</v>
      </c>
      <c r="D410" s="145" t="s">
        <v>137</v>
      </c>
      <c r="E410" s="146" t="s">
        <v>654</v>
      </c>
      <c r="F410" s="147" t="s">
        <v>655</v>
      </c>
      <c r="G410" s="148" t="s">
        <v>140</v>
      </c>
      <c r="H410" s="149">
        <v>31.141999999999999</v>
      </c>
      <c r="I410" s="150"/>
      <c r="J410" s="151">
        <f>ROUND(I410*H410,2)</f>
        <v>0</v>
      </c>
      <c r="K410" s="152"/>
      <c r="L410" s="31"/>
      <c r="M410" s="153" t="s">
        <v>1</v>
      </c>
      <c r="N410" s="154" t="s">
        <v>42</v>
      </c>
      <c r="P410" s="155">
        <f>O410*H410</f>
        <v>0</v>
      </c>
      <c r="Q410" s="155">
        <v>2.1000000000000001E-4</v>
      </c>
      <c r="R410" s="155">
        <f>Q410*H410</f>
        <v>6.53982E-3</v>
      </c>
      <c r="S410" s="155">
        <v>0</v>
      </c>
      <c r="T410" s="156">
        <f>S410*H410</f>
        <v>0</v>
      </c>
      <c r="AR410" s="157" t="s">
        <v>186</v>
      </c>
      <c r="AT410" s="157" t="s">
        <v>137</v>
      </c>
      <c r="AU410" s="157" t="s">
        <v>142</v>
      </c>
      <c r="AY410" s="16" t="s">
        <v>134</v>
      </c>
      <c r="BE410" s="158">
        <f>IF(N410="základní",J410,0)</f>
        <v>0</v>
      </c>
      <c r="BF410" s="158">
        <f>IF(N410="snížená",J410,0)</f>
        <v>0</v>
      </c>
      <c r="BG410" s="158">
        <f>IF(N410="zákl. přenesená",J410,0)</f>
        <v>0</v>
      </c>
      <c r="BH410" s="158">
        <f>IF(N410="sníž. přenesená",J410,0)</f>
        <v>0</v>
      </c>
      <c r="BI410" s="158">
        <f>IF(N410="nulová",J410,0)</f>
        <v>0</v>
      </c>
      <c r="BJ410" s="16" t="s">
        <v>142</v>
      </c>
      <c r="BK410" s="158">
        <f>ROUND(I410*H410,2)</f>
        <v>0</v>
      </c>
      <c r="BL410" s="16" t="s">
        <v>186</v>
      </c>
      <c r="BM410" s="157" t="s">
        <v>656</v>
      </c>
    </row>
    <row r="411" spans="2:65" s="1" customFormat="1" ht="21.75" customHeight="1">
      <c r="B411" s="144"/>
      <c r="C411" s="145">
        <v>139</v>
      </c>
      <c r="D411" s="145" t="s">
        <v>137</v>
      </c>
      <c r="E411" s="146" t="s">
        <v>657</v>
      </c>
      <c r="F411" s="147" t="s">
        <v>658</v>
      </c>
      <c r="G411" s="148" t="s">
        <v>140</v>
      </c>
      <c r="H411" s="149">
        <v>31.141999999999999</v>
      </c>
      <c r="I411" s="150"/>
      <c r="J411" s="151">
        <f>ROUND(I411*H411,2)</f>
        <v>0</v>
      </c>
      <c r="K411" s="152"/>
      <c r="L411" s="31"/>
      <c r="M411" s="153" t="s">
        <v>1</v>
      </c>
      <c r="N411" s="154" t="s">
        <v>42</v>
      </c>
      <c r="P411" s="155">
        <f>O411*H411</f>
        <v>0</v>
      </c>
      <c r="Q411" s="155">
        <v>1.6000000000000001E-4</v>
      </c>
      <c r="R411" s="155">
        <f>Q411*H411</f>
        <v>4.9827200000000004E-3</v>
      </c>
      <c r="S411" s="155">
        <v>0</v>
      </c>
      <c r="T411" s="156">
        <f>S411*H411</f>
        <v>0</v>
      </c>
      <c r="AR411" s="157" t="s">
        <v>186</v>
      </c>
      <c r="AT411" s="157" t="s">
        <v>137</v>
      </c>
      <c r="AU411" s="157" t="s">
        <v>142</v>
      </c>
      <c r="AY411" s="16" t="s">
        <v>134</v>
      </c>
      <c r="BE411" s="158">
        <f>IF(N411="základní",J411,0)</f>
        <v>0</v>
      </c>
      <c r="BF411" s="158">
        <f>IF(N411="snížená",J411,0)</f>
        <v>0</v>
      </c>
      <c r="BG411" s="158">
        <f>IF(N411="zákl. přenesená",J411,0)</f>
        <v>0</v>
      </c>
      <c r="BH411" s="158">
        <f>IF(N411="sníž. přenesená",J411,0)</f>
        <v>0</v>
      </c>
      <c r="BI411" s="158">
        <f>IF(N411="nulová",J411,0)</f>
        <v>0</v>
      </c>
      <c r="BJ411" s="16" t="s">
        <v>142</v>
      </c>
      <c r="BK411" s="158">
        <f>ROUND(I411*H411,2)</f>
        <v>0</v>
      </c>
      <c r="BL411" s="16" t="s">
        <v>186</v>
      </c>
      <c r="BM411" s="157" t="s">
        <v>659</v>
      </c>
    </row>
    <row r="412" spans="2:65" s="11" customFormat="1" ht="25.9" customHeight="1">
      <c r="B412" s="132"/>
      <c r="D412" s="133" t="s">
        <v>75</v>
      </c>
      <c r="E412" s="134" t="s">
        <v>660</v>
      </c>
      <c r="F412" s="134" t="s">
        <v>661</v>
      </c>
      <c r="I412" s="135"/>
      <c r="J412" s="136">
        <f>BK412</f>
        <v>0</v>
      </c>
      <c r="L412" s="132"/>
      <c r="M412" s="137"/>
      <c r="P412" s="138">
        <f>SUM(P413:P431)</f>
        <v>0</v>
      </c>
      <c r="R412" s="138">
        <f>SUM(R413:R431)</f>
        <v>0</v>
      </c>
      <c r="T412" s="139">
        <f>SUM(T413:T431)</f>
        <v>0</v>
      </c>
      <c r="AR412" s="133" t="s">
        <v>141</v>
      </c>
      <c r="AT412" s="140" t="s">
        <v>75</v>
      </c>
      <c r="AU412" s="140" t="s">
        <v>76</v>
      </c>
      <c r="AY412" s="133" t="s">
        <v>134</v>
      </c>
      <c r="BK412" s="141">
        <f>SUM(BK413:BK431)</f>
        <v>0</v>
      </c>
    </row>
    <row r="413" spans="2:65" s="1" customFormat="1" ht="16.5" customHeight="1">
      <c r="B413" s="144"/>
      <c r="C413" s="145">
        <v>140</v>
      </c>
      <c r="D413" s="145" t="s">
        <v>137</v>
      </c>
      <c r="E413" s="146" t="s">
        <v>662</v>
      </c>
      <c r="F413" s="147" t="s">
        <v>663</v>
      </c>
      <c r="G413" s="148" t="s">
        <v>664</v>
      </c>
      <c r="H413" s="149">
        <v>30</v>
      </c>
      <c r="I413" s="150"/>
      <c r="J413" s="151">
        <f>ROUND(I413*H413,2)</f>
        <v>0</v>
      </c>
      <c r="K413" s="152"/>
      <c r="L413" s="31"/>
      <c r="M413" s="153" t="s">
        <v>1</v>
      </c>
      <c r="N413" s="154" t="s">
        <v>42</v>
      </c>
      <c r="P413" s="155">
        <f>O413*H413</f>
        <v>0</v>
      </c>
      <c r="Q413" s="155">
        <v>0</v>
      </c>
      <c r="R413" s="155">
        <f>Q413*H413</f>
        <v>0</v>
      </c>
      <c r="S413" s="155">
        <v>0</v>
      </c>
      <c r="T413" s="156">
        <f>S413*H413</f>
        <v>0</v>
      </c>
      <c r="AR413" s="157" t="s">
        <v>665</v>
      </c>
      <c r="AT413" s="157" t="s">
        <v>137</v>
      </c>
      <c r="AU413" s="157" t="s">
        <v>84</v>
      </c>
      <c r="AY413" s="16" t="s">
        <v>134</v>
      </c>
      <c r="BE413" s="158">
        <f>IF(N413="základní",J413,0)</f>
        <v>0</v>
      </c>
      <c r="BF413" s="158">
        <f>IF(N413="snížená",J413,0)</f>
        <v>0</v>
      </c>
      <c r="BG413" s="158">
        <f>IF(N413="zákl. přenesená",J413,0)</f>
        <v>0</v>
      </c>
      <c r="BH413" s="158">
        <f>IF(N413="sníž. přenesená",J413,0)</f>
        <v>0</v>
      </c>
      <c r="BI413" s="158">
        <f>IF(N413="nulová",J413,0)</f>
        <v>0</v>
      </c>
      <c r="BJ413" s="16" t="s">
        <v>142</v>
      </c>
      <c r="BK413" s="158">
        <f>ROUND(I413*H413,2)</f>
        <v>0</v>
      </c>
      <c r="BL413" s="16" t="s">
        <v>665</v>
      </c>
      <c r="BM413" s="157" t="s">
        <v>666</v>
      </c>
    </row>
    <row r="414" spans="2:65" s="13" customFormat="1" ht="22.5">
      <c r="B414" s="167"/>
      <c r="D414" s="160" t="s">
        <v>144</v>
      </c>
      <c r="E414" s="168" t="s">
        <v>1</v>
      </c>
      <c r="F414" s="169" t="s">
        <v>667</v>
      </c>
      <c r="H414" s="168" t="s">
        <v>1</v>
      </c>
      <c r="I414" s="170"/>
      <c r="L414" s="167"/>
      <c r="M414" s="171"/>
      <c r="T414" s="172"/>
      <c r="AT414" s="168" t="s">
        <v>144</v>
      </c>
      <c r="AU414" s="168" t="s">
        <v>84</v>
      </c>
      <c r="AV414" s="13" t="s">
        <v>84</v>
      </c>
      <c r="AW414" s="13" t="s">
        <v>33</v>
      </c>
      <c r="AX414" s="13" t="s">
        <v>76</v>
      </c>
      <c r="AY414" s="168" t="s">
        <v>134</v>
      </c>
    </row>
    <row r="415" spans="2:65" s="13" customFormat="1">
      <c r="B415" s="167"/>
      <c r="D415" s="160" t="s">
        <v>144</v>
      </c>
      <c r="E415" s="168" t="s">
        <v>1</v>
      </c>
      <c r="F415" s="169" t="s">
        <v>668</v>
      </c>
      <c r="H415" s="168" t="s">
        <v>1</v>
      </c>
      <c r="I415" s="170"/>
      <c r="L415" s="167"/>
      <c r="M415" s="171"/>
      <c r="T415" s="172"/>
      <c r="AT415" s="168" t="s">
        <v>144</v>
      </c>
      <c r="AU415" s="168" t="s">
        <v>84</v>
      </c>
      <c r="AV415" s="13" t="s">
        <v>84</v>
      </c>
      <c r="AW415" s="13" t="s">
        <v>33</v>
      </c>
      <c r="AX415" s="13" t="s">
        <v>76</v>
      </c>
      <c r="AY415" s="168" t="s">
        <v>134</v>
      </c>
    </row>
    <row r="416" spans="2:65" s="12" customFormat="1">
      <c r="B416" s="159"/>
      <c r="D416" s="160" t="s">
        <v>144</v>
      </c>
      <c r="E416" s="161" t="s">
        <v>1</v>
      </c>
      <c r="F416" s="162">
        <v>8</v>
      </c>
      <c r="H416" s="163">
        <v>8</v>
      </c>
      <c r="I416" s="164"/>
      <c r="L416" s="159"/>
      <c r="M416" s="165"/>
      <c r="T416" s="166"/>
      <c r="AT416" s="161" t="s">
        <v>144</v>
      </c>
      <c r="AU416" s="161" t="s">
        <v>84</v>
      </c>
      <c r="AV416" s="12" t="s">
        <v>142</v>
      </c>
      <c r="AW416" s="12" t="s">
        <v>33</v>
      </c>
      <c r="AX416" s="12" t="s">
        <v>76</v>
      </c>
      <c r="AY416" s="161" t="s">
        <v>134</v>
      </c>
    </row>
    <row r="417" spans="2:65" s="13" customFormat="1">
      <c r="B417" s="167"/>
      <c r="D417" s="160" t="s">
        <v>144</v>
      </c>
      <c r="E417" s="168" t="s">
        <v>1</v>
      </c>
      <c r="F417" s="169" t="s">
        <v>669</v>
      </c>
      <c r="H417" s="168" t="s">
        <v>1</v>
      </c>
      <c r="I417" s="170"/>
      <c r="L417" s="167"/>
      <c r="M417" s="171"/>
      <c r="T417" s="172"/>
      <c r="AT417" s="168" t="s">
        <v>144</v>
      </c>
      <c r="AU417" s="168" t="s">
        <v>84</v>
      </c>
      <c r="AV417" s="13" t="s">
        <v>84</v>
      </c>
      <c r="AW417" s="13" t="s">
        <v>33</v>
      </c>
      <c r="AX417" s="13" t="s">
        <v>76</v>
      </c>
      <c r="AY417" s="168" t="s">
        <v>134</v>
      </c>
    </row>
    <row r="418" spans="2:65" s="12" customFormat="1">
      <c r="B418" s="159"/>
      <c r="D418" s="160" t="s">
        <v>144</v>
      </c>
      <c r="E418" s="161" t="s">
        <v>1</v>
      </c>
      <c r="F418" s="162">
        <v>8</v>
      </c>
      <c r="H418" s="163">
        <v>8</v>
      </c>
      <c r="I418" s="164"/>
      <c r="L418" s="159"/>
      <c r="M418" s="165"/>
      <c r="T418" s="166"/>
      <c r="AT418" s="161" t="s">
        <v>144</v>
      </c>
      <c r="AU418" s="161" t="s">
        <v>84</v>
      </c>
      <c r="AV418" s="12" t="s">
        <v>142</v>
      </c>
      <c r="AW418" s="12" t="s">
        <v>33</v>
      </c>
      <c r="AX418" s="12" t="s">
        <v>76</v>
      </c>
      <c r="AY418" s="161" t="s">
        <v>134</v>
      </c>
    </row>
    <row r="419" spans="2:65" s="13" customFormat="1" ht="22.5">
      <c r="B419" s="167"/>
      <c r="D419" s="160" t="s">
        <v>144</v>
      </c>
      <c r="E419" s="168" t="s">
        <v>1</v>
      </c>
      <c r="F419" s="169" t="s">
        <v>670</v>
      </c>
      <c r="H419" s="168" t="s">
        <v>1</v>
      </c>
      <c r="I419" s="170"/>
      <c r="L419" s="167"/>
      <c r="M419" s="171"/>
      <c r="T419" s="172"/>
      <c r="AT419" s="168" t="s">
        <v>144</v>
      </c>
      <c r="AU419" s="168" t="s">
        <v>84</v>
      </c>
      <c r="AV419" s="13" t="s">
        <v>84</v>
      </c>
      <c r="AW419" s="13" t="s">
        <v>33</v>
      </c>
      <c r="AX419" s="13" t="s">
        <v>76</v>
      </c>
      <c r="AY419" s="168" t="s">
        <v>134</v>
      </c>
    </row>
    <row r="420" spans="2:65" s="12" customFormat="1">
      <c r="B420" s="159"/>
      <c r="D420" s="160" t="s">
        <v>144</v>
      </c>
      <c r="E420" s="161" t="s">
        <v>1</v>
      </c>
      <c r="F420" s="162" t="s">
        <v>142</v>
      </c>
      <c r="H420" s="163">
        <v>2</v>
      </c>
      <c r="I420" s="164"/>
      <c r="L420" s="159"/>
      <c r="M420" s="165"/>
      <c r="T420" s="166"/>
      <c r="AT420" s="161" t="s">
        <v>144</v>
      </c>
      <c r="AU420" s="161" t="s">
        <v>84</v>
      </c>
      <c r="AV420" s="12" t="s">
        <v>142</v>
      </c>
      <c r="AW420" s="12" t="s">
        <v>33</v>
      </c>
      <c r="AX420" s="12" t="s">
        <v>76</v>
      </c>
      <c r="AY420" s="161" t="s">
        <v>134</v>
      </c>
    </row>
    <row r="421" spans="2:65" s="13" customFormat="1">
      <c r="B421" s="167"/>
      <c r="D421" s="160" t="s">
        <v>144</v>
      </c>
      <c r="E421" s="168" t="s">
        <v>1</v>
      </c>
      <c r="F421" s="169" t="s">
        <v>671</v>
      </c>
      <c r="H421" s="168" t="s">
        <v>1</v>
      </c>
      <c r="I421" s="170"/>
      <c r="L421" s="167"/>
      <c r="M421" s="171"/>
      <c r="T421" s="172"/>
      <c r="AT421" s="168" t="s">
        <v>144</v>
      </c>
      <c r="AU421" s="168" t="s">
        <v>84</v>
      </c>
      <c r="AV421" s="13" t="s">
        <v>84</v>
      </c>
      <c r="AW421" s="13" t="s">
        <v>33</v>
      </c>
      <c r="AX421" s="13" t="s">
        <v>76</v>
      </c>
      <c r="AY421" s="168" t="s">
        <v>134</v>
      </c>
    </row>
    <row r="422" spans="2:65" s="12" customFormat="1">
      <c r="B422" s="159"/>
      <c r="D422" s="160" t="s">
        <v>144</v>
      </c>
      <c r="E422" s="161" t="s">
        <v>1</v>
      </c>
      <c r="F422" s="162">
        <v>8</v>
      </c>
      <c r="H422" s="163">
        <v>8</v>
      </c>
      <c r="I422" s="164"/>
      <c r="L422" s="159"/>
      <c r="M422" s="165"/>
      <c r="T422" s="166"/>
      <c r="AT422" s="161" t="s">
        <v>144</v>
      </c>
      <c r="AU422" s="161" t="s">
        <v>84</v>
      </c>
      <c r="AV422" s="12" t="s">
        <v>142</v>
      </c>
      <c r="AW422" s="12" t="s">
        <v>33</v>
      </c>
      <c r="AX422" s="12" t="s">
        <v>76</v>
      </c>
      <c r="AY422" s="161" t="s">
        <v>134</v>
      </c>
    </row>
    <row r="423" spans="2:65" s="13" customFormat="1">
      <c r="B423" s="167"/>
      <c r="D423" s="160" t="s">
        <v>144</v>
      </c>
      <c r="E423" s="168" t="s">
        <v>1</v>
      </c>
      <c r="F423" s="169" t="s">
        <v>672</v>
      </c>
      <c r="H423" s="168" t="s">
        <v>1</v>
      </c>
      <c r="I423" s="170"/>
      <c r="L423" s="167"/>
      <c r="M423" s="171"/>
      <c r="T423" s="172"/>
      <c r="AT423" s="168" t="s">
        <v>144</v>
      </c>
      <c r="AU423" s="168" t="s">
        <v>84</v>
      </c>
      <c r="AV423" s="13" t="s">
        <v>84</v>
      </c>
      <c r="AW423" s="13" t="s">
        <v>33</v>
      </c>
      <c r="AX423" s="13" t="s">
        <v>76</v>
      </c>
      <c r="AY423" s="168" t="s">
        <v>134</v>
      </c>
    </row>
    <row r="424" spans="2:65" s="12" customFormat="1">
      <c r="B424" s="159"/>
      <c r="D424" s="160" t="s">
        <v>144</v>
      </c>
      <c r="E424" s="161" t="s">
        <v>1</v>
      </c>
      <c r="F424" s="162">
        <v>4</v>
      </c>
      <c r="H424" s="163">
        <v>4</v>
      </c>
      <c r="I424" s="164"/>
      <c r="L424" s="159"/>
      <c r="M424" s="165"/>
      <c r="T424" s="166"/>
      <c r="AT424" s="161" t="s">
        <v>144</v>
      </c>
      <c r="AU424" s="161" t="s">
        <v>84</v>
      </c>
      <c r="AV424" s="12" t="s">
        <v>142</v>
      </c>
      <c r="AW424" s="12" t="s">
        <v>33</v>
      </c>
      <c r="AX424" s="12" t="s">
        <v>76</v>
      </c>
      <c r="AY424" s="161" t="s">
        <v>134</v>
      </c>
    </row>
    <row r="425" spans="2:65" s="14" customFormat="1">
      <c r="B425" s="184"/>
      <c r="D425" s="160" t="s">
        <v>144</v>
      </c>
      <c r="E425" s="185" t="s">
        <v>1</v>
      </c>
      <c r="F425" s="186" t="s">
        <v>193</v>
      </c>
      <c r="H425" s="187">
        <v>30</v>
      </c>
      <c r="I425" s="188"/>
      <c r="L425" s="184"/>
      <c r="M425" s="189"/>
      <c r="T425" s="190"/>
      <c r="AT425" s="185" t="s">
        <v>144</v>
      </c>
      <c r="AU425" s="185" t="s">
        <v>84</v>
      </c>
      <c r="AV425" s="14" t="s">
        <v>141</v>
      </c>
      <c r="AW425" s="14" t="s">
        <v>33</v>
      </c>
      <c r="AX425" s="14" t="s">
        <v>84</v>
      </c>
      <c r="AY425" s="185" t="s">
        <v>134</v>
      </c>
    </row>
    <row r="426" spans="2:65" s="1" customFormat="1" ht="16.5" customHeight="1">
      <c r="B426" s="144"/>
      <c r="C426" s="145">
        <v>141</v>
      </c>
      <c r="D426" s="145" t="s">
        <v>137</v>
      </c>
      <c r="E426" s="146" t="s">
        <v>673</v>
      </c>
      <c r="F426" s="147" t="s">
        <v>674</v>
      </c>
      <c r="G426" s="148" t="s">
        <v>664</v>
      </c>
      <c r="H426" s="149">
        <v>8</v>
      </c>
      <c r="I426" s="150"/>
      <c r="J426" s="151">
        <f>ROUND(I426*H426,2)</f>
        <v>0</v>
      </c>
      <c r="K426" s="152"/>
      <c r="L426" s="31"/>
      <c r="M426" s="153" t="s">
        <v>1</v>
      </c>
      <c r="N426" s="154" t="s">
        <v>42</v>
      </c>
      <c r="P426" s="155">
        <f>O426*H426</f>
        <v>0</v>
      </c>
      <c r="Q426" s="155">
        <v>0</v>
      </c>
      <c r="R426" s="155">
        <f>Q426*H426</f>
        <v>0</v>
      </c>
      <c r="S426" s="155">
        <v>0</v>
      </c>
      <c r="T426" s="156">
        <f>S426*H426</f>
        <v>0</v>
      </c>
      <c r="AR426" s="157" t="s">
        <v>665</v>
      </c>
      <c r="AT426" s="157" t="s">
        <v>137</v>
      </c>
      <c r="AU426" s="157" t="s">
        <v>84</v>
      </c>
      <c r="AY426" s="16" t="s">
        <v>134</v>
      </c>
      <c r="BE426" s="158">
        <f>IF(N426="základní",J426,0)</f>
        <v>0</v>
      </c>
      <c r="BF426" s="158">
        <f>IF(N426="snížená",J426,0)</f>
        <v>0</v>
      </c>
      <c r="BG426" s="158">
        <f>IF(N426="zákl. přenesená",J426,0)</f>
        <v>0</v>
      </c>
      <c r="BH426" s="158">
        <f>IF(N426="sníž. přenesená",J426,0)</f>
        <v>0</v>
      </c>
      <c r="BI426" s="158">
        <f>IF(N426="nulová",J426,0)</f>
        <v>0</v>
      </c>
      <c r="BJ426" s="16" t="s">
        <v>142</v>
      </c>
      <c r="BK426" s="158">
        <f>ROUND(I426*H426,2)</f>
        <v>0</v>
      </c>
      <c r="BL426" s="16" t="s">
        <v>665</v>
      </c>
      <c r="BM426" s="157" t="s">
        <v>675</v>
      </c>
    </row>
    <row r="427" spans="2:65" s="13" customFormat="1" ht="22.5">
      <c r="B427" s="167"/>
      <c r="D427" s="160" t="s">
        <v>144</v>
      </c>
      <c r="E427" s="168" t="s">
        <v>1</v>
      </c>
      <c r="F427" s="169" t="s">
        <v>676</v>
      </c>
      <c r="H427" s="168" t="s">
        <v>1</v>
      </c>
      <c r="I427" s="170"/>
      <c r="L427" s="167"/>
      <c r="M427" s="171"/>
      <c r="T427" s="172"/>
      <c r="AT427" s="168" t="s">
        <v>144</v>
      </c>
      <c r="AU427" s="168" t="s">
        <v>84</v>
      </c>
      <c r="AV427" s="13" t="s">
        <v>84</v>
      </c>
      <c r="AW427" s="13" t="s">
        <v>33</v>
      </c>
      <c r="AX427" s="13" t="s">
        <v>76</v>
      </c>
      <c r="AY427" s="168" t="s">
        <v>134</v>
      </c>
    </row>
    <row r="428" spans="2:65" s="12" customFormat="1">
      <c r="B428" s="159"/>
      <c r="D428" s="160" t="s">
        <v>144</v>
      </c>
      <c r="E428" s="161" t="s">
        <v>1</v>
      </c>
      <c r="F428" s="162" t="s">
        <v>157</v>
      </c>
      <c r="H428" s="163">
        <v>8</v>
      </c>
      <c r="I428" s="164"/>
      <c r="L428" s="159"/>
      <c r="M428" s="165"/>
      <c r="T428" s="166"/>
      <c r="AT428" s="161" t="s">
        <v>144</v>
      </c>
      <c r="AU428" s="161" t="s">
        <v>84</v>
      </c>
      <c r="AV428" s="12" t="s">
        <v>142</v>
      </c>
      <c r="AW428" s="12" t="s">
        <v>33</v>
      </c>
      <c r="AX428" s="12" t="s">
        <v>84</v>
      </c>
      <c r="AY428" s="161" t="s">
        <v>134</v>
      </c>
    </row>
    <row r="429" spans="2:65" s="1" customFormat="1" ht="16.5" customHeight="1">
      <c r="B429" s="144"/>
      <c r="C429" s="145">
        <v>142</v>
      </c>
      <c r="D429" s="145" t="s">
        <v>137</v>
      </c>
      <c r="E429" s="146" t="s">
        <v>677</v>
      </c>
      <c r="F429" s="147" t="s">
        <v>678</v>
      </c>
      <c r="G429" s="148" t="s">
        <v>664</v>
      </c>
      <c r="H429" s="149">
        <v>4</v>
      </c>
      <c r="I429" s="150"/>
      <c r="J429" s="151">
        <f>ROUND(I429*H429,2)</f>
        <v>0</v>
      </c>
      <c r="K429" s="152"/>
      <c r="L429" s="31"/>
      <c r="M429" s="153" t="s">
        <v>1</v>
      </c>
      <c r="N429" s="154" t="s">
        <v>42</v>
      </c>
      <c r="P429" s="155">
        <f>O429*H429</f>
        <v>0</v>
      </c>
      <c r="Q429" s="155">
        <v>0</v>
      </c>
      <c r="R429" s="155">
        <f>Q429*H429</f>
        <v>0</v>
      </c>
      <c r="S429" s="155">
        <v>0</v>
      </c>
      <c r="T429" s="156">
        <f>S429*H429</f>
        <v>0</v>
      </c>
      <c r="AR429" s="157" t="s">
        <v>665</v>
      </c>
      <c r="AT429" s="157" t="s">
        <v>137</v>
      </c>
      <c r="AU429" s="157" t="s">
        <v>84</v>
      </c>
      <c r="AY429" s="16" t="s">
        <v>134</v>
      </c>
      <c r="BE429" s="158">
        <f>IF(N429="základní",J429,0)</f>
        <v>0</v>
      </c>
      <c r="BF429" s="158">
        <f>IF(N429="snížená",J429,0)</f>
        <v>0</v>
      </c>
      <c r="BG429" s="158">
        <f>IF(N429="zákl. přenesená",J429,0)</f>
        <v>0</v>
      </c>
      <c r="BH429" s="158">
        <f>IF(N429="sníž. přenesená",J429,0)</f>
        <v>0</v>
      </c>
      <c r="BI429" s="158">
        <f>IF(N429="nulová",J429,0)</f>
        <v>0</v>
      </c>
      <c r="BJ429" s="16" t="s">
        <v>142</v>
      </c>
      <c r="BK429" s="158">
        <f>ROUND(I429*H429,2)</f>
        <v>0</v>
      </c>
      <c r="BL429" s="16" t="s">
        <v>665</v>
      </c>
      <c r="BM429" s="157" t="s">
        <v>679</v>
      </c>
    </row>
    <row r="430" spans="2:65" s="13" customFormat="1">
      <c r="B430" s="167"/>
      <c r="D430" s="160" t="s">
        <v>144</v>
      </c>
      <c r="E430" s="168" t="s">
        <v>1</v>
      </c>
      <c r="F430" s="169" t="s">
        <v>680</v>
      </c>
      <c r="H430" s="168" t="s">
        <v>1</v>
      </c>
      <c r="I430" s="170"/>
      <c r="L430" s="167"/>
      <c r="M430" s="171"/>
      <c r="T430" s="172"/>
      <c r="AT430" s="168" t="s">
        <v>144</v>
      </c>
      <c r="AU430" s="168" t="s">
        <v>84</v>
      </c>
      <c r="AV430" s="13" t="s">
        <v>84</v>
      </c>
      <c r="AW430" s="13" t="s">
        <v>33</v>
      </c>
      <c r="AX430" s="13" t="s">
        <v>76</v>
      </c>
      <c r="AY430" s="168" t="s">
        <v>134</v>
      </c>
    </row>
    <row r="431" spans="2:65" s="12" customFormat="1">
      <c r="B431" s="159"/>
      <c r="D431" s="160" t="s">
        <v>144</v>
      </c>
      <c r="E431" s="161" t="s">
        <v>1</v>
      </c>
      <c r="F431" s="162" t="s">
        <v>141</v>
      </c>
      <c r="H431" s="163">
        <v>4</v>
      </c>
      <c r="I431" s="164"/>
      <c r="L431" s="159"/>
      <c r="M431" s="165"/>
      <c r="T431" s="166"/>
      <c r="AT431" s="161" t="s">
        <v>144</v>
      </c>
      <c r="AU431" s="161" t="s">
        <v>84</v>
      </c>
      <c r="AV431" s="12" t="s">
        <v>142</v>
      </c>
      <c r="AW431" s="12" t="s">
        <v>33</v>
      </c>
      <c r="AX431" s="12" t="s">
        <v>84</v>
      </c>
      <c r="AY431" s="161" t="s">
        <v>134</v>
      </c>
    </row>
    <row r="432" spans="2:65" s="11" customFormat="1" ht="25.9" customHeight="1">
      <c r="B432" s="132"/>
      <c r="D432" s="133" t="s">
        <v>75</v>
      </c>
      <c r="E432" s="134" t="s">
        <v>681</v>
      </c>
      <c r="F432" s="134" t="s">
        <v>682</v>
      </c>
      <c r="I432" s="135"/>
      <c r="J432" s="136">
        <f>BK432</f>
        <v>0</v>
      </c>
      <c r="L432" s="132"/>
      <c r="M432" s="137"/>
      <c r="P432" s="138">
        <f>P433+P435</f>
        <v>0</v>
      </c>
      <c r="R432" s="138">
        <f>R433+R435</f>
        <v>0</v>
      </c>
      <c r="T432" s="139">
        <f>T433+T435</f>
        <v>0</v>
      </c>
      <c r="AR432" s="133" t="s">
        <v>150</v>
      </c>
      <c r="AT432" s="140" t="s">
        <v>75</v>
      </c>
      <c r="AU432" s="140" t="s">
        <v>76</v>
      </c>
      <c r="AY432" s="133" t="s">
        <v>134</v>
      </c>
      <c r="BK432" s="141">
        <f>BK433+BK435</f>
        <v>0</v>
      </c>
    </row>
    <row r="433" spans="2:65" s="11" customFormat="1" ht="22.9" customHeight="1">
      <c r="B433" s="132"/>
      <c r="D433" s="133" t="s">
        <v>75</v>
      </c>
      <c r="E433" s="142" t="s">
        <v>683</v>
      </c>
      <c r="F433" s="142" t="s">
        <v>684</v>
      </c>
      <c r="I433" s="135"/>
      <c r="J433" s="143">
        <f>BK433</f>
        <v>0</v>
      </c>
      <c r="L433" s="132"/>
      <c r="M433" s="137"/>
      <c r="P433" s="138">
        <f>P434</f>
        <v>0</v>
      </c>
      <c r="R433" s="138">
        <f>R434</f>
        <v>0</v>
      </c>
      <c r="T433" s="139">
        <f>T434</f>
        <v>0</v>
      </c>
      <c r="AR433" s="133" t="s">
        <v>150</v>
      </c>
      <c r="AT433" s="140" t="s">
        <v>75</v>
      </c>
      <c r="AU433" s="140" t="s">
        <v>84</v>
      </c>
      <c r="AY433" s="133" t="s">
        <v>134</v>
      </c>
      <c r="BK433" s="141">
        <f>BK434</f>
        <v>0</v>
      </c>
    </row>
    <row r="434" spans="2:65" s="1" customFormat="1" ht="16.5" customHeight="1">
      <c r="B434" s="144"/>
      <c r="C434" s="145">
        <v>143</v>
      </c>
      <c r="D434" s="145" t="s">
        <v>137</v>
      </c>
      <c r="E434" s="146" t="s">
        <v>685</v>
      </c>
      <c r="F434" s="147" t="s">
        <v>684</v>
      </c>
      <c r="G434" s="148" t="s">
        <v>326</v>
      </c>
      <c r="H434" s="149">
        <v>1</v>
      </c>
      <c r="I434" s="150"/>
      <c r="J434" s="151">
        <f>ROUND(I434*H434,2)</f>
        <v>0</v>
      </c>
      <c r="K434" s="152"/>
      <c r="L434" s="31"/>
      <c r="M434" s="153" t="s">
        <v>1</v>
      </c>
      <c r="N434" s="154" t="s">
        <v>42</v>
      </c>
      <c r="P434" s="155">
        <f>O434*H434</f>
        <v>0</v>
      </c>
      <c r="Q434" s="155">
        <v>0</v>
      </c>
      <c r="R434" s="155">
        <f>Q434*H434</f>
        <v>0</v>
      </c>
      <c r="S434" s="155">
        <v>0</v>
      </c>
      <c r="T434" s="156">
        <f>S434*H434</f>
        <v>0</v>
      </c>
      <c r="AR434" s="157" t="s">
        <v>686</v>
      </c>
      <c r="AT434" s="157" t="s">
        <v>137</v>
      </c>
      <c r="AU434" s="157" t="s">
        <v>142</v>
      </c>
      <c r="AY434" s="16" t="s">
        <v>134</v>
      </c>
      <c r="BE434" s="158">
        <f>IF(N434="základní",J434,0)</f>
        <v>0</v>
      </c>
      <c r="BF434" s="158">
        <f>IF(N434="snížená",J434,0)</f>
        <v>0</v>
      </c>
      <c r="BG434" s="158">
        <f>IF(N434="zákl. přenesená",J434,0)</f>
        <v>0</v>
      </c>
      <c r="BH434" s="158">
        <f>IF(N434="sníž. přenesená",J434,0)</f>
        <v>0</v>
      </c>
      <c r="BI434" s="158">
        <f>IF(N434="nulová",J434,0)</f>
        <v>0</v>
      </c>
      <c r="BJ434" s="16" t="s">
        <v>142</v>
      </c>
      <c r="BK434" s="158">
        <f>ROUND(I434*H434,2)</f>
        <v>0</v>
      </c>
      <c r="BL434" s="16" t="s">
        <v>686</v>
      </c>
      <c r="BM434" s="157" t="s">
        <v>687</v>
      </c>
    </row>
    <row r="435" spans="2:65" s="11" customFormat="1" ht="22.9" customHeight="1">
      <c r="B435" s="132"/>
      <c r="D435" s="133" t="s">
        <v>75</v>
      </c>
      <c r="E435" s="142" t="s">
        <v>688</v>
      </c>
      <c r="F435" s="142" t="s">
        <v>689</v>
      </c>
      <c r="I435" s="135"/>
      <c r="J435" s="143">
        <f>BK435</f>
        <v>0</v>
      </c>
      <c r="L435" s="132"/>
      <c r="M435" s="137"/>
      <c r="P435" s="138">
        <f>P436</f>
        <v>0</v>
      </c>
      <c r="R435" s="138">
        <f>R436</f>
        <v>0</v>
      </c>
      <c r="T435" s="139">
        <f>T436</f>
        <v>0</v>
      </c>
      <c r="AR435" s="133" t="s">
        <v>150</v>
      </c>
      <c r="AT435" s="140" t="s">
        <v>75</v>
      </c>
      <c r="AU435" s="140" t="s">
        <v>84</v>
      </c>
      <c r="AY435" s="133" t="s">
        <v>134</v>
      </c>
      <c r="BK435" s="141">
        <f>BK436</f>
        <v>0</v>
      </c>
    </row>
    <row r="436" spans="2:65" s="1" customFormat="1" ht="16.5" customHeight="1">
      <c r="B436" s="144"/>
      <c r="C436" s="145">
        <v>144</v>
      </c>
      <c r="D436" s="145" t="s">
        <v>137</v>
      </c>
      <c r="E436" s="146" t="s">
        <v>690</v>
      </c>
      <c r="F436" s="147" t="s">
        <v>689</v>
      </c>
      <c r="G436" s="148" t="s">
        <v>326</v>
      </c>
      <c r="H436" s="149">
        <v>1</v>
      </c>
      <c r="I436" s="150"/>
      <c r="J436" s="151">
        <f>ROUND(I436*H436,2)</f>
        <v>0</v>
      </c>
      <c r="K436" s="152"/>
      <c r="L436" s="31"/>
      <c r="M436" s="191" t="s">
        <v>1</v>
      </c>
      <c r="N436" s="192" t="s">
        <v>42</v>
      </c>
      <c r="O436" s="193"/>
      <c r="P436" s="194">
        <f>O436*H436</f>
        <v>0</v>
      </c>
      <c r="Q436" s="194">
        <v>0</v>
      </c>
      <c r="R436" s="194">
        <f>Q436*H436</f>
        <v>0</v>
      </c>
      <c r="S436" s="194">
        <v>0</v>
      </c>
      <c r="T436" s="195">
        <f>S436*H436</f>
        <v>0</v>
      </c>
      <c r="AR436" s="157" t="s">
        <v>686</v>
      </c>
      <c r="AT436" s="157" t="s">
        <v>137</v>
      </c>
      <c r="AU436" s="157" t="s">
        <v>142</v>
      </c>
      <c r="AY436" s="16" t="s">
        <v>134</v>
      </c>
      <c r="BE436" s="158">
        <f>IF(N436="základní",J436,0)</f>
        <v>0</v>
      </c>
      <c r="BF436" s="158">
        <f>IF(N436="snížená",J436,0)</f>
        <v>0</v>
      </c>
      <c r="BG436" s="158">
        <f>IF(N436="zákl. přenesená",J436,0)</f>
        <v>0</v>
      </c>
      <c r="BH436" s="158">
        <f>IF(N436="sníž. přenesená",J436,0)</f>
        <v>0</v>
      </c>
      <c r="BI436" s="158">
        <f>IF(N436="nulová",J436,0)</f>
        <v>0</v>
      </c>
      <c r="BJ436" s="16" t="s">
        <v>142</v>
      </c>
      <c r="BK436" s="158">
        <f>ROUND(I436*H436,2)</f>
        <v>0</v>
      </c>
      <c r="BL436" s="16" t="s">
        <v>686</v>
      </c>
      <c r="BM436" s="157" t="s">
        <v>691</v>
      </c>
    </row>
    <row r="437" spans="2:65" s="1" customFormat="1" ht="6.95" customHeight="1">
      <c r="B437" s="43"/>
      <c r="C437" s="44"/>
      <c r="D437" s="44"/>
      <c r="E437" s="44"/>
      <c r="F437" s="44"/>
      <c r="G437" s="44"/>
      <c r="H437" s="44"/>
      <c r="I437" s="106"/>
      <c r="J437" s="44"/>
      <c r="K437" s="44"/>
      <c r="L437" s="31"/>
    </row>
  </sheetData>
  <autoFilter ref="C141:K436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horizontalDpi="4294967294" verticalDpi="4294967294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F523-AC3C-4CF8-A1D1-FADCCE416370}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1-1 - Bytová jednotka č.32...</vt:lpstr>
      <vt:lpstr>List1</vt:lpstr>
      <vt:lpstr>'1-1 - Bytová jednotka č.32...'!Názvy_tisku</vt:lpstr>
      <vt:lpstr>'Rekapitulace stavby'!Názvy_tisku</vt:lpstr>
      <vt:lpstr>'1-1 - Bytová jednotka č.32...'!Oblast_tisku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Rárová Renáta</cp:lastModifiedBy>
  <cp:lastPrinted>2024-10-23T12:40:47Z</cp:lastPrinted>
  <dcterms:created xsi:type="dcterms:W3CDTF">2020-06-02T05:00:07Z</dcterms:created>
  <dcterms:modified xsi:type="dcterms:W3CDTF">2024-10-29T08:02:06Z</dcterms:modified>
</cp:coreProperties>
</file>