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as\Můj disk (lukaskalousek99@gmail.com)\Nabídky_2021\-=ITI=-\-=ITI - Ostrava Jih=-\Skola\Horymírova\Stavba\"/>
    </mc:Choice>
  </mc:AlternateContent>
  <xr:revisionPtr revIDLastSave="0" documentId="13_ncr:1_{0CEF8E54-150D-4001-B53C-D93FCFBD1695}" xr6:coauthVersionLast="47" xr6:coauthVersionMax="47" xr10:uidLastSave="{00000000-0000-0000-0000-000000000000}"/>
  <bookViews>
    <workbookView xWindow="-120" yWindow="-120" windowWidth="38640" windowHeight="2112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Stavba!$H$39</definedName>
    <definedName name="CenaCelkem">Stavba!$G$28</definedName>
    <definedName name="CenaCelkemBezDPH">Stavba!$G$27</definedName>
    <definedName name="CenaCelkemVypocet" localSheetId="1">Stavba!$I$39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3">'Rozpočet Pol'!$A$1:$U$86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Stavba!$F$39</definedName>
    <definedName name="ZakladDPHZakl">Stavba!$G$25</definedName>
    <definedName name="ZakladDPHZaklVypocet" localSheetId="1">Stavba!$G$39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8" i="1"/>
  <c r="G45" i="12"/>
  <c r="I58" i="1" s="1"/>
  <c r="G16" i="12"/>
  <c r="I53" i="1" s="1"/>
  <c r="G8" i="12"/>
  <c r="I51" i="1" s="1"/>
  <c r="G84" i="12"/>
  <c r="M84" i="12" s="1"/>
  <c r="G83" i="12"/>
  <c r="G82" i="12"/>
  <c r="M82" i="12" s="1"/>
  <c r="G81" i="12"/>
  <c r="G80" i="12"/>
  <c r="M80" i="12" s="1"/>
  <c r="G79" i="12"/>
  <c r="G77" i="12"/>
  <c r="M77" i="12" s="1"/>
  <c r="G73" i="12"/>
  <c r="M73" i="12" s="1"/>
  <c r="G72" i="12"/>
  <c r="M72" i="12" s="1"/>
  <c r="G70" i="12"/>
  <c r="G69" i="12"/>
  <c r="G68" i="12"/>
  <c r="G66" i="12"/>
  <c r="G65" i="12"/>
  <c r="M65" i="12" s="1"/>
  <c r="G64" i="12"/>
  <c r="G63" i="12"/>
  <c r="M63" i="12" s="1"/>
  <c r="G62" i="12"/>
  <c r="G61" i="12"/>
  <c r="M61" i="12" s="1"/>
  <c r="G59" i="12"/>
  <c r="M59" i="12" s="1"/>
  <c r="G58" i="12"/>
  <c r="M58" i="12" s="1"/>
  <c r="G57" i="12"/>
  <c r="G56" i="12"/>
  <c r="M56" i="12" s="1"/>
  <c r="G55" i="12"/>
  <c r="G54" i="12"/>
  <c r="G53" i="12"/>
  <c r="G52" i="12"/>
  <c r="G51" i="12"/>
  <c r="M51" i="12" s="1"/>
  <c r="G50" i="12"/>
  <c r="M50" i="12" s="1"/>
  <c r="G49" i="12"/>
  <c r="M49" i="12" s="1"/>
  <c r="G48" i="12"/>
  <c r="M48" i="12" s="1"/>
  <c r="G47" i="12"/>
  <c r="M47" i="12" s="1"/>
  <c r="G46" i="12"/>
  <c r="M46" i="12" s="1"/>
  <c r="G44" i="12"/>
  <c r="G43" i="12"/>
  <c r="G42" i="12"/>
  <c r="G41" i="12"/>
  <c r="G40" i="12" s="1"/>
  <c r="I57" i="1" s="1"/>
  <c r="G39" i="12"/>
  <c r="G38" i="12"/>
  <c r="M38" i="12" s="1"/>
  <c r="G37" i="12"/>
  <c r="M37" i="12" s="1"/>
  <c r="G36" i="12"/>
  <c r="M36" i="12" s="1"/>
  <c r="G35" i="12"/>
  <c r="M35" i="12" s="1"/>
  <c r="G34" i="12"/>
  <c r="M34" i="12" s="1"/>
  <c r="G33" i="12"/>
  <c r="M33" i="12" s="1"/>
  <c r="G32" i="12"/>
  <c r="M32" i="12" s="1"/>
  <c r="G31" i="12"/>
  <c r="M31" i="12" s="1"/>
  <c r="G29" i="12"/>
  <c r="M29" i="12" s="1"/>
  <c r="M28" i="12" s="1"/>
  <c r="G27" i="12"/>
  <c r="G26" i="12"/>
  <c r="M26" i="12" s="1"/>
  <c r="G25" i="12"/>
  <c r="M25" i="12" s="1"/>
  <c r="G24" i="12"/>
  <c r="M24" i="12" s="1"/>
  <c r="G23" i="12"/>
  <c r="M23" i="12" s="1"/>
  <c r="G22" i="12"/>
  <c r="M22" i="12" s="1"/>
  <c r="G21" i="12"/>
  <c r="M21" i="12" s="1"/>
  <c r="G20" i="12"/>
  <c r="M20" i="12" s="1"/>
  <c r="G17" i="12"/>
  <c r="G15" i="12"/>
  <c r="M15" i="12" s="1"/>
  <c r="M14" i="12" s="1"/>
  <c r="G13" i="12"/>
  <c r="G12" i="12"/>
  <c r="M12" i="12" s="1"/>
  <c r="G9" i="12"/>
  <c r="M9" i="12" s="1"/>
  <c r="I9" i="12"/>
  <c r="K9" i="12"/>
  <c r="O9" i="12"/>
  <c r="Q9" i="12"/>
  <c r="U9" i="12"/>
  <c r="I12" i="12"/>
  <c r="K12" i="12"/>
  <c r="O12" i="12"/>
  <c r="Q12" i="12"/>
  <c r="U12" i="12"/>
  <c r="I13" i="12"/>
  <c r="K13" i="12"/>
  <c r="M13" i="12"/>
  <c r="O13" i="12"/>
  <c r="Q13" i="12"/>
  <c r="U13" i="12"/>
  <c r="I15" i="12"/>
  <c r="I14" i="12" s="1"/>
  <c r="K15" i="12"/>
  <c r="K14" i="12" s="1"/>
  <c r="O15" i="12"/>
  <c r="O14" i="12" s="1"/>
  <c r="Q15" i="12"/>
  <c r="Q14" i="12" s="1"/>
  <c r="U15" i="12"/>
  <c r="U14" i="12" s="1"/>
  <c r="K16" i="12"/>
  <c r="I17" i="12"/>
  <c r="I16" i="12" s="1"/>
  <c r="K17" i="12"/>
  <c r="M17" i="12"/>
  <c r="M16" i="12" s="1"/>
  <c r="O17" i="12"/>
  <c r="O16" i="12" s="1"/>
  <c r="Q17" i="12"/>
  <c r="Q16" i="12" s="1"/>
  <c r="U17" i="12"/>
  <c r="U16" i="12" s="1"/>
  <c r="I20" i="12"/>
  <c r="K20" i="12"/>
  <c r="O20" i="12"/>
  <c r="Q20" i="12"/>
  <c r="U20" i="12"/>
  <c r="I21" i="12"/>
  <c r="K21" i="12"/>
  <c r="O21" i="12"/>
  <c r="Q21" i="12"/>
  <c r="U21" i="12"/>
  <c r="I22" i="12"/>
  <c r="K22" i="12"/>
  <c r="O22" i="12"/>
  <c r="Q22" i="12"/>
  <c r="U22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M27" i="12"/>
  <c r="O27" i="12"/>
  <c r="Q27" i="12"/>
  <c r="U27" i="12"/>
  <c r="I29" i="12"/>
  <c r="I28" i="12" s="1"/>
  <c r="K29" i="12"/>
  <c r="K28" i="12" s="1"/>
  <c r="O29" i="12"/>
  <c r="O28" i="12" s="1"/>
  <c r="Q29" i="12"/>
  <c r="Q28" i="12" s="1"/>
  <c r="U29" i="12"/>
  <c r="U28" i="12" s="1"/>
  <c r="I31" i="12"/>
  <c r="K31" i="12"/>
  <c r="O31" i="12"/>
  <c r="Q31" i="12"/>
  <c r="U31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O34" i="12"/>
  <c r="Q34" i="12"/>
  <c r="U34" i="12"/>
  <c r="I35" i="12"/>
  <c r="K35" i="12"/>
  <c r="O35" i="12"/>
  <c r="Q35" i="12"/>
  <c r="U35" i="12"/>
  <c r="I36" i="12"/>
  <c r="K36" i="12"/>
  <c r="O36" i="12"/>
  <c r="Q36" i="12"/>
  <c r="U36" i="12"/>
  <c r="I37" i="12"/>
  <c r="K37" i="12"/>
  <c r="O37" i="12"/>
  <c r="Q37" i="12"/>
  <c r="U37" i="12"/>
  <c r="I38" i="12"/>
  <c r="K38" i="12"/>
  <c r="O38" i="12"/>
  <c r="Q38" i="12"/>
  <c r="U38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6" i="12"/>
  <c r="K46" i="12"/>
  <c r="O46" i="12"/>
  <c r="Q46" i="12"/>
  <c r="U46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O49" i="12"/>
  <c r="Q49" i="12"/>
  <c r="U49" i="12"/>
  <c r="I50" i="12"/>
  <c r="K50" i="12"/>
  <c r="O50" i="12"/>
  <c r="Q50" i="12"/>
  <c r="U50" i="12"/>
  <c r="I51" i="12"/>
  <c r="K51" i="12"/>
  <c r="O51" i="12"/>
  <c r="Q51" i="12"/>
  <c r="U51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6" i="12"/>
  <c r="K56" i="12"/>
  <c r="O56" i="12"/>
  <c r="Q56" i="12"/>
  <c r="U56" i="12"/>
  <c r="I58" i="12"/>
  <c r="K58" i="12"/>
  <c r="O58" i="12"/>
  <c r="Q58" i="12"/>
  <c r="U58" i="12"/>
  <c r="I59" i="12"/>
  <c r="K59" i="12"/>
  <c r="O59" i="12"/>
  <c r="Q59" i="12"/>
  <c r="U59" i="12"/>
  <c r="G60" i="12"/>
  <c r="I59" i="1" s="1"/>
  <c r="I61" i="12"/>
  <c r="K61" i="12"/>
  <c r="O61" i="12"/>
  <c r="Q61" i="12"/>
  <c r="U61" i="12"/>
  <c r="I62" i="12"/>
  <c r="K62" i="12"/>
  <c r="M62" i="12"/>
  <c r="O62" i="12"/>
  <c r="Q62" i="12"/>
  <c r="U62" i="12"/>
  <c r="I63" i="12"/>
  <c r="K63" i="12"/>
  <c r="O63" i="12"/>
  <c r="Q63" i="12"/>
  <c r="U63" i="12"/>
  <c r="I64" i="12"/>
  <c r="K64" i="12"/>
  <c r="M64" i="12"/>
  <c r="O64" i="12"/>
  <c r="Q64" i="12"/>
  <c r="U64" i="12"/>
  <c r="I65" i="12"/>
  <c r="K65" i="12"/>
  <c r="O65" i="12"/>
  <c r="Q65" i="12"/>
  <c r="U65" i="12"/>
  <c r="I66" i="12"/>
  <c r="K66" i="12"/>
  <c r="M66" i="12"/>
  <c r="O66" i="12"/>
  <c r="Q66" i="12"/>
  <c r="U66" i="12"/>
  <c r="G67" i="12"/>
  <c r="I60" i="1" s="1"/>
  <c r="I68" i="12"/>
  <c r="K68" i="12"/>
  <c r="M68" i="12"/>
  <c r="O68" i="12"/>
  <c r="Q68" i="12"/>
  <c r="U68" i="12"/>
  <c r="I69" i="12"/>
  <c r="K69" i="12"/>
  <c r="M69" i="12"/>
  <c r="O69" i="12"/>
  <c r="Q69" i="12"/>
  <c r="Q67" i="12" s="1"/>
  <c r="U69" i="12"/>
  <c r="I70" i="12"/>
  <c r="K70" i="12"/>
  <c r="M70" i="12"/>
  <c r="O70" i="12"/>
  <c r="Q70" i="12"/>
  <c r="U70" i="12"/>
  <c r="G71" i="12"/>
  <c r="I61" i="1" s="1"/>
  <c r="I72" i="12"/>
  <c r="K72" i="12"/>
  <c r="O72" i="12"/>
  <c r="Q72" i="12"/>
  <c r="U72" i="12"/>
  <c r="I73" i="12"/>
  <c r="K73" i="12"/>
  <c r="O73" i="12"/>
  <c r="Q73" i="12"/>
  <c r="U73" i="12"/>
  <c r="I77" i="12"/>
  <c r="K77" i="12"/>
  <c r="O77" i="12"/>
  <c r="Q77" i="12"/>
  <c r="U77" i="12"/>
  <c r="G78" i="12"/>
  <c r="I62" i="1" s="1"/>
  <c r="I18" i="1" s="1"/>
  <c r="I79" i="12"/>
  <c r="K79" i="12"/>
  <c r="M79" i="12"/>
  <c r="O79" i="12"/>
  <c r="Q79" i="12"/>
  <c r="U79" i="12"/>
  <c r="I80" i="12"/>
  <c r="K80" i="12"/>
  <c r="O80" i="12"/>
  <c r="Q80" i="12"/>
  <c r="U80" i="12"/>
  <c r="I81" i="12"/>
  <c r="K81" i="12"/>
  <c r="M81" i="12"/>
  <c r="O81" i="12"/>
  <c r="Q81" i="12"/>
  <c r="U81" i="12"/>
  <c r="I82" i="12"/>
  <c r="K82" i="12"/>
  <c r="O82" i="12"/>
  <c r="Q82" i="12"/>
  <c r="U82" i="12"/>
  <c r="I83" i="12"/>
  <c r="K83" i="12"/>
  <c r="M83" i="12"/>
  <c r="O83" i="12"/>
  <c r="Q83" i="12"/>
  <c r="U83" i="12"/>
  <c r="I84" i="12"/>
  <c r="K84" i="12"/>
  <c r="O84" i="12"/>
  <c r="Q84" i="12"/>
  <c r="U84" i="12"/>
  <c r="AZ45" i="1"/>
  <c r="AZ44" i="1"/>
  <c r="AZ43" i="1"/>
  <c r="AZ42" i="1"/>
  <c r="F39" i="1"/>
  <c r="G39" i="1"/>
  <c r="H39" i="1"/>
  <c r="I39" i="1"/>
  <c r="J38" i="1" s="1"/>
  <c r="J39" i="1" s="1"/>
  <c r="J27" i="1"/>
  <c r="J26" i="1"/>
  <c r="G37" i="1"/>
  <c r="F37" i="1"/>
  <c r="J23" i="1"/>
  <c r="J24" i="1"/>
  <c r="J25" i="1"/>
  <c r="E24" i="1"/>
  <c r="E26" i="1"/>
  <c r="G30" i="12" l="1"/>
  <c r="I56" i="1" s="1"/>
  <c r="I17" i="1" s="1"/>
  <c r="G28" i="12"/>
  <c r="I55" i="1" s="1"/>
  <c r="G19" i="12"/>
  <c r="I54" i="1" s="1"/>
  <c r="G14" i="12"/>
  <c r="I52" i="1" s="1"/>
  <c r="I16" i="1" s="1"/>
  <c r="I21" i="1" s="1"/>
  <c r="G25" i="1" s="1"/>
  <c r="O71" i="12"/>
  <c r="M71" i="12"/>
  <c r="U45" i="12"/>
  <c r="O67" i="12"/>
  <c r="M78" i="12"/>
  <c r="I78" i="12"/>
  <c r="Q78" i="12"/>
  <c r="I19" i="12"/>
  <c r="O8" i="12"/>
  <c r="K78" i="12"/>
  <c r="O78" i="12"/>
  <c r="K30" i="12"/>
  <c r="U30" i="12"/>
  <c r="M8" i="12"/>
  <c r="O45" i="12"/>
  <c r="U78" i="12"/>
  <c r="K71" i="12"/>
  <c r="U71" i="12"/>
  <c r="O60" i="12"/>
  <c r="M30" i="12"/>
  <c r="Q30" i="12"/>
  <c r="Q19" i="12"/>
  <c r="M19" i="12"/>
  <c r="K8" i="12"/>
  <c r="U60" i="12"/>
  <c r="K60" i="12"/>
  <c r="I30" i="12"/>
  <c r="I71" i="12"/>
  <c r="Q71" i="12"/>
  <c r="Q60" i="12"/>
  <c r="M60" i="12"/>
  <c r="I60" i="12"/>
  <c r="O30" i="12"/>
  <c r="I8" i="12"/>
  <c r="I45" i="12"/>
  <c r="Q45" i="12"/>
  <c r="M45" i="12"/>
  <c r="K45" i="12"/>
  <c r="O19" i="12"/>
  <c r="M67" i="12"/>
  <c r="I67" i="12"/>
  <c r="U40" i="12"/>
  <c r="O40" i="12"/>
  <c r="K40" i="12"/>
  <c r="U8" i="12"/>
  <c r="K67" i="12"/>
  <c r="U67" i="12"/>
  <c r="Q40" i="12"/>
  <c r="M40" i="12"/>
  <c r="I40" i="12"/>
  <c r="U19" i="12"/>
  <c r="K19" i="12"/>
  <c r="Q8" i="12"/>
  <c r="I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<sst xmlns="http://schemas.openxmlformats.org/spreadsheetml/2006/main" count="435" uniqueCount="238">
  <si>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</si>
  <si>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</si>
  <si>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</si>
  <si>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</si>
  <si>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</si>
  <si>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</si>
  <si>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</si>
  <si>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</si>
  <si>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</si>
  <si>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</si>
  <si>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</si>
  <si>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</si>
  <si>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</si>
  <si>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</si>
  <si>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</si>
  <si>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</si>
  <si>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</si>
  <si>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</si>
  <si>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</si>
  <si>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</si>
  <si>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</si>
  <si>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</si>
  <si>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</si>
  <si>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</si>
  <si>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</si>
  <si>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</si>
  <si>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</si>
  <si>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</si>
  <si>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</si>
  <si>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</si>
  <si>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</si>
  <si>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</si>
  <si>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</si>
  <si>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</si>
  <si>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</si>
  <si>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</si>
  <si>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</si>
  <si>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</si>
  <si>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</si>
  <si>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</si>
  <si>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</si>
  <si>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</si>
  <si>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Horymírova 100, Ostrava – Zábřeh 700 30</t>
  </si>
  <si>
    <t>Rozpočet:</t>
  </si>
  <si>
    <t>Misto</t>
  </si>
  <si>
    <t>Základní škola Horymírova, Ostrava</t>
  </si>
  <si>
    <t>Rozpočet</t>
  </si>
  <si>
    <t>Celkem za stavbu</t>
  </si>
  <si>
    <t>CZK</t>
  </si>
  <si>
    <t xml:space="preserve">Popis rozpočtu:  - </t>
  </si>
  <si>
    <t>Jedná se o stavební úpravy včetně příslušenství pro vytvoření nové učebny.</t>
  </si>
  <si>
    <t>Bude provedená demontáž vybavení místnosti, demontáž původní nášlapné vrstvy a vytvoření nové nášlapné vrstvy z PVC včetně úpravy podkladní vrstvy. Součástí je vyspravení původních omítek.</t>
  </si>
  <si>
    <t>Výměna dveřních křídel. Montáž nových rozvodů elektroinstalace s osazením nových LED světel a zhotovení podružného rozvaděče. V rámci zdravotechniky dojde k výměně umyvadla včetně příslušenství a provedení nového obkladu.</t>
  </si>
  <si>
    <t>Na závěr dojde ke kompletní výmalbě, nátěrům a úklidu.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</si>
  <si>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</si>
  <si>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</si>
  <si>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</si>
  <si>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</si>
  <si>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</si>
  <si>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</si>
  <si>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</si>
  <si>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</si>
  <si>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</si>
  <si>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</si>
  <si>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</si>
  <si>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</si>
  <si>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725</t>
  </si>
  <si>
    <t>Zařizovací předměty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</si>
  <si>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</si>
  <si>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</si>
  <si>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</si>
  <si>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</si>
  <si>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</si>
  <si>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</si>
  <si>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</si>
  <si>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</si>
  <si>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</si>
  <si>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</si>
  <si>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</si>
  <si>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</si>
  <si>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</si>
  <si>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</si>
  <si>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</si>
  <si>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</si>
  <si>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</si>
  <si>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</si>
  <si>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</si>
  <si>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</si>
  <si>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</si>
  <si>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</si>
  <si>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</si>
  <si>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</si>
  <si>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</si>
  <si>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</si>
  <si>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</si>
  <si>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</si>
  <si>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</si>
  <si>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</si>
  <si>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</si>
  <si>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</si>
  <si>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</si>
  <si>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</si>
  <si>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</si>
  <si>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</si>
  <si>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</si>
  <si>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</si>
  <si>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</si>
  <si>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</si>
  <si>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</si>
  <si>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612100037RA1</t>
  </si>
  <si>
    <t>Oprava omítek stěn vnitřních štukových, oprava ze 20 %</t>
  </si>
  <si>
    <t>m2</t>
  </si>
  <si>
    <t>POL2_0</t>
  </si>
  <si>
    <t>3,27*2*(4,99+12,53)+3,27*2*4*0,4</t>
  </si>
  <si>
    <t>VV</t>
  </si>
  <si>
    <t>-0,9*2,02-2,16*(2,38+4,73+1,19)-2,5</t>
  </si>
  <si>
    <t>612011222RT2</t>
  </si>
  <si>
    <t>Zakrytí podlah, včetně odstranění</t>
  </si>
  <si>
    <t>POL1_0</t>
  </si>
  <si>
    <t>612011221RT2</t>
  </si>
  <si>
    <t>Zakrytí předmětů, včetně odstranění, včetně dodávky fólie tl. 0,04 mm</t>
  </si>
  <si>
    <t>946941501R00</t>
  </si>
  <si>
    <t>Návoz a odvoz pomocného lešení</t>
  </si>
  <si>
    <t>kompl</t>
  </si>
  <si>
    <t>952901111R00</t>
  </si>
  <si>
    <t>Vyčištění budov o výšce podlaží do 4 m, oken, dveří, podlah, parapetů</t>
  </si>
  <si>
    <t>61,99+0,8*1,97+2,16*(2,38+4,73+1,19)</t>
  </si>
  <si>
    <t>974049121R00</t>
  </si>
  <si>
    <t>Vysekání rýh v betonových zdech 3x3 cm</t>
  </si>
  <si>
    <t>m</t>
  </si>
  <si>
    <t>974049133R00</t>
  </si>
  <si>
    <t>Vysekání rýh v betonových zdech 5x10 cm</t>
  </si>
  <si>
    <t>97 001</t>
  </si>
  <si>
    <t>Soubor prací spojený se zapravením, po demontážích a po rozvodech elektra</t>
  </si>
  <si>
    <t>soubor</t>
  </si>
  <si>
    <t>Soubor prací spojený s demontáží stávajícího, vybavení v řešených prostorech</t>
  </si>
  <si>
    <t>978500010RA0</t>
  </si>
  <si>
    <t>Odsekání vnitřních obkladů</t>
  </si>
  <si>
    <t>979100014RA0</t>
  </si>
  <si>
    <t>Odvoz suti a vyb.hmot do 15 km, vnitrost. 25 m</t>
  </si>
  <si>
    <t>t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</si>
  <si>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</si>
  <si>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</si>
  <si>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</si>
  <si>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</si>
  <si>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998011001R00</t>
  </si>
  <si>
    <t>Přesun hmot pro budovy zděné výšky do 6 m</t>
  </si>
  <si>
    <t>725210821R00</t>
  </si>
  <si>
    <t>Demontáž umyvadel bez výtokových armatur</t>
  </si>
  <si>
    <t>725219201R00</t>
  </si>
  <si>
    <t>Montáž umyvadel</t>
  </si>
  <si>
    <t>725017124RTA</t>
  </si>
  <si>
    <t>Umyvadlo na šrouby do rozměru 650 x 485 mm, bílé</t>
  </si>
  <si>
    <t>725820801R00</t>
  </si>
  <si>
    <t>Demontáž baterie nástěnné do G 3/4"</t>
  </si>
  <si>
    <t>725829202R00</t>
  </si>
  <si>
    <t>Montáž baterie umyvadlové</t>
  </si>
  <si>
    <t>kus</t>
  </si>
  <si>
    <t>55144236R</t>
  </si>
  <si>
    <t>Baterie umyvadlová páková chrom</t>
  </si>
  <si>
    <t>POL3_0</t>
  </si>
  <si>
    <t>725001</t>
  </si>
  <si>
    <t>Demontáž a zpětná montáž radiátorů</t>
  </si>
  <si>
    <t>725002</t>
  </si>
  <si>
    <t>Vypouštění a napouštění otopného systému, vč, zkoušky těsnosti</t>
  </si>
  <si>
    <t>998725102R00</t>
  </si>
  <si>
    <t>Přesun hmot pro zařizovací předměty, výšky do 12 m</t>
  </si>
  <si>
    <t>766825821RTA</t>
  </si>
  <si>
    <t>Demontáž obložení / vestavěných skříní</t>
  </si>
  <si>
    <t>968061125R00</t>
  </si>
  <si>
    <t>Vyvěšení dřevěných a plastových dveřních křídel pl. do 2 m2</t>
  </si>
  <si>
    <t>766660014RA0</t>
  </si>
  <si>
    <t>Montáž dveří jednokřídlových šířky 80 cm</t>
  </si>
  <si>
    <t>611601203R</t>
  </si>
  <si>
    <t>Dveře vnitřní KLASIK plné 1-křídlé 800 x 1970 mm</t>
  </si>
  <si>
    <t>775561800R00</t>
  </si>
  <si>
    <t>Demontáž podlah lamelových lepených včetně lišt</t>
  </si>
  <si>
    <t>965048515RTA</t>
  </si>
  <si>
    <t>Broušení podkladu povlakových podlah, včetně odstranění zbytků lepidla</t>
  </si>
  <si>
    <t>632418115RU2</t>
  </si>
  <si>
    <t>Vyrovnání podkladu, ruční zpracování, do tl. 15 mm, samonivelační, vč. penetrace</t>
  </si>
  <si>
    <t>776101101R00</t>
  </si>
  <si>
    <t>Vysávání podlah prům.vysavačem pod povlak.podlahy</t>
  </si>
  <si>
    <t>776521110R00</t>
  </si>
  <si>
    <t>Lepení povlak.podlah z pásů PVC na lepidlo</t>
  </si>
  <si>
    <t>28412306R</t>
  </si>
  <si>
    <t>Podlahovina PVC vinyl v rolích</t>
  </si>
  <si>
    <t>61,99*1,1</t>
  </si>
  <si>
    <t>776994111R00</t>
  </si>
  <si>
    <t>Spoj povlakových podlahovin, povlakových podlah za studena</t>
  </si>
  <si>
    <t>775413040R00</t>
  </si>
  <si>
    <t>Montáž podlahové lišty lepením</t>
  </si>
  <si>
    <t>2*(12,53+4,99)+2*4*0,4-0,9</t>
  </si>
  <si>
    <t>611001</t>
  </si>
  <si>
    <t>Lišta soklová PVC</t>
  </si>
  <si>
    <t>37,34*1,1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</si>
  <si>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</si>
  <si>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</si>
  <si>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</si>
  <si>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</si>
  <si>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781415015RU2</t>
  </si>
  <si>
    <t>Montáž obkladů stěn flexibilní lepidlo, spárovací, hmota, včetně vyspravení podkladu</t>
  </si>
  <si>
    <t>781 001</t>
  </si>
  <si>
    <t>Obklad keramický hladký, dílce velikosti 200x200mm</t>
  </si>
  <si>
    <t>781479711R00</t>
  </si>
  <si>
    <t>Příplatek k obkladu stěn keram.,za plochu do 10 m2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</si>
  <si>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</si>
  <si>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</si>
  <si>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</si>
  <si>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</si>
  <si>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998781102R00</t>
  </si>
  <si>
    <t>Přesun hmot pro obklady keramické, výšky do 12 m</t>
  </si>
  <si>
    <t>783201811R00</t>
  </si>
  <si>
    <t>Odstranění nátěrů z kovových konstrukcí oškrábáním</t>
  </si>
  <si>
    <t>783323330R00</t>
  </si>
  <si>
    <t>Nátěr syntetický radiátorů deskových 2x + 2x email</t>
  </si>
  <si>
    <t>783220010RA0</t>
  </si>
  <si>
    <t>Nátěr kovových doplňkových konstrukcí syntetický</t>
  </si>
  <si>
    <t>784011221RT2</t>
  </si>
  <si>
    <t>784161601R00</t>
  </si>
  <si>
    <t>Penetrace podkladu 1 x, hloubková</t>
  </si>
  <si>
    <t>61,99</t>
  </si>
  <si>
    <t>784165442R00</t>
  </si>
  <si>
    <t>Malba bílá, otěruvzdorná, bez pen.,2x</t>
  </si>
  <si>
    <t>650801115R00</t>
  </si>
  <si>
    <t>Demontáž svítidla stropního zavěšeného</t>
  </si>
  <si>
    <t>650101536R00</t>
  </si>
  <si>
    <t>Montáž svítidla, stropního zavěšeného</t>
  </si>
  <si>
    <t>348360161RT1</t>
  </si>
  <si>
    <t>Svítidlo LED stropní</t>
  </si>
  <si>
    <t>650R01</t>
  </si>
  <si>
    <t>Dodávka a montáž elektroinstalace, včetně příslušenství</t>
  </si>
  <si>
    <t>650R02</t>
  </si>
  <si>
    <t>Dodávka a montáž, podružného rozvaděče</t>
  </si>
  <si>
    <t>650R03</t>
  </si>
  <si>
    <t>Elektrorevize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</si>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</sst>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0" fillId="0" borderId="0"/>
    <xf numFmtId="0" fontId="15" fillId="0" borderId="0"/>
    <xf numFmtId="0" fontId="15" fillId="0" borderId="0"/>
    <xf numFmtId="0" fontId="21" fillId="0" borderId="0"/>
    <xf numFmtId="0" fontId="20" fillId="0" borderId="0"/>
    <xf numFmtId="0" fontId="20" fillId="0" borderId="0"/>
  </cellStyleXfs>
  <cellXfs count="23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4" fillId="0" borderId="0" xfId="0" applyFon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7" fillId="3" borderId="36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7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4" fontId="3" fillId="4" borderId="38" xfId="0" applyNumberFormat="1" applyFont="1" applyFill="1" applyBorder="1" applyAlignment="1">
      <alignment horizontal="center"/>
    </xf>
    <xf numFmtId="4" fontId="3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34" xfId="0" applyFont="1" applyBorder="1" applyAlignment="1">
      <alignment vertical="top" shrinkToFit="1"/>
    </xf>
    <xf numFmtId="0" fontId="18" fillId="0" borderId="33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9" fillId="0" borderId="34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8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18" fillId="0" borderId="33" xfId="0" applyFont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10" xfId="0" applyFont="1" applyBorder="1" applyAlignment="1">
      <alignment vertical="top"/>
    </xf>
    <xf numFmtId="0" fontId="18" fillId="0" borderId="38" xfId="0" applyFont="1" applyBorder="1" applyAlignment="1">
      <alignment horizontal="left" vertical="top" wrapText="1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7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8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" fontId="18" fillId="5" borderId="33" xfId="0" applyNumberFormat="1" applyFont="1" applyFill="1" applyBorder="1" applyAlignment="1">
      <alignment vertical="top" shrinkToFit="1"/>
    </xf>
  </cellXfs>
  <cellStyles count="8">
    <cellStyle name="Normální" xfId="0" builtinId="0"/>
    <cellStyle name="Normální 14" xfId="3" xr:uid="{00000000-0005-0000-0000-000001000000}"/>
    <cellStyle name="Normální 16" xfId="4" xr:uid="{00000000-0005-0000-0000-000002000000}"/>
    <cellStyle name="normální 2" xfId="1" xr:uid="{00000000-0005-0000-0000-000003000000}"/>
    <cellStyle name="Normální 3" xfId="2" xr:uid="{00000000-0005-0000-0000-000004000000}"/>
    <cellStyle name="Normální 4" xfId="5" xr:uid="{00000000-0005-0000-0000-000005000000}"/>
    <cellStyle name="Normální 5" xfId="6" xr:uid="{00000000-0005-0000-0000-000006000000}"/>
    <cellStyle name="Normální 6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++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4" t="s">
        <v>37</v>
      </c>
    </row>
    <row r="2" spans="1:7" ht="57.75" customHeight="1" x14ac:dyDescent="0.2">
      <c r="A2" s="173" t="s">
        <v>38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6"/>
  <sheetViews>
    <sheetView showGridLines="0" topLeftCell="B3" zoomScaleNormal="100" zoomScaleSheetLayoutView="75" workbookViewId="0">
      <selection activeCell="G28" sqref="G28:I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58" t="s">
        <v>35</v>
      </c>
      <c r="B1" s="186" t="s">
        <v>41</v>
      </c>
      <c r="C1" s="187"/>
      <c r="D1" s="187"/>
      <c r="E1" s="187"/>
      <c r="F1" s="187"/>
      <c r="G1" s="187"/>
      <c r="H1" s="187"/>
      <c r="I1" s="187"/>
      <c r="J1" s="188"/>
    </row>
    <row r="2" spans="1:15" ht="23.25" customHeight="1" x14ac:dyDescent="0.2">
      <c r="A2" s="3"/>
      <c r="B2" s="66" t="s">
        <v>39</v>
      </c>
      <c r="C2" s="67"/>
      <c r="D2" s="174" t="s">
        <v>45</v>
      </c>
      <c r="E2" s="175"/>
      <c r="F2" s="175"/>
      <c r="G2" s="175"/>
      <c r="H2" s="175"/>
      <c r="I2" s="175"/>
      <c r="J2" s="176"/>
      <c r="O2" s="1"/>
    </row>
    <row r="3" spans="1:15" ht="23.25" customHeight="1" x14ac:dyDescent="0.2">
      <c r="A3" s="3"/>
      <c r="B3" s="68" t="s">
        <v>44</v>
      </c>
      <c r="C3" s="69"/>
      <c r="D3" s="181" t="s">
        <v>42</v>
      </c>
      <c r="E3" s="182"/>
      <c r="F3" s="182"/>
      <c r="G3" s="182"/>
      <c r="H3" s="182"/>
      <c r="I3" s="182"/>
      <c r="J3" s="183"/>
    </row>
    <row r="4" spans="1:15" ht="23.25" hidden="1" customHeight="1" x14ac:dyDescent="0.2">
      <c r="A4" s="3"/>
      <c r="B4" s="70" t="s">
        <v>43</v>
      </c>
      <c r="C4" s="71"/>
      <c r="D4" s="72"/>
      <c r="E4" s="72"/>
      <c r="F4" s="73"/>
      <c r="G4" s="73"/>
      <c r="H4" s="73"/>
      <c r="I4" s="73"/>
      <c r="J4" s="74"/>
    </row>
    <row r="5" spans="1:15" ht="24" customHeight="1" x14ac:dyDescent="0.2">
      <c r="A5" s="3"/>
      <c r="B5" s="36" t="s">
        <v>20</v>
      </c>
      <c r="D5" s="75"/>
      <c r="E5" s="19"/>
      <c r="F5" s="19"/>
      <c r="G5" s="19"/>
      <c r="H5" s="21" t="s">
        <v>32</v>
      </c>
      <c r="I5" s="75"/>
      <c r="J5" s="9"/>
    </row>
    <row r="6" spans="1:15" ht="15.75" customHeight="1" x14ac:dyDescent="0.2">
      <c r="A6" s="3"/>
      <c r="B6" s="31"/>
      <c r="C6" s="19"/>
      <c r="D6" s="75"/>
      <c r="E6" s="19"/>
      <c r="F6" s="19"/>
      <c r="G6" s="19"/>
      <c r="H6" s="21" t="s">
        <v>33</v>
      </c>
      <c r="I6" s="75"/>
      <c r="J6" s="9"/>
    </row>
    <row r="7" spans="1:15" ht="15.75" customHeight="1" x14ac:dyDescent="0.2">
      <c r="A7" s="3"/>
      <c r="B7" s="32"/>
      <c r="C7" s="76"/>
      <c r="D7" s="65"/>
      <c r="E7" s="26"/>
      <c r="F7" s="26"/>
      <c r="G7" s="26"/>
      <c r="H7" s="27"/>
      <c r="I7" s="26"/>
      <c r="J7" s="39"/>
    </row>
    <row r="8" spans="1:15" ht="24" hidden="1" customHeight="1" x14ac:dyDescent="0.2">
      <c r="A8" s="3"/>
      <c r="B8" s="36" t="s">
        <v>18</v>
      </c>
      <c r="D8" s="25"/>
      <c r="H8" s="21" t="s">
        <v>32</v>
      </c>
      <c r="I8" s="25"/>
      <c r="J8" s="9"/>
    </row>
    <row r="9" spans="1:15" ht="15.75" hidden="1" customHeight="1" x14ac:dyDescent="0.2">
      <c r="A9" s="3"/>
      <c r="B9" s="3"/>
      <c r="D9" s="25"/>
      <c r="H9" s="21" t="s">
        <v>33</v>
      </c>
      <c r="I9" s="25"/>
      <c r="J9" s="9"/>
    </row>
    <row r="10" spans="1:15" ht="15.75" hidden="1" customHeight="1" x14ac:dyDescent="0.2">
      <c r="A10" s="3"/>
      <c r="B10" s="40"/>
      <c r="C10" s="20"/>
      <c r="D10" s="35"/>
      <c r="E10" s="27"/>
      <c r="F10" s="27"/>
      <c r="G10" s="15"/>
      <c r="H10" s="15"/>
      <c r="I10" s="41"/>
      <c r="J10" s="39"/>
    </row>
    <row r="11" spans="1:15" ht="24" customHeight="1" x14ac:dyDescent="0.2">
      <c r="A11" s="3"/>
      <c r="B11" s="36" t="s">
        <v>17</v>
      </c>
      <c r="D11" s="196"/>
      <c r="E11" s="196"/>
      <c r="F11" s="196"/>
      <c r="G11" s="196"/>
      <c r="H11" s="21" t="s">
        <v>32</v>
      </c>
      <c r="I11" s="75"/>
      <c r="J11" s="9"/>
    </row>
    <row r="12" spans="1:15" ht="15.75" customHeight="1" x14ac:dyDescent="0.2">
      <c r="A12" s="3"/>
      <c r="B12" s="31"/>
      <c r="C12" s="19"/>
      <c r="D12" s="184"/>
      <c r="E12" s="184"/>
      <c r="F12" s="184"/>
      <c r="G12" s="184"/>
      <c r="H12" s="21" t="s">
        <v>33</v>
      </c>
      <c r="I12" s="75"/>
      <c r="J12" s="9"/>
    </row>
    <row r="13" spans="1:15" ht="15.75" customHeight="1" x14ac:dyDescent="0.2">
      <c r="A13" s="3"/>
      <c r="B13" s="32"/>
      <c r="C13" s="76"/>
      <c r="D13" s="185"/>
      <c r="E13" s="185"/>
      <c r="F13" s="185"/>
      <c r="G13" s="185"/>
      <c r="H13" s="22"/>
      <c r="I13" s="26"/>
      <c r="J13" s="39"/>
    </row>
    <row r="14" spans="1:15" ht="24" customHeight="1" x14ac:dyDescent="0.2">
      <c r="A14" s="3"/>
      <c r="B14" s="51" t="s">
        <v>19</v>
      </c>
      <c r="C14" s="52"/>
      <c r="D14" s="53"/>
      <c r="E14" s="54"/>
      <c r="F14" s="54"/>
      <c r="G14" s="54"/>
      <c r="H14" s="55"/>
      <c r="I14" s="54"/>
      <c r="J14" s="56"/>
    </row>
    <row r="15" spans="1:15" ht="32.25" customHeight="1" x14ac:dyDescent="0.2">
      <c r="A15" s="3"/>
      <c r="B15" s="40" t="s">
        <v>30</v>
      </c>
      <c r="C15" s="57"/>
      <c r="D15" s="15"/>
      <c r="E15" s="180"/>
      <c r="F15" s="180"/>
      <c r="G15" s="202"/>
      <c r="H15" s="202"/>
      <c r="I15" s="202" t="s">
        <v>27</v>
      </c>
      <c r="J15" s="203"/>
    </row>
    <row r="16" spans="1:15" ht="23.25" customHeight="1" x14ac:dyDescent="0.2">
      <c r="A16" s="123" t="s">
        <v>22</v>
      </c>
      <c r="B16" s="124" t="s">
        <v>22</v>
      </c>
      <c r="C16" s="44"/>
      <c r="D16" s="45"/>
      <c r="E16" s="177"/>
      <c r="F16" s="178"/>
      <c r="G16" s="177"/>
      <c r="H16" s="178"/>
      <c r="I16" s="177">
        <f>SUM(I51:J55)</f>
        <v>0</v>
      </c>
      <c r="J16" s="179"/>
    </row>
    <row r="17" spans="1:10" ht="23.25" customHeight="1" x14ac:dyDescent="0.2">
      <c r="A17" s="123" t="s">
        <v>23</v>
      </c>
      <c r="B17" s="124" t="s">
        <v>23</v>
      </c>
      <c r="C17" s="44"/>
      <c r="D17" s="45"/>
      <c r="E17" s="177"/>
      <c r="F17" s="178"/>
      <c r="G17" s="177"/>
      <c r="H17" s="178"/>
      <c r="I17" s="177">
        <f>SUM(I56:J61)</f>
        <v>0</v>
      </c>
      <c r="J17" s="179"/>
    </row>
    <row r="18" spans="1:10" ht="23.25" customHeight="1" x14ac:dyDescent="0.2">
      <c r="A18" s="123" t="s">
        <v>24</v>
      </c>
      <c r="B18" s="124" t="s">
        <v>24</v>
      </c>
      <c r="C18" s="44"/>
      <c r="D18" s="45"/>
      <c r="E18" s="177"/>
      <c r="F18" s="178"/>
      <c r="G18" s="177"/>
      <c r="H18" s="178"/>
      <c r="I18" s="177">
        <f>SUM(I62)</f>
        <v>0</v>
      </c>
      <c r="J18" s="179"/>
    </row>
    <row r="19" spans="1:10" ht="23.25" customHeight="1" x14ac:dyDescent="0.2">
      <c r="A19" s="123" t="s">
        <v>80</v>
      </c>
      <c r="B19" s="124" t="s">
        <v>25</v>
      </c>
      <c r="C19" s="44"/>
      <c r="D19" s="45"/>
      <c r="E19" s="177"/>
      <c r="F19" s="178"/>
      <c r="G19" s="177"/>
      <c r="H19" s="178"/>
      <c r="I19" s="177">
        <v>0</v>
      </c>
      <c r="J19" s="179"/>
    </row>
    <row r="20" spans="1:10" ht="23.25" customHeight="1" x14ac:dyDescent="0.2">
      <c r="A20" s="123" t="s">
        <v>81</v>
      </c>
      <c r="B20" s="124" t="s">
        <v>26</v>
      </c>
      <c r="C20" s="44"/>
      <c r="D20" s="45"/>
      <c r="E20" s="177"/>
      <c r="F20" s="178"/>
      <c r="G20" s="177"/>
      <c r="H20" s="178"/>
      <c r="I20" s="177">
        <v>0</v>
      </c>
      <c r="J20" s="179"/>
    </row>
    <row r="21" spans="1:10" ht="23.25" customHeight="1" x14ac:dyDescent="0.2">
      <c r="A21" s="3"/>
      <c r="B21" s="59" t="s">
        <v>27</v>
      </c>
      <c r="C21" s="60"/>
      <c r="D21" s="61"/>
      <c r="E21" s="194"/>
      <c r="F21" s="195"/>
      <c r="G21" s="194"/>
      <c r="H21" s="195"/>
      <c r="I21" s="194">
        <f>SUM(I16:J20)</f>
        <v>0</v>
      </c>
      <c r="J21" s="199"/>
    </row>
    <row r="22" spans="1:10" ht="33" customHeight="1" x14ac:dyDescent="0.2">
      <c r="A22" s="3"/>
      <c r="B22" s="50" t="s">
        <v>31</v>
      </c>
      <c r="C22" s="44"/>
      <c r="D22" s="45"/>
      <c r="E22" s="49"/>
      <c r="F22" s="47"/>
      <c r="G22" s="38"/>
      <c r="H22" s="38"/>
      <c r="I22" s="38"/>
      <c r="J22" s="48"/>
    </row>
    <row r="23" spans="1:10" ht="23.25" customHeight="1" x14ac:dyDescent="0.2">
      <c r="A23" s="3"/>
      <c r="B23" s="43" t="s">
        <v>10</v>
      </c>
      <c r="C23" s="44"/>
      <c r="D23" s="45"/>
      <c r="E23" s="46">
        <v>15</v>
      </c>
      <c r="F23" s="47" t="s">
        <v>0</v>
      </c>
      <c r="G23" s="192">
        <v>0</v>
      </c>
      <c r="H23" s="193"/>
      <c r="I23" s="193"/>
      <c r="J23" s="48" t="str">
        <f t="shared" ref="J23:J27" si="0">Mena</f>
        <v>CZK</v>
      </c>
    </row>
    <row r="24" spans="1:10" ht="23.25" customHeight="1" x14ac:dyDescent="0.2">
      <c r="A24" s="3"/>
      <c r="B24" s="43" t="s">
        <v>11</v>
      </c>
      <c r="C24" s="44"/>
      <c r="D24" s="45"/>
      <c r="E24" s="46">
        <f>SazbaDPH1</f>
        <v>15</v>
      </c>
      <c r="F24" s="47" t="s">
        <v>0</v>
      </c>
      <c r="G24" s="197">
        <v>0</v>
      </c>
      <c r="H24" s="198"/>
      <c r="I24" s="198"/>
      <c r="J24" s="48" t="str">
        <f t="shared" si="0"/>
        <v>CZK</v>
      </c>
    </row>
    <row r="25" spans="1:10" ht="23.25" customHeight="1" x14ac:dyDescent="0.2">
      <c r="A25" s="3"/>
      <c r="B25" s="43" t="s">
        <v>12</v>
      </c>
      <c r="C25" s="44"/>
      <c r="D25" s="45"/>
      <c r="E25" s="46">
        <v>21</v>
      </c>
      <c r="F25" s="47" t="s">
        <v>0</v>
      </c>
      <c r="G25" s="192">
        <f>I21</f>
        <v>0</v>
      </c>
      <c r="H25" s="193"/>
      <c r="I25" s="193"/>
      <c r="J25" s="48" t="str">
        <f t="shared" si="0"/>
        <v>CZK</v>
      </c>
    </row>
    <row r="26" spans="1:10" ht="23.25" customHeight="1" thickBot="1" x14ac:dyDescent="0.25">
      <c r="A26" s="3"/>
      <c r="B26" s="37" t="s">
        <v>13</v>
      </c>
      <c r="C26" s="17"/>
      <c r="D26" s="15"/>
      <c r="E26" s="33">
        <f>SazbaDPH2</f>
        <v>21</v>
      </c>
      <c r="F26" s="34" t="s">
        <v>0</v>
      </c>
      <c r="G26" s="189">
        <f>CenaCelkem-ZakladDPHZakl</f>
        <v>0</v>
      </c>
      <c r="H26" s="190"/>
      <c r="I26" s="190"/>
      <c r="J26" s="42" t="str">
        <f t="shared" si="0"/>
        <v>CZK</v>
      </c>
    </row>
    <row r="27" spans="1:10" ht="27.75" hidden="1" customHeight="1" thickBot="1" x14ac:dyDescent="0.25">
      <c r="A27" s="3"/>
      <c r="B27" s="95" t="s">
        <v>21</v>
      </c>
      <c r="C27" s="96"/>
      <c r="D27" s="96"/>
      <c r="E27" s="97"/>
      <c r="F27" s="98"/>
      <c r="G27" s="191">
        <v>442737.38</v>
      </c>
      <c r="H27" s="201"/>
      <c r="I27" s="201"/>
      <c r="J27" s="99" t="str">
        <f t="shared" si="0"/>
        <v>CZK</v>
      </c>
    </row>
    <row r="28" spans="1:10" ht="27.75" customHeight="1" thickBot="1" x14ac:dyDescent="0.25">
      <c r="A28" s="3"/>
      <c r="B28" s="95" t="s">
        <v>34</v>
      </c>
      <c r="C28" s="100"/>
      <c r="D28" s="100"/>
      <c r="E28" s="100"/>
      <c r="F28" s="100"/>
      <c r="G28" s="191">
        <f>ZakladDPHZakl*1.21</f>
        <v>0</v>
      </c>
      <c r="H28" s="191"/>
      <c r="I28" s="191"/>
      <c r="J28" s="101" t="s">
        <v>48</v>
      </c>
    </row>
    <row r="29" spans="1:10" ht="12.75" customHeight="1" x14ac:dyDescent="0.2">
      <c r="A29" s="3"/>
      <c r="B29" s="3"/>
      <c r="J29" s="10"/>
    </row>
    <row r="30" spans="1:10" ht="30" customHeight="1" x14ac:dyDescent="0.2">
      <c r="A30" s="3"/>
      <c r="B30" s="3"/>
      <c r="J30" s="10"/>
    </row>
    <row r="31" spans="1:10" ht="18.75" customHeight="1" x14ac:dyDescent="0.2">
      <c r="A31" s="3"/>
      <c r="B31" s="18"/>
      <c r="C31" s="16" t="s">
        <v>9</v>
      </c>
      <c r="D31" s="29"/>
      <c r="E31" s="29"/>
      <c r="F31" s="16" t="s">
        <v>8</v>
      </c>
      <c r="G31" s="29"/>
      <c r="H31" s="30"/>
      <c r="I31" s="29"/>
      <c r="J31" s="10"/>
    </row>
    <row r="32" spans="1:10" ht="47.25" customHeight="1" x14ac:dyDescent="0.2">
      <c r="A32" s="3"/>
      <c r="B32" s="3"/>
      <c r="J32" s="10"/>
    </row>
    <row r="33" spans="1:52" s="24" customFormat="1" ht="18.75" customHeight="1" x14ac:dyDescent="0.2">
      <c r="A33" s="23"/>
      <c r="B33" s="23"/>
      <c r="D33" s="204"/>
      <c r="E33" s="204"/>
      <c r="G33" s="204"/>
      <c r="H33" s="204"/>
      <c r="I33" s="204"/>
      <c r="J33" s="28"/>
    </row>
    <row r="34" spans="1:52" ht="12.75" customHeight="1" x14ac:dyDescent="0.2">
      <c r="A34" s="3"/>
      <c r="B34" s="3"/>
      <c r="D34" s="205" t="s">
        <v>2</v>
      </c>
      <c r="E34" s="205"/>
      <c r="H34" s="11" t="s">
        <v>3</v>
      </c>
      <c r="J34" s="10"/>
    </row>
    <row r="35" spans="1:52" ht="13.5" customHeight="1" thickBot="1" x14ac:dyDescent="0.25">
      <c r="A35" s="12"/>
      <c r="B35" s="12"/>
      <c r="C35" s="13"/>
      <c r="D35" s="13"/>
      <c r="E35" s="13"/>
      <c r="F35" s="13"/>
      <c r="G35" s="13"/>
      <c r="H35" s="13"/>
      <c r="I35" s="13"/>
      <c r="J35" s="14"/>
    </row>
    <row r="36" spans="1:52" ht="27" hidden="1" customHeight="1" x14ac:dyDescent="0.25">
      <c r="B36" s="62" t="s">
        <v>14</v>
      </c>
      <c r="C36" s="2"/>
      <c r="D36" s="2"/>
      <c r="E36" s="2"/>
      <c r="F36" s="87"/>
      <c r="G36" s="87"/>
      <c r="H36" s="87"/>
      <c r="I36" s="87"/>
      <c r="J36" s="2"/>
    </row>
    <row r="37" spans="1:52" ht="25.5" hidden="1" customHeight="1" x14ac:dyDescent="0.2">
      <c r="A37" s="79" t="s">
        <v>36</v>
      </c>
      <c r="B37" s="81" t="s">
        <v>15</v>
      </c>
      <c r="C37" s="82" t="s">
        <v>4</v>
      </c>
      <c r="D37" s="83"/>
      <c r="E37" s="83"/>
      <c r="F37" s="88" t="str">
        <f>B23</f>
        <v>Základ pro sníženou DPH</v>
      </c>
      <c r="G37" s="88" t="str">
        <f>B25</f>
        <v>Základ pro základní DPH</v>
      </c>
      <c r="H37" s="89" t="s">
        <v>16</v>
      </c>
      <c r="I37" s="89" t="s">
        <v>1</v>
      </c>
      <c r="J37" s="84" t="s">
        <v>0</v>
      </c>
    </row>
    <row r="38" spans="1:52" ht="25.5" hidden="1" customHeight="1" x14ac:dyDescent="0.2">
      <c r="A38" s="79">
        <v>1</v>
      </c>
      <c r="B38" s="85" t="s">
        <v>46</v>
      </c>
      <c r="C38" s="206" t="s">
        <v>45</v>
      </c>
      <c r="D38" s="207"/>
      <c r="E38" s="207"/>
      <c r="F38" s="90">
        <v>0</v>
      </c>
      <c r="G38" s="91">
        <v>442737.38</v>
      </c>
      <c r="H38" s="92">
        <v>92975</v>
      </c>
      <c r="I38" s="92">
        <v>535712.38</v>
      </c>
      <c r="J38" s="86">
        <f>IF(CenaCelkemVypocet=0,"",I38/CenaCelkemVypocet*100)</f>
        <v>100</v>
      </c>
    </row>
    <row r="39" spans="1:52" ht="25.5" hidden="1" customHeight="1" x14ac:dyDescent="0.2">
      <c r="A39" s="79"/>
      <c r="B39" s="208" t="s">
        <v>47</v>
      </c>
      <c r="C39" s="209"/>
      <c r="D39" s="209"/>
      <c r="E39" s="210"/>
      <c r="F39" s="93">
        <f>SUMIF(A38:A38,"=1",F38:F38)</f>
        <v>0</v>
      </c>
      <c r="G39" s="94">
        <f>SUMIF(A38:A38,"=1",G38:G38)</f>
        <v>442737.38</v>
      </c>
      <c r="H39" s="94">
        <f>SUMIF(A38:A38,"=1",H38:H38)</f>
        <v>92975</v>
      </c>
      <c r="I39" s="94">
        <f>SUMIF(A38:A38,"=1",I38:I38)</f>
        <v>535712.38</v>
      </c>
      <c r="J39" s="80">
        <f>SUMIF(A38:A38,"=1",J38:J38)</f>
        <v>100</v>
      </c>
    </row>
    <row r="41" spans="1:52" x14ac:dyDescent="0.2">
      <c r="B41" t="s">
        <v>49</v>
      </c>
    </row>
    <row r="42" spans="1:52" x14ac:dyDescent="0.2">
      <c r="B42" s="200" t="s">
        <v>50</v>
      </c>
      <c r="C42" s="200"/>
      <c r="D42" s="200"/>
      <c r="E42" s="200"/>
      <c r="F42" s="200"/>
      <c r="G42" s="200"/>
      <c r="H42" s="200"/>
      <c r="I42" s="200"/>
      <c r="J42" s="200"/>
      <c r="AZ42" s="102" t="str">
        <f>B42</f>
        <v>Jedná se o stavební úpravy včetně příslušenství pro vytvoření nové učebny.</v>
      </c>
    </row>
    <row r="43" spans="1:52" ht="25.5" x14ac:dyDescent="0.2">
      <c r="B43" s="200" t="s">
        <v>51</v>
      </c>
      <c r="C43" s="200"/>
      <c r="D43" s="200"/>
      <c r="E43" s="200"/>
      <c r="F43" s="200"/>
      <c r="G43" s="200"/>
      <c r="H43" s="200"/>
      <c r="I43" s="200"/>
      <c r="J43" s="200"/>
      <c r="AZ43" s="102" t="str">
        <f>B43</f>
        <v>Bude provedená demontáž vybavení místnosti, demontáž původní nášlapné vrstvy a vytvoření nové nášlapné vrstvy z PVC včetně úpravy podkladní vrstvy. Součástí je vyspravení původních omítek.</v>
      </c>
    </row>
    <row r="44" spans="1:52" ht="38.25" x14ac:dyDescent="0.2">
      <c r="B44" s="200" t="s">
        <v>52</v>
      </c>
      <c r="C44" s="200"/>
      <c r="D44" s="200"/>
      <c r="E44" s="200"/>
      <c r="F44" s="200"/>
      <c r="G44" s="200"/>
      <c r="H44" s="200"/>
      <c r="I44" s="200"/>
      <c r="J44" s="200"/>
      <c r="AZ44" s="102" t="str">
        <f>B44</f>
        <v>Výměna dveřních křídel. Montáž nových rozvodů elektroinstalace s osazením nových LED světel a zhotovení podružného rozvaděče. V rámci zdravotechniky dojde k výměně umyvadla včetně příslušenství a provedení nového obkladu.</v>
      </c>
    </row>
    <row r="45" spans="1:52" x14ac:dyDescent="0.2">
      <c r="B45" s="200" t="s">
        <v>53</v>
      </c>
      <c r="C45" s="200"/>
      <c r="D45" s="200"/>
      <c r="E45" s="200"/>
      <c r="F45" s="200"/>
      <c r="G45" s="200"/>
      <c r="H45" s="200"/>
      <c r="I45" s="200"/>
      <c r="J45" s="200"/>
      <c r="AZ45" s="102" t="str">
        <f>B45</f>
        <v>Na závěr dojde ke kompletní výmalbě, nátěrům a úklidu.</v>
      </c>
    </row>
    <row r="48" spans="1:52" ht="15.75" x14ac:dyDescent="0.25">
      <c r="B48" s="103" t="s">
        <v>54</v>
      </c>
    </row>
    <row r="50" spans="1:10" ht="25.5" customHeight="1" x14ac:dyDescent="0.2">
      <c r="A50" s="104"/>
      <c r="B50" s="108" t="s">
        <v>15</v>
      </c>
      <c r="C50" s="108" t="s">
        <v>4</v>
      </c>
      <c r="D50" s="109"/>
      <c r="E50" s="109"/>
      <c r="F50" s="112" t="s">
        <v>55</v>
      </c>
      <c r="G50" s="112"/>
      <c r="H50" s="112"/>
      <c r="I50" s="211" t="s">
        <v>27</v>
      </c>
      <c r="J50" s="211"/>
    </row>
    <row r="51" spans="1:10" ht="25.5" customHeight="1" x14ac:dyDescent="0.2">
      <c r="A51" s="105"/>
      <c r="B51" s="113" t="s">
        <v>56</v>
      </c>
      <c r="C51" s="213" t="s">
        <v>57</v>
      </c>
      <c r="D51" s="214"/>
      <c r="E51" s="214"/>
      <c r="F51" s="115" t="s">
        <v>22</v>
      </c>
      <c r="G51" s="116"/>
      <c r="H51" s="116"/>
      <c r="I51" s="212">
        <f>'Rozpočet Pol'!G8</f>
        <v>0</v>
      </c>
      <c r="J51" s="212"/>
    </row>
    <row r="52" spans="1:10" ht="25.5" customHeight="1" x14ac:dyDescent="0.2">
      <c r="A52" s="105"/>
      <c r="B52" s="107" t="s">
        <v>58</v>
      </c>
      <c r="C52" s="216" t="s">
        <v>59</v>
      </c>
      <c r="D52" s="217"/>
      <c r="E52" s="217"/>
      <c r="F52" s="117" t="s">
        <v>22</v>
      </c>
      <c r="G52" s="118"/>
      <c r="H52" s="118"/>
      <c r="I52" s="215">
        <f>'Rozpočet Pol'!G14</f>
        <v>0</v>
      </c>
      <c r="J52" s="215"/>
    </row>
    <row r="53" spans="1:10" ht="25.5" customHeight="1" x14ac:dyDescent="0.2">
      <c r="A53" s="105"/>
      <c r="B53" s="107" t="s">
        <v>60</v>
      </c>
      <c r="C53" s="216" t="s">
        <v>61</v>
      </c>
      <c r="D53" s="217"/>
      <c r="E53" s="217"/>
      <c r="F53" s="117" t="s">
        <v>22</v>
      </c>
      <c r="G53" s="118"/>
      <c r="H53" s="118"/>
      <c r="I53" s="215">
        <f>'Rozpočet Pol'!G16</f>
        <v>0</v>
      </c>
      <c r="J53" s="215"/>
    </row>
    <row r="54" spans="1:10" ht="25.5" customHeight="1" x14ac:dyDescent="0.2">
      <c r="A54" s="105"/>
      <c r="B54" s="107" t="s">
        <v>62</v>
      </c>
      <c r="C54" s="216" t="s">
        <v>63</v>
      </c>
      <c r="D54" s="217"/>
      <c r="E54" s="217"/>
      <c r="F54" s="117" t="s">
        <v>22</v>
      </c>
      <c r="G54" s="118"/>
      <c r="H54" s="118"/>
      <c r="I54" s="215">
        <f>'Rozpočet Pol'!G19</f>
        <v>0</v>
      </c>
      <c r="J54" s="215"/>
    </row>
    <row r="55" spans="1:10" ht="25.5" customHeight="1" x14ac:dyDescent="0.2">
      <c r="A55" s="105"/>
      <c r="B55" s="107" t="s">
        <v>64</v>
      </c>
      <c r="C55" s="216" t="s">
        <v>65</v>
      </c>
      <c r="D55" s="217"/>
      <c r="E55" s="217"/>
      <c r="F55" s="117" t="s">
        <v>22</v>
      </c>
      <c r="G55" s="118"/>
      <c r="H55" s="118"/>
      <c r="I55" s="215">
        <f>'Rozpočet Pol'!G28</f>
        <v>0</v>
      </c>
      <c r="J55" s="215"/>
    </row>
    <row r="56" spans="1:10" ht="25.5" customHeight="1" x14ac:dyDescent="0.2">
      <c r="A56" s="105"/>
      <c r="B56" s="107" t="s">
        <v>66</v>
      </c>
      <c r="C56" s="216" t="s">
        <v>67</v>
      </c>
      <c r="D56" s="217"/>
      <c r="E56" s="217"/>
      <c r="F56" s="117" t="s">
        <v>23</v>
      </c>
      <c r="G56" s="118"/>
      <c r="H56" s="118"/>
      <c r="I56" s="215">
        <f>'Rozpočet Pol'!G30</f>
        <v>0</v>
      </c>
      <c r="J56" s="215"/>
    </row>
    <row r="57" spans="1:10" ht="25.5" customHeight="1" x14ac:dyDescent="0.2">
      <c r="A57" s="105"/>
      <c r="B57" s="107" t="s">
        <v>68</v>
      </c>
      <c r="C57" s="216" t="s">
        <v>69</v>
      </c>
      <c r="D57" s="217"/>
      <c r="E57" s="217"/>
      <c r="F57" s="117" t="s">
        <v>23</v>
      </c>
      <c r="G57" s="118"/>
      <c r="H57" s="118"/>
      <c r="I57" s="215">
        <f>'Rozpočet Pol'!G40</f>
        <v>0</v>
      </c>
      <c r="J57" s="215"/>
    </row>
    <row r="58" spans="1:10" ht="25.5" customHeight="1" x14ac:dyDescent="0.2">
      <c r="A58" s="105"/>
      <c r="B58" s="107" t="s">
        <v>70</v>
      </c>
      <c r="C58" s="216" t="s">
        <v>71</v>
      </c>
      <c r="D58" s="217"/>
      <c r="E58" s="217"/>
      <c r="F58" s="117" t="s">
        <v>23</v>
      </c>
      <c r="G58" s="118"/>
      <c r="H58" s="118"/>
      <c r="I58" s="215">
        <f>'Rozpočet Pol'!G45</f>
        <v>0</v>
      </c>
      <c r="J58" s="215"/>
    </row>
    <row r="59" spans="1:10" ht="25.5" customHeight="1" x14ac:dyDescent="0.2">
      <c r="A59" s="105"/>
      <c r="B59" s="107" t="s">
        <v>72</v>
      </c>
      <c r="C59" s="216" t="s">
        <v>73</v>
      </c>
      <c r="D59" s="217"/>
      <c r="E59" s="217"/>
      <c r="F59" s="117" t="s">
        <v>23</v>
      </c>
      <c r="G59" s="118"/>
      <c r="H59" s="118"/>
      <c r="I59" s="215">
        <f>'Rozpočet Pol'!G60</f>
        <v>0</v>
      </c>
      <c r="J59" s="215"/>
    </row>
    <row r="60" spans="1:10" ht="25.5" customHeight="1" x14ac:dyDescent="0.2">
      <c r="A60" s="105"/>
      <c r="B60" s="107" t="s">
        <v>74</v>
      </c>
      <c r="C60" s="216" t="s">
        <v>75</v>
      </c>
      <c r="D60" s="217"/>
      <c r="E60" s="217"/>
      <c r="F60" s="117" t="s">
        <v>23</v>
      </c>
      <c r="G60" s="118"/>
      <c r="H60" s="118"/>
      <c r="I60" s="215">
        <f>'Rozpočet Pol'!G67</f>
        <v>0</v>
      </c>
      <c r="J60" s="215"/>
    </row>
    <row r="61" spans="1:10" ht="25.5" customHeight="1" x14ac:dyDescent="0.2">
      <c r="A61" s="105"/>
      <c r="B61" s="107" t="s">
        <v>76</v>
      </c>
      <c r="C61" s="216" t="s">
        <v>77</v>
      </c>
      <c r="D61" s="217"/>
      <c r="E61" s="217"/>
      <c r="F61" s="117" t="s">
        <v>23</v>
      </c>
      <c r="G61" s="118"/>
      <c r="H61" s="118"/>
      <c r="I61" s="215">
        <f>'Rozpočet Pol'!G71</f>
        <v>0</v>
      </c>
      <c r="J61" s="215"/>
    </row>
    <row r="62" spans="1:10" ht="25.5" customHeight="1" x14ac:dyDescent="0.2">
      <c r="A62" s="105"/>
      <c r="B62" s="114" t="s">
        <v>78</v>
      </c>
      <c r="C62" s="219" t="s">
        <v>79</v>
      </c>
      <c r="D62" s="220"/>
      <c r="E62" s="220"/>
      <c r="F62" s="119" t="s">
        <v>24</v>
      </c>
      <c r="G62" s="120"/>
      <c r="H62" s="120"/>
      <c r="I62" s="218">
        <f>'Rozpočet Pol'!G78</f>
        <v>0</v>
      </c>
      <c r="J62" s="218"/>
    </row>
    <row r="63" spans="1:10" ht="25.5" customHeight="1" x14ac:dyDescent="0.2">
      <c r="A63" s="106"/>
      <c r="B63" s="110" t="s">
        <v>1</v>
      </c>
      <c r="C63" s="110"/>
      <c r="D63" s="111"/>
      <c r="E63" s="111"/>
      <c r="F63" s="121"/>
      <c r="G63" s="122"/>
      <c r="H63" s="122"/>
      <c r="I63" s="221">
        <f>SUM(I51:I62)</f>
        <v>0</v>
      </c>
      <c r="J63" s="221"/>
    </row>
    <row r="64" spans="1:10" x14ac:dyDescent="0.2">
      <c r="F64" s="78"/>
      <c r="G64" s="78"/>
      <c r="H64" s="78"/>
      <c r="I64" s="78"/>
      <c r="J64" s="78"/>
    </row>
    <row r="65" spans="6:10" x14ac:dyDescent="0.2">
      <c r="F65" s="78"/>
      <c r="G65" s="78"/>
      <c r="H65" s="78"/>
      <c r="I65" s="78"/>
      <c r="J65" s="78"/>
    </row>
    <row r="66" spans="6:10" x14ac:dyDescent="0.2">
      <c r="F66" s="78"/>
      <c r="G66" s="78"/>
      <c r="H66" s="78"/>
      <c r="I66" s="78"/>
      <c r="J66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I62:J62"/>
    <mergeCell ref="C62:E62"/>
    <mergeCell ref="I63:J63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B45:J45"/>
    <mergeCell ref="I50:J50"/>
    <mergeCell ref="I51:J51"/>
    <mergeCell ref="C51:E51"/>
    <mergeCell ref="I52:J52"/>
    <mergeCell ref="C52:E52"/>
    <mergeCell ref="B44:J44"/>
    <mergeCell ref="G27:I27"/>
    <mergeCell ref="G15:H15"/>
    <mergeCell ref="I15:J15"/>
    <mergeCell ref="E16:F16"/>
    <mergeCell ref="D33:E33"/>
    <mergeCell ref="D34:E34"/>
    <mergeCell ref="G19:H19"/>
    <mergeCell ref="G20:H20"/>
    <mergeCell ref="G33:I33"/>
    <mergeCell ref="C38:E38"/>
    <mergeCell ref="B39:E39"/>
    <mergeCell ref="B42:J42"/>
    <mergeCell ref="B43:J43"/>
    <mergeCell ref="B1:J1"/>
    <mergeCell ref="G26:I26"/>
    <mergeCell ref="G28:I28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5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2" t="s">
        <v>5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64" t="s">
        <v>40</v>
      </c>
      <c r="B2" s="63"/>
      <c r="C2" s="224"/>
      <c r="D2" s="224"/>
      <c r="E2" s="224"/>
      <c r="F2" s="224"/>
      <c r="G2" s="225"/>
    </row>
    <row r="3" spans="1:7" ht="24.95" hidden="1" customHeight="1" x14ac:dyDescent="0.2">
      <c r="A3" s="64" t="s">
        <v>6</v>
      </c>
      <c r="B3" s="63"/>
      <c r="C3" s="224"/>
      <c r="D3" s="224"/>
      <c r="E3" s="224"/>
      <c r="F3" s="224"/>
      <c r="G3" s="225"/>
    </row>
    <row r="4" spans="1:7" ht="24.95" hidden="1" customHeight="1" x14ac:dyDescent="0.2">
      <c r="A4" s="64" t="s">
        <v>7</v>
      </c>
      <c r="B4" s="63"/>
      <c r="C4" s="224"/>
      <c r="D4" s="224"/>
      <c r="E4" s="224"/>
      <c r="F4" s="224"/>
      <c r="G4" s="22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86"/>
  <sheetViews>
    <sheetView tabSelected="1" workbookViewId="0">
      <selection activeCell="X79" sqref="X79"/>
    </sheetView>
  </sheetViews>
  <sheetFormatPr defaultRowHeight="12.75" outlineLevelRow="1" x14ac:dyDescent="0.2"/>
  <cols>
    <col min="1" max="1" width="4.28515625" customWidth="1"/>
    <col min="2" max="2" width="14.42578125" style="77" customWidth="1"/>
    <col min="3" max="3" width="38.28515625" style="77" customWidth="1"/>
    <col min="4" max="4" width="4.7109375" customWidth="1"/>
    <col min="5" max="5" width="10.7109375" customWidth="1"/>
    <col min="6" max="6" width="9.85546875" customWidth="1"/>
    <col min="7" max="7" width="14.85546875" bestFit="1" customWidth="1"/>
    <col min="8" max="21" width="0" hidden="1" customWidth="1"/>
    <col min="29" max="39" width="0" hidden="1" customWidth="1"/>
  </cols>
  <sheetData>
    <row r="1" spans="1:60" ht="15.75" customHeight="1" x14ac:dyDescent="0.25">
      <c r="A1" s="226" t="s">
        <v>5</v>
      </c>
      <c r="B1" s="226"/>
      <c r="C1" s="226"/>
      <c r="D1" s="226"/>
      <c r="E1" s="226"/>
      <c r="F1" s="226"/>
      <c r="G1" s="226"/>
      <c r="AE1" t="s">
        <v>83</v>
      </c>
    </row>
    <row r="2" spans="1:60" ht="25.15" customHeight="1" x14ac:dyDescent="0.2">
      <c r="A2" s="127" t="s">
        <v>82</v>
      </c>
      <c r="B2" s="125"/>
      <c r="C2" s="227" t="s">
        <v>45</v>
      </c>
      <c r="D2" s="228"/>
      <c r="E2" s="228"/>
      <c r="F2" s="228"/>
      <c r="G2" s="229"/>
      <c r="AE2" t="s">
        <v>84</v>
      </c>
    </row>
    <row r="3" spans="1:60" ht="25.15" customHeight="1" x14ac:dyDescent="0.2">
      <c r="A3" s="128" t="s">
        <v>6</v>
      </c>
      <c r="B3" s="126"/>
      <c r="C3" s="230" t="s">
        <v>42</v>
      </c>
      <c r="D3" s="231"/>
      <c r="E3" s="231"/>
      <c r="F3" s="231"/>
      <c r="G3" s="232"/>
      <c r="AE3" t="s">
        <v>85</v>
      </c>
    </row>
    <row r="4" spans="1:60" ht="25.15" hidden="1" customHeight="1" x14ac:dyDescent="0.2">
      <c r="A4" s="128" t="s">
        <v>7</v>
      </c>
      <c r="B4" s="126"/>
      <c r="C4" s="230"/>
      <c r="D4" s="231"/>
      <c r="E4" s="231"/>
      <c r="F4" s="231"/>
      <c r="G4" s="232"/>
      <c r="AE4" t="s">
        <v>86</v>
      </c>
    </row>
    <row r="5" spans="1:60" hidden="1" x14ac:dyDescent="0.2">
      <c r="A5" s="129" t="s">
        <v>87</v>
      </c>
      <c r="B5" s="130"/>
      <c r="C5" s="130"/>
      <c r="D5" s="131"/>
      <c r="E5" s="131"/>
      <c r="F5" s="131"/>
      <c r="G5" s="132"/>
      <c r="AE5" t="s">
        <v>88</v>
      </c>
    </row>
    <row r="7" spans="1:60" ht="38.25" x14ac:dyDescent="0.2">
      <c r="A7" s="137" t="s">
        <v>89</v>
      </c>
      <c r="B7" s="138" t="s">
        <v>90</v>
      </c>
      <c r="C7" s="138" t="s">
        <v>91</v>
      </c>
      <c r="D7" s="137" t="s">
        <v>92</v>
      </c>
      <c r="E7" s="137" t="s">
        <v>93</v>
      </c>
      <c r="F7" s="133" t="s">
        <v>94</v>
      </c>
      <c r="G7" s="153" t="s">
        <v>27</v>
      </c>
      <c r="H7" s="154" t="s">
        <v>28</v>
      </c>
      <c r="I7" s="154" t="s">
        <v>95</v>
      </c>
      <c r="J7" s="154" t="s">
        <v>29</v>
      </c>
      <c r="K7" s="154" t="s">
        <v>96</v>
      </c>
      <c r="L7" s="154" t="s">
        <v>97</v>
      </c>
      <c r="M7" s="154" t="s">
        <v>98</v>
      </c>
      <c r="N7" s="154" t="s">
        <v>99</v>
      </c>
      <c r="O7" s="154" t="s">
        <v>100</v>
      </c>
      <c r="P7" s="154" t="s">
        <v>101</v>
      </c>
      <c r="Q7" s="154" t="s">
        <v>102</v>
      </c>
      <c r="R7" s="154" t="s">
        <v>103</v>
      </c>
      <c r="S7" s="154" t="s">
        <v>104</v>
      </c>
      <c r="T7" s="154" t="s">
        <v>105</v>
      </c>
      <c r="U7" s="140" t="s">
        <v>106</v>
      </c>
    </row>
    <row r="8" spans="1:60" x14ac:dyDescent="0.2">
      <c r="A8" s="155" t="s">
        <v>107</v>
      </c>
      <c r="B8" s="156" t="s">
        <v>56</v>
      </c>
      <c r="C8" s="157" t="s">
        <v>57</v>
      </c>
      <c r="D8" s="158"/>
      <c r="E8" s="159"/>
      <c r="F8" s="160"/>
      <c r="G8" s="160">
        <f>SUM(G9:G13)</f>
        <v>0</v>
      </c>
      <c r="H8" s="160"/>
      <c r="I8" s="160">
        <f>SUM(I9:I13)</f>
        <v>3475.0699999999997</v>
      </c>
      <c r="J8" s="160"/>
      <c r="K8" s="160">
        <f>SUM(K9:K13)</f>
        <v>19184.789999999997</v>
      </c>
      <c r="L8" s="160"/>
      <c r="M8" s="160">
        <f>SUM(M9:M13)</f>
        <v>0</v>
      </c>
      <c r="N8" s="139"/>
      <c r="O8" s="139">
        <f>SUM(O9:O13)</f>
        <v>1.32352</v>
      </c>
      <c r="P8" s="139"/>
      <c r="Q8" s="139">
        <f>SUM(Q9:Q13)</f>
        <v>1.23359</v>
      </c>
      <c r="R8" s="139"/>
      <c r="S8" s="139"/>
      <c r="T8" s="155"/>
      <c r="U8" s="139">
        <f>SUM(U9:U13)</f>
        <v>80.149999999999991</v>
      </c>
      <c r="AE8" t="s">
        <v>108</v>
      </c>
    </row>
    <row r="9" spans="1:60" ht="22.5" outlineLevel="1" x14ac:dyDescent="0.2">
      <c r="A9" s="135">
        <v>1</v>
      </c>
      <c r="B9" s="135" t="s">
        <v>109</v>
      </c>
      <c r="C9" s="164" t="s">
        <v>110</v>
      </c>
      <c r="D9" s="141" t="s">
        <v>111</v>
      </c>
      <c r="E9" s="148">
        <v>102.7988</v>
      </c>
      <c r="F9" s="233">
        <v>0</v>
      </c>
      <c r="G9" s="151">
        <f>F9*E9</f>
        <v>0</v>
      </c>
      <c r="H9" s="151">
        <v>23.9</v>
      </c>
      <c r="I9" s="151">
        <f>ROUND(E9*H9,2)</f>
        <v>2456.89</v>
      </c>
      <c r="J9" s="151">
        <v>177.26</v>
      </c>
      <c r="K9" s="151">
        <f>ROUND(E9*J9,2)</f>
        <v>18222.12</v>
      </c>
      <c r="L9" s="151">
        <v>21</v>
      </c>
      <c r="M9" s="151">
        <f>G9*(1+L9/100)</f>
        <v>0</v>
      </c>
      <c r="N9" s="142">
        <v>1.2659999999999999E-2</v>
      </c>
      <c r="O9" s="142">
        <f>ROUND(E9*N9,5)</f>
        <v>1.3014300000000001</v>
      </c>
      <c r="P9" s="142">
        <v>1.2E-2</v>
      </c>
      <c r="Q9" s="142">
        <f>ROUND(E9*P9,5)</f>
        <v>1.23359</v>
      </c>
      <c r="R9" s="142"/>
      <c r="S9" s="142"/>
      <c r="T9" s="143">
        <v>0.76593999999999995</v>
      </c>
      <c r="U9" s="142">
        <f>ROUND(E9*T9,2)</f>
        <v>78.739999999999995</v>
      </c>
      <c r="V9" s="134"/>
      <c r="W9" s="134"/>
      <c r="X9" s="134"/>
      <c r="Y9" s="134"/>
      <c r="Z9" s="134"/>
      <c r="AA9" s="134"/>
      <c r="AB9" s="134"/>
      <c r="AC9" s="134"/>
      <c r="AD9" s="134"/>
      <c r="AE9" s="134" t="s">
        <v>112</v>
      </c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outlineLevel="1" x14ac:dyDescent="0.2">
      <c r="A10" s="135"/>
      <c r="B10" s="135"/>
      <c r="C10" s="165" t="s">
        <v>113</v>
      </c>
      <c r="D10" s="144"/>
      <c r="E10" s="149">
        <v>125.0448</v>
      </c>
      <c r="F10" s="151"/>
      <c r="G10" s="151"/>
      <c r="H10" s="151"/>
      <c r="I10" s="151"/>
      <c r="J10" s="151"/>
      <c r="K10" s="151"/>
      <c r="L10" s="151"/>
      <c r="M10" s="151"/>
      <c r="N10" s="142"/>
      <c r="O10" s="142"/>
      <c r="P10" s="142"/>
      <c r="Q10" s="142"/>
      <c r="R10" s="142"/>
      <c r="S10" s="142"/>
      <c r="T10" s="143"/>
      <c r="U10" s="142"/>
      <c r="V10" s="134"/>
      <c r="W10" s="134"/>
      <c r="X10" s="134"/>
      <c r="Y10" s="134"/>
      <c r="Z10" s="134"/>
      <c r="AA10" s="134"/>
      <c r="AB10" s="134"/>
      <c r="AC10" s="134"/>
      <c r="AD10" s="134"/>
      <c r="AE10" s="134" t="s">
        <v>114</v>
      </c>
      <c r="AF10" s="134">
        <v>0</v>
      </c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</row>
    <row r="11" spans="1:60" outlineLevel="1" x14ac:dyDescent="0.2">
      <c r="A11" s="135"/>
      <c r="B11" s="135"/>
      <c r="C11" s="165" t="s">
        <v>115</v>
      </c>
      <c r="D11" s="144"/>
      <c r="E11" s="149">
        <v>-22.245999999999999</v>
      </c>
      <c r="F11" s="151"/>
      <c r="G11" s="151"/>
      <c r="H11" s="151"/>
      <c r="I11" s="151"/>
      <c r="J11" s="151"/>
      <c r="K11" s="151"/>
      <c r="L11" s="151"/>
      <c r="M11" s="151"/>
      <c r="N11" s="142"/>
      <c r="O11" s="142"/>
      <c r="P11" s="142"/>
      <c r="Q11" s="142"/>
      <c r="R11" s="142"/>
      <c r="S11" s="142"/>
      <c r="T11" s="143"/>
      <c r="U11" s="142"/>
      <c r="V11" s="134"/>
      <c r="W11" s="134"/>
      <c r="X11" s="134"/>
      <c r="Y11" s="134"/>
      <c r="Z11" s="134"/>
      <c r="AA11" s="134"/>
      <c r="AB11" s="134"/>
      <c r="AC11" s="134"/>
      <c r="AD11" s="134"/>
      <c r="AE11" s="134" t="s">
        <v>114</v>
      </c>
      <c r="AF11" s="134">
        <v>0</v>
      </c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 outlineLevel="1" x14ac:dyDescent="0.2">
      <c r="A12" s="135">
        <v>2</v>
      </c>
      <c r="B12" s="135" t="s">
        <v>116</v>
      </c>
      <c r="C12" s="164" t="s">
        <v>117</v>
      </c>
      <c r="D12" s="141" t="s">
        <v>111</v>
      </c>
      <c r="E12" s="148">
        <v>61.99</v>
      </c>
      <c r="F12" s="233">
        <v>0</v>
      </c>
      <c r="G12" s="151">
        <f>F12*E12</f>
        <v>0</v>
      </c>
      <c r="H12" s="151">
        <v>14.27</v>
      </c>
      <c r="I12" s="151">
        <f>ROUND(E12*H12,2)</f>
        <v>884.6</v>
      </c>
      <c r="J12" s="151">
        <v>9.2600000000000016</v>
      </c>
      <c r="K12" s="151">
        <f>ROUND(E12*J12,2)</f>
        <v>574.03</v>
      </c>
      <c r="L12" s="151">
        <v>21</v>
      </c>
      <c r="M12" s="151">
        <f>G12*(1+L12/100)</f>
        <v>0</v>
      </c>
      <c r="N12" s="142">
        <v>3.5E-4</v>
      </c>
      <c r="O12" s="142">
        <f>ROUND(E12*N12,5)</f>
        <v>2.1700000000000001E-2</v>
      </c>
      <c r="P12" s="142">
        <v>0</v>
      </c>
      <c r="Q12" s="142">
        <f>ROUND(E12*P12,5)</f>
        <v>0</v>
      </c>
      <c r="R12" s="142"/>
      <c r="S12" s="142"/>
      <c r="T12" s="143">
        <v>1.35E-2</v>
      </c>
      <c r="U12" s="142">
        <f>ROUND(E12*T12,2)</f>
        <v>0.84</v>
      </c>
      <c r="V12" s="134"/>
      <c r="W12" s="134"/>
      <c r="X12" s="134"/>
      <c r="Y12" s="134"/>
      <c r="Z12" s="134"/>
      <c r="AA12" s="134"/>
      <c r="AB12" s="134"/>
      <c r="AC12" s="134"/>
      <c r="AD12" s="134"/>
      <c r="AE12" s="134" t="s">
        <v>118</v>
      </c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</row>
    <row r="13" spans="1:60" ht="22.5" outlineLevel="1" x14ac:dyDescent="0.2">
      <c r="A13" s="135">
        <v>3</v>
      </c>
      <c r="B13" s="135" t="s">
        <v>119</v>
      </c>
      <c r="C13" s="164" t="s">
        <v>120</v>
      </c>
      <c r="D13" s="141" t="s">
        <v>111</v>
      </c>
      <c r="E13" s="148">
        <v>19.5</v>
      </c>
      <c r="F13" s="233">
        <v>0</v>
      </c>
      <c r="G13" s="151">
        <f>F13*E13</f>
        <v>0</v>
      </c>
      <c r="H13" s="151">
        <v>6.85</v>
      </c>
      <c r="I13" s="151">
        <f>ROUND(E13*H13,2)</f>
        <v>133.58000000000001</v>
      </c>
      <c r="J13" s="151">
        <v>19.93</v>
      </c>
      <c r="K13" s="151">
        <f>ROUND(E13*J13,2)</f>
        <v>388.64</v>
      </c>
      <c r="L13" s="151">
        <v>21</v>
      </c>
      <c r="M13" s="151">
        <f>G13*(1+L13/100)</f>
        <v>0</v>
      </c>
      <c r="N13" s="142">
        <v>2.0000000000000002E-5</v>
      </c>
      <c r="O13" s="142">
        <f>ROUND(E13*N13,5)</f>
        <v>3.8999999999999999E-4</v>
      </c>
      <c r="P13" s="142">
        <v>0</v>
      </c>
      <c r="Q13" s="142">
        <f>ROUND(E13*P13,5)</f>
        <v>0</v>
      </c>
      <c r="R13" s="142"/>
      <c r="S13" s="142"/>
      <c r="T13" s="143">
        <v>2.9000000000000001E-2</v>
      </c>
      <c r="U13" s="142">
        <f>ROUND(E13*T13,2)</f>
        <v>0.56999999999999995</v>
      </c>
      <c r="V13" s="134"/>
      <c r="W13" s="134"/>
      <c r="X13" s="134"/>
      <c r="Y13" s="134"/>
      <c r="Z13" s="134"/>
      <c r="AA13" s="134"/>
      <c r="AB13" s="134"/>
      <c r="AC13" s="134"/>
      <c r="AD13" s="134"/>
      <c r="AE13" s="134" t="s">
        <v>118</v>
      </c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 x14ac:dyDescent="0.2">
      <c r="A14" s="136" t="s">
        <v>107</v>
      </c>
      <c r="B14" s="136" t="s">
        <v>58</v>
      </c>
      <c r="C14" s="166" t="s">
        <v>59</v>
      </c>
      <c r="D14" s="145"/>
      <c r="E14" s="150"/>
      <c r="F14" s="152"/>
      <c r="G14" s="152">
        <f>SUM(G15)</f>
        <v>0</v>
      </c>
      <c r="H14" s="152"/>
      <c r="I14" s="152">
        <f>SUM(I15:I15)</f>
        <v>0</v>
      </c>
      <c r="J14" s="152"/>
      <c r="K14" s="152">
        <f>SUM(K15:K15)</f>
        <v>2191.8000000000002</v>
      </c>
      <c r="L14" s="152"/>
      <c r="M14" s="152">
        <f>SUM(M15:M15)</f>
        <v>0</v>
      </c>
      <c r="N14" s="146"/>
      <c r="O14" s="146">
        <f>SUM(O15:O15)</f>
        <v>0</v>
      </c>
      <c r="P14" s="146"/>
      <c r="Q14" s="146">
        <f>SUM(Q15:Q15)</f>
        <v>0</v>
      </c>
      <c r="R14" s="146"/>
      <c r="S14" s="146"/>
      <c r="T14" s="147"/>
      <c r="U14" s="146">
        <f>SUM(U15:U15)</f>
        <v>0</v>
      </c>
      <c r="AE14" t="s">
        <v>108</v>
      </c>
    </row>
    <row r="15" spans="1:60" outlineLevel="1" x14ac:dyDescent="0.2">
      <c r="A15" s="135">
        <v>4</v>
      </c>
      <c r="B15" s="135" t="s">
        <v>121</v>
      </c>
      <c r="C15" s="164" t="s">
        <v>122</v>
      </c>
      <c r="D15" s="141" t="s">
        <v>123</v>
      </c>
      <c r="E15" s="148">
        <v>1</v>
      </c>
      <c r="F15" s="233">
        <v>0</v>
      </c>
      <c r="G15" s="151">
        <f>F15*E15</f>
        <v>0</v>
      </c>
      <c r="H15" s="151">
        <v>0</v>
      </c>
      <c r="I15" s="151">
        <f>ROUND(E15*H15,2)</f>
        <v>0</v>
      </c>
      <c r="J15" s="151">
        <v>2191.8000000000002</v>
      </c>
      <c r="K15" s="151">
        <f>ROUND(E15*J15,2)</f>
        <v>2191.8000000000002</v>
      </c>
      <c r="L15" s="151">
        <v>21</v>
      </c>
      <c r="M15" s="151">
        <f>G15*(1+L15/100)</f>
        <v>0</v>
      </c>
      <c r="N15" s="142">
        <v>0</v>
      </c>
      <c r="O15" s="142">
        <f>ROUND(E15*N15,5)</f>
        <v>0</v>
      </c>
      <c r="P15" s="142">
        <v>0</v>
      </c>
      <c r="Q15" s="142">
        <f>ROUND(E15*P15,5)</f>
        <v>0</v>
      </c>
      <c r="R15" s="142"/>
      <c r="S15" s="142"/>
      <c r="T15" s="143">
        <v>0</v>
      </c>
      <c r="U15" s="142">
        <f>ROUND(E15*T15,2)</f>
        <v>0</v>
      </c>
      <c r="V15" s="134"/>
      <c r="W15" s="134"/>
      <c r="X15" s="134"/>
      <c r="Y15" s="134"/>
      <c r="Z15" s="134"/>
      <c r="AA15" s="134"/>
      <c r="AB15" s="134"/>
      <c r="AC15" s="134"/>
      <c r="AD15" s="134"/>
      <c r="AE15" s="134" t="s">
        <v>118</v>
      </c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</row>
    <row r="16" spans="1:60" x14ac:dyDescent="0.2">
      <c r="A16" s="136" t="s">
        <v>107</v>
      </c>
      <c r="B16" s="136" t="s">
        <v>60</v>
      </c>
      <c r="C16" s="166" t="s">
        <v>61</v>
      </c>
      <c r="D16" s="145"/>
      <c r="E16" s="150"/>
      <c r="F16" s="152"/>
      <c r="G16" s="152">
        <f>SUM(G17)</f>
        <v>0</v>
      </c>
      <c r="H16" s="152"/>
      <c r="I16" s="152">
        <f>SUM(I17:I18)</f>
        <v>193.14</v>
      </c>
      <c r="J16" s="152"/>
      <c r="K16" s="152">
        <f>SUM(K17:K18)</f>
        <v>14056.09</v>
      </c>
      <c r="L16" s="152"/>
      <c r="M16" s="152">
        <f>SUM(M17:M18)</f>
        <v>0</v>
      </c>
      <c r="N16" s="146"/>
      <c r="O16" s="146">
        <f>SUM(O17:O18)</f>
        <v>3.2599999999999999E-3</v>
      </c>
      <c r="P16" s="146"/>
      <c r="Q16" s="146">
        <f>SUM(Q17:Q18)</f>
        <v>0</v>
      </c>
      <c r="R16" s="146"/>
      <c r="S16" s="146"/>
      <c r="T16" s="147"/>
      <c r="U16" s="146">
        <f>SUM(U17:U18)</f>
        <v>25.1</v>
      </c>
      <c r="AE16" t="s">
        <v>108</v>
      </c>
    </row>
    <row r="17" spans="1:60" ht="22.5" outlineLevel="1" x14ac:dyDescent="0.2">
      <c r="A17" s="135">
        <v>5</v>
      </c>
      <c r="B17" s="135" t="s">
        <v>124</v>
      </c>
      <c r="C17" s="164" t="s">
        <v>125</v>
      </c>
      <c r="D17" s="141" t="s">
        <v>111</v>
      </c>
      <c r="E17" s="148">
        <v>81.494</v>
      </c>
      <c r="F17" s="233">
        <v>0</v>
      </c>
      <c r="G17" s="151">
        <f>F17*E17</f>
        <v>0</v>
      </c>
      <c r="H17" s="151">
        <v>2.37</v>
      </c>
      <c r="I17" s="151">
        <f>ROUND(E17*H17,2)</f>
        <v>193.14</v>
      </c>
      <c r="J17" s="151">
        <v>172.48</v>
      </c>
      <c r="K17" s="151">
        <f>ROUND(E17*J17,2)</f>
        <v>14056.09</v>
      </c>
      <c r="L17" s="151">
        <v>21</v>
      </c>
      <c r="M17" s="151">
        <f>G17*(1+L17/100)</f>
        <v>0</v>
      </c>
      <c r="N17" s="142">
        <v>4.0000000000000003E-5</v>
      </c>
      <c r="O17" s="142">
        <f>ROUND(E17*N17,5)</f>
        <v>3.2599999999999999E-3</v>
      </c>
      <c r="P17" s="142">
        <v>0</v>
      </c>
      <c r="Q17" s="142">
        <f>ROUND(E17*P17,5)</f>
        <v>0</v>
      </c>
      <c r="R17" s="142"/>
      <c r="S17" s="142"/>
      <c r="T17" s="143">
        <v>0.308</v>
      </c>
      <c r="U17" s="142">
        <f>ROUND(E17*T17,2)</f>
        <v>25.1</v>
      </c>
      <c r="V17" s="134"/>
      <c r="W17" s="134"/>
      <c r="X17" s="134"/>
      <c r="Y17" s="134"/>
      <c r="Z17" s="134"/>
      <c r="AA17" s="134"/>
      <c r="AB17" s="134"/>
      <c r="AC17" s="134"/>
      <c r="AD17" s="134"/>
      <c r="AE17" s="134" t="s">
        <v>118</v>
      </c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</row>
    <row r="18" spans="1:60" outlineLevel="1" x14ac:dyDescent="0.2">
      <c r="A18" s="135"/>
      <c r="B18" s="135"/>
      <c r="C18" s="165" t="s">
        <v>126</v>
      </c>
      <c r="D18" s="144"/>
      <c r="E18" s="149">
        <v>81.494</v>
      </c>
      <c r="F18" s="151"/>
      <c r="G18" s="151"/>
      <c r="H18" s="151"/>
      <c r="I18" s="151"/>
      <c r="J18" s="151"/>
      <c r="K18" s="151"/>
      <c r="L18" s="151"/>
      <c r="M18" s="151"/>
      <c r="N18" s="142"/>
      <c r="O18" s="142"/>
      <c r="P18" s="142"/>
      <c r="Q18" s="142"/>
      <c r="R18" s="142"/>
      <c r="S18" s="142"/>
      <c r="T18" s="143"/>
      <c r="U18" s="142"/>
      <c r="V18" s="134"/>
      <c r="W18" s="134"/>
      <c r="X18" s="134"/>
      <c r="Y18" s="134"/>
      <c r="Z18" s="134"/>
      <c r="AA18" s="134"/>
      <c r="AB18" s="134"/>
      <c r="AC18" s="134"/>
      <c r="AD18" s="134"/>
      <c r="AE18" s="134" t="s">
        <v>114</v>
      </c>
      <c r="AF18" s="134">
        <v>0</v>
      </c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</row>
    <row r="19" spans="1:60" x14ac:dyDescent="0.2">
      <c r="A19" s="136" t="s">
        <v>107</v>
      </c>
      <c r="B19" s="136" t="s">
        <v>62</v>
      </c>
      <c r="C19" s="166" t="s">
        <v>63</v>
      </c>
      <c r="D19" s="145"/>
      <c r="E19" s="150"/>
      <c r="F19" s="152"/>
      <c r="G19" s="152">
        <f>SUM(G20:G27)</f>
        <v>0</v>
      </c>
      <c r="H19" s="152"/>
      <c r="I19" s="152">
        <f>SUM(I20:I27)</f>
        <v>1344.2400000000002</v>
      </c>
      <c r="J19" s="152"/>
      <c r="K19" s="152">
        <f>SUM(K20:K27)</f>
        <v>45357.48</v>
      </c>
      <c r="L19" s="152"/>
      <c r="M19" s="152">
        <f>SUM(M20:M27)</f>
        <v>0</v>
      </c>
      <c r="N19" s="146"/>
      <c r="O19" s="146">
        <f>SUM(O20:O27)</f>
        <v>3.5279999999999992E-2</v>
      </c>
      <c r="P19" s="146"/>
      <c r="Q19" s="146">
        <f>SUM(Q20:Q27)</f>
        <v>0.40400000000000003</v>
      </c>
      <c r="R19" s="146"/>
      <c r="S19" s="146"/>
      <c r="T19" s="147"/>
      <c r="U19" s="146">
        <f>SUM(U20:U27)</f>
        <v>43.959999999999994</v>
      </c>
      <c r="AE19" t="s">
        <v>108</v>
      </c>
    </row>
    <row r="20" spans="1:60" outlineLevel="1" x14ac:dyDescent="0.2">
      <c r="A20" s="135">
        <v>6</v>
      </c>
      <c r="B20" s="135" t="s">
        <v>127</v>
      </c>
      <c r="C20" s="164" t="s">
        <v>128</v>
      </c>
      <c r="D20" s="141" t="s">
        <v>129</v>
      </c>
      <c r="E20" s="148">
        <v>62</v>
      </c>
      <c r="F20" s="233">
        <v>0</v>
      </c>
      <c r="G20" s="151">
        <f t="shared" ref="G20:G27" si="0">F20*E20</f>
        <v>0</v>
      </c>
      <c r="H20" s="151">
        <v>18.670000000000002</v>
      </c>
      <c r="I20" s="151">
        <f t="shared" ref="I20:I27" si="1">ROUND(E20*H20,2)</f>
        <v>1157.54</v>
      </c>
      <c r="J20" s="151">
        <v>213.38</v>
      </c>
      <c r="K20" s="151">
        <f t="shared" ref="K20:K27" si="2">ROUND(E20*J20,2)</f>
        <v>13229.56</v>
      </c>
      <c r="L20" s="151">
        <v>21</v>
      </c>
      <c r="M20" s="151">
        <f t="shared" ref="M20:M27" si="3">G20*(1+L20/100)</f>
        <v>0</v>
      </c>
      <c r="N20" s="142">
        <v>4.8999999999999998E-4</v>
      </c>
      <c r="O20" s="142">
        <f t="shared" ref="O20:O27" si="4">ROUND(E20*N20,5)</f>
        <v>3.0380000000000001E-2</v>
      </c>
      <c r="P20" s="142">
        <v>2E-3</v>
      </c>
      <c r="Q20" s="142">
        <f t="shared" ref="Q20:Q27" si="5">ROUND(E20*P20,5)</f>
        <v>0.124</v>
      </c>
      <c r="R20" s="142"/>
      <c r="S20" s="142"/>
      <c r="T20" s="143">
        <v>0.40899999999999997</v>
      </c>
      <c r="U20" s="142">
        <f t="shared" ref="U20:U27" si="6">ROUND(E20*T20,2)</f>
        <v>25.36</v>
      </c>
      <c r="V20" s="134"/>
      <c r="W20" s="134"/>
      <c r="X20" s="134"/>
      <c r="Y20" s="134"/>
      <c r="Z20" s="134"/>
      <c r="AA20" s="134"/>
      <c r="AB20" s="134"/>
      <c r="AC20" s="134"/>
      <c r="AD20" s="134"/>
      <c r="AE20" s="134" t="s">
        <v>118</v>
      </c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</row>
    <row r="21" spans="1:60" outlineLevel="1" x14ac:dyDescent="0.2">
      <c r="A21" s="135">
        <v>7</v>
      </c>
      <c r="B21" s="135" t="s">
        <v>130</v>
      </c>
      <c r="C21" s="164" t="s">
        <v>131</v>
      </c>
      <c r="D21" s="141" t="s">
        <v>129</v>
      </c>
      <c r="E21" s="148">
        <v>8</v>
      </c>
      <c r="F21" s="233">
        <v>0</v>
      </c>
      <c r="G21" s="151">
        <f t="shared" si="0"/>
        <v>0</v>
      </c>
      <c r="H21" s="151">
        <v>18.670000000000002</v>
      </c>
      <c r="I21" s="151">
        <f t="shared" si="1"/>
        <v>149.36000000000001</v>
      </c>
      <c r="J21" s="151">
        <v>466.88</v>
      </c>
      <c r="K21" s="151">
        <f t="shared" si="2"/>
        <v>3735.04</v>
      </c>
      <c r="L21" s="151">
        <v>21</v>
      </c>
      <c r="M21" s="151">
        <f t="shared" si="3"/>
        <v>0</v>
      </c>
      <c r="N21" s="142">
        <v>4.8999999999999998E-4</v>
      </c>
      <c r="O21" s="142">
        <f t="shared" si="4"/>
        <v>3.9199999999999999E-3</v>
      </c>
      <c r="P21" s="142">
        <v>1.0999999999999999E-2</v>
      </c>
      <c r="Q21" s="142">
        <f t="shared" si="5"/>
        <v>8.7999999999999995E-2</v>
      </c>
      <c r="R21" s="142"/>
      <c r="S21" s="142"/>
      <c r="T21" s="143">
        <v>0.90600000000000003</v>
      </c>
      <c r="U21" s="142">
        <f t="shared" si="6"/>
        <v>7.25</v>
      </c>
      <c r="V21" s="134"/>
      <c r="W21" s="134"/>
      <c r="X21" s="134"/>
      <c r="Y21" s="134"/>
      <c r="Z21" s="134"/>
      <c r="AA21" s="134"/>
      <c r="AB21" s="134"/>
      <c r="AC21" s="134"/>
      <c r="AD21" s="134"/>
      <c r="AE21" s="134" t="s">
        <v>118</v>
      </c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</row>
    <row r="22" spans="1:60" ht="22.5" outlineLevel="1" x14ac:dyDescent="0.2">
      <c r="A22" s="135">
        <v>8</v>
      </c>
      <c r="B22" s="135" t="s">
        <v>132</v>
      </c>
      <c r="C22" s="164" t="s">
        <v>133</v>
      </c>
      <c r="D22" s="141" t="s">
        <v>134</v>
      </c>
      <c r="E22" s="148">
        <v>1</v>
      </c>
      <c r="F22" s="233">
        <v>0</v>
      </c>
      <c r="G22" s="151">
        <f t="shared" si="0"/>
        <v>0</v>
      </c>
      <c r="H22" s="151">
        <v>18.670000000000002</v>
      </c>
      <c r="I22" s="151">
        <f t="shared" si="1"/>
        <v>18.670000000000002</v>
      </c>
      <c r="J22" s="151">
        <v>6416.33</v>
      </c>
      <c r="K22" s="151">
        <f t="shared" si="2"/>
        <v>6416.33</v>
      </c>
      <c r="L22" s="151">
        <v>21</v>
      </c>
      <c r="M22" s="151">
        <f t="shared" si="3"/>
        <v>0</v>
      </c>
      <c r="N22" s="142">
        <v>4.8999999999999998E-4</v>
      </c>
      <c r="O22" s="142">
        <f t="shared" si="4"/>
        <v>4.8999999999999998E-4</v>
      </c>
      <c r="P22" s="142">
        <v>1.0999999999999999E-2</v>
      </c>
      <c r="Q22" s="142">
        <f t="shared" si="5"/>
        <v>1.0999999999999999E-2</v>
      </c>
      <c r="R22" s="142"/>
      <c r="S22" s="142"/>
      <c r="T22" s="143">
        <v>0.90600000000000003</v>
      </c>
      <c r="U22" s="142">
        <f t="shared" si="6"/>
        <v>0.91</v>
      </c>
      <c r="V22" s="134"/>
      <c r="W22" s="134"/>
      <c r="X22" s="134"/>
      <c r="Y22" s="134"/>
      <c r="Z22" s="134"/>
      <c r="AA22" s="134"/>
      <c r="AB22" s="134"/>
      <c r="AC22" s="134"/>
      <c r="AD22" s="134"/>
      <c r="AE22" s="134" t="s">
        <v>118</v>
      </c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</row>
    <row r="23" spans="1:60" ht="22.5" outlineLevel="1" x14ac:dyDescent="0.2">
      <c r="A23" s="135">
        <v>9</v>
      </c>
      <c r="B23" s="135" t="s">
        <v>132</v>
      </c>
      <c r="C23" s="164" t="s">
        <v>135</v>
      </c>
      <c r="D23" s="141" t="s">
        <v>134</v>
      </c>
      <c r="E23" s="148">
        <v>1</v>
      </c>
      <c r="F23" s="233">
        <v>0</v>
      </c>
      <c r="G23" s="151">
        <f t="shared" si="0"/>
        <v>0</v>
      </c>
      <c r="H23" s="151">
        <v>18.670000000000002</v>
      </c>
      <c r="I23" s="151">
        <f t="shared" si="1"/>
        <v>18.670000000000002</v>
      </c>
      <c r="J23" s="151">
        <v>4921.33</v>
      </c>
      <c r="K23" s="151">
        <f t="shared" si="2"/>
        <v>4921.33</v>
      </c>
      <c r="L23" s="151">
        <v>21</v>
      </c>
      <c r="M23" s="151">
        <f t="shared" si="3"/>
        <v>0</v>
      </c>
      <c r="N23" s="142">
        <v>4.8999999999999998E-4</v>
      </c>
      <c r="O23" s="142">
        <f t="shared" si="4"/>
        <v>4.8999999999999998E-4</v>
      </c>
      <c r="P23" s="142">
        <v>1.0999999999999999E-2</v>
      </c>
      <c r="Q23" s="142">
        <f t="shared" si="5"/>
        <v>1.0999999999999999E-2</v>
      </c>
      <c r="R23" s="142"/>
      <c r="S23" s="142"/>
      <c r="T23" s="143">
        <v>0.90600000000000003</v>
      </c>
      <c r="U23" s="142">
        <f t="shared" si="6"/>
        <v>0.91</v>
      </c>
      <c r="V23" s="134"/>
      <c r="W23" s="134"/>
      <c r="X23" s="134"/>
      <c r="Y23" s="134"/>
      <c r="Z23" s="134"/>
      <c r="AA23" s="134"/>
      <c r="AB23" s="134"/>
      <c r="AC23" s="134"/>
      <c r="AD23" s="134"/>
      <c r="AE23" s="134" t="s">
        <v>118</v>
      </c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</row>
    <row r="24" spans="1:60" outlineLevel="1" x14ac:dyDescent="0.2">
      <c r="A24" s="135">
        <v>10</v>
      </c>
      <c r="B24" s="135" t="s">
        <v>136</v>
      </c>
      <c r="C24" s="164" t="s">
        <v>137</v>
      </c>
      <c r="D24" s="141" t="s">
        <v>111</v>
      </c>
      <c r="E24" s="148">
        <v>2.5</v>
      </c>
      <c r="F24" s="233">
        <v>0</v>
      </c>
      <c r="G24" s="151">
        <f t="shared" si="0"/>
        <v>0</v>
      </c>
      <c r="H24" s="151">
        <v>0</v>
      </c>
      <c r="I24" s="151">
        <f t="shared" si="1"/>
        <v>0</v>
      </c>
      <c r="J24" s="151">
        <v>295.10000000000002</v>
      </c>
      <c r="K24" s="151">
        <f t="shared" si="2"/>
        <v>737.75</v>
      </c>
      <c r="L24" s="151">
        <v>21</v>
      </c>
      <c r="M24" s="151">
        <f t="shared" si="3"/>
        <v>0</v>
      </c>
      <c r="N24" s="142">
        <v>0</v>
      </c>
      <c r="O24" s="142">
        <f t="shared" si="4"/>
        <v>0</v>
      </c>
      <c r="P24" s="142">
        <v>6.8000000000000005E-2</v>
      </c>
      <c r="Q24" s="142">
        <f t="shared" si="5"/>
        <v>0.17</v>
      </c>
      <c r="R24" s="142"/>
      <c r="S24" s="142"/>
      <c r="T24" s="143">
        <v>0.48937999999999998</v>
      </c>
      <c r="U24" s="142">
        <f t="shared" si="6"/>
        <v>1.22</v>
      </c>
      <c r="V24" s="134"/>
      <c r="W24" s="134"/>
      <c r="X24" s="134"/>
      <c r="Y24" s="134"/>
      <c r="Z24" s="134"/>
      <c r="AA24" s="134"/>
      <c r="AB24" s="134"/>
      <c r="AC24" s="134"/>
      <c r="AD24" s="134"/>
      <c r="AE24" s="134" t="s">
        <v>112</v>
      </c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 outlineLevel="1" x14ac:dyDescent="0.2">
      <c r="A25" s="135">
        <v>11</v>
      </c>
      <c r="B25" s="135" t="s">
        <v>138</v>
      </c>
      <c r="C25" s="164" t="s">
        <v>139</v>
      </c>
      <c r="D25" s="141" t="s">
        <v>140</v>
      </c>
      <c r="E25" s="148">
        <v>3.1</v>
      </c>
      <c r="F25" s="233">
        <v>0</v>
      </c>
      <c r="G25" s="151">
        <f t="shared" si="0"/>
        <v>0</v>
      </c>
      <c r="H25" s="151">
        <v>0</v>
      </c>
      <c r="I25" s="151">
        <f t="shared" si="1"/>
        <v>0</v>
      </c>
      <c r="J25" s="151">
        <v>1981.2</v>
      </c>
      <c r="K25" s="151">
        <f t="shared" si="2"/>
        <v>6141.72</v>
      </c>
      <c r="L25" s="151">
        <v>21</v>
      </c>
      <c r="M25" s="151">
        <f t="shared" si="3"/>
        <v>0</v>
      </c>
      <c r="N25" s="142">
        <v>0</v>
      </c>
      <c r="O25" s="142">
        <f t="shared" si="4"/>
        <v>0</v>
      </c>
      <c r="P25" s="142">
        <v>0</v>
      </c>
      <c r="Q25" s="142">
        <f t="shared" si="5"/>
        <v>0</v>
      </c>
      <c r="R25" s="142"/>
      <c r="S25" s="142"/>
      <c r="T25" s="143">
        <v>2.68</v>
      </c>
      <c r="U25" s="142">
        <f t="shared" si="6"/>
        <v>8.31</v>
      </c>
      <c r="V25" s="134"/>
      <c r="W25" s="134"/>
      <c r="X25" s="134"/>
      <c r="Y25" s="134"/>
      <c r="Z25" s="134"/>
      <c r="AA25" s="134"/>
      <c r="AB25" s="134"/>
      <c r="AC25" s="134"/>
      <c r="AD25" s="134"/>
      <c r="AE25" s="134" t="s">
        <v>112</v>
      </c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</row>
    <row r="26" spans="1:60" ht="22.5" outlineLevel="1" x14ac:dyDescent="0.2">
      <c r="A26" s="135">
        <v>12</v>
      </c>
      <c r="B26" s="135" t="s">
        <v>141</v>
      </c>
      <c r="C26" s="164" t="s">
        <v>142</v>
      </c>
      <c r="D26" s="141" t="s">
        <v>140</v>
      </c>
      <c r="E26" s="148">
        <v>3.1</v>
      </c>
      <c r="F26" s="233">
        <v>0</v>
      </c>
      <c r="G26" s="151">
        <f t="shared" si="0"/>
        <v>0</v>
      </c>
      <c r="H26" s="151">
        <v>0</v>
      </c>
      <c r="I26" s="151">
        <f t="shared" si="1"/>
        <v>0</v>
      </c>
      <c r="J26" s="151">
        <v>737.1</v>
      </c>
      <c r="K26" s="151">
        <f t="shared" si="2"/>
        <v>2285.0100000000002</v>
      </c>
      <c r="L26" s="151">
        <v>21</v>
      </c>
      <c r="M26" s="151">
        <f t="shared" si="3"/>
        <v>0</v>
      </c>
      <c r="N26" s="142">
        <v>0</v>
      </c>
      <c r="O26" s="142">
        <f t="shared" si="4"/>
        <v>0</v>
      </c>
      <c r="P26" s="142">
        <v>0</v>
      </c>
      <c r="Q26" s="142">
        <f t="shared" si="5"/>
        <v>0</v>
      </c>
      <c r="R26" s="142"/>
      <c r="S26" s="142"/>
      <c r="T26" s="143">
        <v>0</v>
      </c>
      <c r="U26" s="142">
        <f t="shared" si="6"/>
        <v>0</v>
      </c>
      <c r="V26" s="134"/>
      <c r="W26" s="134"/>
      <c r="X26" s="134"/>
      <c r="Y26" s="134"/>
      <c r="Z26" s="134"/>
      <c r="AA26" s="134"/>
      <c r="AB26" s="134"/>
      <c r="AC26" s="134"/>
      <c r="AD26" s="134"/>
      <c r="AE26" s="134" t="s">
        <v>118</v>
      </c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</row>
    <row r="27" spans="1:60" ht="22.5" outlineLevel="1" x14ac:dyDescent="0.2">
      <c r="A27" s="135">
        <v>13</v>
      </c>
      <c r="B27" s="135" t="s">
        <v>143</v>
      </c>
      <c r="C27" s="164" t="s">
        <v>144</v>
      </c>
      <c r="D27" s="141" t="s">
        <v>140</v>
      </c>
      <c r="E27" s="148">
        <v>3.1</v>
      </c>
      <c r="F27" s="233">
        <v>0</v>
      </c>
      <c r="G27" s="151">
        <f t="shared" si="0"/>
        <v>0</v>
      </c>
      <c r="H27" s="151">
        <v>0</v>
      </c>
      <c r="I27" s="151">
        <f t="shared" si="1"/>
        <v>0</v>
      </c>
      <c r="J27" s="151">
        <v>2545.4</v>
      </c>
      <c r="K27" s="151">
        <f t="shared" si="2"/>
        <v>7890.74</v>
      </c>
      <c r="L27" s="151">
        <v>21</v>
      </c>
      <c r="M27" s="151">
        <f t="shared" si="3"/>
        <v>0</v>
      </c>
      <c r="N27" s="142">
        <v>0</v>
      </c>
      <c r="O27" s="142">
        <f t="shared" si="4"/>
        <v>0</v>
      </c>
      <c r="P27" s="142">
        <v>0</v>
      </c>
      <c r="Q27" s="142">
        <f t="shared" si="5"/>
        <v>0</v>
      </c>
      <c r="R27" s="142"/>
      <c r="S27" s="142"/>
      <c r="T27" s="143">
        <v>0</v>
      </c>
      <c r="U27" s="142">
        <f t="shared" si="6"/>
        <v>0</v>
      </c>
      <c r="V27" s="134"/>
      <c r="W27" s="134"/>
      <c r="X27" s="134"/>
      <c r="Y27" s="134"/>
      <c r="Z27" s="134"/>
      <c r="AA27" s="134"/>
      <c r="AB27" s="134"/>
      <c r="AC27" s="134"/>
      <c r="AD27" s="134"/>
      <c r="AE27" s="134" t="s">
        <v>118</v>
      </c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</row>
    <row r="28" spans="1:60" x14ac:dyDescent="0.2">
      <c r="A28" s="136" t="s">
        <v>107</v>
      </c>
      <c r="B28" s="136" t="s">
        <v>64</v>
      </c>
      <c r="C28" s="166" t="s">
        <v>65</v>
      </c>
      <c r="D28" s="145"/>
      <c r="E28" s="150"/>
      <c r="F28" s="152"/>
      <c r="G28" s="152">
        <f>SUM(G29)</f>
        <v>0</v>
      </c>
      <c r="H28" s="152"/>
      <c r="I28" s="152">
        <f>SUM(I29:I29)</f>
        <v>0</v>
      </c>
      <c r="J28" s="152"/>
      <c r="K28" s="152">
        <f>SUM(K29:K29)</f>
        <v>1447.2</v>
      </c>
      <c r="L28" s="152"/>
      <c r="M28" s="152">
        <f>SUM(M29:M29)</f>
        <v>0</v>
      </c>
      <c r="N28" s="146"/>
      <c r="O28" s="146">
        <f>SUM(O29:O29)</f>
        <v>0</v>
      </c>
      <c r="P28" s="146"/>
      <c r="Q28" s="146">
        <f>SUM(Q29:Q29)</f>
        <v>0</v>
      </c>
      <c r="R28" s="146"/>
      <c r="S28" s="146"/>
      <c r="T28" s="147"/>
      <c r="U28" s="146">
        <f>SUM(U29:U29)</f>
        <v>3.07</v>
      </c>
      <c r="AE28" t="s">
        <v>108</v>
      </c>
    </row>
    <row r="29" spans="1:60" outlineLevel="1" x14ac:dyDescent="0.2">
      <c r="A29" s="135">
        <v>14</v>
      </c>
      <c r="B29" s="135" t="s">
        <v>145</v>
      </c>
      <c r="C29" s="164" t="s">
        <v>146</v>
      </c>
      <c r="D29" s="141" t="s">
        <v>140</v>
      </c>
      <c r="E29" s="148">
        <v>3.6</v>
      </c>
      <c r="F29" s="233">
        <v>0</v>
      </c>
      <c r="G29" s="151">
        <f>F29*E29</f>
        <v>0</v>
      </c>
      <c r="H29" s="151">
        <v>0</v>
      </c>
      <c r="I29" s="151">
        <f>ROUND(E29*H29,2)</f>
        <v>0</v>
      </c>
      <c r="J29" s="151">
        <v>402</v>
      </c>
      <c r="K29" s="151">
        <f>ROUND(E29*J29,2)</f>
        <v>1447.2</v>
      </c>
      <c r="L29" s="151">
        <v>21</v>
      </c>
      <c r="M29" s="151">
        <f>G29*(1+L29/100)</f>
        <v>0</v>
      </c>
      <c r="N29" s="142">
        <v>0</v>
      </c>
      <c r="O29" s="142">
        <f>ROUND(E29*N29,5)</f>
        <v>0</v>
      </c>
      <c r="P29" s="142">
        <v>0</v>
      </c>
      <c r="Q29" s="142">
        <f>ROUND(E29*P29,5)</f>
        <v>0</v>
      </c>
      <c r="R29" s="142"/>
      <c r="S29" s="142"/>
      <c r="T29" s="143">
        <v>0.85199999999999998</v>
      </c>
      <c r="U29" s="142">
        <f>ROUND(E29*T29,2)</f>
        <v>3.07</v>
      </c>
      <c r="V29" s="134"/>
      <c r="W29" s="134"/>
      <c r="X29" s="134"/>
      <c r="Y29" s="134"/>
      <c r="Z29" s="134"/>
      <c r="AA29" s="134"/>
      <c r="AB29" s="134"/>
      <c r="AC29" s="134"/>
      <c r="AD29" s="134"/>
      <c r="AE29" s="134" t="s">
        <v>118</v>
      </c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</row>
    <row r="30" spans="1:60" x14ac:dyDescent="0.2">
      <c r="A30" s="136" t="s">
        <v>107</v>
      </c>
      <c r="B30" s="136" t="s">
        <v>66</v>
      </c>
      <c r="C30" s="166" t="s">
        <v>67</v>
      </c>
      <c r="D30" s="145"/>
      <c r="E30" s="150"/>
      <c r="F30" s="152"/>
      <c r="G30" s="152">
        <f>SUM(G31:G39)</f>
        <v>0</v>
      </c>
      <c r="H30" s="152"/>
      <c r="I30" s="152">
        <f>SUM(I31:I39)</f>
        <v>10915.1</v>
      </c>
      <c r="J30" s="152"/>
      <c r="K30" s="152">
        <f>SUM(K31:K39)</f>
        <v>22156.58</v>
      </c>
      <c r="L30" s="152"/>
      <c r="M30" s="152">
        <f>SUM(M31:M39)</f>
        <v>0</v>
      </c>
      <c r="N30" s="146"/>
      <c r="O30" s="146">
        <f>SUM(O31:O39)</f>
        <v>2.0029999999999996E-2</v>
      </c>
      <c r="P30" s="146"/>
      <c r="Q30" s="146">
        <f>SUM(Q31:Q39)</f>
        <v>2.102E-2</v>
      </c>
      <c r="R30" s="146"/>
      <c r="S30" s="146"/>
      <c r="T30" s="147"/>
      <c r="U30" s="146">
        <f>SUM(U31:U39)</f>
        <v>5.98</v>
      </c>
      <c r="AE30" t="s">
        <v>108</v>
      </c>
    </row>
    <row r="31" spans="1:60" outlineLevel="1" x14ac:dyDescent="0.2">
      <c r="A31" s="135">
        <v>15</v>
      </c>
      <c r="B31" s="135" t="s">
        <v>147</v>
      </c>
      <c r="C31" s="164" t="s">
        <v>148</v>
      </c>
      <c r="D31" s="141" t="s">
        <v>134</v>
      </c>
      <c r="E31" s="148">
        <v>1</v>
      </c>
      <c r="F31" s="233">
        <v>0</v>
      </c>
      <c r="G31" s="151">
        <f t="shared" ref="G31:G39" si="7">F31*E31</f>
        <v>0</v>
      </c>
      <c r="H31" s="151">
        <v>0</v>
      </c>
      <c r="I31" s="151">
        <f t="shared" ref="I31:I39" si="8">ROUND(E31*H31,2)</f>
        <v>0</v>
      </c>
      <c r="J31" s="151">
        <v>213.85</v>
      </c>
      <c r="K31" s="151">
        <f t="shared" ref="K31:K39" si="9">ROUND(E31*J31,2)</f>
        <v>213.85</v>
      </c>
      <c r="L31" s="151">
        <v>21</v>
      </c>
      <c r="M31" s="151">
        <f t="shared" ref="M31:M39" si="10">G31*(1+L31/100)</f>
        <v>0</v>
      </c>
      <c r="N31" s="142">
        <v>0</v>
      </c>
      <c r="O31" s="142">
        <f t="shared" ref="O31:O39" si="11">ROUND(E31*N31,5)</f>
        <v>0</v>
      </c>
      <c r="P31" s="142">
        <v>1.9460000000000002E-2</v>
      </c>
      <c r="Q31" s="142">
        <f t="shared" ref="Q31:Q39" si="12">ROUND(E31*P31,5)</f>
        <v>1.9460000000000002E-2</v>
      </c>
      <c r="R31" s="142"/>
      <c r="S31" s="142"/>
      <c r="T31" s="143">
        <v>0.38200000000000001</v>
      </c>
      <c r="U31" s="142">
        <f t="shared" ref="U31:U39" si="13">ROUND(E31*T31,2)</f>
        <v>0.38</v>
      </c>
      <c r="V31" s="134"/>
      <c r="W31" s="134"/>
      <c r="X31" s="134"/>
      <c r="Y31" s="134"/>
      <c r="Z31" s="134"/>
      <c r="AA31" s="134"/>
      <c r="AB31" s="134"/>
      <c r="AC31" s="134"/>
      <c r="AD31" s="134"/>
      <c r="AE31" s="134" t="s">
        <v>118</v>
      </c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outlineLevel="1" x14ac:dyDescent="0.2">
      <c r="A32" s="135">
        <v>16</v>
      </c>
      <c r="B32" s="135" t="s">
        <v>149</v>
      </c>
      <c r="C32" s="164" t="s">
        <v>150</v>
      </c>
      <c r="D32" s="141" t="s">
        <v>134</v>
      </c>
      <c r="E32" s="148">
        <v>1</v>
      </c>
      <c r="F32" s="233">
        <v>0</v>
      </c>
      <c r="G32" s="151">
        <f t="shared" si="7"/>
        <v>0</v>
      </c>
      <c r="H32" s="151">
        <v>665.52</v>
      </c>
      <c r="I32" s="151">
        <f t="shared" si="8"/>
        <v>665.52</v>
      </c>
      <c r="J32" s="151">
        <v>886.68000000000006</v>
      </c>
      <c r="K32" s="151">
        <f t="shared" si="9"/>
        <v>886.68</v>
      </c>
      <c r="L32" s="151">
        <v>21</v>
      </c>
      <c r="M32" s="151">
        <f t="shared" si="10"/>
        <v>0</v>
      </c>
      <c r="N32" s="142">
        <v>8.4000000000000003E-4</v>
      </c>
      <c r="O32" s="142">
        <f t="shared" si="11"/>
        <v>8.4000000000000003E-4</v>
      </c>
      <c r="P32" s="142">
        <v>0</v>
      </c>
      <c r="Q32" s="142">
        <f t="shared" si="12"/>
        <v>0</v>
      </c>
      <c r="R32" s="142"/>
      <c r="S32" s="142"/>
      <c r="T32" s="143">
        <v>1.2529999999999999</v>
      </c>
      <c r="U32" s="142">
        <f t="shared" si="13"/>
        <v>1.25</v>
      </c>
      <c r="V32" s="134"/>
      <c r="W32" s="134"/>
      <c r="X32" s="134"/>
      <c r="Y32" s="134"/>
      <c r="Z32" s="134"/>
      <c r="AA32" s="134"/>
      <c r="AB32" s="134"/>
      <c r="AC32" s="134"/>
      <c r="AD32" s="134"/>
      <c r="AE32" s="134" t="s">
        <v>118</v>
      </c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</row>
    <row r="33" spans="1:60" outlineLevel="1" x14ac:dyDescent="0.2">
      <c r="A33" s="135">
        <v>17</v>
      </c>
      <c r="B33" s="135" t="s">
        <v>151</v>
      </c>
      <c r="C33" s="164" t="s">
        <v>152</v>
      </c>
      <c r="D33" s="141" t="s">
        <v>134</v>
      </c>
      <c r="E33" s="148">
        <v>1</v>
      </c>
      <c r="F33" s="233">
        <v>0</v>
      </c>
      <c r="G33" s="151">
        <f t="shared" si="7"/>
        <v>0</v>
      </c>
      <c r="H33" s="151">
        <v>4562.8599999999997</v>
      </c>
      <c r="I33" s="151">
        <f t="shared" si="8"/>
        <v>4562.8599999999997</v>
      </c>
      <c r="J33" s="151">
        <v>910.14000000000033</v>
      </c>
      <c r="K33" s="151">
        <f t="shared" si="9"/>
        <v>910.14</v>
      </c>
      <c r="L33" s="151">
        <v>21</v>
      </c>
      <c r="M33" s="151">
        <f t="shared" si="10"/>
        <v>0</v>
      </c>
      <c r="N33" s="142">
        <v>1.6209999999999999E-2</v>
      </c>
      <c r="O33" s="142">
        <f t="shared" si="11"/>
        <v>1.6209999999999999E-2</v>
      </c>
      <c r="P33" s="142">
        <v>0</v>
      </c>
      <c r="Q33" s="142">
        <f t="shared" si="12"/>
        <v>0</v>
      </c>
      <c r="R33" s="142"/>
      <c r="S33" s="142"/>
      <c r="T33" s="143">
        <v>1.1890000000000001</v>
      </c>
      <c r="U33" s="142">
        <f t="shared" si="13"/>
        <v>1.19</v>
      </c>
      <c r="V33" s="134"/>
      <c r="W33" s="134"/>
      <c r="X33" s="134"/>
      <c r="Y33" s="134"/>
      <c r="Z33" s="134"/>
      <c r="AA33" s="134"/>
      <c r="AB33" s="134"/>
      <c r="AC33" s="134"/>
      <c r="AD33" s="134"/>
      <c r="AE33" s="134" t="s">
        <v>118</v>
      </c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 outlineLevel="1" x14ac:dyDescent="0.2">
      <c r="A34" s="135">
        <v>18</v>
      </c>
      <c r="B34" s="135" t="s">
        <v>153</v>
      </c>
      <c r="C34" s="164" t="s">
        <v>154</v>
      </c>
      <c r="D34" s="141" t="s">
        <v>134</v>
      </c>
      <c r="E34" s="148">
        <v>1</v>
      </c>
      <c r="F34" s="233">
        <v>0</v>
      </c>
      <c r="G34" s="151">
        <f t="shared" si="7"/>
        <v>0</v>
      </c>
      <c r="H34" s="151">
        <v>0</v>
      </c>
      <c r="I34" s="151">
        <f t="shared" si="8"/>
        <v>0</v>
      </c>
      <c r="J34" s="151">
        <v>121.29</v>
      </c>
      <c r="K34" s="151">
        <f t="shared" si="9"/>
        <v>121.29</v>
      </c>
      <c r="L34" s="151">
        <v>21</v>
      </c>
      <c r="M34" s="151">
        <f t="shared" si="10"/>
        <v>0</v>
      </c>
      <c r="N34" s="142">
        <v>0</v>
      </c>
      <c r="O34" s="142">
        <f t="shared" si="11"/>
        <v>0</v>
      </c>
      <c r="P34" s="142">
        <v>1.56E-3</v>
      </c>
      <c r="Q34" s="142">
        <f t="shared" si="12"/>
        <v>1.56E-3</v>
      </c>
      <c r="R34" s="142"/>
      <c r="S34" s="142"/>
      <c r="T34" s="143">
        <v>0.217</v>
      </c>
      <c r="U34" s="142">
        <f t="shared" si="13"/>
        <v>0.22</v>
      </c>
      <c r="V34" s="134"/>
      <c r="W34" s="134"/>
      <c r="X34" s="134"/>
      <c r="Y34" s="134"/>
      <c r="Z34" s="134"/>
      <c r="AA34" s="134"/>
      <c r="AB34" s="134"/>
      <c r="AC34" s="134"/>
      <c r="AD34" s="134"/>
      <c r="AE34" s="134" t="s">
        <v>118</v>
      </c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</row>
    <row r="35" spans="1:60" outlineLevel="1" x14ac:dyDescent="0.2">
      <c r="A35" s="135">
        <v>19</v>
      </c>
      <c r="B35" s="135" t="s">
        <v>155</v>
      </c>
      <c r="C35" s="164" t="s">
        <v>156</v>
      </c>
      <c r="D35" s="141" t="s">
        <v>157</v>
      </c>
      <c r="E35" s="148">
        <v>1</v>
      </c>
      <c r="F35" s="233">
        <v>0</v>
      </c>
      <c r="G35" s="151">
        <f t="shared" si="7"/>
        <v>0</v>
      </c>
      <c r="H35" s="151">
        <v>181.87</v>
      </c>
      <c r="I35" s="151">
        <f t="shared" si="8"/>
        <v>181.87</v>
      </c>
      <c r="J35" s="151">
        <v>336.83000000000004</v>
      </c>
      <c r="K35" s="151">
        <f t="shared" si="9"/>
        <v>336.83</v>
      </c>
      <c r="L35" s="151">
        <v>21</v>
      </c>
      <c r="M35" s="151">
        <f t="shared" si="10"/>
        <v>0</v>
      </c>
      <c r="N35" s="142">
        <v>1.8000000000000001E-4</v>
      </c>
      <c r="O35" s="142">
        <f t="shared" si="11"/>
        <v>1.8000000000000001E-4</v>
      </c>
      <c r="P35" s="142">
        <v>0</v>
      </c>
      <c r="Q35" s="142">
        <f t="shared" si="12"/>
        <v>0</v>
      </c>
      <c r="R35" s="142"/>
      <c r="S35" s="142"/>
      <c r="T35" s="143">
        <v>0.47599999999999998</v>
      </c>
      <c r="U35" s="142">
        <f t="shared" si="13"/>
        <v>0.48</v>
      </c>
      <c r="V35" s="134"/>
      <c r="W35" s="134"/>
      <c r="X35" s="134"/>
      <c r="Y35" s="134"/>
      <c r="Z35" s="134"/>
      <c r="AA35" s="134"/>
      <c r="AB35" s="134"/>
      <c r="AC35" s="134"/>
      <c r="AD35" s="134"/>
      <c r="AE35" s="134" t="s">
        <v>118</v>
      </c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</row>
    <row r="36" spans="1:60" outlineLevel="1" x14ac:dyDescent="0.2">
      <c r="A36" s="135">
        <v>20</v>
      </c>
      <c r="B36" s="135" t="s">
        <v>158</v>
      </c>
      <c r="C36" s="164" t="s">
        <v>159</v>
      </c>
      <c r="D36" s="141" t="s">
        <v>157</v>
      </c>
      <c r="E36" s="148">
        <v>1</v>
      </c>
      <c r="F36" s="233">
        <v>0</v>
      </c>
      <c r="G36" s="151">
        <f t="shared" si="7"/>
        <v>0</v>
      </c>
      <c r="H36" s="151">
        <v>4595.5</v>
      </c>
      <c r="I36" s="151">
        <f t="shared" si="8"/>
        <v>4595.5</v>
      </c>
      <c r="J36" s="151">
        <v>0</v>
      </c>
      <c r="K36" s="151">
        <f t="shared" si="9"/>
        <v>0</v>
      </c>
      <c r="L36" s="151">
        <v>21</v>
      </c>
      <c r="M36" s="151">
        <f t="shared" si="10"/>
        <v>0</v>
      </c>
      <c r="N36" s="142">
        <v>1.9E-3</v>
      </c>
      <c r="O36" s="142">
        <f t="shared" si="11"/>
        <v>1.9E-3</v>
      </c>
      <c r="P36" s="142">
        <v>0</v>
      </c>
      <c r="Q36" s="142">
        <f t="shared" si="12"/>
        <v>0</v>
      </c>
      <c r="R36" s="142"/>
      <c r="S36" s="142"/>
      <c r="T36" s="143">
        <v>0</v>
      </c>
      <c r="U36" s="142">
        <f t="shared" si="13"/>
        <v>0</v>
      </c>
      <c r="V36" s="134"/>
      <c r="W36" s="134"/>
      <c r="X36" s="134"/>
      <c r="Y36" s="134"/>
      <c r="Z36" s="134"/>
      <c r="AA36" s="134"/>
      <c r="AB36" s="134"/>
      <c r="AC36" s="134"/>
      <c r="AD36" s="134"/>
      <c r="AE36" s="134" t="s">
        <v>160</v>
      </c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</row>
    <row r="37" spans="1:60" outlineLevel="1" x14ac:dyDescent="0.2">
      <c r="A37" s="135">
        <v>21</v>
      </c>
      <c r="B37" s="135" t="s">
        <v>161</v>
      </c>
      <c r="C37" s="164" t="s">
        <v>162</v>
      </c>
      <c r="D37" s="141" t="s">
        <v>123</v>
      </c>
      <c r="E37" s="148">
        <v>4</v>
      </c>
      <c r="F37" s="233">
        <v>0</v>
      </c>
      <c r="G37" s="151">
        <f t="shared" si="7"/>
        <v>0</v>
      </c>
      <c r="H37" s="151">
        <v>181.87</v>
      </c>
      <c r="I37" s="151">
        <f t="shared" si="8"/>
        <v>727.48</v>
      </c>
      <c r="J37" s="151">
        <v>1703.13</v>
      </c>
      <c r="K37" s="151">
        <f t="shared" si="9"/>
        <v>6812.52</v>
      </c>
      <c r="L37" s="151">
        <v>21</v>
      </c>
      <c r="M37" s="151">
        <f t="shared" si="10"/>
        <v>0</v>
      </c>
      <c r="N37" s="142">
        <v>1.8000000000000001E-4</v>
      </c>
      <c r="O37" s="142">
        <f t="shared" si="11"/>
        <v>7.2000000000000005E-4</v>
      </c>
      <c r="P37" s="142">
        <v>0</v>
      </c>
      <c r="Q37" s="142">
        <f t="shared" si="12"/>
        <v>0</v>
      </c>
      <c r="R37" s="142"/>
      <c r="S37" s="142"/>
      <c r="T37" s="143">
        <v>0.47599999999999998</v>
      </c>
      <c r="U37" s="142">
        <f t="shared" si="13"/>
        <v>1.9</v>
      </c>
      <c r="V37" s="134"/>
      <c r="W37" s="134"/>
      <c r="X37" s="134"/>
      <c r="Y37" s="134"/>
      <c r="Z37" s="134"/>
      <c r="AA37" s="134"/>
      <c r="AB37" s="134"/>
      <c r="AC37" s="134"/>
      <c r="AD37" s="134"/>
      <c r="AE37" s="134" t="s">
        <v>118</v>
      </c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 ht="22.5" outlineLevel="1" x14ac:dyDescent="0.2">
      <c r="A38" s="135">
        <v>22</v>
      </c>
      <c r="B38" s="135" t="s">
        <v>163</v>
      </c>
      <c r="C38" s="164" t="s">
        <v>164</v>
      </c>
      <c r="D38" s="141" t="s">
        <v>134</v>
      </c>
      <c r="E38" s="148">
        <v>1</v>
      </c>
      <c r="F38" s="233">
        <v>0</v>
      </c>
      <c r="G38" s="151">
        <f t="shared" si="7"/>
        <v>0</v>
      </c>
      <c r="H38" s="151">
        <v>181.87</v>
      </c>
      <c r="I38" s="151">
        <f t="shared" si="8"/>
        <v>181.87</v>
      </c>
      <c r="J38" s="151">
        <v>12818.13</v>
      </c>
      <c r="K38" s="151">
        <f t="shared" si="9"/>
        <v>12818.13</v>
      </c>
      <c r="L38" s="151">
        <v>21</v>
      </c>
      <c r="M38" s="151">
        <f t="shared" si="10"/>
        <v>0</v>
      </c>
      <c r="N38" s="142">
        <v>1.8000000000000001E-4</v>
      </c>
      <c r="O38" s="142">
        <f t="shared" si="11"/>
        <v>1.8000000000000001E-4</v>
      </c>
      <c r="P38" s="142">
        <v>0</v>
      </c>
      <c r="Q38" s="142">
        <f t="shared" si="12"/>
        <v>0</v>
      </c>
      <c r="R38" s="142"/>
      <c r="S38" s="142"/>
      <c r="T38" s="143">
        <v>0.47599999999999998</v>
      </c>
      <c r="U38" s="142">
        <f t="shared" si="13"/>
        <v>0.48</v>
      </c>
      <c r="V38" s="134"/>
      <c r="W38" s="134"/>
      <c r="X38" s="134"/>
      <c r="Y38" s="134"/>
      <c r="Z38" s="134"/>
      <c r="AA38" s="134"/>
      <c r="AB38" s="134"/>
      <c r="AC38" s="134"/>
      <c r="AD38" s="134"/>
      <c r="AE38" s="134" t="s">
        <v>118</v>
      </c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</row>
    <row r="39" spans="1:60" ht="22.5" outlineLevel="1" x14ac:dyDescent="0.2">
      <c r="A39" s="135">
        <v>23</v>
      </c>
      <c r="B39" s="135" t="s">
        <v>165</v>
      </c>
      <c r="C39" s="164" t="s">
        <v>166</v>
      </c>
      <c r="D39" s="141" t="s">
        <v>140</v>
      </c>
      <c r="E39" s="148">
        <v>0.05</v>
      </c>
      <c r="F39" s="233">
        <v>0</v>
      </c>
      <c r="G39" s="151">
        <f t="shared" si="7"/>
        <v>0</v>
      </c>
      <c r="H39" s="151">
        <v>0</v>
      </c>
      <c r="I39" s="151">
        <f t="shared" si="8"/>
        <v>0</v>
      </c>
      <c r="J39" s="151">
        <v>1142.7</v>
      </c>
      <c r="K39" s="151">
        <f t="shared" si="9"/>
        <v>57.14</v>
      </c>
      <c r="L39" s="151">
        <v>21</v>
      </c>
      <c r="M39" s="151">
        <f t="shared" si="10"/>
        <v>0</v>
      </c>
      <c r="N39" s="142">
        <v>0</v>
      </c>
      <c r="O39" s="142">
        <f t="shared" si="11"/>
        <v>0</v>
      </c>
      <c r="P39" s="142">
        <v>0</v>
      </c>
      <c r="Q39" s="142">
        <f t="shared" si="12"/>
        <v>0</v>
      </c>
      <c r="R39" s="142"/>
      <c r="S39" s="142"/>
      <c r="T39" s="143">
        <v>1.573</v>
      </c>
      <c r="U39" s="142">
        <f t="shared" si="13"/>
        <v>0.08</v>
      </c>
      <c r="V39" s="134"/>
      <c r="W39" s="134"/>
      <c r="X39" s="134"/>
      <c r="Y39" s="134"/>
      <c r="Z39" s="134"/>
      <c r="AA39" s="134"/>
      <c r="AB39" s="134"/>
      <c r="AC39" s="134"/>
      <c r="AD39" s="134"/>
      <c r="AE39" s="134" t="s">
        <v>118</v>
      </c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 x14ac:dyDescent="0.2">
      <c r="A40" s="136" t="s">
        <v>107</v>
      </c>
      <c r="B40" s="136" t="s">
        <v>68</v>
      </c>
      <c r="C40" s="166" t="s">
        <v>69</v>
      </c>
      <c r="D40" s="145"/>
      <c r="E40" s="150"/>
      <c r="F40" s="152"/>
      <c r="G40" s="152">
        <f>SUM(G41:G44)</f>
        <v>0</v>
      </c>
      <c r="H40" s="152"/>
      <c r="I40" s="152">
        <f>SUM(I41:I44)</f>
        <v>4368.59</v>
      </c>
      <c r="J40" s="152"/>
      <c r="K40" s="152">
        <f>SUM(K41:K44)</f>
        <v>9895.6200000000008</v>
      </c>
      <c r="L40" s="152"/>
      <c r="M40" s="152">
        <f>SUM(M41:M44)</f>
        <v>0</v>
      </c>
      <c r="N40" s="146"/>
      <c r="O40" s="146">
        <f>SUM(O41:O44)</f>
        <v>2.0619999999999999E-2</v>
      </c>
      <c r="P40" s="146"/>
      <c r="Q40" s="146">
        <f>SUM(Q41:Q44)</f>
        <v>0.1104</v>
      </c>
      <c r="R40" s="146"/>
      <c r="S40" s="146"/>
      <c r="T40" s="147"/>
      <c r="U40" s="146">
        <f>SUM(U41:U44)</f>
        <v>2.5499999999999998</v>
      </c>
      <c r="AE40" t="s">
        <v>108</v>
      </c>
    </row>
    <row r="41" spans="1:60" outlineLevel="1" x14ac:dyDescent="0.2">
      <c r="A41" s="135">
        <v>24</v>
      </c>
      <c r="B41" s="135" t="s">
        <v>167</v>
      </c>
      <c r="C41" s="164" t="s">
        <v>168</v>
      </c>
      <c r="D41" s="141" t="s">
        <v>123</v>
      </c>
      <c r="E41" s="148">
        <v>1</v>
      </c>
      <c r="F41" s="233">
        <v>0</v>
      </c>
      <c r="G41" s="151">
        <f t="shared" ref="G41:G44" si="14">F41*E41</f>
        <v>0</v>
      </c>
      <c r="H41" s="151">
        <v>0</v>
      </c>
      <c r="I41" s="151">
        <f>ROUND(E41*H41,2)</f>
        <v>0</v>
      </c>
      <c r="J41" s="151">
        <v>8840</v>
      </c>
      <c r="K41" s="151">
        <f>ROUND(E41*J41,2)</f>
        <v>8840</v>
      </c>
      <c r="L41" s="151">
        <v>21</v>
      </c>
      <c r="M41" s="151">
        <f>G41*(1+L41/100)</f>
        <v>0</v>
      </c>
      <c r="N41" s="142">
        <v>0</v>
      </c>
      <c r="O41" s="142">
        <f>ROUND(E41*N41,5)</f>
        <v>0</v>
      </c>
      <c r="P41" s="142">
        <v>0.1104</v>
      </c>
      <c r="Q41" s="142">
        <f>ROUND(E41*P41,5)</f>
        <v>0.1104</v>
      </c>
      <c r="R41" s="142"/>
      <c r="S41" s="142"/>
      <c r="T41" s="143">
        <v>0.46</v>
      </c>
      <c r="U41" s="142">
        <f>ROUND(E41*T41,2)</f>
        <v>0.46</v>
      </c>
      <c r="V41" s="134"/>
      <c r="W41" s="134"/>
      <c r="X41" s="134"/>
      <c r="Y41" s="134"/>
      <c r="Z41" s="134"/>
      <c r="AA41" s="134"/>
      <c r="AB41" s="134"/>
      <c r="AC41" s="134"/>
      <c r="AD41" s="134"/>
      <c r="AE41" s="134" t="s">
        <v>118</v>
      </c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</row>
    <row r="42" spans="1:60" ht="22.5" outlineLevel="1" x14ac:dyDescent="0.2">
      <c r="A42" s="135">
        <v>25</v>
      </c>
      <c r="B42" s="135" t="s">
        <v>169</v>
      </c>
      <c r="C42" s="164" t="s">
        <v>170</v>
      </c>
      <c r="D42" s="141" t="s">
        <v>157</v>
      </c>
      <c r="E42" s="148">
        <v>1</v>
      </c>
      <c r="F42" s="233">
        <v>0</v>
      </c>
      <c r="G42" s="151">
        <f t="shared" si="14"/>
        <v>0</v>
      </c>
      <c r="H42" s="151">
        <v>0</v>
      </c>
      <c r="I42" s="151">
        <f>ROUND(E42*H42,2)</f>
        <v>0</v>
      </c>
      <c r="J42" s="151">
        <v>19.850000000000001</v>
      </c>
      <c r="K42" s="151">
        <f>ROUND(E42*J42,2)</f>
        <v>19.850000000000001</v>
      </c>
      <c r="L42" s="151">
        <v>21</v>
      </c>
      <c r="M42" s="151">
        <f>G42*(1+L42/100)</f>
        <v>0</v>
      </c>
      <c r="N42" s="142">
        <v>0</v>
      </c>
      <c r="O42" s="142">
        <f>ROUND(E42*N42,5)</f>
        <v>0</v>
      </c>
      <c r="P42" s="142">
        <v>0</v>
      </c>
      <c r="Q42" s="142">
        <f>ROUND(E42*P42,5)</f>
        <v>0</v>
      </c>
      <c r="R42" s="142"/>
      <c r="S42" s="142"/>
      <c r="T42" s="143">
        <v>0.05</v>
      </c>
      <c r="U42" s="142">
        <f>ROUND(E42*T42,2)</f>
        <v>0.05</v>
      </c>
      <c r="V42" s="134"/>
      <c r="W42" s="134"/>
      <c r="X42" s="134"/>
      <c r="Y42" s="134"/>
      <c r="Z42" s="134"/>
      <c r="AA42" s="134"/>
      <c r="AB42" s="134"/>
      <c r="AC42" s="134"/>
      <c r="AD42" s="134"/>
      <c r="AE42" s="134" t="s">
        <v>118</v>
      </c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</row>
    <row r="43" spans="1:60" outlineLevel="1" x14ac:dyDescent="0.2">
      <c r="A43" s="135">
        <v>26</v>
      </c>
      <c r="B43" s="135" t="s">
        <v>171</v>
      </c>
      <c r="C43" s="164" t="s">
        <v>172</v>
      </c>
      <c r="D43" s="141" t="s">
        <v>157</v>
      </c>
      <c r="E43" s="148">
        <v>1</v>
      </c>
      <c r="F43" s="233">
        <v>0</v>
      </c>
      <c r="G43" s="151">
        <f t="shared" si="14"/>
        <v>0</v>
      </c>
      <c r="H43" s="151">
        <v>281.13</v>
      </c>
      <c r="I43" s="151">
        <f>ROUND(E43*H43,2)</f>
        <v>281.13</v>
      </c>
      <c r="J43" s="151">
        <v>1035.77</v>
      </c>
      <c r="K43" s="151">
        <f>ROUND(E43*J43,2)</f>
        <v>1035.77</v>
      </c>
      <c r="L43" s="151">
        <v>21</v>
      </c>
      <c r="M43" s="151">
        <f>G43*(1+L43/100)</f>
        <v>0</v>
      </c>
      <c r="N43" s="142">
        <v>1.6199999999999999E-3</v>
      </c>
      <c r="O43" s="142">
        <f>ROUND(E43*N43,5)</f>
        <v>1.6199999999999999E-3</v>
      </c>
      <c r="P43" s="142">
        <v>0</v>
      </c>
      <c r="Q43" s="142">
        <f>ROUND(E43*P43,5)</f>
        <v>0</v>
      </c>
      <c r="R43" s="142"/>
      <c r="S43" s="142"/>
      <c r="T43" s="143">
        <v>2.04392</v>
      </c>
      <c r="U43" s="142">
        <f>ROUND(E43*T43,2)</f>
        <v>2.04</v>
      </c>
      <c r="V43" s="134"/>
      <c r="W43" s="134"/>
      <c r="X43" s="134"/>
      <c r="Y43" s="134"/>
      <c r="Z43" s="134"/>
      <c r="AA43" s="134"/>
      <c r="AB43" s="134"/>
      <c r="AC43" s="134"/>
      <c r="AD43" s="134"/>
      <c r="AE43" s="134" t="s">
        <v>112</v>
      </c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outlineLevel="1" x14ac:dyDescent="0.2">
      <c r="A44" s="135">
        <v>27</v>
      </c>
      <c r="B44" s="135" t="s">
        <v>173</v>
      </c>
      <c r="C44" s="164" t="s">
        <v>174</v>
      </c>
      <c r="D44" s="141" t="s">
        <v>157</v>
      </c>
      <c r="E44" s="148">
        <v>1</v>
      </c>
      <c r="F44" s="233">
        <v>0</v>
      </c>
      <c r="G44" s="151">
        <f t="shared" si="14"/>
        <v>0</v>
      </c>
      <c r="H44" s="151">
        <v>4087.46</v>
      </c>
      <c r="I44" s="151">
        <f>ROUND(E44*H44,2)</f>
        <v>4087.46</v>
      </c>
      <c r="J44" s="151">
        <v>0</v>
      </c>
      <c r="K44" s="151">
        <f>ROUND(E44*J44,2)</f>
        <v>0</v>
      </c>
      <c r="L44" s="151">
        <v>21</v>
      </c>
      <c r="M44" s="151">
        <f>G44*(1+L44/100)</f>
        <v>0</v>
      </c>
      <c r="N44" s="142">
        <v>1.9E-2</v>
      </c>
      <c r="O44" s="142">
        <f>ROUND(E44*N44,5)</f>
        <v>1.9E-2</v>
      </c>
      <c r="P44" s="142">
        <v>0</v>
      </c>
      <c r="Q44" s="142">
        <f>ROUND(E44*P44,5)</f>
        <v>0</v>
      </c>
      <c r="R44" s="142"/>
      <c r="S44" s="142"/>
      <c r="T44" s="143">
        <v>0</v>
      </c>
      <c r="U44" s="142">
        <f>ROUND(E44*T44,2)</f>
        <v>0</v>
      </c>
      <c r="V44" s="134"/>
      <c r="W44" s="134"/>
      <c r="X44" s="134"/>
      <c r="Y44" s="134"/>
      <c r="Z44" s="134"/>
      <c r="AA44" s="134"/>
      <c r="AB44" s="134"/>
      <c r="AC44" s="134"/>
      <c r="AD44" s="134"/>
      <c r="AE44" s="134" t="s">
        <v>160</v>
      </c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</row>
    <row r="45" spans="1:60" x14ac:dyDescent="0.2">
      <c r="A45" s="136" t="s">
        <v>107</v>
      </c>
      <c r="B45" s="136" t="s">
        <v>70</v>
      </c>
      <c r="C45" s="166" t="s">
        <v>71</v>
      </c>
      <c r="D45" s="145"/>
      <c r="E45" s="150"/>
      <c r="F45" s="152"/>
      <c r="G45" s="152">
        <f>SUMIF(AE46:AE59,"&lt;&gt;NOR",G46:G59)</f>
        <v>0</v>
      </c>
      <c r="H45" s="152"/>
      <c r="I45" s="152">
        <f>SUM(I46:I59)</f>
        <v>76704.160000000003</v>
      </c>
      <c r="J45" s="152"/>
      <c r="K45" s="152">
        <f>SUM(K46:K59)</f>
        <v>62249.66</v>
      </c>
      <c r="L45" s="152"/>
      <c r="M45" s="152">
        <f>SUM(M46:M59)</f>
        <v>0</v>
      </c>
      <c r="N45" s="146"/>
      <c r="O45" s="146">
        <f>SUM(O46:O59)</f>
        <v>2.1000100000000002</v>
      </c>
      <c r="P45" s="146"/>
      <c r="Q45" s="146">
        <f>SUM(Q46:Q59)</f>
        <v>1.33588</v>
      </c>
      <c r="R45" s="146"/>
      <c r="S45" s="146"/>
      <c r="T45" s="147"/>
      <c r="U45" s="146">
        <f>SUM(U46:U59)</f>
        <v>96.81</v>
      </c>
      <c r="AE45" t="s">
        <v>108</v>
      </c>
    </row>
    <row r="46" spans="1:60" outlineLevel="1" x14ac:dyDescent="0.2">
      <c r="A46" s="135">
        <v>28</v>
      </c>
      <c r="B46" s="135" t="s">
        <v>175</v>
      </c>
      <c r="C46" s="164" t="s">
        <v>176</v>
      </c>
      <c r="D46" s="141" t="s">
        <v>111</v>
      </c>
      <c r="E46" s="148">
        <v>61.99</v>
      </c>
      <c r="F46" s="233">
        <v>0</v>
      </c>
      <c r="G46" s="151">
        <f t="shared" ref="G46:G59" si="15">F46*E46</f>
        <v>0</v>
      </c>
      <c r="H46" s="151">
        <v>0</v>
      </c>
      <c r="I46" s="151">
        <f t="shared" ref="I46:I51" si="16">ROUND(E46*H46,2)</f>
        <v>0</v>
      </c>
      <c r="J46" s="151">
        <v>100.62</v>
      </c>
      <c r="K46" s="151">
        <f t="shared" ref="K46:K51" si="17">ROUND(E46*J46,2)</f>
        <v>6237.43</v>
      </c>
      <c r="L46" s="151">
        <v>21</v>
      </c>
      <c r="M46" s="151">
        <f t="shared" ref="M46:M51" si="18">G46*(1+L46/100)</f>
        <v>0</v>
      </c>
      <c r="N46" s="142">
        <v>0</v>
      </c>
      <c r="O46" s="142">
        <f t="shared" ref="O46:O51" si="19">ROUND(E46*N46,5)</f>
        <v>0</v>
      </c>
      <c r="P46" s="142">
        <v>8.9499999999999996E-3</v>
      </c>
      <c r="Q46" s="142">
        <f t="shared" ref="Q46:Q51" si="20">ROUND(E46*P46,5)</f>
        <v>0.55481000000000003</v>
      </c>
      <c r="R46" s="142"/>
      <c r="S46" s="142"/>
      <c r="T46" s="143">
        <v>0.18</v>
      </c>
      <c r="U46" s="142">
        <f t="shared" ref="U46:U51" si="21">ROUND(E46*T46,2)</f>
        <v>11.16</v>
      </c>
      <c r="V46" s="134"/>
      <c r="W46" s="134"/>
      <c r="X46" s="134"/>
      <c r="Y46" s="134"/>
      <c r="Z46" s="134"/>
      <c r="AA46" s="134"/>
      <c r="AB46" s="134"/>
      <c r="AC46" s="134"/>
      <c r="AD46" s="134"/>
      <c r="AE46" s="134" t="s">
        <v>118</v>
      </c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ht="22.5" outlineLevel="1" x14ac:dyDescent="0.2">
      <c r="A47" s="135">
        <v>29</v>
      </c>
      <c r="B47" s="135" t="s">
        <v>177</v>
      </c>
      <c r="C47" s="164" t="s">
        <v>178</v>
      </c>
      <c r="D47" s="141" t="s">
        <v>111</v>
      </c>
      <c r="E47" s="148">
        <v>61.99</v>
      </c>
      <c r="F47" s="233">
        <v>0</v>
      </c>
      <c r="G47" s="151">
        <f t="shared" si="15"/>
        <v>0</v>
      </c>
      <c r="H47" s="151">
        <v>0</v>
      </c>
      <c r="I47" s="151">
        <f t="shared" si="16"/>
        <v>0</v>
      </c>
      <c r="J47" s="151">
        <v>98.65</v>
      </c>
      <c r="K47" s="151">
        <f t="shared" si="17"/>
        <v>6115.31</v>
      </c>
      <c r="L47" s="151">
        <v>21</v>
      </c>
      <c r="M47" s="151">
        <f t="shared" si="18"/>
        <v>0</v>
      </c>
      <c r="N47" s="142">
        <v>0</v>
      </c>
      <c r="O47" s="142">
        <f t="shared" si="19"/>
        <v>0</v>
      </c>
      <c r="P47" s="142">
        <v>1.26E-2</v>
      </c>
      <c r="Q47" s="142">
        <f t="shared" si="20"/>
        <v>0.78107000000000004</v>
      </c>
      <c r="R47" s="142"/>
      <c r="S47" s="142"/>
      <c r="T47" s="143">
        <v>0.33</v>
      </c>
      <c r="U47" s="142">
        <f t="shared" si="21"/>
        <v>20.46</v>
      </c>
      <c r="V47" s="134"/>
      <c r="W47" s="134"/>
      <c r="X47" s="134"/>
      <c r="Y47" s="134"/>
      <c r="Z47" s="134"/>
      <c r="AA47" s="134"/>
      <c r="AB47" s="134"/>
      <c r="AC47" s="134"/>
      <c r="AD47" s="134"/>
      <c r="AE47" s="134" t="s">
        <v>118</v>
      </c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</row>
    <row r="48" spans="1:60" ht="22.5" outlineLevel="1" x14ac:dyDescent="0.2">
      <c r="A48" s="135">
        <v>30</v>
      </c>
      <c r="B48" s="135" t="s">
        <v>179</v>
      </c>
      <c r="C48" s="164" t="s">
        <v>180</v>
      </c>
      <c r="D48" s="141" t="s">
        <v>111</v>
      </c>
      <c r="E48" s="148">
        <v>61.99</v>
      </c>
      <c r="F48" s="233">
        <v>0</v>
      </c>
      <c r="G48" s="151">
        <f t="shared" si="15"/>
        <v>0</v>
      </c>
      <c r="H48" s="151">
        <v>283.68</v>
      </c>
      <c r="I48" s="151">
        <f t="shared" si="16"/>
        <v>17585.32</v>
      </c>
      <c r="J48" s="151">
        <v>340.74999999999994</v>
      </c>
      <c r="K48" s="151">
        <f t="shared" si="17"/>
        <v>21123.09</v>
      </c>
      <c r="L48" s="151">
        <v>21</v>
      </c>
      <c r="M48" s="151">
        <f t="shared" si="18"/>
        <v>0</v>
      </c>
      <c r="N48" s="142">
        <v>2.93E-2</v>
      </c>
      <c r="O48" s="142">
        <f t="shared" si="19"/>
        <v>1.8163100000000001</v>
      </c>
      <c r="P48" s="142">
        <v>0</v>
      </c>
      <c r="Q48" s="142">
        <f t="shared" si="20"/>
        <v>0</v>
      </c>
      <c r="R48" s="142"/>
      <c r="S48" s="142"/>
      <c r="T48" s="143">
        <v>0.38750000000000001</v>
      </c>
      <c r="U48" s="142">
        <f t="shared" si="21"/>
        <v>24.02</v>
      </c>
      <c r="V48" s="134"/>
      <c r="W48" s="134"/>
      <c r="X48" s="134"/>
      <c r="Y48" s="134"/>
      <c r="Z48" s="134"/>
      <c r="AA48" s="134"/>
      <c r="AB48" s="134"/>
      <c r="AC48" s="134"/>
      <c r="AD48" s="134"/>
      <c r="AE48" s="134" t="s">
        <v>118</v>
      </c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</row>
    <row r="49" spans="1:60" ht="22.5" outlineLevel="1" x14ac:dyDescent="0.2">
      <c r="A49" s="135">
        <v>31</v>
      </c>
      <c r="B49" s="135" t="s">
        <v>181</v>
      </c>
      <c r="C49" s="164" t="s">
        <v>182</v>
      </c>
      <c r="D49" s="141" t="s">
        <v>111</v>
      </c>
      <c r="E49" s="148">
        <v>61.99</v>
      </c>
      <c r="F49" s="233">
        <v>0</v>
      </c>
      <c r="G49" s="151">
        <f t="shared" si="15"/>
        <v>0</v>
      </c>
      <c r="H49" s="151">
        <v>0</v>
      </c>
      <c r="I49" s="151">
        <f t="shared" si="16"/>
        <v>0</v>
      </c>
      <c r="J49" s="151">
        <v>10.14</v>
      </c>
      <c r="K49" s="151">
        <f t="shared" si="17"/>
        <v>628.58000000000004</v>
      </c>
      <c r="L49" s="151">
        <v>21</v>
      </c>
      <c r="M49" s="151">
        <f t="shared" si="18"/>
        <v>0</v>
      </c>
      <c r="N49" s="142">
        <v>0</v>
      </c>
      <c r="O49" s="142">
        <f t="shared" si="19"/>
        <v>0</v>
      </c>
      <c r="P49" s="142">
        <v>0</v>
      </c>
      <c r="Q49" s="142">
        <f t="shared" si="20"/>
        <v>0</v>
      </c>
      <c r="R49" s="142"/>
      <c r="S49" s="142"/>
      <c r="T49" s="143">
        <v>1.6E-2</v>
      </c>
      <c r="U49" s="142">
        <f t="shared" si="21"/>
        <v>0.99</v>
      </c>
      <c r="V49" s="134"/>
      <c r="W49" s="134"/>
      <c r="X49" s="134"/>
      <c r="Y49" s="134"/>
      <c r="Z49" s="134"/>
      <c r="AA49" s="134"/>
      <c r="AB49" s="134"/>
      <c r="AC49" s="134"/>
      <c r="AD49" s="134"/>
      <c r="AE49" s="134" t="s">
        <v>118</v>
      </c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 outlineLevel="1" x14ac:dyDescent="0.2">
      <c r="A50" s="135">
        <v>32</v>
      </c>
      <c r="B50" s="135" t="s">
        <v>183</v>
      </c>
      <c r="C50" s="164" t="s">
        <v>184</v>
      </c>
      <c r="D50" s="141" t="s">
        <v>111</v>
      </c>
      <c r="E50" s="148">
        <v>61.99</v>
      </c>
      <c r="F50" s="233">
        <v>0</v>
      </c>
      <c r="G50" s="151">
        <f t="shared" si="15"/>
        <v>0</v>
      </c>
      <c r="H50" s="151">
        <v>60.45</v>
      </c>
      <c r="I50" s="151">
        <f t="shared" si="16"/>
        <v>3747.3</v>
      </c>
      <c r="J50" s="151">
        <v>269.10000000000002</v>
      </c>
      <c r="K50" s="151">
        <f t="shared" si="17"/>
        <v>16681.509999999998</v>
      </c>
      <c r="L50" s="151">
        <v>21</v>
      </c>
      <c r="M50" s="151">
        <f t="shared" si="18"/>
        <v>0</v>
      </c>
      <c r="N50" s="142">
        <v>4.0000000000000002E-4</v>
      </c>
      <c r="O50" s="142">
        <f t="shared" si="19"/>
        <v>2.4799999999999999E-2</v>
      </c>
      <c r="P50" s="142">
        <v>0</v>
      </c>
      <c r="Q50" s="142">
        <f t="shared" si="20"/>
        <v>0</v>
      </c>
      <c r="R50" s="142"/>
      <c r="S50" s="142"/>
      <c r="T50" s="143">
        <v>0.38</v>
      </c>
      <c r="U50" s="142">
        <f t="shared" si="21"/>
        <v>23.56</v>
      </c>
      <c r="V50" s="134"/>
      <c r="W50" s="134"/>
      <c r="X50" s="134"/>
      <c r="Y50" s="134"/>
      <c r="Z50" s="134"/>
      <c r="AA50" s="134"/>
      <c r="AB50" s="134"/>
      <c r="AC50" s="134"/>
      <c r="AD50" s="134"/>
      <c r="AE50" s="134" t="s">
        <v>118</v>
      </c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</row>
    <row r="51" spans="1:60" outlineLevel="1" x14ac:dyDescent="0.2">
      <c r="A51" s="135">
        <v>33</v>
      </c>
      <c r="B51" s="135" t="s">
        <v>185</v>
      </c>
      <c r="C51" s="164" t="s">
        <v>186</v>
      </c>
      <c r="D51" s="141" t="s">
        <v>111</v>
      </c>
      <c r="E51" s="148">
        <v>68.188999999999993</v>
      </c>
      <c r="F51" s="233">
        <v>0</v>
      </c>
      <c r="G51" s="151">
        <f t="shared" si="15"/>
        <v>0</v>
      </c>
      <c r="H51" s="151">
        <v>690.3</v>
      </c>
      <c r="I51" s="151">
        <f t="shared" si="16"/>
        <v>47070.87</v>
      </c>
      <c r="J51" s="151">
        <v>0</v>
      </c>
      <c r="K51" s="151">
        <f t="shared" si="17"/>
        <v>0</v>
      </c>
      <c r="L51" s="151">
        <v>21</v>
      </c>
      <c r="M51" s="151">
        <f t="shared" si="18"/>
        <v>0</v>
      </c>
      <c r="N51" s="142">
        <v>3.5000000000000001E-3</v>
      </c>
      <c r="O51" s="142">
        <f t="shared" si="19"/>
        <v>0.23866000000000001</v>
      </c>
      <c r="P51" s="142">
        <v>0</v>
      </c>
      <c r="Q51" s="142">
        <f t="shared" si="20"/>
        <v>0</v>
      </c>
      <c r="R51" s="142"/>
      <c r="S51" s="142"/>
      <c r="T51" s="143">
        <v>0</v>
      </c>
      <c r="U51" s="142">
        <f t="shared" si="21"/>
        <v>0</v>
      </c>
      <c r="V51" s="134"/>
      <c r="W51" s="134"/>
      <c r="X51" s="134"/>
      <c r="Y51" s="134"/>
      <c r="Z51" s="134"/>
      <c r="AA51" s="134"/>
      <c r="AB51" s="134"/>
      <c r="AC51" s="134"/>
      <c r="AD51" s="134"/>
      <c r="AE51" s="134" t="s">
        <v>160</v>
      </c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 outlineLevel="1" x14ac:dyDescent="0.2">
      <c r="A52" s="135"/>
      <c r="B52" s="135"/>
      <c r="C52" s="165" t="s">
        <v>187</v>
      </c>
      <c r="D52" s="144"/>
      <c r="E52" s="149">
        <v>68.188999999999993</v>
      </c>
      <c r="F52" s="151"/>
      <c r="G52" s="151">
        <f t="shared" si="15"/>
        <v>0</v>
      </c>
      <c r="H52" s="151"/>
      <c r="I52" s="151"/>
      <c r="J52" s="151"/>
      <c r="K52" s="151"/>
      <c r="L52" s="151"/>
      <c r="M52" s="151"/>
      <c r="N52" s="142"/>
      <c r="O52" s="142"/>
      <c r="P52" s="142"/>
      <c r="Q52" s="142"/>
      <c r="R52" s="142"/>
      <c r="S52" s="142"/>
      <c r="T52" s="143"/>
      <c r="U52" s="142"/>
      <c r="V52" s="134"/>
      <c r="W52" s="134"/>
      <c r="X52" s="134"/>
      <c r="Y52" s="134"/>
      <c r="Z52" s="134"/>
      <c r="AA52" s="134"/>
      <c r="AB52" s="134"/>
      <c r="AC52" s="134"/>
      <c r="AD52" s="134"/>
      <c r="AE52" s="134" t="s">
        <v>114</v>
      </c>
      <c r="AF52" s="134">
        <v>0</v>
      </c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</row>
    <row r="53" spans="1:60" ht="22.5" outlineLevel="1" x14ac:dyDescent="0.2">
      <c r="A53" s="135">
        <v>34</v>
      </c>
      <c r="B53" s="135" t="s">
        <v>188</v>
      </c>
      <c r="C53" s="164" t="s">
        <v>189</v>
      </c>
      <c r="D53" s="141" t="s">
        <v>129</v>
      </c>
      <c r="E53" s="148">
        <v>44</v>
      </c>
      <c r="F53" s="233">
        <v>0</v>
      </c>
      <c r="G53" s="151">
        <f t="shared" si="15"/>
        <v>0</v>
      </c>
      <c r="H53" s="151">
        <v>20.14</v>
      </c>
      <c r="I53" s="151">
        <f>ROUND(E53*H53,2)</f>
        <v>886.16</v>
      </c>
      <c r="J53" s="151">
        <v>55.39</v>
      </c>
      <c r="K53" s="151">
        <f>ROUND(E53*J53,2)</f>
        <v>2437.16</v>
      </c>
      <c r="L53" s="151">
        <v>21</v>
      </c>
      <c r="M53" s="151">
        <f>G53*(1+L53/100)</f>
        <v>0</v>
      </c>
      <c r="N53" s="142">
        <v>4.0000000000000003E-5</v>
      </c>
      <c r="O53" s="142">
        <f>ROUND(E53*N53,5)</f>
        <v>1.7600000000000001E-3</v>
      </c>
      <c r="P53" s="142">
        <v>0</v>
      </c>
      <c r="Q53" s="142">
        <f>ROUND(E53*P53,5)</f>
        <v>0</v>
      </c>
      <c r="R53" s="142"/>
      <c r="S53" s="142"/>
      <c r="T53" s="143">
        <v>7.8200000000000006E-2</v>
      </c>
      <c r="U53" s="142">
        <f>ROUND(E53*T53,2)</f>
        <v>3.44</v>
      </c>
      <c r="V53" s="134"/>
      <c r="W53" s="134"/>
      <c r="X53" s="134"/>
      <c r="Y53" s="134"/>
      <c r="Z53" s="134"/>
      <c r="AA53" s="134"/>
      <c r="AB53" s="134"/>
      <c r="AC53" s="134"/>
      <c r="AD53" s="134"/>
      <c r="AE53" s="134" t="s">
        <v>118</v>
      </c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</row>
    <row r="54" spans="1:60" outlineLevel="1" x14ac:dyDescent="0.2">
      <c r="A54" s="135">
        <v>35</v>
      </c>
      <c r="B54" s="135" t="s">
        <v>190</v>
      </c>
      <c r="C54" s="164" t="s">
        <v>191</v>
      </c>
      <c r="D54" s="141" t="s">
        <v>129</v>
      </c>
      <c r="E54" s="148">
        <v>37.340000000000003</v>
      </c>
      <c r="F54" s="233">
        <v>0</v>
      </c>
      <c r="G54" s="151">
        <f t="shared" si="15"/>
        <v>0</v>
      </c>
      <c r="H54" s="151">
        <v>28.2</v>
      </c>
      <c r="I54" s="151">
        <f>ROUND(E54*H54,2)</f>
        <v>1052.99</v>
      </c>
      <c r="J54" s="151">
        <v>107.64999999999999</v>
      </c>
      <c r="K54" s="151">
        <f>ROUND(E54*J54,2)</f>
        <v>4019.65</v>
      </c>
      <c r="L54" s="151">
        <v>21</v>
      </c>
      <c r="M54" s="151">
        <f>G54*(1+L54/100)</f>
        <v>0</v>
      </c>
      <c r="N54" s="142">
        <v>6.0000000000000002E-5</v>
      </c>
      <c r="O54" s="142">
        <f>ROUND(E54*N54,5)</f>
        <v>2.2399999999999998E-3</v>
      </c>
      <c r="P54" s="142">
        <v>0</v>
      </c>
      <c r="Q54" s="142">
        <f>ROUND(E54*P54,5)</f>
        <v>0</v>
      </c>
      <c r="R54" s="142"/>
      <c r="S54" s="142"/>
      <c r="T54" s="143">
        <v>0.152</v>
      </c>
      <c r="U54" s="142">
        <f>ROUND(E54*T54,2)</f>
        <v>5.68</v>
      </c>
      <c r="V54" s="134"/>
      <c r="W54" s="134"/>
      <c r="X54" s="134"/>
      <c r="Y54" s="134"/>
      <c r="Z54" s="134"/>
      <c r="AA54" s="134"/>
      <c r="AB54" s="134"/>
      <c r="AC54" s="134"/>
      <c r="AD54" s="134"/>
      <c r="AE54" s="134" t="s">
        <v>118</v>
      </c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outlineLevel="1" x14ac:dyDescent="0.2">
      <c r="A55" s="135"/>
      <c r="B55" s="135"/>
      <c r="C55" s="165" t="s">
        <v>192</v>
      </c>
      <c r="D55" s="144"/>
      <c r="E55" s="149">
        <v>37.340000000000003</v>
      </c>
      <c r="F55" s="151"/>
      <c r="G55" s="151">
        <f t="shared" si="15"/>
        <v>0</v>
      </c>
      <c r="H55" s="151"/>
      <c r="I55" s="151"/>
      <c r="J55" s="151"/>
      <c r="K55" s="151"/>
      <c r="L55" s="151"/>
      <c r="M55" s="151"/>
      <c r="N55" s="142"/>
      <c r="O55" s="142"/>
      <c r="P55" s="142"/>
      <c r="Q55" s="142"/>
      <c r="R55" s="142"/>
      <c r="S55" s="142"/>
      <c r="T55" s="143"/>
      <c r="U55" s="142"/>
      <c r="V55" s="134"/>
      <c r="W55" s="134"/>
      <c r="X55" s="134"/>
      <c r="Y55" s="134"/>
      <c r="Z55" s="134"/>
      <c r="AA55" s="134"/>
      <c r="AB55" s="134"/>
      <c r="AC55" s="134"/>
      <c r="AD55" s="134"/>
      <c r="AE55" s="134" t="s">
        <v>114</v>
      </c>
      <c r="AF55" s="134">
        <v>0</v>
      </c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</row>
    <row r="56" spans="1:60" outlineLevel="1" x14ac:dyDescent="0.2">
      <c r="A56" s="135">
        <v>36</v>
      </c>
      <c r="B56" s="135" t="s">
        <v>193</v>
      </c>
      <c r="C56" s="164" t="s">
        <v>194</v>
      </c>
      <c r="D56" s="141" t="s">
        <v>129</v>
      </c>
      <c r="E56" s="148">
        <v>41.073999999999998</v>
      </c>
      <c r="F56" s="233">
        <v>0</v>
      </c>
      <c r="G56" s="151">
        <f t="shared" si="15"/>
        <v>0</v>
      </c>
      <c r="H56" s="151">
        <v>134.55000000000001</v>
      </c>
      <c r="I56" s="151">
        <f>ROUND(E56*H56,2)</f>
        <v>5526.51</v>
      </c>
      <c r="J56" s="151">
        <v>0</v>
      </c>
      <c r="K56" s="151">
        <f>ROUND(E56*J56,2)</f>
        <v>0</v>
      </c>
      <c r="L56" s="151">
        <v>21</v>
      </c>
      <c r="M56" s="151">
        <f>G56*(1+L56/100)</f>
        <v>0</v>
      </c>
      <c r="N56" s="142">
        <v>3.5E-4</v>
      </c>
      <c r="O56" s="142">
        <f>ROUND(E56*N56,5)</f>
        <v>1.438E-2</v>
      </c>
      <c r="P56" s="142">
        <v>0</v>
      </c>
      <c r="Q56" s="142">
        <f>ROUND(E56*P56,5)</f>
        <v>0</v>
      </c>
      <c r="R56" s="142"/>
      <c r="S56" s="142"/>
      <c r="T56" s="143">
        <v>0</v>
      </c>
      <c r="U56" s="142">
        <f>ROUND(E56*T56,2)</f>
        <v>0</v>
      </c>
      <c r="V56" s="134"/>
      <c r="W56" s="134"/>
      <c r="X56" s="134"/>
      <c r="Y56" s="134"/>
      <c r="Z56" s="134"/>
      <c r="AA56" s="134"/>
      <c r="AB56" s="134"/>
      <c r="AC56" s="134"/>
      <c r="AD56" s="134"/>
      <c r="AE56" s="134" t="s">
        <v>160</v>
      </c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</row>
    <row r="57" spans="1:60" outlineLevel="1" x14ac:dyDescent="0.2">
      <c r="A57" s="135"/>
      <c r="B57" s="135"/>
      <c r="C57" s="165" t="s">
        <v>195</v>
      </c>
      <c r="D57" s="144"/>
      <c r="E57" s="149">
        <v>41.073999999999998</v>
      </c>
      <c r="F57" s="151"/>
      <c r="G57" s="151">
        <f t="shared" si="15"/>
        <v>0</v>
      </c>
      <c r="H57" s="151"/>
      <c r="I57" s="151"/>
      <c r="J57" s="151"/>
      <c r="K57" s="151"/>
      <c r="L57" s="151"/>
      <c r="M57" s="151"/>
      <c r="N57" s="142"/>
      <c r="O57" s="142"/>
      <c r="P57" s="142"/>
      <c r="Q57" s="142"/>
      <c r="R57" s="142"/>
      <c r="S57" s="142"/>
      <c r="T57" s="143"/>
      <c r="U57" s="142"/>
      <c r="V57" s="134"/>
      <c r="W57" s="134"/>
      <c r="X57" s="134"/>
      <c r="Y57" s="134"/>
      <c r="Z57" s="134"/>
      <c r="AA57" s="134"/>
      <c r="AB57" s="134"/>
      <c r="AC57" s="134"/>
      <c r="AD57" s="134"/>
      <c r="AE57" s="134" t="s">
        <v>114</v>
      </c>
      <c r="AF57" s="134">
        <v>0</v>
      </c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 ht="22.5" outlineLevel="1" x14ac:dyDescent="0.2">
      <c r="A58" s="135">
        <v>37</v>
      </c>
      <c r="B58" s="135" t="s">
        <v>196</v>
      </c>
      <c r="C58" s="164" t="s">
        <v>197</v>
      </c>
      <c r="D58" s="141" t="s">
        <v>111</v>
      </c>
      <c r="E58" s="148">
        <v>61.99</v>
      </c>
      <c r="F58" s="233">
        <v>0</v>
      </c>
      <c r="G58" s="151">
        <f t="shared" si="15"/>
        <v>0</v>
      </c>
      <c r="H58" s="151">
        <v>13.47</v>
      </c>
      <c r="I58" s="151">
        <f>ROUND(E58*H58,2)</f>
        <v>835.01</v>
      </c>
      <c r="J58" s="151">
        <v>39.050000000000004</v>
      </c>
      <c r="K58" s="151">
        <f>ROUND(E58*J58,2)</f>
        <v>2420.71</v>
      </c>
      <c r="L58" s="151">
        <v>21</v>
      </c>
      <c r="M58" s="151">
        <f>G58*(1+L58/100)</f>
        <v>0</v>
      </c>
      <c r="N58" s="142">
        <v>3.0000000000000001E-5</v>
      </c>
      <c r="O58" s="142">
        <f>ROUND(E58*N58,5)</f>
        <v>1.8600000000000001E-3</v>
      </c>
      <c r="P58" s="142">
        <v>0</v>
      </c>
      <c r="Q58" s="142">
        <f>ROUND(E58*P58,5)</f>
        <v>0</v>
      </c>
      <c r="R58" s="142"/>
      <c r="S58" s="142"/>
      <c r="T58" s="143">
        <v>0.06</v>
      </c>
      <c r="U58" s="142">
        <f>ROUND(E58*T58,2)</f>
        <v>3.72</v>
      </c>
      <c r="V58" s="134"/>
      <c r="W58" s="134"/>
      <c r="X58" s="134"/>
      <c r="Y58" s="134"/>
      <c r="Z58" s="134"/>
      <c r="AA58" s="134"/>
      <c r="AB58" s="134"/>
      <c r="AC58" s="134"/>
      <c r="AD58" s="134"/>
      <c r="AE58" s="134" t="s">
        <v>118</v>
      </c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 outlineLevel="1" x14ac:dyDescent="0.2">
      <c r="A59" s="135">
        <v>38</v>
      </c>
      <c r="B59" s="135" t="s">
        <v>198</v>
      </c>
      <c r="C59" s="164" t="s">
        <v>199</v>
      </c>
      <c r="D59" s="141" t="s">
        <v>140</v>
      </c>
      <c r="E59" s="148">
        <v>3.43</v>
      </c>
      <c r="F59" s="233">
        <v>0</v>
      </c>
      <c r="G59" s="151">
        <f t="shared" si="15"/>
        <v>0</v>
      </c>
      <c r="H59" s="151">
        <v>0</v>
      </c>
      <c r="I59" s="151">
        <f>ROUND(E59*H59,2)</f>
        <v>0</v>
      </c>
      <c r="J59" s="151">
        <v>754</v>
      </c>
      <c r="K59" s="151">
        <f>ROUND(E59*J59,2)</f>
        <v>2586.2199999999998</v>
      </c>
      <c r="L59" s="151">
        <v>21</v>
      </c>
      <c r="M59" s="151">
        <f>G59*(1+L59/100)</f>
        <v>0</v>
      </c>
      <c r="N59" s="142">
        <v>0</v>
      </c>
      <c r="O59" s="142">
        <f>ROUND(E59*N59,5)</f>
        <v>0</v>
      </c>
      <c r="P59" s="142">
        <v>0</v>
      </c>
      <c r="Q59" s="142">
        <f>ROUND(E59*P59,5)</f>
        <v>0</v>
      </c>
      <c r="R59" s="142"/>
      <c r="S59" s="142"/>
      <c r="T59" s="143">
        <v>1.1020000000000001</v>
      </c>
      <c r="U59" s="142">
        <f>ROUND(E59*T59,2)</f>
        <v>3.78</v>
      </c>
      <c r="V59" s="134"/>
      <c r="W59" s="134"/>
      <c r="X59" s="134"/>
      <c r="Y59" s="134"/>
      <c r="Z59" s="134"/>
      <c r="AA59" s="134"/>
      <c r="AB59" s="134"/>
      <c r="AC59" s="134"/>
      <c r="AD59" s="134"/>
      <c r="AE59" s="134" t="s">
        <v>118</v>
      </c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</row>
    <row r="60" spans="1:60" x14ac:dyDescent="0.2">
      <c r="A60" s="136" t="s">
        <v>107</v>
      </c>
      <c r="B60" s="136" t="s">
        <v>72</v>
      </c>
      <c r="C60" s="166" t="s">
        <v>73</v>
      </c>
      <c r="D60" s="145"/>
      <c r="E60" s="150"/>
      <c r="F60" s="152"/>
      <c r="G60" s="152">
        <f>SUMIF(AE61:AE66,"&lt;&gt;NOR",G61:G66)</f>
        <v>0</v>
      </c>
      <c r="H60" s="152"/>
      <c r="I60" s="152">
        <f>SUM(I61:I66)</f>
        <v>3656.43</v>
      </c>
      <c r="J60" s="152"/>
      <c r="K60" s="152">
        <f>SUM(K61:K66)</f>
        <v>4185.68</v>
      </c>
      <c r="L60" s="152"/>
      <c r="M60" s="152">
        <f>SUM(M61:M66)</f>
        <v>0</v>
      </c>
      <c r="N60" s="146"/>
      <c r="O60" s="146">
        <f>SUM(O61:O66)</f>
        <v>1.9769999999999999E-2</v>
      </c>
      <c r="P60" s="146"/>
      <c r="Q60" s="146">
        <f>SUM(Q61:Q66)</f>
        <v>0</v>
      </c>
      <c r="R60" s="146"/>
      <c r="S60" s="146"/>
      <c r="T60" s="147"/>
      <c r="U60" s="146">
        <f>SUM(U61:U66)</f>
        <v>6.9399999999999995</v>
      </c>
      <c r="AE60" t="s">
        <v>108</v>
      </c>
    </row>
    <row r="61" spans="1:60" ht="22.5" outlineLevel="1" x14ac:dyDescent="0.2">
      <c r="A61" s="135">
        <v>39</v>
      </c>
      <c r="B61" s="135" t="s">
        <v>200</v>
      </c>
      <c r="C61" s="164" t="s">
        <v>201</v>
      </c>
      <c r="D61" s="141" t="s">
        <v>111</v>
      </c>
      <c r="E61" s="148">
        <v>2.5</v>
      </c>
      <c r="F61" s="233">
        <v>0</v>
      </c>
      <c r="G61" s="151">
        <f t="shared" ref="G61:G66" si="22">F61*E61</f>
        <v>0</v>
      </c>
      <c r="H61" s="151">
        <v>342.23</v>
      </c>
      <c r="I61" s="151">
        <f t="shared" ref="I61:I66" si="23">ROUND(E61*H61,2)</f>
        <v>855.58</v>
      </c>
      <c r="J61" s="151">
        <v>801.77</v>
      </c>
      <c r="K61" s="151">
        <f t="shared" ref="K61:K66" si="24">ROUND(E61*J61,2)</f>
        <v>2004.43</v>
      </c>
      <c r="L61" s="151">
        <v>21</v>
      </c>
      <c r="M61" s="151">
        <f t="shared" ref="M61:M66" si="25">G61*(1+L61/100)</f>
        <v>0</v>
      </c>
      <c r="N61" s="142">
        <v>3.82E-3</v>
      </c>
      <c r="O61" s="142">
        <f t="shared" ref="O61:O66" si="26">ROUND(E61*N61,5)</f>
        <v>9.5499999999999995E-3</v>
      </c>
      <c r="P61" s="142">
        <v>0</v>
      </c>
      <c r="Q61" s="142">
        <f t="shared" ref="Q61:Q66" si="27">ROUND(E61*P61,5)</f>
        <v>0</v>
      </c>
      <c r="R61" s="142"/>
      <c r="S61" s="142"/>
      <c r="T61" s="143">
        <v>1.1259999999999999</v>
      </c>
      <c r="U61" s="142">
        <f t="shared" ref="U61:U66" si="28">ROUND(E61*T61,2)</f>
        <v>2.82</v>
      </c>
      <c r="V61" s="134"/>
      <c r="W61" s="134"/>
      <c r="X61" s="134"/>
      <c r="Y61" s="134"/>
      <c r="Z61" s="134"/>
      <c r="AA61" s="134"/>
      <c r="AB61" s="134"/>
      <c r="AC61" s="134"/>
      <c r="AD61" s="134"/>
      <c r="AE61" s="134" t="s">
        <v>118</v>
      </c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</row>
    <row r="62" spans="1:60" outlineLevel="1" x14ac:dyDescent="0.2">
      <c r="A62" s="135">
        <v>40</v>
      </c>
      <c r="B62" s="135" t="s">
        <v>202</v>
      </c>
      <c r="C62" s="164" t="s">
        <v>203</v>
      </c>
      <c r="D62" s="141" t="s">
        <v>111</v>
      </c>
      <c r="E62" s="148">
        <v>2.5</v>
      </c>
      <c r="F62" s="233">
        <v>0</v>
      </c>
      <c r="G62" s="151">
        <f t="shared" si="22"/>
        <v>0</v>
      </c>
      <c r="H62" s="151">
        <v>608.33999999999992</v>
      </c>
      <c r="I62" s="151">
        <f t="shared" si="23"/>
        <v>1520.85</v>
      </c>
      <c r="J62" s="151">
        <v>506.66000000000008</v>
      </c>
      <c r="K62" s="151">
        <f t="shared" si="24"/>
        <v>1266.6500000000001</v>
      </c>
      <c r="L62" s="151">
        <v>21</v>
      </c>
      <c r="M62" s="151">
        <f t="shared" si="25"/>
        <v>0</v>
      </c>
      <c r="N62" s="142">
        <v>3.82E-3</v>
      </c>
      <c r="O62" s="142">
        <f t="shared" si="26"/>
        <v>9.5499999999999995E-3</v>
      </c>
      <c r="P62" s="142">
        <v>0</v>
      </c>
      <c r="Q62" s="142">
        <f t="shared" si="27"/>
        <v>0</v>
      </c>
      <c r="R62" s="142"/>
      <c r="S62" s="142"/>
      <c r="T62" s="143">
        <v>1.1259999999999999</v>
      </c>
      <c r="U62" s="142">
        <f t="shared" si="28"/>
        <v>2.82</v>
      </c>
      <c r="V62" s="134"/>
      <c r="W62" s="134"/>
      <c r="X62" s="134"/>
      <c r="Y62" s="134"/>
      <c r="Z62" s="134"/>
      <c r="AA62" s="134"/>
      <c r="AB62" s="134"/>
      <c r="AC62" s="134"/>
      <c r="AD62" s="134"/>
      <c r="AE62" s="134" t="s">
        <v>160</v>
      </c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</row>
    <row r="63" spans="1:60" outlineLevel="1" x14ac:dyDescent="0.2">
      <c r="A63" s="135">
        <v>41</v>
      </c>
      <c r="B63" s="135" t="s">
        <v>204</v>
      </c>
      <c r="C63" s="164" t="s">
        <v>205</v>
      </c>
      <c r="D63" s="141" t="s">
        <v>111</v>
      </c>
      <c r="E63" s="148">
        <v>2.5</v>
      </c>
      <c r="F63" s="233">
        <v>0</v>
      </c>
      <c r="G63" s="151">
        <f t="shared" si="22"/>
        <v>0</v>
      </c>
      <c r="H63" s="151">
        <v>0</v>
      </c>
      <c r="I63" s="151">
        <f t="shared" si="23"/>
        <v>0</v>
      </c>
      <c r="J63" s="151">
        <v>92.04</v>
      </c>
      <c r="K63" s="151">
        <f t="shared" si="24"/>
        <v>230.1</v>
      </c>
      <c r="L63" s="151">
        <v>21</v>
      </c>
      <c r="M63" s="151">
        <f t="shared" si="25"/>
        <v>0</v>
      </c>
      <c r="N63" s="142">
        <v>0</v>
      </c>
      <c r="O63" s="142">
        <f t="shared" si="26"/>
        <v>0</v>
      </c>
      <c r="P63" s="142">
        <v>0</v>
      </c>
      <c r="Q63" s="142">
        <f t="shared" si="27"/>
        <v>0</v>
      </c>
      <c r="R63" s="142"/>
      <c r="S63" s="142"/>
      <c r="T63" s="143">
        <v>0.13</v>
      </c>
      <c r="U63" s="142">
        <f t="shared" si="28"/>
        <v>0.33</v>
      </c>
      <c r="V63" s="134"/>
      <c r="W63" s="134"/>
      <c r="X63" s="134"/>
      <c r="Y63" s="134"/>
      <c r="Z63" s="134"/>
      <c r="AA63" s="134"/>
      <c r="AB63" s="134"/>
      <c r="AC63" s="134"/>
      <c r="AD63" s="134"/>
      <c r="AE63" s="134" t="s">
        <v>118</v>
      </c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</row>
    <row r="64" spans="1:60" outlineLevel="1" x14ac:dyDescent="0.2">
      <c r="A64" s="135">
        <v>42</v>
      </c>
      <c r="B64" s="135" t="s">
        <v>206</v>
      </c>
      <c r="C64" s="164" t="s">
        <v>207</v>
      </c>
      <c r="D64" s="141" t="s">
        <v>129</v>
      </c>
      <c r="E64" s="148">
        <v>3.92</v>
      </c>
      <c r="F64" s="233">
        <v>0</v>
      </c>
      <c r="G64" s="151">
        <f t="shared" si="22"/>
        <v>0</v>
      </c>
      <c r="H64" s="151">
        <v>0</v>
      </c>
      <c r="I64" s="151">
        <f t="shared" si="23"/>
        <v>0</v>
      </c>
      <c r="J64" s="151">
        <v>85.02</v>
      </c>
      <c r="K64" s="151">
        <f t="shared" si="24"/>
        <v>333.28</v>
      </c>
      <c r="L64" s="151">
        <v>21</v>
      </c>
      <c r="M64" s="151">
        <f t="shared" si="25"/>
        <v>0</v>
      </c>
      <c r="N64" s="142">
        <v>0</v>
      </c>
      <c r="O64" s="142">
        <f t="shared" si="26"/>
        <v>0</v>
      </c>
      <c r="P64" s="142">
        <v>0</v>
      </c>
      <c r="Q64" s="142">
        <f t="shared" si="27"/>
        <v>0</v>
      </c>
      <c r="R64" s="142"/>
      <c r="S64" s="142"/>
      <c r="T64" s="143">
        <v>0.12</v>
      </c>
      <c r="U64" s="142">
        <f t="shared" si="28"/>
        <v>0.47</v>
      </c>
      <c r="V64" s="134"/>
      <c r="W64" s="134"/>
      <c r="X64" s="134"/>
      <c r="Y64" s="134"/>
      <c r="Z64" s="134"/>
      <c r="AA64" s="134"/>
      <c r="AB64" s="134"/>
      <c r="AC64" s="134"/>
      <c r="AD64" s="134"/>
      <c r="AE64" s="134" t="s">
        <v>118</v>
      </c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</row>
    <row r="65" spans="1:60" ht="22.5" outlineLevel="1" x14ac:dyDescent="0.2">
      <c r="A65" s="135">
        <v>43</v>
      </c>
      <c r="B65" s="135" t="s">
        <v>208</v>
      </c>
      <c r="C65" s="164" t="s">
        <v>209</v>
      </c>
      <c r="D65" s="141" t="s">
        <v>129</v>
      </c>
      <c r="E65" s="148">
        <v>3.92</v>
      </c>
      <c r="F65" s="233">
        <v>0</v>
      </c>
      <c r="G65" s="151">
        <f t="shared" si="22"/>
        <v>0</v>
      </c>
      <c r="H65" s="151">
        <v>326.52999999999997</v>
      </c>
      <c r="I65" s="151">
        <f t="shared" si="23"/>
        <v>1280</v>
      </c>
      <c r="J65" s="151">
        <v>84.920000000000016</v>
      </c>
      <c r="K65" s="151">
        <f t="shared" si="24"/>
        <v>332.89</v>
      </c>
      <c r="L65" s="151">
        <v>21</v>
      </c>
      <c r="M65" s="151">
        <f t="shared" si="25"/>
        <v>0</v>
      </c>
      <c r="N65" s="142">
        <v>1.7000000000000001E-4</v>
      </c>
      <c r="O65" s="142">
        <f t="shared" si="26"/>
        <v>6.7000000000000002E-4</v>
      </c>
      <c r="P65" s="142">
        <v>0</v>
      </c>
      <c r="Q65" s="142">
        <f t="shared" si="27"/>
        <v>0</v>
      </c>
      <c r="R65" s="142"/>
      <c r="S65" s="142"/>
      <c r="T65" s="143">
        <v>0.12</v>
      </c>
      <c r="U65" s="142">
        <f t="shared" si="28"/>
        <v>0.47</v>
      </c>
      <c r="V65" s="134"/>
      <c r="W65" s="134"/>
      <c r="X65" s="134"/>
      <c r="Y65" s="134"/>
      <c r="Z65" s="134"/>
      <c r="AA65" s="134"/>
      <c r="AB65" s="134"/>
      <c r="AC65" s="134"/>
      <c r="AD65" s="134"/>
      <c r="AE65" s="134" t="s">
        <v>118</v>
      </c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</row>
    <row r="66" spans="1:60" outlineLevel="1" x14ac:dyDescent="0.2">
      <c r="A66" s="135">
        <v>44</v>
      </c>
      <c r="B66" s="135" t="s">
        <v>210</v>
      </c>
      <c r="C66" s="164" t="s">
        <v>211</v>
      </c>
      <c r="D66" s="141" t="s">
        <v>140</v>
      </c>
      <c r="E66" s="148">
        <v>0.02</v>
      </c>
      <c r="F66" s="233">
        <v>0</v>
      </c>
      <c r="G66" s="151">
        <f t="shared" si="22"/>
        <v>0</v>
      </c>
      <c r="H66" s="151">
        <v>0</v>
      </c>
      <c r="I66" s="151">
        <f t="shared" si="23"/>
        <v>0</v>
      </c>
      <c r="J66" s="151">
        <v>916.5</v>
      </c>
      <c r="K66" s="151">
        <f t="shared" si="24"/>
        <v>18.329999999999998</v>
      </c>
      <c r="L66" s="151">
        <v>21</v>
      </c>
      <c r="M66" s="151">
        <f t="shared" si="25"/>
        <v>0</v>
      </c>
      <c r="N66" s="142">
        <v>0</v>
      </c>
      <c r="O66" s="142">
        <f t="shared" si="26"/>
        <v>0</v>
      </c>
      <c r="P66" s="142">
        <v>0</v>
      </c>
      <c r="Q66" s="142">
        <f t="shared" si="27"/>
        <v>0</v>
      </c>
      <c r="R66" s="142"/>
      <c r="S66" s="142"/>
      <c r="T66" s="143">
        <v>1.2649999999999999</v>
      </c>
      <c r="U66" s="142">
        <f t="shared" si="28"/>
        <v>0.03</v>
      </c>
      <c r="V66" s="134"/>
      <c r="W66" s="134"/>
      <c r="X66" s="134"/>
      <c r="Y66" s="134"/>
      <c r="Z66" s="134"/>
      <c r="AA66" s="134"/>
      <c r="AB66" s="134"/>
      <c r="AC66" s="134"/>
      <c r="AD66" s="134"/>
      <c r="AE66" s="134" t="s">
        <v>118</v>
      </c>
      <c r="AF66" s="134"/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4"/>
      <c r="BD66" s="134"/>
      <c r="BE66" s="134"/>
      <c r="BF66" s="134"/>
      <c r="BG66" s="134"/>
      <c r="BH66" s="134"/>
    </row>
    <row r="67" spans="1:60" x14ac:dyDescent="0.2">
      <c r="A67" s="136" t="s">
        <v>107</v>
      </c>
      <c r="B67" s="136" t="s">
        <v>74</v>
      </c>
      <c r="C67" s="166" t="s">
        <v>75</v>
      </c>
      <c r="D67" s="145"/>
      <c r="E67" s="150"/>
      <c r="F67" s="152"/>
      <c r="G67" s="152">
        <f>SUMIF(AE68:AE70,"&lt;&gt;NOR",G68:G70)</f>
        <v>0</v>
      </c>
      <c r="H67" s="152"/>
      <c r="I67" s="152">
        <f>SUM(I68:I70)</f>
        <v>1409.42</v>
      </c>
      <c r="J67" s="152"/>
      <c r="K67" s="152">
        <f>SUM(K68:K70)</f>
        <v>2731.43</v>
      </c>
      <c r="L67" s="152"/>
      <c r="M67" s="152">
        <f>SUM(M68:M70)</f>
        <v>0</v>
      </c>
      <c r="N67" s="146"/>
      <c r="O67" s="146">
        <f>SUM(O68:O70)</f>
        <v>4.7099999999999998E-3</v>
      </c>
      <c r="P67" s="146"/>
      <c r="Q67" s="146">
        <f>SUM(Q68:Q70)</f>
        <v>0</v>
      </c>
      <c r="R67" s="146"/>
      <c r="S67" s="146"/>
      <c r="T67" s="147"/>
      <c r="U67" s="146">
        <f>SUM(U68:U70)</f>
        <v>4.09</v>
      </c>
      <c r="AE67" t="s">
        <v>108</v>
      </c>
    </row>
    <row r="68" spans="1:60" ht="22.5" outlineLevel="1" x14ac:dyDescent="0.2">
      <c r="A68" s="135">
        <v>45</v>
      </c>
      <c r="B68" s="135" t="s">
        <v>212</v>
      </c>
      <c r="C68" s="164" t="s">
        <v>213</v>
      </c>
      <c r="D68" s="141" t="s">
        <v>111</v>
      </c>
      <c r="E68" s="148">
        <v>10.1</v>
      </c>
      <c r="F68" s="233">
        <v>0</v>
      </c>
      <c r="G68" s="151">
        <f t="shared" ref="G68:G70" si="29">F68*E68</f>
        <v>0</v>
      </c>
      <c r="H68" s="151">
        <v>2.1800000000000002</v>
      </c>
      <c r="I68" s="151">
        <f>ROUND(E68*H68,2)</f>
        <v>22.02</v>
      </c>
      <c r="J68" s="151">
        <v>40.33</v>
      </c>
      <c r="K68" s="151">
        <f>ROUND(E68*J68,2)</f>
        <v>407.33</v>
      </c>
      <c r="L68" s="151">
        <v>21</v>
      </c>
      <c r="M68" s="151">
        <f>G68*(1+L68/100)</f>
        <v>0</v>
      </c>
      <c r="N68" s="142">
        <v>1.0000000000000001E-5</v>
      </c>
      <c r="O68" s="142">
        <f>ROUND(E68*N68,5)</f>
        <v>1E-4</v>
      </c>
      <c r="P68" s="142">
        <v>0</v>
      </c>
      <c r="Q68" s="142">
        <f>ROUND(E68*P68,5)</f>
        <v>0</v>
      </c>
      <c r="R68" s="142"/>
      <c r="S68" s="142"/>
      <c r="T68" s="143">
        <v>7.1999999999999995E-2</v>
      </c>
      <c r="U68" s="142">
        <f>ROUND(E68*T68,2)</f>
        <v>0.73</v>
      </c>
      <c r="V68" s="134"/>
      <c r="W68" s="134"/>
      <c r="X68" s="134"/>
      <c r="Y68" s="134"/>
      <c r="Z68" s="134"/>
      <c r="AA68" s="134"/>
      <c r="AB68" s="134"/>
      <c r="AC68" s="134"/>
      <c r="AD68" s="134"/>
      <c r="AE68" s="134" t="s">
        <v>118</v>
      </c>
      <c r="AF68" s="134"/>
      <c r="AG68" s="134"/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  <c r="BC68" s="134"/>
      <c r="BD68" s="134"/>
      <c r="BE68" s="134"/>
      <c r="BF68" s="134"/>
      <c r="BG68" s="134"/>
      <c r="BH68" s="134"/>
    </row>
    <row r="69" spans="1:60" outlineLevel="1" x14ac:dyDescent="0.2">
      <c r="A69" s="135">
        <v>46</v>
      </c>
      <c r="B69" s="135" t="s">
        <v>214</v>
      </c>
      <c r="C69" s="164" t="s">
        <v>215</v>
      </c>
      <c r="D69" s="141" t="s">
        <v>111</v>
      </c>
      <c r="E69" s="148">
        <v>6.9</v>
      </c>
      <c r="F69" s="233">
        <v>0</v>
      </c>
      <c r="G69" s="151">
        <f t="shared" si="29"/>
        <v>0</v>
      </c>
      <c r="H69" s="151">
        <v>170.82</v>
      </c>
      <c r="I69" s="151">
        <f>ROUND(E69*H69,2)</f>
        <v>1178.6600000000001</v>
      </c>
      <c r="J69" s="151">
        <v>200.98000000000002</v>
      </c>
      <c r="K69" s="151">
        <f>ROUND(E69*J69,2)</f>
        <v>1386.76</v>
      </c>
      <c r="L69" s="151">
        <v>21</v>
      </c>
      <c r="M69" s="151">
        <f>G69*(1+L69/100)</f>
        <v>0</v>
      </c>
      <c r="N69" s="142">
        <v>5.1999999999999995E-4</v>
      </c>
      <c r="O69" s="142">
        <f>ROUND(E69*N69,5)</f>
        <v>3.5899999999999999E-3</v>
      </c>
      <c r="P69" s="142">
        <v>0</v>
      </c>
      <c r="Q69" s="142">
        <f>ROUND(E69*P69,5)</f>
        <v>0</v>
      </c>
      <c r="R69" s="142"/>
      <c r="S69" s="142"/>
      <c r="T69" s="143">
        <v>0.28399999999999997</v>
      </c>
      <c r="U69" s="142">
        <f>ROUND(E69*T69,2)</f>
        <v>1.96</v>
      </c>
      <c r="V69" s="134"/>
      <c r="W69" s="134"/>
      <c r="X69" s="134"/>
      <c r="Y69" s="134"/>
      <c r="Z69" s="134"/>
      <c r="AA69" s="134"/>
      <c r="AB69" s="134"/>
      <c r="AC69" s="134"/>
      <c r="AD69" s="134"/>
      <c r="AE69" s="134" t="s">
        <v>118</v>
      </c>
      <c r="AF69" s="134"/>
      <c r="AG69" s="134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</row>
    <row r="70" spans="1:60" outlineLevel="1" x14ac:dyDescent="0.2">
      <c r="A70" s="135">
        <v>47</v>
      </c>
      <c r="B70" s="135" t="s">
        <v>216</v>
      </c>
      <c r="C70" s="164" t="s">
        <v>217</v>
      </c>
      <c r="D70" s="141" t="s">
        <v>111</v>
      </c>
      <c r="E70" s="148">
        <v>3.2</v>
      </c>
      <c r="F70" s="233">
        <v>0</v>
      </c>
      <c r="G70" s="151">
        <f t="shared" si="29"/>
        <v>0</v>
      </c>
      <c r="H70" s="151">
        <v>65.23</v>
      </c>
      <c r="I70" s="151">
        <f>ROUND(E70*H70,2)</f>
        <v>208.74</v>
      </c>
      <c r="J70" s="151">
        <v>292.91999999999996</v>
      </c>
      <c r="K70" s="151">
        <f>ROUND(E70*J70,2)</f>
        <v>937.34</v>
      </c>
      <c r="L70" s="151">
        <v>21</v>
      </c>
      <c r="M70" s="151">
        <f>G70*(1+L70/100)</f>
        <v>0</v>
      </c>
      <c r="N70" s="142">
        <v>3.2000000000000003E-4</v>
      </c>
      <c r="O70" s="142">
        <f>ROUND(E70*N70,5)</f>
        <v>1.0200000000000001E-3</v>
      </c>
      <c r="P70" s="142">
        <v>0</v>
      </c>
      <c r="Q70" s="142">
        <f>ROUND(E70*P70,5)</f>
        <v>0</v>
      </c>
      <c r="R70" s="142"/>
      <c r="S70" s="142"/>
      <c r="T70" s="143">
        <v>0.43675000000000003</v>
      </c>
      <c r="U70" s="142">
        <f>ROUND(E70*T70,2)</f>
        <v>1.4</v>
      </c>
      <c r="V70" s="134"/>
      <c r="W70" s="134"/>
      <c r="X70" s="134"/>
      <c r="Y70" s="134"/>
      <c r="Z70" s="134"/>
      <c r="AA70" s="134"/>
      <c r="AB70" s="134"/>
      <c r="AC70" s="134"/>
      <c r="AD70" s="134"/>
      <c r="AE70" s="134" t="s">
        <v>112</v>
      </c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</row>
    <row r="71" spans="1:60" x14ac:dyDescent="0.2">
      <c r="A71" s="136" t="s">
        <v>107</v>
      </c>
      <c r="B71" s="136" t="s">
        <v>76</v>
      </c>
      <c r="C71" s="166" t="s">
        <v>77</v>
      </c>
      <c r="D71" s="145"/>
      <c r="E71" s="150"/>
      <c r="F71" s="152"/>
      <c r="G71" s="152">
        <f>SUMIF(AE72:AE77,"&lt;&gt;NOR",G72:G77)</f>
        <v>0</v>
      </c>
      <c r="H71" s="152"/>
      <c r="I71" s="152">
        <f>SUM(I72:I77)</f>
        <v>12464.720000000001</v>
      </c>
      <c r="J71" s="152"/>
      <c r="K71" s="152">
        <f>SUM(K72:K77)</f>
        <v>16892.239999999998</v>
      </c>
      <c r="L71" s="152"/>
      <c r="M71" s="152">
        <f>SUM(M72:M77)</f>
        <v>0</v>
      </c>
      <c r="N71" s="146"/>
      <c r="O71" s="146">
        <f>SUM(O72:O77)</f>
        <v>7.2899999999999993E-2</v>
      </c>
      <c r="P71" s="146"/>
      <c r="Q71" s="146">
        <f>SUM(Q72:Q77)</f>
        <v>0</v>
      </c>
      <c r="R71" s="146"/>
      <c r="S71" s="146"/>
      <c r="T71" s="147"/>
      <c r="U71" s="146">
        <f>SUM(U72:U77)</f>
        <v>23.89</v>
      </c>
      <c r="AE71" t="s">
        <v>108</v>
      </c>
    </row>
    <row r="72" spans="1:60" ht="22.5" outlineLevel="1" x14ac:dyDescent="0.2">
      <c r="A72" s="135">
        <v>48</v>
      </c>
      <c r="B72" s="135" t="s">
        <v>218</v>
      </c>
      <c r="C72" s="164" t="s">
        <v>120</v>
      </c>
      <c r="D72" s="141" t="s">
        <v>111</v>
      </c>
      <c r="E72" s="148">
        <v>19.5</v>
      </c>
      <c r="F72" s="233">
        <v>0</v>
      </c>
      <c r="G72" s="151">
        <f t="shared" ref="G72:G73" si="30">F72*E72</f>
        <v>0</v>
      </c>
      <c r="H72" s="151">
        <v>6.85</v>
      </c>
      <c r="I72" s="151">
        <f>ROUND(E72*H72,2)</f>
        <v>133.58000000000001</v>
      </c>
      <c r="J72" s="151">
        <v>19.93</v>
      </c>
      <c r="K72" s="151">
        <f>ROUND(E72*J72,2)</f>
        <v>388.64</v>
      </c>
      <c r="L72" s="151">
        <v>21</v>
      </c>
      <c r="M72" s="151">
        <f>G72*(1+L72/100)</f>
        <v>0</v>
      </c>
      <c r="N72" s="142">
        <v>2.0000000000000002E-5</v>
      </c>
      <c r="O72" s="142">
        <f>ROUND(E72*N72,5)</f>
        <v>3.8999999999999999E-4</v>
      </c>
      <c r="P72" s="142">
        <v>0</v>
      </c>
      <c r="Q72" s="142">
        <f>ROUND(E72*P72,5)</f>
        <v>0</v>
      </c>
      <c r="R72" s="142"/>
      <c r="S72" s="142"/>
      <c r="T72" s="143">
        <v>2.9000000000000001E-2</v>
      </c>
      <c r="U72" s="142">
        <f>ROUND(E72*T72,2)</f>
        <v>0.56999999999999995</v>
      </c>
      <c r="V72" s="134"/>
      <c r="W72" s="134"/>
      <c r="X72" s="134"/>
      <c r="Y72" s="134"/>
      <c r="Z72" s="134"/>
      <c r="AA72" s="134"/>
      <c r="AB72" s="134"/>
      <c r="AC72" s="134"/>
      <c r="AD72" s="134"/>
      <c r="AE72" s="134" t="s">
        <v>118</v>
      </c>
      <c r="AF72" s="134"/>
      <c r="AG72" s="134"/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</row>
    <row r="73" spans="1:60" outlineLevel="1" x14ac:dyDescent="0.2">
      <c r="A73" s="135">
        <v>49</v>
      </c>
      <c r="B73" s="135" t="s">
        <v>219</v>
      </c>
      <c r="C73" s="164" t="s">
        <v>220</v>
      </c>
      <c r="D73" s="141" t="s">
        <v>111</v>
      </c>
      <c r="E73" s="148">
        <v>164.78880000000001</v>
      </c>
      <c r="F73" s="233">
        <v>0</v>
      </c>
      <c r="G73" s="151">
        <f t="shared" si="30"/>
        <v>0</v>
      </c>
      <c r="H73" s="151">
        <v>18.079999999999998</v>
      </c>
      <c r="I73" s="151">
        <f>ROUND(E73*H73,2)</f>
        <v>2979.38</v>
      </c>
      <c r="J73" s="151">
        <v>23</v>
      </c>
      <c r="K73" s="151">
        <f>ROUND(E73*J73,2)</f>
        <v>3790.14</v>
      </c>
      <c r="L73" s="151">
        <v>21</v>
      </c>
      <c r="M73" s="151">
        <f>G73*(1+L73/100)</f>
        <v>0</v>
      </c>
      <c r="N73" s="142">
        <v>1.9000000000000001E-4</v>
      </c>
      <c r="O73" s="142">
        <f>ROUND(E73*N73,5)</f>
        <v>3.1309999999999998E-2</v>
      </c>
      <c r="P73" s="142">
        <v>0</v>
      </c>
      <c r="Q73" s="142">
        <f>ROUND(E73*P73,5)</f>
        <v>0</v>
      </c>
      <c r="R73" s="142"/>
      <c r="S73" s="142"/>
      <c r="T73" s="143">
        <v>3.2480000000000002E-2</v>
      </c>
      <c r="U73" s="142">
        <f>ROUND(E73*T73,2)</f>
        <v>5.35</v>
      </c>
      <c r="V73" s="134"/>
      <c r="W73" s="134"/>
      <c r="X73" s="134"/>
      <c r="Y73" s="134"/>
      <c r="Z73" s="134"/>
      <c r="AA73" s="134"/>
      <c r="AB73" s="134"/>
      <c r="AC73" s="134"/>
      <c r="AD73" s="134"/>
      <c r="AE73" s="134" t="s">
        <v>118</v>
      </c>
      <c r="AF73" s="134"/>
      <c r="AG73" s="134"/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  <c r="AV73" s="134"/>
      <c r="AW73" s="134"/>
      <c r="AX73" s="134"/>
      <c r="AY73" s="134"/>
      <c r="AZ73" s="134"/>
      <c r="BA73" s="134"/>
      <c r="BB73" s="134"/>
      <c r="BC73" s="134"/>
      <c r="BD73" s="134"/>
      <c r="BE73" s="134"/>
      <c r="BF73" s="134"/>
      <c r="BG73" s="134"/>
      <c r="BH73" s="134"/>
    </row>
    <row r="74" spans="1:60" outlineLevel="1" x14ac:dyDescent="0.2">
      <c r="A74" s="135"/>
      <c r="B74" s="135"/>
      <c r="C74" s="165" t="s">
        <v>113</v>
      </c>
      <c r="D74" s="144"/>
      <c r="E74" s="149">
        <v>125.0448</v>
      </c>
      <c r="F74" s="151"/>
      <c r="G74" s="151"/>
      <c r="H74" s="151"/>
      <c r="I74" s="151"/>
      <c r="J74" s="151"/>
      <c r="K74" s="151"/>
      <c r="L74" s="151"/>
      <c r="M74" s="151"/>
      <c r="N74" s="142"/>
      <c r="O74" s="142"/>
      <c r="P74" s="142"/>
      <c r="Q74" s="142"/>
      <c r="R74" s="142"/>
      <c r="S74" s="142"/>
      <c r="T74" s="143"/>
      <c r="U74" s="142"/>
      <c r="V74" s="134"/>
      <c r="W74" s="134"/>
      <c r="X74" s="134"/>
      <c r="Y74" s="134"/>
      <c r="Z74" s="134"/>
      <c r="AA74" s="134"/>
      <c r="AB74" s="134"/>
      <c r="AC74" s="134"/>
      <c r="AD74" s="134"/>
      <c r="AE74" s="134" t="s">
        <v>114</v>
      </c>
      <c r="AF74" s="134">
        <v>0</v>
      </c>
      <c r="AG74" s="134"/>
      <c r="AH74" s="134"/>
      <c r="AI74" s="134"/>
      <c r="AJ74" s="134"/>
      <c r="AK74" s="134"/>
      <c r="AL74" s="134"/>
      <c r="AM74" s="134"/>
      <c r="AN74" s="134"/>
      <c r="AO74" s="134"/>
      <c r="AP74" s="134"/>
      <c r="AQ74" s="134"/>
      <c r="AR74" s="134"/>
      <c r="AS74" s="134"/>
      <c r="AT74" s="134"/>
      <c r="AU74" s="134"/>
      <c r="AV74" s="134"/>
      <c r="AW74" s="134"/>
      <c r="AX74" s="134"/>
      <c r="AY74" s="134"/>
      <c r="AZ74" s="134"/>
      <c r="BA74" s="134"/>
      <c r="BB74" s="134"/>
      <c r="BC74" s="134"/>
      <c r="BD74" s="134"/>
      <c r="BE74" s="134"/>
      <c r="BF74" s="134"/>
      <c r="BG74" s="134"/>
      <c r="BH74" s="134"/>
    </row>
    <row r="75" spans="1:60" outlineLevel="1" x14ac:dyDescent="0.2">
      <c r="A75" s="135"/>
      <c r="B75" s="135"/>
      <c r="C75" s="165" t="s">
        <v>115</v>
      </c>
      <c r="D75" s="144"/>
      <c r="E75" s="149">
        <v>-22.245999999999999</v>
      </c>
      <c r="F75" s="151"/>
      <c r="G75" s="151"/>
      <c r="H75" s="151"/>
      <c r="I75" s="151"/>
      <c r="J75" s="151"/>
      <c r="K75" s="151"/>
      <c r="L75" s="151"/>
      <c r="M75" s="151"/>
      <c r="N75" s="142"/>
      <c r="O75" s="142"/>
      <c r="P75" s="142"/>
      <c r="Q75" s="142"/>
      <c r="R75" s="142"/>
      <c r="S75" s="142"/>
      <c r="T75" s="143"/>
      <c r="U75" s="142"/>
      <c r="V75" s="134"/>
      <c r="W75" s="134"/>
      <c r="X75" s="134"/>
      <c r="Y75" s="134"/>
      <c r="Z75" s="134"/>
      <c r="AA75" s="134"/>
      <c r="AB75" s="134"/>
      <c r="AC75" s="134"/>
      <c r="AD75" s="134"/>
      <c r="AE75" s="134" t="s">
        <v>114</v>
      </c>
      <c r="AF75" s="134">
        <v>0</v>
      </c>
      <c r="AG75" s="134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34"/>
      <c r="BB75" s="134"/>
      <c r="BC75" s="134"/>
      <c r="BD75" s="134"/>
      <c r="BE75" s="134"/>
      <c r="BF75" s="134"/>
      <c r="BG75" s="134"/>
      <c r="BH75" s="134"/>
    </row>
    <row r="76" spans="1:60" outlineLevel="1" x14ac:dyDescent="0.2">
      <c r="A76" s="135"/>
      <c r="B76" s="135"/>
      <c r="C76" s="165" t="s">
        <v>221</v>
      </c>
      <c r="D76" s="144"/>
      <c r="E76" s="149">
        <v>61.99</v>
      </c>
      <c r="F76" s="151"/>
      <c r="G76" s="151"/>
      <c r="H76" s="151"/>
      <c r="I76" s="151"/>
      <c r="J76" s="151"/>
      <c r="K76" s="151"/>
      <c r="L76" s="151"/>
      <c r="M76" s="151"/>
      <c r="N76" s="142"/>
      <c r="O76" s="142"/>
      <c r="P76" s="142"/>
      <c r="Q76" s="142"/>
      <c r="R76" s="142"/>
      <c r="S76" s="142"/>
      <c r="T76" s="143"/>
      <c r="U76" s="142"/>
      <c r="V76" s="134"/>
      <c r="W76" s="134"/>
      <c r="X76" s="134"/>
      <c r="Y76" s="134"/>
      <c r="Z76" s="134"/>
      <c r="AA76" s="134"/>
      <c r="AB76" s="134"/>
      <c r="AC76" s="134"/>
      <c r="AD76" s="134"/>
      <c r="AE76" s="134" t="s">
        <v>114</v>
      </c>
      <c r="AF76" s="134">
        <v>0</v>
      </c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</row>
    <row r="77" spans="1:60" outlineLevel="1" x14ac:dyDescent="0.2">
      <c r="A77" s="135">
        <v>50</v>
      </c>
      <c r="B77" s="135" t="s">
        <v>222</v>
      </c>
      <c r="C77" s="164" t="s">
        <v>223</v>
      </c>
      <c r="D77" s="141" t="s">
        <v>111</v>
      </c>
      <c r="E77" s="148">
        <v>164.78880000000001</v>
      </c>
      <c r="F77" s="233">
        <v>0</v>
      </c>
      <c r="G77" s="151">
        <f>F77*E77</f>
        <v>0</v>
      </c>
      <c r="H77" s="151">
        <v>56.75</v>
      </c>
      <c r="I77" s="151">
        <f>ROUND(E77*H77,2)</f>
        <v>9351.76</v>
      </c>
      <c r="J77" s="151">
        <v>77.150000000000006</v>
      </c>
      <c r="K77" s="151">
        <f>ROUND(E77*J77,2)</f>
        <v>12713.46</v>
      </c>
      <c r="L77" s="151">
        <v>21</v>
      </c>
      <c r="M77" s="151">
        <f>G77*(1+L77/100)</f>
        <v>0</v>
      </c>
      <c r="N77" s="142">
        <v>2.5000000000000001E-4</v>
      </c>
      <c r="O77" s="142">
        <f>ROUND(E77*N77,5)</f>
        <v>4.1200000000000001E-2</v>
      </c>
      <c r="P77" s="142">
        <v>0</v>
      </c>
      <c r="Q77" s="142">
        <f>ROUND(E77*P77,5)</f>
        <v>0</v>
      </c>
      <c r="R77" s="142"/>
      <c r="S77" s="142"/>
      <c r="T77" s="143">
        <v>0.10902000000000001</v>
      </c>
      <c r="U77" s="142">
        <f>ROUND(E77*T77,2)</f>
        <v>17.97</v>
      </c>
      <c r="V77" s="134"/>
      <c r="W77" s="134"/>
      <c r="X77" s="134"/>
      <c r="Y77" s="134"/>
      <c r="Z77" s="134"/>
      <c r="AA77" s="134"/>
      <c r="AB77" s="134"/>
      <c r="AC77" s="134"/>
      <c r="AD77" s="134"/>
      <c r="AE77" s="134" t="s">
        <v>118</v>
      </c>
      <c r="AF77" s="134"/>
      <c r="AG77" s="134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X77" s="134"/>
      <c r="AY77" s="134"/>
      <c r="AZ77" s="134"/>
      <c r="BA77" s="134"/>
      <c r="BB77" s="134"/>
      <c r="BC77" s="134"/>
      <c r="BD77" s="134"/>
      <c r="BE77" s="134"/>
      <c r="BF77" s="134"/>
      <c r="BG77" s="134"/>
      <c r="BH77" s="134"/>
    </row>
    <row r="78" spans="1:60" x14ac:dyDescent="0.2">
      <c r="A78" s="136" t="s">
        <v>107</v>
      </c>
      <c r="B78" s="136" t="s">
        <v>78</v>
      </c>
      <c r="C78" s="166" t="s">
        <v>79</v>
      </c>
      <c r="D78" s="145"/>
      <c r="E78" s="150"/>
      <c r="F78" s="152"/>
      <c r="G78" s="152">
        <f>SUMIF(AE79:AE84,"&lt;&gt;NOR",G79:G84)</f>
        <v>0</v>
      </c>
      <c r="H78" s="152"/>
      <c r="I78" s="152">
        <f>SUM(I79:I84)</f>
        <v>46007</v>
      </c>
      <c r="J78" s="152"/>
      <c r="K78" s="152">
        <f>SUM(K79:K84)</f>
        <v>81851</v>
      </c>
      <c r="L78" s="152"/>
      <c r="M78" s="152">
        <f>SUM(M79:M84)</f>
        <v>0</v>
      </c>
      <c r="N78" s="146"/>
      <c r="O78" s="146">
        <f>SUM(O79:O84)</f>
        <v>1.7999999999999999E-2</v>
      </c>
      <c r="P78" s="146"/>
      <c r="Q78" s="146">
        <f>SUM(Q79:Q84)</f>
        <v>0</v>
      </c>
      <c r="R78" s="146"/>
      <c r="S78" s="146"/>
      <c r="T78" s="147"/>
      <c r="U78" s="146">
        <f>SUM(U79:U84)</f>
        <v>10.170000000000002</v>
      </c>
      <c r="AE78" t="s">
        <v>108</v>
      </c>
    </row>
    <row r="79" spans="1:60" outlineLevel="1" x14ac:dyDescent="0.2">
      <c r="A79" s="135">
        <v>51</v>
      </c>
      <c r="B79" s="135" t="s">
        <v>224</v>
      </c>
      <c r="C79" s="164" t="s">
        <v>225</v>
      </c>
      <c r="D79" s="141" t="s">
        <v>157</v>
      </c>
      <c r="E79" s="148">
        <v>10</v>
      </c>
      <c r="F79" s="233">
        <v>0</v>
      </c>
      <c r="G79" s="151">
        <f t="shared" ref="G79:G84" si="31">F79*E79</f>
        <v>0</v>
      </c>
      <c r="H79" s="151">
        <v>0</v>
      </c>
      <c r="I79" s="151">
        <f t="shared" ref="I79:I84" si="32">ROUND(E79*H79,2)</f>
        <v>0</v>
      </c>
      <c r="J79" s="151">
        <v>194.35</v>
      </c>
      <c r="K79" s="151">
        <f t="shared" ref="K79:K84" si="33">ROUND(E79*J79,2)</f>
        <v>1943.5</v>
      </c>
      <c r="L79" s="151">
        <v>21</v>
      </c>
      <c r="M79" s="151">
        <f t="shared" ref="M79:M84" si="34">G79*(1+L79/100)</f>
        <v>0</v>
      </c>
      <c r="N79" s="142">
        <v>0</v>
      </c>
      <c r="O79" s="142">
        <f t="shared" ref="O79:O84" si="35">ROUND(E79*N79,5)</f>
        <v>0</v>
      </c>
      <c r="P79" s="142">
        <v>0</v>
      </c>
      <c r="Q79" s="142">
        <f t="shared" ref="Q79:Q84" si="36">ROUND(E79*P79,5)</f>
        <v>0</v>
      </c>
      <c r="R79" s="142"/>
      <c r="S79" s="142"/>
      <c r="T79" s="143">
        <v>0.27600000000000002</v>
      </c>
      <c r="U79" s="142">
        <f t="shared" ref="U79:U84" si="37">ROUND(E79*T79,2)</f>
        <v>2.76</v>
      </c>
      <c r="V79" s="134"/>
      <c r="W79" s="134"/>
      <c r="X79" s="134"/>
      <c r="Y79" s="134"/>
      <c r="Z79" s="134"/>
      <c r="AA79" s="134"/>
      <c r="AB79" s="134"/>
      <c r="AC79" s="134"/>
      <c r="AD79" s="134"/>
      <c r="AE79" s="134" t="s">
        <v>118</v>
      </c>
      <c r="AF79" s="134"/>
      <c r="AG79" s="134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X79" s="134"/>
      <c r="AY79" s="134"/>
      <c r="AZ79" s="134"/>
      <c r="BA79" s="134"/>
      <c r="BB79" s="134"/>
      <c r="BC79" s="134"/>
      <c r="BD79" s="134"/>
      <c r="BE79" s="134"/>
      <c r="BF79" s="134"/>
      <c r="BG79" s="134"/>
      <c r="BH79" s="134"/>
    </row>
    <row r="80" spans="1:60" outlineLevel="1" x14ac:dyDescent="0.2">
      <c r="A80" s="135">
        <v>52</v>
      </c>
      <c r="B80" s="135" t="s">
        <v>226</v>
      </c>
      <c r="C80" s="164" t="s">
        <v>227</v>
      </c>
      <c r="D80" s="141" t="s">
        <v>157</v>
      </c>
      <c r="E80" s="148">
        <v>10</v>
      </c>
      <c r="F80" s="233">
        <v>0</v>
      </c>
      <c r="G80" s="151">
        <f t="shared" si="31"/>
        <v>0</v>
      </c>
      <c r="H80" s="151">
        <v>0</v>
      </c>
      <c r="I80" s="151">
        <f t="shared" si="32"/>
        <v>0</v>
      </c>
      <c r="J80" s="151">
        <v>401.05</v>
      </c>
      <c r="K80" s="151">
        <f t="shared" si="33"/>
        <v>4010.5</v>
      </c>
      <c r="L80" s="151">
        <v>21</v>
      </c>
      <c r="M80" s="151">
        <f t="shared" si="34"/>
        <v>0</v>
      </c>
      <c r="N80" s="142">
        <v>0</v>
      </c>
      <c r="O80" s="142">
        <f t="shared" si="35"/>
        <v>0</v>
      </c>
      <c r="P80" s="142">
        <v>0</v>
      </c>
      <c r="Q80" s="142">
        <f t="shared" si="36"/>
        <v>0</v>
      </c>
      <c r="R80" s="142"/>
      <c r="S80" s="142"/>
      <c r="T80" s="143">
        <v>0.56999999999999995</v>
      </c>
      <c r="U80" s="142">
        <f t="shared" si="37"/>
        <v>5.7</v>
      </c>
      <c r="V80" s="134"/>
      <c r="W80" s="134"/>
      <c r="X80" s="134"/>
      <c r="Y80" s="134"/>
      <c r="Z80" s="134"/>
      <c r="AA80" s="134"/>
      <c r="AB80" s="134"/>
      <c r="AC80" s="134"/>
      <c r="AD80" s="134"/>
      <c r="AE80" s="134" t="s">
        <v>118</v>
      </c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</row>
    <row r="81" spans="1:60" outlineLevel="1" x14ac:dyDescent="0.2">
      <c r="A81" s="135">
        <v>53</v>
      </c>
      <c r="B81" s="135" t="s">
        <v>228</v>
      </c>
      <c r="C81" s="164" t="s">
        <v>229</v>
      </c>
      <c r="D81" s="141" t="s">
        <v>157</v>
      </c>
      <c r="E81" s="148">
        <v>10</v>
      </c>
      <c r="F81" s="233">
        <v>0</v>
      </c>
      <c r="G81" s="151">
        <f t="shared" si="31"/>
        <v>0</v>
      </c>
      <c r="H81" s="151">
        <v>4600.7</v>
      </c>
      <c r="I81" s="151">
        <f t="shared" si="32"/>
        <v>46007</v>
      </c>
      <c r="J81" s="151">
        <v>0</v>
      </c>
      <c r="K81" s="151">
        <f t="shared" si="33"/>
        <v>0</v>
      </c>
      <c r="L81" s="151">
        <v>21</v>
      </c>
      <c r="M81" s="151">
        <f t="shared" si="34"/>
        <v>0</v>
      </c>
      <c r="N81" s="142">
        <v>1.8E-3</v>
      </c>
      <c r="O81" s="142">
        <f t="shared" si="35"/>
        <v>1.7999999999999999E-2</v>
      </c>
      <c r="P81" s="142">
        <v>0</v>
      </c>
      <c r="Q81" s="142">
        <f t="shared" si="36"/>
        <v>0</v>
      </c>
      <c r="R81" s="142"/>
      <c r="S81" s="142"/>
      <c r="T81" s="143">
        <v>0</v>
      </c>
      <c r="U81" s="142">
        <f t="shared" si="37"/>
        <v>0</v>
      </c>
      <c r="V81" s="134"/>
      <c r="W81" s="134"/>
      <c r="X81" s="134"/>
      <c r="Y81" s="134"/>
      <c r="Z81" s="134"/>
      <c r="AA81" s="134"/>
      <c r="AB81" s="134"/>
      <c r="AC81" s="134"/>
      <c r="AD81" s="134"/>
      <c r="AE81" s="134" t="s">
        <v>160</v>
      </c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</row>
    <row r="82" spans="1:60" ht="22.5" outlineLevel="1" x14ac:dyDescent="0.2">
      <c r="A82" s="135">
        <v>54</v>
      </c>
      <c r="B82" s="135" t="s">
        <v>230</v>
      </c>
      <c r="C82" s="164" t="s">
        <v>231</v>
      </c>
      <c r="D82" s="141" t="s">
        <v>134</v>
      </c>
      <c r="E82" s="148">
        <v>1</v>
      </c>
      <c r="F82" s="233">
        <v>0</v>
      </c>
      <c r="G82" s="151">
        <f t="shared" si="31"/>
        <v>0</v>
      </c>
      <c r="H82" s="151">
        <v>0</v>
      </c>
      <c r="I82" s="151">
        <f t="shared" si="32"/>
        <v>0</v>
      </c>
      <c r="J82" s="151">
        <v>50300</v>
      </c>
      <c r="K82" s="151">
        <f t="shared" si="33"/>
        <v>50300</v>
      </c>
      <c r="L82" s="151">
        <v>21</v>
      </c>
      <c r="M82" s="151">
        <f t="shared" si="34"/>
        <v>0</v>
      </c>
      <c r="N82" s="142">
        <v>0</v>
      </c>
      <c r="O82" s="142">
        <f t="shared" si="35"/>
        <v>0</v>
      </c>
      <c r="P82" s="142">
        <v>0</v>
      </c>
      <c r="Q82" s="142">
        <f t="shared" si="36"/>
        <v>0</v>
      </c>
      <c r="R82" s="142"/>
      <c r="S82" s="142"/>
      <c r="T82" s="143">
        <v>0.56999999999999995</v>
      </c>
      <c r="U82" s="142">
        <f t="shared" si="37"/>
        <v>0.56999999999999995</v>
      </c>
      <c r="V82" s="134"/>
      <c r="W82" s="134"/>
      <c r="X82" s="134"/>
      <c r="Y82" s="134"/>
      <c r="Z82" s="134"/>
      <c r="AA82" s="134"/>
      <c r="AB82" s="134"/>
      <c r="AC82" s="134"/>
      <c r="AD82" s="134"/>
      <c r="AE82" s="134" t="s">
        <v>118</v>
      </c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</row>
    <row r="83" spans="1:60" outlineLevel="1" x14ac:dyDescent="0.2">
      <c r="A83" s="135">
        <v>55</v>
      </c>
      <c r="B83" s="135" t="s">
        <v>232</v>
      </c>
      <c r="C83" s="164" t="s">
        <v>233</v>
      </c>
      <c r="D83" s="141" t="s">
        <v>134</v>
      </c>
      <c r="E83" s="148">
        <v>1</v>
      </c>
      <c r="F83" s="233">
        <v>0</v>
      </c>
      <c r="G83" s="151">
        <f t="shared" si="31"/>
        <v>0</v>
      </c>
      <c r="H83" s="151">
        <v>0</v>
      </c>
      <c r="I83" s="151">
        <f t="shared" si="32"/>
        <v>0</v>
      </c>
      <c r="J83" s="151">
        <v>19097</v>
      </c>
      <c r="K83" s="151">
        <f t="shared" si="33"/>
        <v>19097</v>
      </c>
      <c r="L83" s="151">
        <v>21</v>
      </c>
      <c r="M83" s="151">
        <f t="shared" si="34"/>
        <v>0</v>
      </c>
      <c r="N83" s="142">
        <v>0</v>
      </c>
      <c r="O83" s="142">
        <f t="shared" si="35"/>
        <v>0</v>
      </c>
      <c r="P83" s="142">
        <v>0</v>
      </c>
      <c r="Q83" s="142">
        <f t="shared" si="36"/>
        <v>0</v>
      </c>
      <c r="R83" s="142"/>
      <c r="S83" s="142"/>
      <c r="T83" s="143">
        <v>0.56999999999999995</v>
      </c>
      <c r="U83" s="142">
        <f t="shared" si="37"/>
        <v>0.56999999999999995</v>
      </c>
      <c r="V83" s="134"/>
      <c r="W83" s="134"/>
      <c r="X83" s="134"/>
      <c r="Y83" s="134"/>
      <c r="Z83" s="134"/>
      <c r="AA83" s="134"/>
      <c r="AB83" s="134"/>
      <c r="AC83" s="134"/>
      <c r="AD83" s="134"/>
      <c r="AE83" s="134" t="s">
        <v>118</v>
      </c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</row>
    <row r="84" spans="1:60" outlineLevel="1" x14ac:dyDescent="0.2">
      <c r="A84" s="169">
        <v>56</v>
      </c>
      <c r="B84" s="169" t="s">
        <v>234</v>
      </c>
      <c r="C84" s="170" t="s">
        <v>235</v>
      </c>
      <c r="D84" s="171" t="s">
        <v>134</v>
      </c>
      <c r="E84" s="172">
        <v>1</v>
      </c>
      <c r="F84" s="233">
        <v>0</v>
      </c>
      <c r="G84" s="151">
        <f t="shared" si="31"/>
        <v>0</v>
      </c>
      <c r="H84" s="161">
        <v>0</v>
      </c>
      <c r="I84" s="161">
        <f t="shared" si="32"/>
        <v>0</v>
      </c>
      <c r="J84" s="161">
        <v>6500</v>
      </c>
      <c r="K84" s="161">
        <f t="shared" si="33"/>
        <v>6500</v>
      </c>
      <c r="L84" s="161">
        <v>21</v>
      </c>
      <c r="M84" s="161">
        <f t="shared" si="34"/>
        <v>0</v>
      </c>
      <c r="N84" s="162">
        <v>0</v>
      </c>
      <c r="O84" s="162">
        <f t="shared" si="35"/>
        <v>0</v>
      </c>
      <c r="P84" s="162">
        <v>0</v>
      </c>
      <c r="Q84" s="162">
        <f t="shared" si="36"/>
        <v>0</v>
      </c>
      <c r="R84" s="162"/>
      <c r="S84" s="162"/>
      <c r="T84" s="163">
        <v>0.56999999999999995</v>
      </c>
      <c r="U84" s="162">
        <f t="shared" si="37"/>
        <v>0.56999999999999995</v>
      </c>
      <c r="V84" s="134"/>
      <c r="W84" s="134"/>
      <c r="X84" s="134"/>
      <c r="Y84" s="134"/>
      <c r="Z84" s="134"/>
      <c r="AA84" s="134"/>
      <c r="AB84" s="134"/>
      <c r="AC84" s="134"/>
      <c r="AD84" s="134"/>
      <c r="AE84" s="134" t="s">
        <v>118</v>
      </c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</row>
    <row r="85" spans="1:60" x14ac:dyDescent="0.2">
      <c r="A85" s="4"/>
      <c r="B85" s="5" t="s">
        <v>236</v>
      </c>
      <c r="C85" s="167" t="s">
        <v>236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AC85">
        <v>15</v>
      </c>
      <c r="AD85">
        <v>21</v>
      </c>
    </row>
    <row r="86" spans="1:60" x14ac:dyDescent="0.2">
      <c r="C86" s="168"/>
      <c r="AE86" t="s">
        <v>237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Lukas Kalousek</cp:lastModifiedBy>
  <cp:lastPrinted>2014-02-28T09:52:57Z</cp:lastPrinted>
  <dcterms:created xsi:type="dcterms:W3CDTF">2009-04-08T07:15:50Z</dcterms:created>
  <dcterms:modified xsi:type="dcterms:W3CDTF">2024-11-13T05:20:34Z</dcterms:modified>
</cp:coreProperties>
</file>