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ata\A-CAD\Projekt_2024\A - ROZPRACOVÁNO\67K2024_Sociálky K-trio _ Ingesta_Hrachovina_T 29.11\DPS\"/>
    </mc:Choice>
  </mc:AlternateContent>
  <bookViews>
    <workbookView xWindow="0" yWindow="0" windowWidth="0" windowHeight="0"/>
  </bookViews>
  <sheets>
    <sheet name="Rekapitulace stavby" sheetId="1" r:id="rId1"/>
    <sheet name="67K2024_1 - Elektroinstal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'67K2024_1 - Elektroinstalace'!$C$123:$L$193</definedName>
    <definedName name="_xlnm.Print_Area" localSheetId="1">'67K2024_1 - Elektroinstalace'!$C$4:$K$76,'67K2024_1 - Elektroinstalace'!$C$82:$K$105,'67K2024_1 - Elektroinstalace'!$C$111:$L$193</definedName>
    <definedName name="_xlnm.Print_Titles" localSheetId="1">'67K2024_1 - Elektroinstalace'!$123:$123</definedName>
  </definedNames>
  <calcPr/>
</workbook>
</file>

<file path=xl/calcChain.xml><?xml version="1.0" encoding="utf-8"?>
<calcChain xmlns="http://schemas.openxmlformats.org/spreadsheetml/2006/main">
  <c i="2" l="1" r="K39"/>
  <c r="K38"/>
  <c i="1" r="BA95"/>
  <c i="2" r="K37"/>
  <c i="1" r="AZ95"/>
  <c i="2" r="BI193"/>
  <c r="BH193"/>
  <c r="BG193"/>
  <c r="BF193"/>
  <c r="X193"/>
  <c r="X192"/>
  <c r="V193"/>
  <c r="V192"/>
  <c r="T193"/>
  <c r="T192"/>
  <c r="P193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7"/>
  <c r="BH127"/>
  <c r="BG127"/>
  <c r="BF127"/>
  <c r="X127"/>
  <c r="V127"/>
  <c r="T127"/>
  <c r="P127"/>
  <c r="J121"/>
  <c r="J120"/>
  <c r="F118"/>
  <c r="E116"/>
  <c r="J92"/>
  <c r="J91"/>
  <c r="F89"/>
  <c r="E87"/>
  <c r="J18"/>
  <c r="E18"/>
  <c r="F92"/>
  <c r="J17"/>
  <c r="J15"/>
  <c r="E15"/>
  <c r="F91"/>
  <c r="J14"/>
  <c r="J12"/>
  <c r="J118"/>
  <c r="E7"/>
  <c r="E85"/>
  <c i="1" r="L90"/>
  <c r="AM90"/>
  <c r="AM89"/>
  <c r="L89"/>
  <c r="AM87"/>
  <c r="L87"/>
  <c r="L85"/>
  <c r="L84"/>
  <c i="2" r="R171"/>
  <c r="Q177"/>
  <c r="R174"/>
  <c r="R149"/>
  <c r="R168"/>
  <c r="R152"/>
  <c r="Q185"/>
  <c r="Q144"/>
  <c r="Q139"/>
  <c r="R156"/>
  <c r="R163"/>
  <c r="BK165"/>
  <c r="BK177"/>
  <c r="BK151"/>
  <c r="BK130"/>
  <c r="BK152"/>
  <c r="R158"/>
  <c r="Q181"/>
  <c r="K186"/>
  <c r="R180"/>
  <c r="Q141"/>
  <c r="R137"/>
  <c r="Q143"/>
  <c r="Q132"/>
  <c r="Q154"/>
  <c r="Q175"/>
  <c r="BK171"/>
  <c r="K170"/>
  <c r="BE170"/>
  <c r="BK164"/>
  <c r="BK153"/>
  <c r="K132"/>
  <c r="BE132"/>
  <c r="R193"/>
  <c r="R127"/>
  <c r="R130"/>
  <c r="R164"/>
  <c r="Q171"/>
  <c r="Q190"/>
  <c r="Q157"/>
  <c r="R139"/>
  <c r="Q159"/>
  <c r="R165"/>
  <c r="BK191"/>
  <c r="BK185"/>
  <c r="K146"/>
  <c r="BE146"/>
  <c r="K155"/>
  <c r="BE155"/>
  <c r="R157"/>
  <c r="Q180"/>
  <c r="Q138"/>
  <c r="R140"/>
  <c r="Q164"/>
  <c r="R170"/>
  <c r="Q160"/>
  <c r="R179"/>
  <c r="Q161"/>
  <c r="Q136"/>
  <c r="Q172"/>
  <c r="Q182"/>
  <c r="Q127"/>
  <c r="Q128"/>
  <c r="R167"/>
  <c r="R153"/>
  <c r="Q140"/>
  <c r="R143"/>
  <c r="R154"/>
  <c r="BK163"/>
  <c r="BK158"/>
  <c r="K148"/>
  <c r="BE148"/>
  <c r="BK167"/>
  <c r="BK137"/>
  <c r="R175"/>
  <c r="Q137"/>
  <c r="R178"/>
  <c r="Q169"/>
  <c r="Q142"/>
  <c r="R155"/>
  <c r="Q184"/>
  <c r="Q146"/>
  <c i="1" r="AU94"/>
  <c i="2" r="R142"/>
  <c r="Q149"/>
  <c r="Q153"/>
  <c r="BK160"/>
  <c r="BK176"/>
  <c r="BK182"/>
  <c r="BK162"/>
  <c r="BK159"/>
  <c r="K136"/>
  <c r="BE136"/>
  <c r="R169"/>
  <c r="Q191"/>
  <c r="R189"/>
  <c r="R138"/>
  <c r="R136"/>
  <c r="Q156"/>
  <c r="R151"/>
  <c r="Q152"/>
  <c r="R146"/>
  <c r="R128"/>
  <c r="K156"/>
  <c r="BE156"/>
  <c r="K172"/>
  <c r="BE172"/>
  <c r="K183"/>
  <c r="BE183"/>
  <c r="BK138"/>
  <c r="K131"/>
  <c r="BE131"/>
  <c r="K149"/>
  <c r="BE149"/>
  <c r="Q167"/>
  <c r="Q183"/>
  <c r="Q193"/>
  <c r="R144"/>
  <c r="Q131"/>
  <c r="R183"/>
  <c r="R159"/>
  <c r="R182"/>
  <c r="Q163"/>
  <c r="R177"/>
  <c r="BK173"/>
  <c r="BK142"/>
  <c r="BK181"/>
  <c r="BK128"/>
  <c r="BK143"/>
  <c r="BK140"/>
  <c r="R148"/>
  <c r="Q168"/>
  <c r="Q178"/>
  <c r="R191"/>
  <c r="R176"/>
  <c r="R133"/>
  <c r="Q151"/>
  <c r="Q130"/>
  <c r="Q155"/>
  <c r="BK144"/>
  <c r="BK186"/>
  <c r="BK178"/>
  <c r="K174"/>
  <c r="BE174"/>
  <c r="K154"/>
  <c r="BE154"/>
  <c r="R186"/>
  <c r="Q170"/>
  <c r="R166"/>
  <c r="R160"/>
  <c r="R172"/>
  <c r="Q162"/>
  <c r="R161"/>
  <c r="R184"/>
  <c r="R131"/>
  <c r="K180"/>
  <c r="BE180"/>
  <c r="BK179"/>
  <c r="K189"/>
  <c r="BE189"/>
  <c r="K168"/>
  <c r="BE168"/>
  <c r="BK133"/>
  <c r="BK161"/>
  <c r="R173"/>
  <c r="Q133"/>
  <c r="R132"/>
  <c r="Q148"/>
  <c r="R162"/>
  <c r="Q189"/>
  <c r="Q165"/>
  <c r="Q158"/>
  <c r="Q174"/>
  <c r="Q179"/>
  <c r="K193"/>
  <c r="BE193"/>
  <c r="BK190"/>
  <c r="K141"/>
  <c r="BE141"/>
  <c r="BK139"/>
  <c r="BK157"/>
  <c r="Q166"/>
  <c r="R185"/>
  <c r="K140"/>
  <c r="R190"/>
  <c r="Q186"/>
  <c r="R141"/>
  <c r="R181"/>
  <c r="BK172"/>
  <c r="K190"/>
  <c r="Q173"/>
  <c r="Q176"/>
  <c r="K175"/>
  <c r="BE175"/>
  <c r="BK184"/>
  <c r="K169"/>
  <c r="BE169"/>
  <c r="BK166"/>
  <c r="BK127"/>
  <c l="1" r="T126"/>
  <c r="T125"/>
  <c r="T124"/>
  <c i="1" r="AW95"/>
  <c i="2" r="R129"/>
  <c r="J99"/>
  <c r="Q126"/>
  <c r="Q125"/>
  <c r="I97"/>
  <c r="X135"/>
  <c r="X134"/>
  <c r="BK126"/>
  <c r="R126"/>
  <c r="R125"/>
  <c r="X129"/>
  <c r="Q135"/>
  <c r="Q134"/>
  <c r="I100"/>
  <c r="X188"/>
  <c r="X187"/>
  <c r="X126"/>
  <c r="X125"/>
  <c r="V129"/>
  <c r="R135"/>
  <c r="J101"/>
  <c r="R188"/>
  <c r="R187"/>
  <c r="J102"/>
  <c r="Q188"/>
  <c r="I103"/>
  <c r="V126"/>
  <c r="V125"/>
  <c r="T129"/>
  <c r="V135"/>
  <c r="V134"/>
  <c r="T188"/>
  <c r="T187"/>
  <c r="Q129"/>
  <c r="I99"/>
  <c r="T135"/>
  <c r="T134"/>
  <c r="V188"/>
  <c r="V187"/>
  <c r="Q192"/>
  <c r="I104"/>
  <c r="R192"/>
  <c r="J104"/>
  <c r="F121"/>
  <c r="J89"/>
  <c r="F120"/>
  <c r="BE186"/>
  <c r="E114"/>
  <c r="BE140"/>
  <c r="BE190"/>
  <c i="1" r="AW94"/>
  <c i="2" r="K166"/>
  <c r="BE166"/>
  <c r="BK180"/>
  <c r="BK148"/>
  <c r="K182"/>
  <c r="BE182"/>
  <c r="K181"/>
  <c r="BE181"/>
  <c r="K161"/>
  <c r="BE161"/>
  <c r="BK132"/>
  <c r="BK168"/>
  <c r="K178"/>
  <c r="BE178"/>
  <c r="K142"/>
  <c r="BE142"/>
  <c r="BK136"/>
  <c r="BK141"/>
  <c r="K191"/>
  <c r="BE191"/>
  <c r="K137"/>
  <c r="BE137"/>
  <c r="K163"/>
  <c r="BE163"/>
  <c r="K184"/>
  <c r="BE184"/>
  <c r="K152"/>
  <c r="BE152"/>
  <c r="K167"/>
  <c r="BE167"/>
  <c r="BK131"/>
  <c r="BK149"/>
  <c r="F38"/>
  <c i="1" r="BE95"/>
  <c r="BE94"/>
  <c r="BA94"/>
  <c i="2" r="BK156"/>
  <c r="BK193"/>
  <c r="BK192"/>
  <c r="K192"/>
  <c r="K104"/>
  <c r="BK170"/>
  <c r="F39"/>
  <c i="1" r="BF95"/>
  <c r="BF94"/>
  <c r="W33"/>
  <c i="2" r="F36"/>
  <c i="1" r="BC95"/>
  <c r="BC94"/>
  <c r="W30"/>
  <c i="2" r="K143"/>
  <c r="BE143"/>
  <c r="K185"/>
  <c r="BE185"/>
  <c r="BK174"/>
  <c r="K36"/>
  <c i="1" r="AY95"/>
  <c i="2" r="K133"/>
  <c r="BE133"/>
  <c r="K173"/>
  <c r="BE173"/>
  <c r="K171"/>
  <c r="BE171"/>
  <c r="K128"/>
  <c r="BE128"/>
  <c r="K153"/>
  <c r="BE153"/>
  <c r="K177"/>
  <c r="BE177"/>
  <c r="K144"/>
  <c r="BE144"/>
  <c r="BK169"/>
  <c r="K151"/>
  <c r="BE151"/>
  <c r="K160"/>
  <c r="BE160"/>
  <c r="K130"/>
  <c r="BE130"/>
  <c r="BK146"/>
  <c r="BK154"/>
  <c r="BK175"/>
  <c r="K138"/>
  <c r="BE138"/>
  <c r="K176"/>
  <c r="BE176"/>
  <c r="K165"/>
  <c r="BE165"/>
  <c r="K158"/>
  <c r="BE158"/>
  <c r="BK189"/>
  <c r="BK188"/>
  <c r="BK187"/>
  <c r="K187"/>
  <c r="K102"/>
  <c r="K139"/>
  <c r="BE139"/>
  <c r="K127"/>
  <c r="BE127"/>
  <c r="K157"/>
  <c r="BE157"/>
  <c r="K164"/>
  <c r="BE164"/>
  <c r="BK155"/>
  <c r="K162"/>
  <c r="BE162"/>
  <c r="F37"/>
  <c i="1" r="BD95"/>
  <c r="BD94"/>
  <c r="AZ94"/>
  <c i="2" r="K159"/>
  <c r="BE159"/>
  <c r="BK183"/>
  <c r="K179"/>
  <c r="BE179"/>
  <c l="1" r="V124"/>
  <c r="X124"/>
  <c r="I101"/>
  <c r="J103"/>
  <c r="K126"/>
  <c r="K98"/>
  <c r="R134"/>
  <c r="J100"/>
  <c r="I98"/>
  <c r="Q187"/>
  <c r="I102"/>
  <c r="J97"/>
  <c r="K188"/>
  <c r="K103"/>
  <c r="J98"/>
  <c r="BK135"/>
  <c r="BK134"/>
  <c r="K134"/>
  <c r="K100"/>
  <c r="BK129"/>
  <c r="K129"/>
  <c r="K99"/>
  <c r="K35"/>
  <c i="1" r="AX95"/>
  <c r="AV95"/>
  <c r="W32"/>
  <c r="AY94"/>
  <c r="AK30"/>
  <c i="2" r="F35"/>
  <c i="1" r="BB95"/>
  <c r="BB94"/>
  <c r="W29"/>
  <c r="W31"/>
  <c i="2" l="1" r="BK125"/>
  <c r="BK124"/>
  <c r="K124"/>
  <c r="K96"/>
  <c r="R124"/>
  <c r="J96"/>
  <c r="K31"/>
  <c i="1" r="AT95"/>
  <c i="2" r="Q124"/>
  <c r="I96"/>
  <c r="K30"/>
  <c i="1" r="AS95"/>
  <c i="2" r="K135"/>
  <c r="K101"/>
  <c i="1" r="AS94"/>
  <c r="AT94"/>
  <c r="AX94"/>
  <c r="AK29"/>
  <c i="2" l="1" r="K125"/>
  <c r="K97"/>
  <c r="K32"/>
  <c i="1" r="AG95"/>
  <c r="AG94"/>
  <c r="AK26"/>
  <c r="AK35"/>
  <c r="AV94"/>
  <c i="2" l="1" r="K41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<sst xmlns="http://schemas.openxmlformats.org/spreadsheetml/2006/main">
  <si>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</si>
  <si>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</si>
  <si>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</si>
  <si>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</si>
  <si>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</si>
  <si>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</si>
  <si>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{09cba23d-31e7-4c62-899b-0d1ff6fb6846}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</si>
  <si>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</si>
  <si>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</si>
  <si>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</si>
  <si>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</si>
  <si>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</si>
  <si>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</si>
  <si>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</si>
  <si>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</si>
  <si>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67K2024_SO01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</si>
  <si>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</si>
  <si>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</si>
  <si>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K-TRIO Ostrava_šatny 2.NP</t>
  </si>
  <si>
    <t>KSO:</t>
  </si>
  <si>
    <t>CC-CZ:</t>
  </si>
  <si>
    <t>Místo:</t>
  </si>
  <si>
    <t xml:space="preserve"> </t>
  </si>
  <si>
    <t>Datum:</t>
  </si>
  <si>
    <t>28. 11. 2024</t>
  </si>
  <si>
    <t>Zadavatel:</t>
  </si>
  <si>
    <t>IČ:</t>
  </si>
  <si>
    <t>DIČ:</t>
  </si>
  <si>
    <t>Uchazeč:</t>
  </si>
  <si>
    <t>Vyplň údaj</t>
  </si>
  <si>
    <t>Projektant:</t>
  </si>
  <si>
    <t>623 11 832</t>
  </si>
  <si>
    <t>Petr Kubala</t>
  </si>
  <si>
    <t>CZ6403301047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</si>
  <si>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</si>
  <si>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</si>
  <si>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</si>
  <si>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</si>
  <si>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</si>
  <si>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</si>
  <si>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</si>
  <si>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</si>
  <si>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</si>
  <si>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</si>
  <si>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</si>
  <si>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</si>
  <si>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</si>
  <si>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</si>
  <si>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</si>
  <si>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</si>
  <si>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</si>
  <si>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</si>
  <si>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</si>
  <si>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</si>
  <si>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</si>
  <si>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</si>
  <si>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</si>
  <si>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</si>
  <si>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</si>
  <si>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</si>
  <si>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</si>
  <si>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</si>
  <si>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</si>
  <si>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</si>
  <si>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</si>
  <si>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</si>
  <si>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</si>
  <si>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</si>
  <si>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</si>
  <si>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</si>
  <si>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</si>
  <si>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</si>
  <si>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</si>
  <si>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</si>
  <si>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</si>
  <si>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</si>
  <si>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</si>
  <si>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</si>
  <si>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</si>
  <si>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</si>
  <si>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</si>
  <si>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</si>
  <si>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</si>
  <si>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67K2024_1</t>
  </si>
  <si>
    <t>Elektroinstalace</t>
  </si>
  <si>
    <t>STA</t>
  </si>
  <si>
    <t>1</t>
  </si>
  <si>
    <t>{b50473b4-7ffc-43c6-b16d-a3b0a48b497e}</t>
  </si>
  <si>
    <t>2</t>
  </si>
  <si>
    <t>KRYCÍ LIST SOUPISU PRACÍ</t>
  </si>
  <si>
    <t>Objekt:</t>
  </si>
  <si>
    <t>67K2024_1 - Elektroinstalace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</si>
  <si>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</si>
  <si>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</si>
  <si>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</si>
  <si>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</si>
  <si>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</si>
  <si>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</si>
  <si>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</si>
  <si>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</si>
  <si>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</si>
  <si>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</si>
  <si>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</si>
  <si>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</si>
  <si>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</si>
  <si>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</si>
  <si>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</si>
  <si>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</si>
  <si>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</si>
  <si>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</si>
  <si>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</si>
  <si>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</si>
  <si>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</si>
  <si>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</si>
  <si>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</si>
  <si>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</si>
  <si>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</si>
  <si>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</si>
  <si>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</si>
  <si>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</si>
  <si>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</si>
  <si>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</si>
  <si>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</si>
  <si>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</si>
  <si>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</si>
  <si>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</si>
  <si>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</si>
  <si>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</si>
  <si>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</si>
  <si>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</si>
  <si>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</si>
  <si>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</si>
  <si>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612135101</t>
  </si>
  <si>
    <t>Hrubá výplň rýh maltou jakékoli šířky rýhy ve stěnách</t>
  </si>
  <si>
    <t>m2</t>
  </si>
  <si>
    <t>CS ÚRS 2024 02</t>
  </si>
  <si>
    <t>4</t>
  </si>
  <si>
    <t>-1843372275</t>
  </si>
  <si>
    <t>612325121</t>
  </si>
  <si>
    <t>Vápenocementová omítka rýh štuková dvouvrstvá ve stěnách, šířky rýhy do 150 mm</t>
  </si>
  <si>
    <t>-489924990</t>
  </si>
  <si>
    <t>9</t>
  </si>
  <si>
    <t>Ostatní konstrukce a práce, bourání</t>
  </si>
  <si>
    <t>3</t>
  </si>
  <si>
    <t>953991111</t>
  </si>
  <si>
    <t>Dodání a osazení hmoždinek včetně vyvrtání otvorů (s dodáním hmot) ve stěnách do zdiva z cihel nebo měkkého kamene, vnější profil hmoždinky 6 až 8 mm</t>
  </si>
  <si>
    <t>kus</t>
  </si>
  <si>
    <t>-1912036330</t>
  </si>
  <si>
    <t>971033131</t>
  </si>
  <si>
    <t>Vybourání otvorů ve zdivu základovém nebo nadzákladovém z cihel, tvárnic, příčkovek z cihel pálených na maltu vápennou nebo vápenocementovou průměru profilu do 60 mm, tl. do 150 mm</t>
  </si>
  <si>
    <t>-801137353</t>
  </si>
  <si>
    <t>5</t>
  </si>
  <si>
    <t>973031616</t>
  </si>
  <si>
    <t>Vysekání výklenků nebo kapes ve zdivu z cihel na maltu vápennou nebo vápenocementovou kapes pro špalíky a krabice, velikosti do 100x100x50 mm</t>
  </si>
  <si>
    <t>-278882095</t>
  </si>
  <si>
    <t>977332111</t>
  </si>
  <si>
    <t>Frézování drážek pro vodiče ve stěnách z cihel, rozměru do 30x30 mm</t>
  </si>
  <si>
    <t>m</t>
  </si>
  <si>
    <t>-1326206402</t>
  </si>
  <si>
    <t>PSV</t>
  </si>
  <si>
    <t>Práce a dodávky PSV</t>
  </si>
  <si>
    <t>741</t>
  </si>
  <si>
    <t>Elektroinstalace - silnoproud</t>
  </si>
  <si>
    <t>7</t>
  </si>
  <si>
    <t>741112061</t>
  </si>
  <si>
    <t>Montáž krabic elektroinstalačních bez napojení na trubky a lišty, demontáže a montáže víčka a přístroje přístrojových zapuštěných plastových kruhových do zdiva</t>
  </si>
  <si>
    <t>16</t>
  </si>
  <si>
    <t>1259951925</t>
  </si>
  <si>
    <t>8</t>
  </si>
  <si>
    <t>M</t>
  </si>
  <si>
    <t>34571451</t>
  </si>
  <si>
    <t>krabice pod omítku PVC přístrojová kruhová D 70mm hluboká</t>
  </si>
  <si>
    <t>32</t>
  </si>
  <si>
    <t>1723341192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</si>
  <si>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</si>
  <si>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</si>
  <si>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333618839</t>
  </si>
  <si>
    <t>10</t>
  </si>
  <si>
    <t>34571521</t>
  </si>
  <si>
    <t>krabice pod omítku PVC odbočná kruhová D 70mm s víčkem a svorkovnicí</t>
  </si>
  <si>
    <t>-2092061648</t>
  </si>
  <si>
    <t>11</t>
  </si>
  <si>
    <t>34562693</t>
  </si>
  <si>
    <t>svorkovnice krabicová bezšroubová jednopólová pro 2 vodiče 0,5-2,5mm2, 400V 24A</t>
  </si>
  <si>
    <t>-1803865612</t>
  </si>
  <si>
    <t>34562694</t>
  </si>
  <si>
    <t>svorkovnice krabicová bezšroubová jednopólová pro 3 vodiče 0,5-2,5mm2, 400V 24A</t>
  </si>
  <si>
    <t>138502562</t>
  </si>
  <si>
    <t>13</t>
  </si>
  <si>
    <t>34562695</t>
  </si>
  <si>
    <t>svorkovnice krabicová bezšroubová jednopólová pro 4 vodiče 0,5-2,5mm2, 400V 24A</t>
  </si>
  <si>
    <t>-826767838</t>
  </si>
  <si>
    <t>14</t>
  </si>
  <si>
    <t>741122211</t>
  </si>
  <si>
    <t>Montáž kabelů měděných bez ukončení uložených volně nebo v liště plných kulatých (např. CYKY) počtu a průřezu žil 3x1,5 až 6 mm2</t>
  </si>
  <si>
    <t>1924000655</t>
  </si>
  <si>
    <t>15</t>
  </si>
  <si>
    <t>34111258</t>
  </si>
  <si>
    <t>kabel silový oheň retardující bezhalogenový bez funkční schopnosti při požáru jádro Cu 0,6/1kV (N2XH) 3x1,5mm2</t>
  </si>
  <si>
    <t>-1756505244</t>
  </si>
  <si>
    <t>VV</t>
  </si>
  <si>
    <t>100*1,15 'Přepočtené koeficientem množství</t>
  </si>
  <si>
    <t>34111259</t>
  </si>
  <si>
    <t>kabel silový oheň retardující bezhalogenový bez funkční schopnosti při požáru jádro Cu 0,6/1kV (N2XH) 3x2,5mm2</t>
  </si>
  <si>
    <t>-607397149</t>
  </si>
  <si>
    <t>90*1,15 'Přepočtené koeficientem množství</t>
  </si>
  <si>
    <t>17</t>
  </si>
  <si>
    <t>741122232</t>
  </si>
  <si>
    <t>Montáž kabelů měděných bez ukončení uložených volně nebo v liště plných kulatých (např. CYKY) počtu a průřezu žil 5x4 až 6 mm2</t>
  </si>
  <si>
    <t>-931478380</t>
  </si>
  <si>
    <t>18</t>
  </si>
  <si>
    <t>34111298</t>
  </si>
  <si>
    <t>kabel silový oheň retardující bezhalogenový bez funkční schopnosti při požáru jádro Cu 0,6/1kV (N2XH) 5x6mm2</t>
  </si>
  <si>
    <t>-127500103</t>
  </si>
  <si>
    <t>15*1,1 'Přepočtené koeficientem množství</t>
  </si>
  <si>
    <t>19</t>
  </si>
  <si>
    <t>741130001</t>
  </si>
  <si>
    <t>Ukončení vodičů izolovaných s označením a zapojením v rozváděči nebo na přístroji, průřezu žíly do 2,5 mm2</t>
  </si>
  <si>
    <t>-1252464071</t>
  </si>
  <si>
    <t>20</t>
  </si>
  <si>
    <t>741310102</t>
  </si>
  <si>
    <t>Montáž spínačů jedno nebo dvoupólových polozapuštěných nebo zapuštěných se zapojením vodičů bezšroubové připojení spínačů, řazení 1S-jednopólových se signální doutnavkou</t>
  </si>
  <si>
    <t>-1779279394</t>
  </si>
  <si>
    <t>ABB.3559A21345</t>
  </si>
  <si>
    <t>Přístroj spínače jednopólového, řazení 1, 1So, 1S</t>
  </si>
  <si>
    <t>1611071687</t>
  </si>
  <si>
    <t>22</t>
  </si>
  <si>
    <t>ABB.391622221</t>
  </si>
  <si>
    <t>Doutnavka signalizační 2 mA (univerzální)</t>
  </si>
  <si>
    <t>-1029788715</t>
  </si>
  <si>
    <t>23</t>
  </si>
  <si>
    <t>ABB.3558AA653B</t>
  </si>
  <si>
    <t>Kryt spínače jednoduchý, s průzorem, slonová kost</t>
  </si>
  <si>
    <t>-1902767318</t>
  </si>
  <si>
    <t>24</t>
  </si>
  <si>
    <t>ABB.3901AB10C</t>
  </si>
  <si>
    <t>Rámeček jednonásobný, slonová kost</t>
  </si>
  <si>
    <t>392185865</t>
  </si>
  <si>
    <t>25</t>
  </si>
  <si>
    <t>741311004</t>
  </si>
  <si>
    <t>Montáž spínačů speciálních se zapojením vodičů čidla pohybu nástěnného</t>
  </si>
  <si>
    <t>1510839768</t>
  </si>
  <si>
    <t>26</t>
  </si>
  <si>
    <t>1480178</t>
  </si>
  <si>
    <t>VYSOKOFREKVENČNÍ SENZOR PRITOMNOSTI</t>
  </si>
  <si>
    <t>217934658</t>
  </si>
  <si>
    <t>27</t>
  </si>
  <si>
    <t>1480254</t>
  </si>
  <si>
    <t>ULTRAZVUKOVÝ SENZOR PRITOMNOSTI</t>
  </si>
  <si>
    <t>1313802997</t>
  </si>
  <si>
    <t>28</t>
  </si>
  <si>
    <t>741313001</t>
  </si>
  <si>
    <t>Montáž zásuvek domovních se zapojením vodičů bezšroubové připojení polozapuštěných nebo zapuštěných 10/16 A, provedení 2P + PE</t>
  </si>
  <si>
    <t>433632733</t>
  </si>
  <si>
    <t>29</t>
  </si>
  <si>
    <t>1213428</t>
  </si>
  <si>
    <t>ZASUVKA S VICKEM IP44 KOMPLETNÍ</t>
  </si>
  <si>
    <t>33824811</t>
  </si>
  <si>
    <t>30</t>
  </si>
  <si>
    <t>741313004</t>
  </si>
  <si>
    <t>Montáž zásuvek domovních se zapojením vodičů bezšroubové připojení polozapuštěných nebo zapuštěných 10/16 A, provedení 2x (2P + PE) dvojnásobná šikmá</t>
  </si>
  <si>
    <t>1417459673</t>
  </si>
  <si>
    <t>31</t>
  </si>
  <si>
    <t>34555242</t>
  </si>
  <si>
    <t>zásuvka zápustná dvojnásobná, šikmá, s clonkami, bezšroubové svorky, barva slonová kost</t>
  </si>
  <si>
    <t>17844932</t>
  </si>
  <si>
    <t>741370034</t>
  </si>
  <si>
    <t>Montáž svítidel žárovkových se zapojením vodičů bytových nebo společenských místností nástěnných přisazených 2 zdroje nouzové</t>
  </si>
  <si>
    <t>1507200253</t>
  </si>
  <si>
    <t>33</t>
  </si>
  <si>
    <t>11.228.209</t>
  </si>
  <si>
    <t xml:space="preserve">Svítidlo nouzové EXIT 1W LED 125 lm   BASIC IP65 3h , svítící při výpadku,  bílé, vč.piktogramu</t>
  </si>
  <si>
    <t>1686165574</t>
  </si>
  <si>
    <t>34</t>
  </si>
  <si>
    <t>741372021</t>
  </si>
  <si>
    <t>Montáž svítidel s integrovaným zdrojem LED se zapojením vodičů interiérových přisazených nástěnných hranatých nebo kruhových, plochy do 0,09 m2</t>
  </si>
  <si>
    <t>-1308265349</t>
  </si>
  <si>
    <t>35</t>
  </si>
  <si>
    <t>100200300</t>
  </si>
  <si>
    <t>D - svítidlo dle specifikace ve výpočtovém protokolu</t>
  </si>
  <si>
    <t>-1798584383</t>
  </si>
  <si>
    <t>36</t>
  </si>
  <si>
    <t>741372061</t>
  </si>
  <si>
    <t>Montáž svítidel s integrovaným zdrojem LED se zapojením vodičů interiérových přisazených stropních hranatých nebo kruhových, plochy do 0,09 m2</t>
  </si>
  <si>
    <t>1264481971</t>
  </si>
  <si>
    <t>37</t>
  </si>
  <si>
    <t>1989300</t>
  </si>
  <si>
    <t>J - svítidlo dle specifikace ve výpočtovém protokolu</t>
  </si>
  <si>
    <t>1000805963</t>
  </si>
  <si>
    <t>38</t>
  </si>
  <si>
    <t>741372062</t>
  </si>
  <si>
    <t>Montáž svítidel s integrovaným zdrojem LED se zapojením vodičů interiérových přisazených stropních hranatých nebo kruhových, plochy přes 0,09 do 0,36 m2</t>
  </si>
  <si>
    <t>988545222</t>
  </si>
  <si>
    <t>39</t>
  </si>
  <si>
    <t>1868903</t>
  </si>
  <si>
    <t>E - svítidlo dle specifikace ve výpočtovém protokolu</t>
  </si>
  <si>
    <t>438156768</t>
  </si>
  <si>
    <t>40</t>
  </si>
  <si>
    <t>1770774</t>
  </si>
  <si>
    <t>MONTAZNI RAM KE SVÍTIDLU "E"</t>
  </si>
  <si>
    <t>1720372250</t>
  </si>
  <si>
    <t>41</t>
  </si>
  <si>
    <t>1002024011</t>
  </si>
  <si>
    <t>F - svítidlo dle specifikace ve výpočtovém protokolu, přisazené</t>
  </si>
  <si>
    <t>-1414012833</t>
  </si>
  <si>
    <t>42</t>
  </si>
  <si>
    <t>1869045</t>
  </si>
  <si>
    <t xml:space="preserve">G - svítidlo dle specifikace ve výpočtovém protokolu,  přisazen</t>
  </si>
  <si>
    <t>-848800546</t>
  </si>
  <si>
    <t>43</t>
  </si>
  <si>
    <t>1685023</t>
  </si>
  <si>
    <t>H - svítidlo dle specifikace ve výpočtovém protokolu, přisazen</t>
  </si>
  <si>
    <t>652737315</t>
  </si>
  <si>
    <t>44</t>
  </si>
  <si>
    <t>741410071</t>
  </si>
  <si>
    <t>Montáž uzemňovacího vedení s upevněním, propojením a připojením pomocí svorek doplňků ostatních konstrukcí vodičem průřezu do 16 mm2, uloženým volně nebo pod omítkou</t>
  </si>
  <si>
    <t>880285128</t>
  </si>
  <si>
    <t>45</t>
  </si>
  <si>
    <t>2000000711</t>
  </si>
  <si>
    <t>Vodič jednožilový (H07V-U) CY 4 zelenožlutá pevný, měděný</t>
  </si>
  <si>
    <t>1838429237</t>
  </si>
  <si>
    <t>46</t>
  </si>
  <si>
    <t>1000145103</t>
  </si>
  <si>
    <t xml:space="preserve">Zemnicí svorka na šroubení vodovodní batere ZS 4  NEREZ</t>
  </si>
  <si>
    <t>-239065102</t>
  </si>
  <si>
    <t>47</t>
  </si>
  <si>
    <t>DSM1000</t>
  </si>
  <si>
    <t>Příchytka pro kabelový pásek X-ECT-E MX</t>
  </si>
  <si>
    <t>set</t>
  </si>
  <si>
    <t>1376873396</t>
  </si>
  <si>
    <t>48</t>
  </si>
  <si>
    <t>741910412</t>
  </si>
  <si>
    <t>Montáž žlabů bez stojiny a výložníků kovových s podpěrkami a příslušenstvím bez víka, šířky do 100 mm</t>
  </si>
  <si>
    <t>414891786</t>
  </si>
  <si>
    <t>49</t>
  </si>
  <si>
    <t>11.126.880</t>
  </si>
  <si>
    <t>Drátěný žlab rozměru 60x60 v povrchové úpravě zinkochromát. Profilované dráty zajišťují vyšší nosnost drátěných žlabů.</t>
  </si>
  <si>
    <t>-1532205998</t>
  </si>
  <si>
    <t>50</t>
  </si>
  <si>
    <t>10.530.225</t>
  </si>
  <si>
    <t>Spojka určená pro spojování drátěných žlabů, umožňuje jednoduché a spolehlivé spojení drátěných kabelových žlabů, povrchová úprava z inkochromát</t>
  </si>
  <si>
    <t>-898056569</t>
  </si>
  <si>
    <t>51</t>
  </si>
  <si>
    <t>1000292818</t>
  </si>
  <si>
    <t>Středový závěs pro drátový žlab 60x60</t>
  </si>
  <si>
    <t>-1307240614</t>
  </si>
  <si>
    <t>52</t>
  </si>
  <si>
    <t>11.224.720</t>
  </si>
  <si>
    <t>Průvlaková kotva 8x77 s certifikátem pro použití v systémech se zachováním funkčnosti při požáru, použitelná pro kabelové lávky, kab elové žlaby a další systémy certifikované pro systémy se zachováním funkčnosti při požáru</t>
  </si>
  <si>
    <t>508226971</t>
  </si>
  <si>
    <t>53</t>
  </si>
  <si>
    <t>998741202</t>
  </si>
  <si>
    <t>Přesun hmot pro silnoproud stanovený procentní sazbou (%) z ceny vodorovná dopravní vzdálenost do 50 m základní v objektech výšky přes 6 do 12 m</t>
  </si>
  <si>
    <t>%</t>
  </si>
  <si>
    <t>1786467107</t>
  </si>
  <si>
    <t>54</t>
  </si>
  <si>
    <t>741810001</t>
  </si>
  <si>
    <t>Zkoušky a prohlídky elektrických rozvodů a zařízení celková prohlídka a vyhotovení revizní zprávy pro objem montážních prací do 100 tis. Kč</t>
  </si>
  <si>
    <t>674082143</t>
  </si>
  <si>
    <t>Práce a dodávky M</t>
  </si>
  <si>
    <t>21-M</t>
  </si>
  <si>
    <t>Elektromontáže</t>
  </si>
  <si>
    <t>55</t>
  </si>
  <si>
    <t>210220321</t>
  </si>
  <si>
    <t>Montáž hromosvodného vedení svorek na potrubí se zhotovením pásku</t>
  </si>
  <si>
    <t>64</t>
  </si>
  <si>
    <t>1967786279</t>
  </si>
  <si>
    <t>56</t>
  </si>
  <si>
    <t>1202892</t>
  </si>
  <si>
    <t>ZEMNICI NEREZ PASEK ZSA 16</t>
  </si>
  <si>
    <t>128</t>
  </si>
  <si>
    <t>-1071803123</t>
  </si>
  <si>
    <t>57</t>
  </si>
  <si>
    <t>1302936</t>
  </si>
  <si>
    <t>ZEMNICI SVORKA ZSA 16 NEREZ</t>
  </si>
  <si>
    <t>1664519058</t>
  </si>
  <si>
    <t>HZS</t>
  </si>
  <si>
    <t>Hodinové zúčtovací sazby</t>
  </si>
  <si>
    <t>58</t>
  </si>
  <si>
    <t>HZS2231</t>
  </si>
  <si>
    <t>Hodinové zúčtovací sazby profesí PSV provádění stavebních instalací elektrikář</t>
  </si>
  <si>
    <t>hod</t>
  </si>
  <si>
    <t>512</t>
  </si>
  <si>
    <t>-804990665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</si>
</sst>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4" fontId="21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31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33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31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33</v>
      </c>
      <c r="AO20" s="20"/>
      <c r="AP20" s="20"/>
      <c r="AQ20" s="20"/>
      <c r="AR20" s="18"/>
      <c r="BG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ROUND(AX94,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ROUND(AY94,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G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G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G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G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G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G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G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G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G83" s="36"/>
    </row>
    <row r="84" s="4" customFormat="1" ht="12" customHeight="1">
      <c r="A84" s="4"/>
      <c r="B84" s="68"/>
      <c r="C84" s="30" t="s">
        <v>14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67K2024_SO01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G84" s="4"/>
    </row>
    <row r="85" s="5" customFormat="1" ht="36.96" customHeight="1">
      <c r="A85" s="5"/>
      <c r="B85" s="71"/>
      <c r="C85" s="72" t="s">
        <v>17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K-TRIO Ostrava_šatny 2.NP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G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G86" s="36"/>
    </row>
    <row r="87" s="2" customFormat="1" ht="12" customHeight="1">
      <c r="A87" s="36"/>
      <c r="B87" s="37"/>
      <c r="C87" s="30" t="s">
        <v>21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23</v>
      </c>
      <c r="AJ87" s="38"/>
      <c r="AK87" s="38"/>
      <c r="AL87" s="38"/>
      <c r="AM87" s="77" t="str">
        <f>IF(AN8= "","",AN8)</f>
        <v>28. 11. 2024</v>
      </c>
      <c r="AN87" s="77"/>
      <c r="AO87" s="38"/>
      <c r="AP87" s="38"/>
      <c r="AQ87" s="38"/>
      <c r="AR87" s="42"/>
      <c r="BG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G88" s="36"/>
    </row>
    <row r="89" s="2" customFormat="1" ht="15.15" customHeight="1">
      <c r="A89" s="36"/>
      <c r="B89" s="37"/>
      <c r="C89" s="30" t="s">
        <v>25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Petr Kubala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2"/>
      <c r="BG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34</v>
      </c>
      <c r="AJ90" s="38"/>
      <c r="AK90" s="38"/>
      <c r="AL90" s="38"/>
      <c r="AM90" s="78" t="str">
        <f>IF(E20="","",E20)</f>
        <v>Petr Kubala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6"/>
      <c r="BG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90"/>
      <c r="BG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99" t="s">
        <v>73</v>
      </c>
      <c r="BE92" s="99" t="s">
        <v>74</v>
      </c>
      <c r="BF92" s="100" t="s">
        <v>75</v>
      </c>
      <c r="BG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2"/>
      <c r="BE93" s="102"/>
      <c r="BF93" s="103"/>
      <c r="BG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SUM(AG94,AV94)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ROUND(AT95,2)</f>
        <v>0</v>
      </c>
      <c r="AU94" s="113">
        <f>ROUND(AU95,2)</f>
        <v>0</v>
      </c>
      <c r="AV94" s="113">
        <f>ROUND(SUM(AX94:AY94),2)</f>
        <v>0</v>
      </c>
      <c r="AW94" s="114">
        <f>ROUND(AW95,5)</f>
        <v>0</v>
      </c>
      <c r="AX94" s="113">
        <f>ROUND(BB94*L29,2)</f>
        <v>0</v>
      </c>
      <c r="AY94" s="113">
        <f>ROUND(BC94*L30,2)</f>
        <v>0</v>
      </c>
      <c r="AZ94" s="113">
        <f>ROUND(BD94*L29,2)</f>
        <v>0</v>
      </c>
      <c r="BA94" s="113">
        <f>ROUND(BE94*L30,2)</f>
        <v>0</v>
      </c>
      <c r="BB94" s="113">
        <f>ROUND(BB95,2)</f>
        <v>0</v>
      </c>
      <c r="BC94" s="113">
        <f>ROUND(BC95,2)</f>
        <v>0</v>
      </c>
      <c r="BD94" s="113">
        <f>ROUND(BD95,2)</f>
        <v>0</v>
      </c>
      <c r="BE94" s="113">
        <f>ROUND(BE95,2)</f>
        <v>0</v>
      </c>
      <c r="BF94" s="115">
        <f>ROUND(BF95,2)</f>
        <v>0</v>
      </c>
      <c r="BG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6</v>
      </c>
      <c r="BX94" s="116" t="s">
        <v>81</v>
      </c>
      <c r="CL94" s="116" t="s">
        <v>1</v>
      </c>
    </row>
    <row r="95" s="7" customFormat="1" ht="24.7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'67K2024_1 - Elektroinstalace'!K32</f>
        <v>0</v>
      </c>
      <c r="AH95" s="122"/>
      <c r="AI95" s="122"/>
      <c r="AJ95" s="122"/>
      <c r="AK95" s="122"/>
      <c r="AL95" s="122"/>
      <c r="AM95" s="122"/>
      <c r="AN95" s="123">
        <f>SUM(AG95,AV95)</f>
        <v>0</v>
      </c>
      <c r="AO95" s="122"/>
      <c r="AP95" s="122"/>
      <c r="AQ95" s="124" t="s">
        <v>85</v>
      </c>
      <c r="AR95" s="125"/>
      <c r="AS95" s="126">
        <f>'67K2024_1 - Elektroinstalace'!K30</f>
        <v>0</v>
      </c>
      <c r="AT95" s="127">
        <f>'67K2024_1 - Elektroinstalace'!K31</f>
        <v>0</v>
      </c>
      <c r="AU95" s="127">
        <v>0</v>
      </c>
      <c r="AV95" s="127">
        <f>ROUND(SUM(AX95:AY95),2)</f>
        <v>0</v>
      </c>
      <c r="AW95" s="128">
        <f>'67K2024_1 - Elektroinstalace'!T124</f>
        <v>0</v>
      </c>
      <c r="AX95" s="127">
        <f>'67K2024_1 - Elektroinstalace'!K35</f>
        <v>0</v>
      </c>
      <c r="AY95" s="127">
        <f>'67K2024_1 - Elektroinstalace'!K36</f>
        <v>0</v>
      </c>
      <c r="AZ95" s="127">
        <f>'67K2024_1 - Elektroinstalace'!K37</f>
        <v>0</v>
      </c>
      <c r="BA95" s="127">
        <f>'67K2024_1 - Elektroinstalace'!K38</f>
        <v>0</v>
      </c>
      <c r="BB95" s="127">
        <f>'67K2024_1 - Elektroinstalace'!F35</f>
        <v>0</v>
      </c>
      <c r="BC95" s="127">
        <f>'67K2024_1 - Elektroinstalace'!F36</f>
        <v>0</v>
      </c>
      <c r="BD95" s="127">
        <f>'67K2024_1 - Elektroinstalace'!F37</f>
        <v>0</v>
      </c>
      <c r="BE95" s="127">
        <f>'67K2024_1 - Elektroinstalace'!F38</f>
        <v>0</v>
      </c>
      <c r="BF95" s="129">
        <f>'67K2024_1 - Elektroinstalace'!F39</f>
        <v>0</v>
      </c>
      <c r="BG95" s="7"/>
      <c r="BT95" s="130" t="s">
        <v>86</v>
      </c>
      <c r="BV95" s="130" t="s">
        <v>80</v>
      </c>
      <c r="BW95" s="130" t="s">
        <v>87</v>
      </c>
      <c r="BX95" s="130" t="s">
        <v>6</v>
      </c>
      <c r="CL95" s="130" t="s">
        <v>1</v>
      </c>
      <c r="CM95" s="130" t="s">
        <v>88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</row>
  </sheetData>
  <sheetProtection sheet="1" formatColumns="0" formatRows="0" objects="1" scenarios="1" spinCount="100000" saltValue="xrqIgAkq7O9sxr1AZenCBFV+FR3hIcm4ln4BlikW2QpJhylHBaj+F0AhXW2rghTHJRBKemXd8gy151JW3jaL8w==" hashValue="1KIswbiuYcaXno5xa6TSjxTd03USOhIhnNg/IBpEVS98Y8WjcCQYHoicIhPZdE3CQ8BQ1jbaAtJXqAVaB+PAgQ==" algorithmName="SHA-512" password="CC35"/>
  <mergeCells count="42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67K2024_1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8"/>
      <c r="AT3" s="15" t="s">
        <v>88</v>
      </c>
    </row>
    <row r="4" s="1" customFormat="1" ht="24.96" customHeight="1">
      <c r="B4" s="18"/>
      <c r="D4" s="133" t="s">
        <v>89</v>
      </c>
      <c r="M4" s="18"/>
      <c r="N4" s="134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35" t="s">
        <v>17</v>
      </c>
      <c r="M6" s="18"/>
    </row>
    <row r="7" s="1" customFormat="1" ht="16.5" customHeight="1">
      <c r="B7" s="18"/>
      <c r="E7" s="136" t="str">
        <f>'Rekapitulace stavby'!K6</f>
        <v>K-TRIO Ostrava_šatny 2.NP</v>
      </c>
      <c r="F7" s="135"/>
      <c r="G7" s="135"/>
      <c r="H7" s="135"/>
      <c r="M7" s="18"/>
    </row>
    <row r="8" s="2" customFormat="1" ht="12" customHeight="1">
      <c r="A8" s="36"/>
      <c r="B8" s="42"/>
      <c r="C8" s="36"/>
      <c r="D8" s="135" t="s">
        <v>90</v>
      </c>
      <c r="E8" s="36"/>
      <c r="F8" s="36"/>
      <c r="G8" s="36"/>
      <c r="H8" s="36"/>
      <c r="I8" s="36"/>
      <c r="J8" s="36"/>
      <c r="K8" s="36"/>
      <c r="L8" s="36"/>
      <c r="M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91</v>
      </c>
      <c r="F9" s="36"/>
      <c r="G9" s="36"/>
      <c r="H9" s="36"/>
      <c r="I9" s="36"/>
      <c r="J9" s="36"/>
      <c r="K9" s="36"/>
      <c r="L9" s="36"/>
      <c r="M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5" t="s">
        <v>19</v>
      </c>
      <c r="E11" s="36"/>
      <c r="F11" s="138" t="s">
        <v>1</v>
      </c>
      <c r="G11" s="36"/>
      <c r="H11" s="36"/>
      <c r="I11" s="135" t="s">
        <v>20</v>
      </c>
      <c r="J11" s="138" t="s">
        <v>1</v>
      </c>
      <c r="K11" s="36"/>
      <c r="L11" s="36"/>
      <c r="M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5" t="s">
        <v>21</v>
      </c>
      <c r="E12" s="36"/>
      <c r="F12" s="138" t="s">
        <v>22</v>
      </c>
      <c r="G12" s="36"/>
      <c r="H12" s="36"/>
      <c r="I12" s="135" t="s">
        <v>23</v>
      </c>
      <c r="J12" s="139" t="str">
        <f>'Rekapitulace stavby'!AN8</f>
        <v>28. 11. 2024</v>
      </c>
      <c r="K12" s="36"/>
      <c r="L12" s="36"/>
      <c r="M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5" t="s">
        <v>25</v>
      </c>
      <c r="E14" s="36"/>
      <c r="F14" s="36"/>
      <c r="G14" s="36"/>
      <c r="H14" s="36"/>
      <c r="I14" s="135" t="s">
        <v>26</v>
      </c>
      <c r="J14" s="138" t="str">
        <f>IF('Rekapitulace stavby'!AN10="","",'Rekapitulace stavby'!AN10)</f>
        <v/>
      </c>
      <c r="K14" s="36"/>
      <c r="L14" s="36"/>
      <c r="M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IF('Rekapitulace stavby'!E11="","",'Rekapitulace stavby'!E11)</f>
        <v xml:space="preserve"> </v>
      </c>
      <c r="F15" s="36"/>
      <c r="G15" s="36"/>
      <c r="H15" s="36"/>
      <c r="I15" s="135" t="s">
        <v>27</v>
      </c>
      <c r="J15" s="138" t="str">
        <f>IF('Rekapitulace stavby'!AN11="","",'Rekapitulace stavby'!AN11)</f>
        <v/>
      </c>
      <c r="K15" s="36"/>
      <c r="L15" s="36"/>
      <c r="M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5" t="s">
        <v>28</v>
      </c>
      <c r="E17" s="36"/>
      <c r="F17" s="36"/>
      <c r="G17" s="36"/>
      <c r="H17" s="36"/>
      <c r="I17" s="135" t="s">
        <v>26</v>
      </c>
      <c r="J17" s="31" t="str">
        <f>'Rekapitulace stavby'!AN13</f>
        <v>Vyplň údaj</v>
      </c>
      <c r="K17" s="36"/>
      <c r="L17" s="36"/>
      <c r="M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8"/>
      <c r="G18" s="138"/>
      <c r="H18" s="138"/>
      <c r="I18" s="135" t="s">
        <v>27</v>
      </c>
      <c r="J18" s="31" t="str">
        <f>'Rekapitulace stavby'!AN14</f>
        <v>Vyplň údaj</v>
      </c>
      <c r="K18" s="36"/>
      <c r="L18" s="36"/>
      <c r="M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5" t="s">
        <v>30</v>
      </c>
      <c r="E20" s="36"/>
      <c r="F20" s="36"/>
      <c r="G20" s="36"/>
      <c r="H20" s="36"/>
      <c r="I20" s="135" t="s">
        <v>26</v>
      </c>
      <c r="J20" s="138" t="s">
        <v>31</v>
      </c>
      <c r="K20" s="36"/>
      <c r="L20" s="36"/>
      <c r="M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">
        <v>32</v>
      </c>
      <c r="F21" s="36"/>
      <c r="G21" s="36"/>
      <c r="H21" s="36"/>
      <c r="I21" s="135" t="s">
        <v>27</v>
      </c>
      <c r="J21" s="138" t="s">
        <v>33</v>
      </c>
      <c r="K21" s="36"/>
      <c r="L21" s="36"/>
      <c r="M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5" t="s">
        <v>34</v>
      </c>
      <c r="E23" s="36"/>
      <c r="F23" s="36"/>
      <c r="G23" s="36"/>
      <c r="H23" s="36"/>
      <c r="I23" s="135" t="s">
        <v>26</v>
      </c>
      <c r="J23" s="138" t="s">
        <v>31</v>
      </c>
      <c r="K23" s="36"/>
      <c r="L23" s="36"/>
      <c r="M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">
        <v>32</v>
      </c>
      <c r="F24" s="36"/>
      <c r="G24" s="36"/>
      <c r="H24" s="36"/>
      <c r="I24" s="135" t="s">
        <v>27</v>
      </c>
      <c r="J24" s="138" t="s">
        <v>33</v>
      </c>
      <c r="K24" s="36"/>
      <c r="L24" s="36"/>
      <c r="M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5" t="s">
        <v>35</v>
      </c>
      <c r="E26" s="36"/>
      <c r="F26" s="36"/>
      <c r="G26" s="36"/>
      <c r="H26" s="36"/>
      <c r="I26" s="36"/>
      <c r="J26" s="36"/>
      <c r="K26" s="36"/>
      <c r="L26" s="36"/>
      <c r="M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4"/>
      <c r="E29" s="144"/>
      <c r="F29" s="144"/>
      <c r="G29" s="144"/>
      <c r="H29" s="144"/>
      <c r="I29" s="144"/>
      <c r="J29" s="144"/>
      <c r="K29" s="144"/>
      <c r="L29" s="144"/>
      <c r="M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5" t="s">
        <v>92</v>
      </c>
      <c r="F30" s="36"/>
      <c r="G30" s="36"/>
      <c r="H30" s="36"/>
      <c r="I30" s="36"/>
      <c r="J30" s="36"/>
      <c r="K30" s="145">
        <f>I96</f>
        <v>0</v>
      </c>
      <c r="L30" s="36"/>
      <c r="M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5" t="s">
        <v>93</v>
      </c>
      <c r="F31" s="36"/>
      <c r="G31" s="36"/>
      <c r="H31" s="36"/>
      <c r="I31" s="36"/>
      <c r="J31" s="36"/>
      <c r="K31" s="145">
        <f>J96</f>
        <v>0</v>
      </c>
      <c r="L31" s="36"/>
      <c r="M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46" t="s">
        <v>36</v>
      </c>
      <c r="E32" s="36"/>
      <c r="F32" s="36"/>
      <c r="G32" s="36"/>
      <c r="H32" s="36"/>
      <c r="I32" s="36"/>
      <c r="J32" s="36"/>
      <c r="K32" s="147">
        <f>ROUND(K124, 2)</f>
        <v>0</v>
      </c>
      <c r="L32" s="36"/>
      <c r="M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4"/>
      <c r="E33" s="144"/>
      <c r="F33" s="144"/>
      <c r="G33" s="144"/>
      <c r="H33" s="144"/>
      <c r="I33" s="144"/>
      <c r="J33" s="144"/>
      <c r="K33" s="144"/>
      <c r="L33" s="144"/>
      <c r="M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48" t="s">
        <v>38</v>
      </c>
      <c r="G34" s="36"/>
      <c r="H34" s="36"/>
      <c r="I34" s="148" t="s">
        <v>37</v>
      </c>
      <c r="J34" s="36"/>
      <c r="K34" s="148" t="s">
        <v>39</v>
      </c>
      <c r="L34" s="36"/>
      <c r="M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49" t="s">
        <v>40</v>
      </c>
      <c r="E35" s="135" t="s">
        <v>41</v>
      </c>
      <c r="F35" s="145">
        <f>ROUND((SUM(BE124:BE193)),  2)</f>
        <v>0</v>
      </c>
      <c r="G35" s="36"/>
      <c r="H35" s="36"/>
      <c r="I35" s="150">
        <v>0.20999999999999999</v>
      </c>
      <c r="J35" s="36"/>
      <c r="K35" s="145">
        <f>ROUND(((SUM(BE124:BE193))*I35),  2)</f>
        <v>0</v>
      </c>
      <c r="L35" s="36"/>
      <c r="M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5" t="s">
        <v>42</v>
      </c>
      <c r="F36" s="145">
        <f>ROUND((SUM(BF124:BF193)),  2)</f>
        <v>0</v>
      </c>
      <c r="G36" s="36"/>
      <c r="H36" s="36"/>
      <c r="I36" s="150">
        <v>0.12</v>
      </c>
      <c r="J36" s="36"/>
      <c r="K36" s="145">
        <f>ROUND(((SUM(BF124:BF193))*I36),  2)</f>
        <v>0</v>
      </c>
      <c r="L36" s="36"/>
      <c r="M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5" t="s">
        <v>43</v>
      </c>
      <c r="F37" s="145">
        <f>ROUND((SUM(BG124:BG193)),  2)</f>
        <v>0</v>
      </c>
      <c r="G37" s="36"/>
      <c r="H37" s="36"/>
      <c r="I37" s="150">
        <v>0.20999999999999999</v>
      </c>
      <c r="J37" s="36"/>
      <c r="K37" s="145">
        <f>0</f>
        <v>0</v>
      </c>
      <c r="L37" s="36"/>
      <c r="M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5" t="s">
        <v>44</v>
      </c>
      <c r="F38" s="145">
        <f>ROUND((SUM(BH124:BH193)),  2)</f>
        <v>0</v>
      </c>
      <c r="G38" s="36"/>
      <c r="H38" s="36"/>
      <c r="I38" s="150">
        <v>0.12</v>
      </c>
      <c r="J38" s="36"/>
      <c r="K38" s="145">
        <f>0</f>
        <v>0</v>
      </c>
      <c r="L38" s="36"/>
      <c r="M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5" t="s">
        <v>45</v>
      </c>
      <c r="F39" s="145">
        <f>ROUND((SUM(BI124:BI193)),  2)</f>
        <v>0</v>
      </c>
      <c r="G39" s="36"/>
      <c r="H39" s="36"/>
      <c r="I39" s="150">
        <v>0</v>
      </c>
      <c r="J39" s="36"/>
      <c r="K39" s="145">
        <f>0</f>
        <v>0</v>
      </c>
      <c r="L39" s="36"/>
      <c r="M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3"/>
      <c r="K41" s="156">
        <f>SUM(K32:K39)</f>
        <v>0</v>
      </c>
      <c r="L41" s="157"/>
      <c r="M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61"/>
      <c r="D50" s="158" t="s">
        <v>49</v>
      </c>
      <c r="E50" s="159"/>
      <c r="F50" s="159"/>
      <c r="G50" s="158" t="s">
        <v>50</v>
      </c>
      <c r="H50" s="159"/>
      <c r="I50" s="159"/>
      <c r="J50" s="159"/>
      <c r="K50" s="159"/>
      <c r="L50" s="159"/>
      <c r="M50" s="6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6"/>
      <c r="B61" s="42"/>
      <c r="C61" s="36"/>
      <c r="D61" s="160" t="s">
        <v>51</v>
      </c>
      <c r="E61" s="161"/>
      <c r="F61" s="162" t="s">
        <v>52</v>
      </c>
      <c r="G61" s="160" t="s">
        <v>51</v>
      </c>
      <c r="H61" s="161"/>
      <c r="I61" s="161"/>
      <c r="J61" s="163" t="s">
        <v>52</v>
      </c>
      <c r="K61" s="161"/>
      <c r="L61" s="161"/>
      <c r="M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6"/>
      <c r="B65" s="42"/>
      <c r="C65" s="36"/>
      <c r="D65" s="158" t="s">
        <v>53</v>
      </c>
      <c r="E65" s="164"/>
      <c r="F65" s="164"/>
      <c r="G65" s="158" t="s">
        <v>54</v>
      </c>
      <c r="H65" s="164"/>
      <c r="I65" s="164"/>
      <c r="J65" s="164"/>
      <c r="K65" s="164"/>
      <c r="L65" s="164"/>
      <c r="M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6"/>
      <c r="B76" s="42"/>
      <c r="C76" s="36"/>
      <c r="D76" s="160" t="s">
        <v>51</v>
      </c>
      <c r="E76" s="161"/>
      <c r="F76" s="162" t="s">
        <v>52</v>
      </c>
      <c r="G76" s="160" t="s">
        <v>51</v>
      </c>
      <c r="H76" s="161"/>
      <c r="I76" s="161"/>
      <c r="J76" s="163" t="s">
        <v>52</v>
      </c>
      <c r="K76" s="161"/>
      <c r="L76" s="161"/>
      <c r="M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94</v>
      </c>
      <c r="D82" s="38"/>
      <c r="E82" s="38"/>
      <c r="F82" s="38"/>
      <c r="G82" s="38"/>
      <c r="H82" s="38"/>
      <c r="I82" s="38"/>
      <c r="J82" s="38"/>
      <c r="K82" s="38"/>
      <c r="L82" s="38"/>
      <c r="M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9" t="str">
        <f>E7</f>
        <v>K-TRIO Ostrava_šatny 2.NP</v>
      </c>
      <c r="F85" s="30"/>
      <c r="G85" s="30"/>
      <c r="H85" s="30"/>
      <c r="I85" s="38"/>
      <c r="J85" s="38"/>
      <c r="K85" s="38"/>
      <c r="L85" s="38"/>
      <c r="M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90</v>
      </c>
      <c r="D86" s="38"/>
      <c r="E86" s="38"/>
      <c r="F86" s="38"/>
      <c r="G86" s="38"/>
      <c r="H86" s="38"/>
      <c r="I86" s="38"/>
      <c r="J86" s="38"/>
      <c r="K86" s="38"/>
      <c r="L86" s="38"/>
      <c r="M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67K2024_1 - Elektroinstalace</v>
      </c>
      <c r="F87" s="38"/>
      <c r="G87" s="38"/>
      <c r="H87" s="38"/>
      <c r="I87" s="38"/>
      <c r="J87" s="38"/>
      <c r="K87" s="38"/>
      <c r="L87" s="38"/>
      <c r="M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F12</f>
        <v xml:space="preserve"> </v>
      </c>
      <c r="G89" s="38"/>
      <c r="H89" s="38"/>
      <c r="I89" s="30" t="s">
        <v>23</v>
      </c>
      <c r="J89" s="77" t="str">
        <f>IF(J12="","",J12)</f>
        <v>28. 11. 2024</v>
      </c>
      <c r="K89" s="38"/>
      <c r="L89" s="38"/>
      <c r="M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Petr Kubala</v>
      </c>
      <c r="K91" s="38"/>
      <c r="L91" s="38"/>
      <c r="M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34</v>
      </c>
      <c r="J92" s="34" t="str">
        <f>E24</f>
        <v>Petr Kubala</v>
      </c>
      <c r="K92" s="38"/>
      <c r="L92" s="38"/>
      <c r="M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0" t="s">
        <v>95</v>
      </c>
      <c r="D94" s="171"/>
      <c r="E94" s="171"/>
      <c r="F94" s="171"/>
      <c r="G94" s="171"/>
      <c r="H94" s="171"/>
      <c r="I94" s="172" t="s">
        <v>96</v>
      </c>
      <c r="J94" s="172" t="s">
        <v>97</v>
      </c>
      <c r="K94" s="172" t="s">
        <v>98</v>
      </c>
      <c r="L94" s="171"/>
      <c r="M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3" t="s">
        <v>99</v>
      </c>
      <c r="D96" s="38"/>
      <c r="E96" s="38"/>
      <c r="F96" s="38"/>
      <c r="G96" s="38"/>
      <c r="H96" s="38"/>
      <c r="I96" s="108">
        <f>Q124</f>
        <v>0</v>
      </c>
      <c r="J96" s="108">
        <f>R124</f>
        <v>0</v>
      </c>
      <c r="K96" s="108">
        <f>K124</f>
        <v>0</v>
      </c>
      <c r="L96" s="38"/>
      <c r="M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100</v>
      </c>
    </row>
    <row r="97" s="9" customFormat="1" ht="24.96" customHeight="1">
      <c r="A97" s="9"/>
      <c r="B97" s="174"/>
      <c r="C97" s="175"/>
      <c r="D97" s="176" t="s">
        <v>101</v>
      </c>
      <c r="E97" s="177"/>
      <c r="F97" s="177"/>
      <c r="G97" s="177"/>
      <c r="H97" s="177"/>
      <c r="I97" s="178">
        <f>Q125</f>
        <v>0</v>
      </c>
      <c r="J97" s="178">
        <f>R125</f>
        <v>0</v>
      </c>
      <c r="K97" s="178">
        <f>K125</f>
        <v>0</v>
      </c>
      <c r="L97" s="175"/>
      <c r="M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102</v>
      </c>
      <c r="E98" s="183"/>
      <c r="F98" s="183"/>
      <c r="G98" s="183"/>
      <c r="H98" s="183"/>
      <c r="I98" s="184">
        <f>Q126</f>
        <v>0</v>
      </c>
      <c r="J98" s="184">
        <f>R126</f>
        <v>0</v>
      </c>
      <c r="K98" s="184">
        <f>K126</f>
        <v>0</v>
      </c>
      <c r="L98" s="181"/>
      <c r="M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103</v>
      </c>
      <c r="E99" s="183"/>
      <c r="F99" s="183"/>
      <c r="G99" s="183"/>
      <c r="H99" s="183"/>
      <c r="I99" s="184">
        <f>Q129</f>
        <v>0</v>
      </c>
      <c r="J99" s="184">
        <f>R129</f>
        <v>0</v>
      </c>
      <c r="K99" s="184">
        <f>K129</f>
        <v>0</v>
      </c>
      <c r="L99" s="181"/>
      <c r="M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4"/>
      <c r="C100" s="175"/>
      <c r="D100" s="176" t="s">
        <v>104</v>
      </c>
      <c r="E100" s="177"/>
      <c r="F100" s="177"/>
      <c r="G100" s="177"/>
      <c r="H100" s="177"/>
      <c r="I100" s="178">
        <f>Q134</f>
        <v>0</v>
      </c>
      <c r="J100" s="178">
        <f>R134</f>
        <v>0</v>
      </c>
      <c r="K100" s="178">
        <f>K134</f>
        <v>0</v>
      </c>
      <c r="L100" s="175"/>
      <c r="M100" s="17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0"/>
      <c r="C101" s="181"/>
      <c r="D101" s="182" t="s">
        <v>105</v>
      </c>
      <c r="E101" s="183"/>
      <c r="F101" s="183"/>
      <c r="G101" s="183"/>
      <c r="H101" s="183"/>
      <c r="I101" s="184">
        <f>Q135</f>
        <v>0</v>
      </c>
      <c r="J101" s="184">
        <f>R135</f>
        <v>0</v>
      </c>
      <c r="K101" s="184">
        <f>K135</f>
        <v>0</v>
      </c>
      <c r="L101" s="181"/>
      <c r="M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4"/>
      <c r="C102" s="175"/>
      <c r="D102" s="176" t="s">
        <v>106</v>
      </c>
      <c r="E102" s="177"/>
      <c r="F102" s="177"/>
      <c r="G102" s="177"/>
      <c r="H102" s="177"/>
      <c r="I102" s="178">
        <f>Q187</f>
        <v>0</v>
      </c>
      <c r="J102" s="178">
        <f>R187</f>
        <v>0</v>
      </c>
      <c r="K102" s="178">
        <f>K187</f>
        <v>0</v>
      </c>
      <c r="L102" s="175"/>
      <c r="M102" s="17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0"/>
      <c r="C103" s="181"/>
      <c r="D103" s="182" t="s">
        <v>107</v>
      </c>
      <c r="E103" s="183"/>
      <c r="F103" s="183"/>
      <c r="G103" s="183"/>
      <c r="H103" s="183"/>
      <c r="I103" s="184">
        <f>Q188</f>
        <v>0</v>
      </c>
      <c r="J103" s="184">
        <f>R188</f>
        <v>0</v>
      </c>
      <c r="K103" s="184">
        <f>K188</f>
        <v>0</v>
      </c>
      <c r="L103" s="181"/>
      <c r="M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4"/>
      <c r="C104" s="175"/>
      <c r="D104" s="176" t="s">
        <v>108</v>
      </c>
      <c r="E104" s="177"/>
      <c r="F104" s="177"/>
      <c r="G104" s="177"/>
      <c r="H104" s="177"/>
      <c r="I104" s="178">
        <f>Q192</f>
        <v>0</v>
      </c>
      <c r="J104" s="178">
        <f>R192</f>
        <v>0</v>
      </c>
      <c r="K104" s="178">
        <f>K192</f>
        <v>0</v>
      </c>
      <c r="L104" s="175"/>
      <c r="M104" s="17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109</v>
      </c>
      <c r="D111" s="38"/>
      <c r="E111" s="38"/>
      <c r="F111" s="38"/>
      <c r="G111" s="38"/>
      <c r="H111" s="38"/>
      <c r="I111" s="38"/>
      <c r="J111" s="38"/>
      <c r="K111" s="38"/>
      <c r="L111" s="38"/>
      <c r="M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17</v>
      </c>
      <c r="D113" s="38"/>
      <c r="E113" s="38"/>
      <c r="F113" s="38"/>
      <c r="G113" s="38"/>
      <c r="H113" s="38"/>
      <c r="I113" s="38"/>
      <c r="J113" s="38"/>
      <c r="K113" s="38"/>
      <c r="L113" s="38"/>
      <c r="M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69" t="str">
        <f>E7</f>
        <v>K-TRIO Ostrava_šatny 2.NP</v>
      </c>
      <c r="F114" s="30"/>
      <c r="G114" s="30"/>
      <c r="H114" s="30"/>
      <c r="I114" s="38"/>
      <c r="J114" s="38"/>
      <c r="K114" s="38"/>
      <c r="L114" s="38"/>
      <c r="M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90</v>
      </c>
      <c r="D115" s="38"/>
      <c r="E115" s="38"/>
      <c r="F115" s="38"/>
      <c r="G115" s="38"/>
      <c r="H115" s="38"/>
      <c r="I115" s="38"/>
      <c r="J115" s="38"/>
      <c r="K115" s="38"/>
      <c r="L115" s="38"/>
      <c r="M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E9</f>
        <v>67K2024_1 - Elektroinstalace</v>
      </c>
      <c r="F116" s="38"/>
      <c r="G116" s="38"/>
      <c r="H116" s="38"/>
      <c r="I116" s="38"/>
      <c r="J116" s="38"/>
      <c r="K116" s="38"/>
      <c r="L116" s="38"/>
      <c r="M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21</v>
      </c>
      <c r="D118" s="38"/>
      <c r="E118" s="38"/>
      <c r="F118" s="25" t="str">
        <f>F12</f>
        <v xml:space="preserve"> </v>
      </c>
      <c r="G118" s="38"/>
      <c r="H118" s="38"/>
      <c r="I118" s="30" t="s">
        <v>23</v>
      </c>
      <c r="J118" s="77" t="str">
        <f>IF(J12="","",J12)</f>
        <v>28. 11. 2024</v>
      </c>
      <c r="K118" s="38"/>
      <c r="L118" s="38"/>
      <c r="M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25</v>
      </c>
      <c r="D120" s="38"/>
      <c r="E120" s="38"/>
      <c r="F120" s="25" t="str">
        <f>E15</f>
        <v xml:space="preserve"> </v>
      </c>
      <c r="G120" s="38"/>
      <c r="H120" s="38"/>
      <c r="I120" s="30" t="s">
        <v>30</v>
      </c>
      <c r="J120" s="34" t="str">
        <f>E21</f>
        <v>Petr Kubala</v>
      </c>
      <c r="K120" s="38"/>
      <c r="L120" s="38"/>
      <c r="M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28</v>
      </c>
      <c r="D121" s="38"/>
      <c r="E121" s="38"/>
      <c r="F121" s="25" t="str">
        <f>IF(E18="","",E18)</f>
        <v>Vyplň údaj</v>
      </c>
      <c r="G121" s="38"/>
      <c r="H121" s="38"/>
      <c r="I121" s="30" t="s">
        <v>34</v>
      </c>
      <c r="J121" s="34" t="str">
        <f>E24</f>
        <v>Petr Kubala</v>
      </c>
      <c r="K121" s="38"/>
      <c r="L121" s="38"/>
      <c r="M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86"/>
      <c r="B123" s="187"/>
      <c r="C123" s="188" t="s">
        <v>110</v>
      </c>
      <c r="D123" s="189" t="s">
        <v>61</v>
      </c>
      <c r="E123" s="189" t="s">
        <v>57</v>
      </c>
      <c r="F123" s="189" t="s">
        <v>58</v>
      </c>
      <c r="G123" s="189" t="s">
        <v>111</v>
      </c>
      <c r="H123" s="189" t="s">
        <v>112</v>
      </c>
      <c r="I123" s="189" t="s">
        <v>113</v>
      </c>
      <c r="J123" s="189" t="s">
        <v>114</v>
      </c>
      <c r="K123" s="189" t="s">
        <v>98</v>
      </c>
      <c r="L123" s="190" t="s">
        <v>115</v>
      </c>
      <c r="M123" s="191"/>
      <c r="N123" s="98" t="s">
        <v>1</v>
      </c>
      <c r="O123" s="99" t="s">
        <v>40</v>
      </c>
      <c r="P123" s="99" t="s">
        <v>116</v>
      </c>
      <c r="Q123" s="99" t="s">
        <v>117</v>
      </c>
      <c r="R123" s="99" t="s">
        <v>118</v>
      </c>
      <c r="S123" s="99" t="s">
        <v>119</v>
      </c>
      <c r="T123" s="99" t="s">
        <v>120</v>
      </c>
      <c r="U123" s="99" t="s">
        <v>121</v>
      </c>
      <c r="V123" s="99" t="s">
        <v>122</v>
      </c>
      <c r="W123" s="99" t="s">
        <v>123</v>
      </c>
      <c r="X123" s="100" t="s">
        <v>124</v>
      </c>
      <c r="Y123" s="186"/>
      <c r="Z123" s="186"/>
      <c r="AA123" s="186"/>
      <c r="AB123" s="186"/>
      <c r="AC123" s="186"/>
      <c r="AD123" s="186"/>
      <c r="AE123" s="186"/>
    </row>
    <row r="124" s="2" customFormat="1" ht="22.8" customHeight="1">
      <c r="A124" s="36"/>
      <c r="B124" s="37"/>
      <c r="C124" s="105" t="s">
        <v>125</v>
      </c>
      <c r="D124" s="38"/>
      <c r="E124" s="38"/>
      <c r="F124" s="38"/>
      <c r="G124" s="38"/>
      <c r="H124" s="38"/>
      <c r="I124" s="38"/>
      <c r="J124" s="38"/>
      <c r="K124" s="192">
        <f>BK124</f>
        <v>0</v>
      </c>
      <c r="L124" s="38"/>
      <c r="M124" s="42"/>
      <c r="N124" s="101"/>
      <c r="O124" s="193"/>
      <c r="P124" s="102"/>
      <c r="Q124" s="194">
        <f>Q125+Q134+Q187+Q192</f>
        <v>0</v>
      </c>
      <c r="R124" s="194">
        <f>R125+R134+R187+R192</f>
        <v>0</v>
      </c>
      <c r="S124" s="102"/>
      <c r="T124" s="195">
        <f>T125+T134+T187+T192</f>
        <v>0</v>
      </c>
      <c r="U124" s="102"/>
      <c r="V124" s="195">
        <f>V125+V134+V187+V192</f>
        <v>0.28090400000000004</v>
      </c>
      <c r="W124" s="102"/>
      <c r="X124" s="196">
        <f>X125+X134+X187+X192</f>
        <v>0.076000000000000012</v>
      </c>
      <c r="Y124" s="36"/>
      <c r="Z124" s="36"/>
      <c r="AA124" s="36"/>
      <c r="AB124" s="36"/>
      <c r="AC124" s="36"/>
      <c r="AD124" s="36"/>
      <c r="AE124" s="36"/>
      <c r="AT124" s="15" t="s">
        <v>77</v>
      </c>
      <c r="AU124" s="15" t="s">
        <v>100</v>
      </c>
      <c r="BK124" s="197">
        <f>BK125+BK134+BK187+BK192</f>
        <v>0</v>
      </c>
    </row>
    <row r="125" s="12" customFormat="1" ht="25.92" customHeight="1">
      <c r="A125" s="12"/>
      <c r="B125" s="198"/>
      <c r="C125" s="199"/>
      <c r="D125" s="200" t="s">
        <v>77</v>
      </c>
      <c r="E125" s="201" t="s">
        <v>126</v>
      </c>
      <c r="F125" s="201" t="s">
        <v>127</v>
      </c>
      <c r="G125" s="199"/>
      <c r="H125" s="199"/>
      <c r="I125" s="202"/>
      <c r="J125" s="202"/>
      <c r="K125" s="203">
        <f>BK125</f>
        <v>0</v>
      </c>
      <c r="L125" s="199"/>
      <c r="M125" s="204"/>
      <c r="N125" s="205"/>
      <c r="O125" s="206"/>
      <c r="P125" s="206"/>
      <c r="Q125" s="207">
        <f>Q126+Q129</f>
        <v>0</v>
      </c>
      <c r="R125" s="207">
        <f>R126+R129</f>
        <v>0</v>
      </c>
      <c r="S125" s="206"/>
      <c r="T125" s="208">
        <f>T126+T129</f>
        <v>0</v>
      </c>
      <c r="U125" s="206"/>
      <c r="V125" s="208">
        <f>V126+V129</f>
        <v>0.21011400000000002</v>
      </c>
      <c r="W125" s="206"/>
      <c r="X125" s="209">
        <f>X126+X129</f>
        <v>0.076000000000000012</v>
      </c>
      <c r="Y125" s="12"/>
      <c r="Z125" s="12"/>
      <c r="AA125" s="12"/>
      <c r="AB125" s="12"/>
      <c r="AC125" s="12"/>
      <c r="AD125" s="12"/>
      <c r="AE125" s="12"/>
      <c r="AR125" s="210" t="s">
        <v>86</v>
      </c>
      <c r="AT125" s="211" t="s">
        <v>77</v>
      </c>
      <c r="AU125" s="211" t="s">
        <v>78</v>
      </c>
      <c r="AY125" s="210" t="s">
        <v>128</v>
      </c>
      <c r="BK125" s="212">
        <f>BK126+BK129</f>
        <v>0</v>
      </c>
    </row>
    <row r="126" s="12" customFormat="1" ht="22.8" customHeight="1">
      <c r="A126" s="12"/>
      <c r="B126" s="198"/>
      <c r="C126" s="199"/>
      <c r="D126" s="200" t="s">
        <v>77</v>
      </c>
      <c r="E126" s="213" t="s">
        <v>129</v>
      </c>
      <c r="F126" s="213" t="s">
        <v>130</v>
      </c>
      <c r="G126" s="199"/>
      <c r="H126" s="199"/>
      <c r="I126" s="202"/>
      <c r="J126" s="202"/>
      <c r="K126" s="214">
        <f>BK126</f>
        <v>0</v>
      </c>
      <c r="L126" s="199"/>
      <c r="M126" s="204"/>
      <c r="N126" s="205"/>
      <c r="O126" s="206"/>
      <c r="P126" s="206"/>
      <c r="Q126" s="207">
        <f>SUM(Q127:Q128)</f>
        <v>0</v>
      </c>
      <c r="R126" s="207">
        <f>SUM(R127:R128)</f>
        <v>0</v>
      </c>
      <c r="S126" s="206"/>
      <c r="T126" s="208">
        <f>SUM(T127:T128)</f>
        <v>0</v>
      </c>
      <c r="U126" s="206"/>
      <c r="V126" s="208">
        <f>SUM(V127:V128)</f>
        <v>0.20855400000000002</v>
      </c>
      <c r="W126" s="206"/>
      <c r="X126" s="209">
        <f>SUM(X127:X128)</f>
        <v>0</v>
      </c>
      <c r="Y126" s="12"/>
      <c r="Z126" s="12"/>
      <c r="AA126" s="12"/>
      <c r="AB126" s="12"/>
      <c r="AC126" s="12"/>
      <c r="AD126" s="12"/>
      <c r="AE126" s="12"/>
      <c r="AR126" s="210" t="s">
        <v>86</v>
      </c>
      <c r="AT126" s="211" t="s">
        <v>77</v>
      </c>
      <c r="AU126" s="211" t="s">
        <v>86</v>
      </c>
      <c r="AY126" s="210" t="s">
        <v>128</v>
      </c>
      <c r="BK126" s="212">
        <f>SUM(BK127:BK128)</f>
        <v>0</v>
      </c>
    </row>
    <row r="127" s="2" customFormat="1">
      <c r="A127" s="36"/>
      <c r="B127" s="37"/>
      <c r="C127" s="215" t="s">
        <v>86</v>
      </c>
      <c r="D127" s="215" t="s">
        <v>131</v>
      </c>
      <c r="E127" s="216" t="s">
        <v>132</v>
      </c>
      <c r="F127" s="217" t="s">
        <v>133</v>
      </c>
      <c r="G127" s="218" t="s">
        <v>134</v>
      </c>
      <c r="H127" s="219">
        <v>0.75</v>
      </c>
      <c r="I127" s="220"/>
      <c r="J127" s="220"/>
      <c r="K127" s="221">
        <f>ROUND(P127*H127,2)</f>
        <v>0</v>
      </c>
      <c r="L127" s="217" t="s">
        <v>135</v>
      </c>
      <c r="M127" s="42"/>
      <c r="N127" s="222" t="s">
        <v>1</v>
      </c>
      <c r="O127" s="223" t="s">
        <v>41</v>
      </c>
      <c r="P127" s="224">
        <f>I127+J127</f>
        <v>0</v>
      </c>
      <c r="Q127" s="224">
        <f>ROUND(I127*H127,2)</f>
        <v>0</v>
      </c>
      <c r="R127" s="224">
        <f>ROUND(J127*H127,2)</f>
        <v>0</v>
      </c>
      <c r="S127" s="89"/>
      <c r="T127" s="225">
        <f>S127*H127</f>
        <v>0</v>
      </c>
      <c r="U127" s="225">
        <v>0.056000000000000001</v>
      </c>
      <c r="V127" s="225">
        <f>U127*H127</f>
        <v>0.042000000000000003</v>
      </c>
      <c r="W127" s="225">
        <v>0</v>
      </c>
      <c r="X127" s="226">
        <f>W127*H127</f>
        <v>0</v>
      </c>
      <c r="Y127" s="36"/>
      <c r="Z127" s="36"/>
      <c r="AA127" s="36"/>
      <c r="AB127" s="36"/>
      <c r="AC127" s="36"/>
      <c r="AD127" s="36"/>
      <c r="AE127" s="36"/>
      <c r="AR127" s="227" t="s">
        <v>136</v>
      </c>
      <c r="AT127" s="227" t="s">
        <v>131</v>
      </c>
      <c r="AU127" s="227" t="s">
        <v>88</v>
      </c>
      <c r="AY127" s="15" t="s">
        <v>128</v>
      </c>
      <c r="BE127" s="228">
        <f>IF(O127="základní",K127,0)</f>
        <v>0</v>
      </c>
      <c r="BF127" s="228">
        <f>IF(O127="snížená",K127,0)</f>
        <v>0</v>
      </c>
      <c r="BG127" s="228">
        <f>IF(O127="zákl. přenesená",K127,0)</f>
        <v>0</v>
      </c>
      <c r="BH127" s="228">
        <f>IF(O127="sníž. přenesená",K127,0)</f>
        <v>0</v>
      </c>
      <c r="BI127" s="228">
        <f>IF(O127="nulová",K127,0)</f>
        <v>0</v>
      </c>
      <c r="BJ127" s="15" t="s">
        <v>86</v>
      </c>
      <c r="BK127" s="228">
        <f>ROUND(P127*H127,2)</f>
        <v>0</v>
      </c>
      <c r="BL127" s="15" t="s">
        <v>136</v>
      </c>
      <c r="BM127" s="227" t="s">
        <v>137</v>
      </c>
    </row>
    <row r="128" s="2" customFormat="1" ht="24.15" customHeight="1">
      <c r="A128" s="36"/>
      <c r="B128" s="37"/>
      <c r="C128" s="215" t="s">
        <v>88</v>
      </c>
      <c r="D128" s="215" t="s">
        <v>131</v>
      </c>
      <c r="E128" s="216" t="s">
        <v>138</v>
      </c>
      <c r="F128" s="217" t="s">
        <v>139</v>
      </c>
      <c r="G128" s="218" t="s">
        <v>134</v>
      </c>
      <c r="H128" s="219">
        <v>3.7999999999999998</v>
      </c>
      <c r="I128" s="220"/>
      <c r="J128" s="220"/>
      <c r="K128" s="221">
        <f>ROUND(P128*H128,2)</f>
        <v>0</v>
      </c>
      <c r="L128" s="217" t="s">
        <v>135</v>
      </c>
      <c r="M128" s="42"/>
      <c r="N128" s="222" t="s">
        <v>1</v>
      </c>
      <c r="O128" s="223" t="s">
        <v>41</v>
      </c>
      <c r="P128" s="224">
        <f>I128+J128</f>
        <v>0</v>
      </c>
      <c r="Q128" s="224">
        <f>ROUND(I128*H128,2)</f>
        <v>0</v>
      </c>
      <c r="R128" s="224">
        <f>ROUND(J128*H128,2)</f>
        <v>0</v>
      </c>
      <c r="S128" s="89"/>
      <c r="T128" s="225">
        <f>S128*H128</f>
        <v>0</v>
      </c>
      <c r="U128" s="225">
        <v>0.043830000000000001</v>
      </c>
      <c r="V128" s="225">
        <f>U128*H128</f>
        <v>0.16655400000000001</v>
      </c>
      <c r="W128" s="225">
        <v>0</v>
      </c>
      <c r="X128" s="226">
        <f>W128*H128</f>
        <v>0</v>
      </c>
      <c r="Y128" s="36"/>
      <c r="Z128" s="36"/>
      <c r="AA128" s="36"/>
      <c r="AB128" s="36"/>
      <c r="AC128" s="36"/>
      <c r="AD128" s="36"/>
      <c r="AE128" s="36"/>
      <c r="AR128" s="227" t="s">
        <v>136</v>
      </c>
      <c r="AT128" s="227" t="s">
        <v>131</v>
      </c>
      <c r="AU128" s="227" t="s">
        <v>88</v>
      </c>
      <c r="AY128" s="15" t="s">
        <v>128</v>
      </c>
      <c r="BE128" s="228">
        <f>IF(O128="základní",K128,0)</f>
        <v>0</v>
      </c>
      <c r="BF128" s="228">
        <f>IF(O128="snížená",K128,0)</f>
        <v>0</v>
      </c>
      <c r="BG128" s="228">
        <f>IF(O128="zákl. přenesená",K128,0)</f>
        <v>0</v>
      </c>
      <c r="BH128" s="228">
        <f>IF(O128="sníž. přenesená",K128,0)</f>
        <v>0</v>
      </c>
      <c r="BI128" s="228">
        <f>IF(O128="nulová",K128,0)</f>
        <v>0</v>
      </c>
      <c r="BJ128" s="15" t="s">
        <v>86</v>
      </c>
      <c r="BK128" s="228">
        <f>ROUND(P128*H128,2)</f>
        <v>0</v>
      </c>
      <c r="BL128" s="15" t="s">
        <v>136</v>
      </c>
      <c r="BM128" s="227" t="s">
        <v>140</v>
      </c>
    </row>
    <row r="129" s="12" customFormat="1" ht="22.8" customHeight="1">
      <c r="A129" s="12"/>
      <c r="B129" s="198"/>
      <c r="C129" s="199"/>
      <c r="D129" s="200" t="s">
        <v>77</v>
      </c>
      <c r="E129" s="213" t="s">
        <v>141</v>
      </c>
      <c r="F129" s="213" t="s">
        <v>142</v>
      </c>
      <c r="G129" s="199"/>
      <c r="H129" s="199"/>
      <c r="I129" s="202"/>
      <c r="J129" s="202"/>
      <c r="K129" s="214">
        <f>BK129</f>
        <v>0</v>
      </c>
      <c r="L129" s="199"/>
      <c r="M129" s="204"/>
      <c r="N129" s="205"/>
      <c r="O129" s="206"/>
      <c r="P129" s="206"/>
      <c r="Q129" s="207">
        <f>SUM(Q130:Q133)</f>
        <v>0</v>
      </c>
      <c r="R129" s="207">
        <f>SUM(R130:R133)</f>
        <v>0</v>
      </c>
      <c r="S129" s="206"/>
      <c r="T129" s="208">
        <f>SUM(T130:T133)</f>
        <v>0</v>
      </c>
      <c r="U129" s="206"/>
      <c r="V129" s="208">
        <f>SUM(V130:V133)</f>
        <v>0.0015600000000000002</v>
      </c>
      <c r="W129" s="206"/>
      <c r="X129" s="209">
        <f>SUM(X130:X133)</f>
        <v>0.076000000000000012</v>
      </c>
      <c r="Y129" s="12"/>
      <c r="Z129" s="12"/>
      <c r="AA129" s="12"/>
      <c r="AB129" s="12"/>
      <c r="AC129" s="12"/>
      <c r="AD129" s="12"/>
      <c r="AE129" s="12"/>
      <c r="AR129" s="210" t="s">
        <v>86</v>
      </c>
      <c r="AT129" s="211" t="s">
        <v>77</v>
      </c>
      <c r="AU129" s="211" t="s">
        <v>86</v>
      </c>
      <c r="AY129" s="210" t="s">
        <v>128</v>
      </c>
      <c r="BK129" s="212">
        <f>SUM(BK130:BK133)</f>
        <v>0</v>
      </c>
    </row>
    <row r="130" s="2" customFormat="1" ht="44.25" customHeight="1">
      <c r="A130" s="36"/>
      <c r="B130" s="37"/>
      <c r="C130" s="215" t="s">
        <v>143</v>
      </c>
      <c r="D130" s="215" t="s">
        <v>131</v>
      </c>
      <c r="E130" s="216" t="s">
        <v>144</v>
      </c>
      <c r="F130" s="217" t="s">
        <v>145</v>
      </c>
      <c r="G130" s="218" t="s">
        <v>146</v>
      </c>
      <c r="H130" s="219">
        <v>104</v>
      </c>
      <c r="I130" s="220"/>
      <c r="J130" s="220"/>
      <c r="K130" s="221">
        <f>ROUND(P130*H130,2)</f>
        <v>0</v>
      </c>
      <c r="L130" s="217" t="s">
        <v>135</v>
      </c>
      <c r="M130" s="42"/>
      <c r="N130" s="222" t="s">
        <v>1</v>
      </c>
      <c r="O130" s="223" t="s">
        <v>41</v>
      </c>
      <c r="P130" s="224">
        <f>I130+J130</f>
        <v>0</v>
      </c>
      <c r="Q130" s="224">
        <f>ROUND(I130*H130,2)</f>
        <v>0</v>
      </c>
      <c r="R130" s="224">
        <f>ROUND(J130*H130,2)</f>
        <v>0</v>
      </c>
      <c r="S130" s="89"/>
      <c r="T130" s="225">
        <f>S130*H130</f>
        <v>0</v>
      </c>
      <c r="U130" s="225">
        <v>1.0000000000000001E-05</v>
      </c>
      <c r="V130" s="225">
        <f>U130*H130</f>
        <v>0.0010400000000000001</v>
      </c>
      <c r="W130" s="225">
        <v>0</v>
      </c>
      <c r="X130" s="226">
        <f>W130*H130</f>
        <v>0</v>
      </c>
      <c r="Y130" s="36"/>
      <c r="Z130" s="36"/>
      <c r="AA130" s="36"/>
      <c r="AB130" s="36"/>
      <c r="AC130" s="36"/>
      <c r="AD130" s="36"/>
      <c r="AE130" s="36"/>
      <c r="AR130" s="227" t="s">
        <v>136</v>
      </c>
      <c r="AT130" s="227" t="s">
        <v>131</v>
      </c>
      <c r="AU130" s="227" t="s">
        <v>88</v>
      </c>
      <c r="AY130" s="15" t="s">
        <v>128</v>
      </c>
      <c r="BE130" s="228">
        <f>IF(O130="základní",K130,0)</f>
        <v>0</v>
      </c>
      <c r="BF130" s="228">
        <f>IF(O130="snížená",K130,0)</f>
        <v>0</v>
      </c>
      <c r="BG130" s="228">
        <f>IF(O130="zákl. přenesená",K130,0)</f>
        <v>0</v>
      </c>
      <c r="BH130" s="228">
        <f>IF(O130="sníž. přenesená",K130,0)</f>
        <v>0</v>
      </c>
      <c r="BI130" s="228">
        <f>IF(O130="nulová",K130,0)</f>
        <v>0</v>
      </c>
      <c r="BJ130" s="15" t="s">
        <v>86</v>
      </c>
      <c r="BK130" s="228">
        <f>ROUND(P130*H130,2)</f>
        <v>0</v>
      </c>
      <c r="BL130" s="15" t="s">
        <v>136</v>
      </c>
      <c r="BM130" s="227" t="s">
        <v>147</v>
      </c>
    </row>
    <row r="131" s="2" customFormat="1" ht="55.5" customHeight="1">
      <c r="A131" s="36"/>
      <c r="B131" s="37"/>
      <c r="C131" s="215" t="s">
        <v>136</v>
      </c>
      <c r="D131" s="215" t="s">
        <v>131</v>
      </c>
      <c r="E131" s="216" t="s">
        <v>148</v>
      </c>
      <c r="F131" s="217" t="s">
        <v>149</v>
      </c>
      <c r="G131" s="218" t="s">
        <v>146</v>
      </c>
      <c r="H131" s="219">
        <v>7</v>
      </c>
      <c r="I131" s="220"/>
      <c r="J131" s="220"/>
      <c r="K131" s="221">
        <f>ROUND(P131*H131,2)</f>
        <v>0</v>
      </c>
      <c r="L131" s="217" t="s">
        <v>135</v>
      </c>
      <c r="M131" s="42"/>
      <c r="N131" s="222" t="s">
        <v>1</v>
      </c>
      <c r="O131" s="223" t="s">
        <v>41</v>
      </c>
      <c r="P131" s="224">
        <f>I131+J131</f>
        <v>0</v>
      </c>
      <c r="Q131" s="224">
        <f>ROUND(I131*H131,2)</f>
        <v>0</v>
      </c>
      <c r="R131" s="224">
        <f>ROUND(J131*H131,2)</f>
        <v>0</v>
      </c>
      <c r="S131" s="89"/>
      <c r="T131" s="225">
        <f>S131*H131</f>
        <v>0</v>
      </c>
      <c r="U131" s="225">
        <v>0</v>
      </c>
      <c r="V131" s="225">
        <f>U131*H131</f>
        <v>0</v>
      </c>
      <c r="W131" s="225">
        <v>0.001</v>
      </c>
      <c r="X131" s="226">
        <f>W131*H131</f>
        <v>0.0070000000000000001</v>
      </c>
      <c r="Y131" s="36"/>
      <c r="Z131" s="36"/>
      <c r="AA131" s="36"/>
      <c r="AB131" s="36"/>
      <c r="AC131" s="36"/>
      <c r="AD131" s="36"/>
      <c r="AE131" s="36"/>
      <c r="AR131" s="227" t="s">
        <v>136</v>
      </c>
      <c r="AT131" s="227" t="s">
        <v>131</v>
      </c>
      <c r="AU131" s="227" t="s">
        <v>88</v>
      </c>
      <c r="AY131" s="15" t="s">
        <v>128</v>
      </c>
      <c r="BE131" s="228">
        <f>IF(O131="základní",K131,0)</f>
        <v>0</v>
      </c>
      <c r="BF131" s="228">
        <f>IF(O131="snížená",K131,0)</f>
        <v>0</v>
      </c>
      <c r="BG131" s="228">
        <f>IF(O131="zákl. přenesená",K131,0)</f>
        <v>0</v>
      </c>
      <c r="BH131" s="228">
        <f>IF(O131="sníž. přenesená",K131,0)</f>
        <v>0</v>
      </c>
      <c r="BI131" s="228">
        <f>IF(O131="nulová",K131,0)</f>
        <v>0</v>
      </c>
      <c r="BJ131" s="15" t="s">
        <v>86</v>
      </c>
      <c r="BK131" s="228">
        <f>ROUND(P131*H131,2)</f>
        <v>0</v>
      </c>
      <c r="BL131" s="15" t="s">
        <v>136</v>
      </c>
      <c r="BM131" s="227" t="s">
        <v>150</v>
      </c>
    </row>
    <row r="132" s="2" customFormat="1" ht="44.25" customHeight="1">
      <c r="A132" s="36"/>
      <c r="B132" s="37"/>
      <c r="C132" s="215" t="s">
        <v>151</v>
      </c>
      <c r="D132" s="215" t="s">
        <v>131</v>
      </c>
      <c r="E132" s="216" t="s">
        <v>152</v>
      </c>
      <c r="F132" s="217" t="s">
        <v>153</v>
      </c>
      <c r="G132" s="218" t="s">
        <v>146</v>
      </c>
      <c r="H132" s="219">
        <v>17</v>
      </c>
      <c r="I132" s="220"/>
      <c r="J132" s="220"/>
      <c r="K132" s="221">
        <f>ROUND(P132*H132,2)</f>
        <v>0</v>
      </c>
      <c r="L132" s="217" t="s">
        <v>135</v>
      </c>
      <c r="M132" s="42"/>
      <c r="N132" s="222" t="s">
        <v>1</v>
      </c>
      <c r="O132" s="223" t="s">
        <v>41</v>
      </c>
      <c r="P132" s="224">
        <f>I132+J132</f>
        <v>0</v>
      </c>
      <c r="Q132" s="224">
        <f>ROUND(I132*H132,2)</f>
        <v>0</v>
      </c>
      <c r="R132" s="224">
        <f>ROUND(J132*H132,2)</f>
        <v>0</v>
      </c>
      <c r="S132" s="89"/>
      <c r="T132" s="225">
        <f>S132*H132</f>
        <v>0</v>
      </c>
      <c r="U132" s="225">
        <v>0</v>
      </c>
      <c r="V132" s="225">
        <f>U132*H132</f>
        <v>0</v>
      </c>
      <c r="W132" s="225">
        <v>0.001</v>
      </c>
      <c r="X132" s="226">
        <f>W132*H132</f>
        <v>0.017000000000000001</v>
      </c>
      <c r="Y132" s="36"/>
      <c r="Z132" s="36"/>
      <c r="AA132" s="36"/>
      <c r="AB132" s="36"/>
      <c r="AC132" s="36"/>
      <c r="AD132" s="36"/>
      <c r="AE132" s="36"/>
      <c r="AR132" s="227" t="s">
        <v>136</v>
      </c>
      <c r="AT132" s="227" t="s">
        <v>131</v>
      </c>
      <c r="AU132" s="227" t="s">
        <v>88</v>
      </c>
      <c r="AY132" s="15" t="s">
        <v>128</v>
      </c>
      <c r="BE132" s="228">
        <f>IF(O132="základní",K132,0)</f>
        <v>0</v>
      </c>
      <c r="BF132" s="228">
        <f>IF(O132="snížená",K132,0)</f>
        <v>0</v>
      </c>
      <c r="BG132" s="228">
        <f>IF(O132="zákl. přenesená",K132,0)</f>
        <v>0</v>
      </c>
      <c r="BH132" s="228">
        <f>IF(O132="sníž. přenesená",K132,0)</f>
        <v>0</v>
      </c>
      <c r="BI132" s="228">
        <f>IF(O132="nulová",K132,0)</f>
        <v>0</v>
      </c>
      <c r="BJ132" s="15" t="s">
        <v>86</v>
      </c>
      <c r="BK132" s="228">
        <f>ROUND(P132*H132,2)</f>
        <v>0</v>
      </c>
      <c r="BL132" s="15" t="s">
        <v>136</v>
      </c>
      <c r="BM132" s="227" t="s">
        <v>154</v>
      </c>
    </row>
    <row r="133" s="2" customFormat="1" ht="24.15" customHeight="1">
      <c r="A133" s="36"/>
      <c r="B133" s="37"/>
      <c r="C133" s="215" t="s">
        <v>129</v>
      </c>
      <c r="D133" s="215" t="s">
        <v>131</v>
      </c>
      <c r="E133" s="216" t="s">
        <v>155</v>
      </c>
      <c r="F133" s="217" t="s">
        <v>156</v>
      </c>
      <c r="G133" s="218" t="s">
        <v>157</v>
      </c>
      <c r="H133" s="219">
        <v>26</v>
      </c>
      <c r="I133" s="220"/>
      <c r="J133" s="220"/>
      <c r="K133" s="221">
        <f>ROUND(P133*H133,2)</f>
        <v>0</v>
      </c>
      <c r="L133" s="217" t="s">
        <v>135</v>
      </c>
      <c r="M133" s="42"/>
      <c r="N133" s="222" t="s">
        <v>1</v>
      </c>
      <c r="O133" s="223" t="s">
        <v>41</v>
      </c>
      <c r="P133" s="224">
        <f>I133+J133</f>
        <v>0</v>
      </c>
      <c r="Q133" s="224">
        <f>ROUND(I133*H133,2)</f>
        <v>0</v>
      </c>
      <c r="R133" s="224">
        <f>ROUND(J133*H133,2)</f>
        <v>0</v>
      </c>
      <c r="S133" s="89"/>
      <c r="T133" s="225">
        <f>S133*H133</f>
        <v>0</v>
      </c>
      <c r="U133" s="225">
        <v>2.0000000000000002E-05</v>
      </c>
      <c r="V133" s="225">
        <f>U133*H133</f>
        <v>0.00052000000000000006</v>
      </c>
      <c r="W133" s="225">
        <v>0.002</v>
      </c>
      <c r="X133" s="226">
        <f>W133*H133</f>
        <v>0.052000000000000005</v>
      </c>
      <c r="Y133" s="36"/>
      <c r="Z133" s="36"/>
      <c r="AA133" s="36"/>
      <c r="AB133" s="36"/>
      <c r="AC133" s="36"/>
      <c r="AD133" s="36"/>
      <c r="AE133" s="36"/>
      <c r="AR133" s="227" t="s">
        <v>136</v>
      </c>
      <c r="AT133" s="227" t="s">
        <v>131</v>
      </c>
      <c r="AU133" s="227" t="s">
        <v>88</v>
      </c>
      <c r="AY133" s="15" t="s">
        <v>128</v>
      </c>
      <c r="BE133" s="228">
        <f>IF(O133="základní",K133,0)</f>
        <v>0</v>
      </c>
      <c r="BF133" s="228">
        <f>IF(O133="snížená",K133,0)</f>
        <v>0</v>
      </c>
      <c r="BG133" s="228">
        <f>IF(O133="zákl. přenesená",K133,0)</f>
        <v>0</v>
      </c>
      <c r="BH133" s="228">
        <f>IF(O133="sníž. přenesená",K133,0)</f>
        <v>0</v>
      </c>
      <c r="BI133" s="228">
        <f>IF(O133="nulová",K133,0)</f>
        <v>0</v>
      </c>
      <c r="BJ133" s="15" t="s">
        <v>86</v>
      </c>
      <c r="BK133" s="228">
        <f>ROUND(P133*H133,2)</f>
        <v>0</v>
      </c>
      <c r="BL133" s="15" t="s">
        <v>136</v>
      </c>
      <c r="BM133" s="227" t="s">
        <v>158</v>
      </c>
    </row>
    <row r="134" s="12" customFormat="1" ht="25.92" customHeight="1">
      <c r="A134" s="12"/>
      <c r="B134" s="198"/>
      <c r="C134" s="199"/>
      <c r="D134" s="200" t="s">
        <v>77</v>
      </c>
      <c r="E134" s="201" t="s">
        <v>159</v>
      </c>
      <c r="F134" s="201" t="s">
        <v>160</v>
      </c>
      <c r="G134" s="199"/>
      <c r="H134" s="199"/>
      <c r="I134" s="202"/>
      <c r="J134" s="202"/>
      <c r="K134" s="203">
        <f>BK134</f>
        <v>0</v>
      </c>
      <c r="L134" s="199"/>
      <c r="M134" s="204"/>
      <c r="N134" s="205"/>
      <c r="O134" s="206"/>
      <c r="P134" s="206"/>
      <c r="Q134" s="207">
        <f>Q135</f>
        <v>0</v>
      </c>
      <c r="R134" s="207">
        <f>R135</f>
        <v>0</v>
      </c>
      <c r="S134" s="206"/>
      <c r="T134" s="208">
        <f>T135</f>
        <v>0</v>
      </c>
      <c r="U134" s="206"/>
      <c r="V134" s="208">
        <f>V135</f>
        <v>0.070669999999999997</v>
      </c>
      <c r="W134" s="206"/>
      <c r="X134" s="209">
        <f>X135</f>
        <v>0</v>
      </c>
      <c r="Y134" s="12"/>
      <c r="Z134" s="12"/>
      <c r="AA134" s="12"/>
      <c r="AB134" s="12"/>
      <c r="AC134" s="12"/>
      <c r="AD134" s="12"/>
      <c r="AE134" s="12"/>
      <c r="AR134" s="210" t="s">
        <v>88</v>
      </c>
      <c r="AT134" s="211" t="s">
        <v>77</v>
      </c>
      <c r="AU134" s="211" t="s">
        <v>78</v>
      </c>
      <c r="AY134" s="210" t="s">
        <v>128</v>
      </c>
      <c r="BK134" s="212">
        <f>BK135</f>
        <v>0</v>
      </c>
    </row>
    <row r="135" s="12" customFormat="1" ht="22.8" customHeight="1">
      <c r="A135" s="12"/>
      <c r="B135" s="198"/>
      <c r="C135" s="199"/>
      <c r="D135" s="200" t="s">
        <v>77</v>
      </c>
      <c r="E135" s="213" t="s">
        <v>161</v>
      </c>
      <c r="F135" s="213" t="s">
        <v>162</v>
      </c>
      <c r="G135" s="199"/>
      <c r="H135" s="199"/>
      <c r="I135" s="202"/>
      <c r="J135" s="202"/>
      <c r="K135" s="214">
        <f>BK135</f>
        <v>0</v>
      </c>
      <c r="L135" s="199"/>
      <c r="M135" s="204"/>
      <c r="N135" s="205"/>
      <c r="O135" s="206"/>
      <c r="P135" s="206"/>
      <c r="Q135" s="207">
        <f>SUM(Q136:Q186)</f>
        <v>0</v>
      </c>
      <c r="R135" s="207">
        <f>SUM(R136:R186)</f>
        <v>0</v>
      </c>
      <c r="S135" s="206"/>
      <c r="T135" s="208">
        <f>SUM(T136:T186)</f>
        <v>0</v>
      </c>
      <c r="U135" s="206"/>
      <c r="V135" s="208">
        <f>SUM(V136:V186)</f>
        <v>0.070669999999999997</v>
      </c>
      <c r="W135" s="206"/>
      <c r="X135" s="209">
        <f>SUM(X136:X186)</f>
        <v>0</v>
      </c>
      <c r="Y135" s="12"/>
      <c r="Z135" s="12"/>
      <c r="AA135" s="12"/>
      <c r="AB135" s="12"/>
      <c r="AC135" s="12"/>
      <c r="AD135" s="12"/>
      <c r="AE135" s="12"/>
      <c r="AR135" s="210" t="s">
        <v>88</v>
      </c>
      <c r="AT135" s="211" t="s">
        <v>77</v>
      </c>
      <c r="AU135" s="211" t="s">
        <v>86</v>
      </c>
      <c r="AY135" s="210" t="s">
        <v>128</v>
      </c>
      <c r="BK135" s="212">
        <f>SUM(BK136:BK186)</f>
        <v>0</v>
      </c>
    </row>
    <row r="136" s="2" customFormat="1" ht="49.05" customHeight="1">
      <c r="A136" s="36"/>
      <c r="B136" s="37"/>
      <c r="C136" s="215" t="s">
        <v>163</v>
      </c>
      <c r="D136" s="215" t="s">
        <v>131</v>
      </c>
      <c r="E136" s="216" t="s">
        <v>164</v>
      </c>
      <c r="F136" s="217" t="s">
        <v>165</v>
      </c>
      <c r="G136" s="218" t="s">
        <v>146</v>
      </c>
      <c r="H136" s="219">
        <v>10</v>
      </c>
      <c r="I136" s="220"/>
      <c r="J136" s="220"/>
      <c r="K136" s="221">
        <f>ROUND(P136*H136,2)</f>
        <v>0</v>
      </c>
      <c r="L136" s="217" t="s">
        <v>135</v>
      </c>
      <c r="M136" s="42"/>
      <c r="N136" s="222" t="s">
        <v>1</v>
      </c>
      <c r="O136" s="223" t="s">
        <v>41</v>
      </c>
      <c r="P136" s="224">
        <f>I136+J136</f>
        <v>0</v>
      </c>
      <c r="Q136" s="224">
        <f>ROUND(I136*H136,2)</f>
        <v>0</v>
      </c>
      <c r="R136" s="224">
        <f>ROUND(J136*H136,2)</f>
        <v>0</v>
      </c>
      <c r="S136" s="89"/>
      <c r="T136" s="225">
        <f>S136*H136</f>
        <v>0</v>
      </c>
      <c r="U136" s="225">
        <v>0</v>
      </c>
      <c r="V136" s="225">
        <f>U136*H136</f>
        <v>0</v>
      </c>
      <c r="W136" s="225">
        <v>0</v>
      </c>
      <c r="X136" s="226">
        <f>W136*H136</f>
        <v>0</v>
      </c>
      <c r="Y136" s="36"/>
      <c r="Z136" s="36"/>
      <c r="AA136" s="36"/>
      <c r="AB136" s="36"/>
      <c r="AC136" s="36"/>
      <c r="AD136" s="36"/>
      <c r="AE136" s="36"/>
      <c r="AR136" s="227" t="s">
        <v>166</v>
      </c>
      <c r="AT136" s="227" t="s">
        <v>131</v>
      </c>
      <c r="AU136" s="227" t="s">
        <v>88</v>
      </c>
      <c r="AY136" s="15" t="s">
        <v>128</v>
      </c>
      <c r="BE136" s="228">
        <f>IF(O136="základní",K136,0)</f>
        <v>0</v>
      </c>
      <c r="BF136" s="228">
        <f>IF(O136="snížená",K136,0)</f>
        <v>0</v>
      </c>
      <c r="BG136" s="228">
        <f>IF(O136="zákl. přenesená",K136,0)</f>
        <v>0</v>
      </c>
      <c r="BH136" s="228">
        <f>IF(O136="sníž. přenesená",K136,0)</f>
        <v>0</v>
      </c>
      <c r="BI136" s="228">
        <f>IF(O136="nulová",K136,0)</f>
        <v>0</v>
      </c>
      <c r="BJ136" s="15" t="s">
        <v>86</v>
      </c>
      <c r="BK136" s="228">
        <f>ROUND(P136*H136,2)</f>
        <v>0</v>
      </c>
      <c r="BL136" s="15" t="s">
        <v>166</v>
      </c>
      <c r="BM136" s="227" t="s">
        <v>167</v>
      </c>
    </row>
    <row r="137" s="2" customFormat="1" ht="24.15" customHeight="1">
      <c r="A137" s="36"/>
      <c r="B137" s="37"/>
      <c r="C137" s="229" t="s">
        <v>168</v>
      </c>
      <c r="D137" s="229" t="s">
        <v>169</v>
      </c>
      <c r="E137" s="230" t="s">
        <v>170</v>
      </c>
      <c r="F137" s="231" t="s">
        <v>171</v>
      </c>
      <c r="G137" s="232" t="s">
        <v>146</v>
      </c>
      <c r="H137" s="233">
        <v>10</v>
      </c>
      <c r="I137" s="234"/>
      <c r="J137" s="235"/>
      <c r="K137" s="236">
        <f>ROUND(P137*H137,2)</f>
        <v>0</v>
      </c>
      <c r="L137" s="231" t="s">
        <v>135</v>
      </c>
      <c r="M137" s="237"/>
      <c r="N137" s="238" t="s">
        <v>1</v>
      </c>
      <c r="O137" s="223" t="s">
        <v>41</v>
      </c>
      <c r="P137" s="224">
        <f>I137+J137</f>
        <v>0</v>
      </c>
      <c r="Q137" s="224">
        <f>ROUND(I137*H137,2)</f>
        <v>0</v>
      </c>
      <c r="R137" s="224">
        <f>ROUND(J137*H137,2)</f>
        <v>0</v>
      </c>
      <c r="S137" s="89"/>
      <c r="T137" s="225">
        <f>S137*H137</f>
        <v>0</v>
      </c>
      <c r="U137" s="225">
        <v>5.0000000000000002E-05</v>
      </c>
      <c r="V137" s="225">
        <f>U137*H137</f>
        <v>0.00050000000000000001</v>
      </c>
      <c r="W137" s="225">
        <v>0</v>
      </c>
      <c r="X137" s="226">
        <f>W137*H137</f>
        <v>0</v>
      </c>
      <c r="Y137" s="36"/>
      <c r="Z137" s="36"/>
      <c r="AA137" s="36"/>
      <c r="AB137" s="36"/>
      <c r="AC137" s="36"/>
      <c r="AD137" s="36"/>
      <c r="AE137" s="36"/>
      <c r="AR137" s="227" t="s">
        <v>172</v>
      </c>
      <c r="AT137" s="227" t="s">
        <v>169</v>
      </c>
      <c r="AU137" s="227" t="s">
        <v>88</v>
      </c>
      <c r="AY137" s="15" t="s">
        <v>128</v>
      </c>
      <c r="BE137" s="228">
        <f>IF(O137="základní",K137,0)</f>
        <v>0</v>
      </c>
      <c r="BF137" s="228">
        <f>IF(O137="snížená",K137,0)</f>
        <v>0</v>
      </c>
      <c r="BG137" s="228">
        <f>IF(O137="zákl. přenesená",K137,0)</f>
        <v>0</v>
      </c>
      <c r="BH137" s="228">
        <f>IF(O137="sníž. přenesená",K137,0)</f>
        <v>0</v>
      </c>
      <c r="BI137" s="228">
        <f>IF(O137="nulová",K137,0)</f>
        <v>0</v>
      </c>
      <c r="BJ137" s="15" t="s">
        <v>86</v>
      </c>
      <c r="BK137" s="228">
        <f>ROUND(P137*H137,2)</f>
        <v>0</v>
      </c>
      <c r="BL137" s="15" t="s">
        <v>166</v>
      </c>
      <c r="BM137" s="227" t="s">
        <v>173</v>
      </c>
    </row>
    <row r="138" s="2" customFormat="1" ht="55.5" customHeight="1">
      <c r="A138" s="36"/>
      <c r="B138" s="37"/>
      <c r="C138" s="215" t="s">
        <v>141</v>
      </c>
      <c r="D138" s="215" t="s">
        <v>131</v>
      </c>
      <c r="E138" s="216" t="s">
        <v>174</v>
      </c>
      <c r="F138" s="217" t="s">
        <v>175</v>
      </c>
      <c r="G138" s="218" t="s">
        <v>146</v>
      </c>
      <c r="H138" s="219">
        <v>7</v>
      </c>
      <c r="I138" s="220"/>
      <c r="J138" s="220"/>
      <c r="K138" s="221">
        <f>ROUND(P138*H138,2)</f>
        <v>0</v>
      </c>
      <c r="L138" s="217" t="s">
        <v>135</v>
      </c>
      <c r="M138" s="42"/>
      <c r="N138" s="222" t="s">
        <v>1</v>
      </c>
      <c r="O138" s="223" t="s">
        <v>41</v>
      </c>
      <c r="P138" s="224">
        <f>I138+J138</f>
        <v>0</v>
      </c>
      <c r="Q138" s="224">
        <f>ROUND(I138*H138,2)</f>
        <v>0</v>
      </c>
      <c r="R138" s="224">
        <f>ROUND(J138*H138,2)</f>
        <v>0</v>
      </c>
      <c r="S138" s="89"/>
      <c r="T138" s="225">
        <f>S138*H138</f>
        <v>0</v>
      </c>
      <c r="U138" s="225">
        <v>0</v>
      </c>
      <c r="V138" s="225">
        <f>U138*H138</f>
        <v>0</v>
      </c>
      <c r="W138" s="225">
        <v>0</v>
      </c>
      <c r="X138" s="226">
        <f>W138*H138</f>
        <v>0</v>
      </c>
      <c r="Y138" s="36"/>
      <c r="Z138" s="36"/>
      <c r="AA138" s="36"/>
      <c r="AB138" s="36"/>
      <c r="AC138" s="36"/>
      <c r="AD138" s="36"/>
      <c r="AE138" s="36"/>
      <c r="AR138" s="227" t="s">
        <v>166</v>
      </c>
      <c r="AT138" s="227" t="s">
        <v>131</v>
      </c>
      <c r="AU138" s="227" t="s">
        <v>88</v>
      </c>
      <c r="AY138" s="15" t="s">
        <v>128</v>
      </c>
      <c r="BE138" s="228">
        <f>IF(O138="základní",K138,0)</f>
        <v>0</v>
      </c>
      <c r="BF138" s="228">
        <f>IF(O138="snížená",K138,0)</f>
        <v>0</v>
      </c>
      <c r="BG138" s="228">
        <f>IF(O138="zákl. přenesená",K138,0)</f>
        <v>0</v>
      </c>
      <c r="BH138" s="228">
        <f>IF(O138="sníž. přenesená",K138,0)</f>
        <v>0</v>
      </c>
      <c r="BI138" s="228">
        <f>IF(O138="nulová",K138,0)</f>
        <v>0</v>
      </c>
      <c r="BJ138" s="15" t="s">
        <v>86</v>
      </c>
      <c r="BK138" s="228">
        <f>ROUND(P138*H138,2)</f>
        <v>0</v>
      </c>
      <c r="BL138" s="15" t="s">
        <v>166</v>
      </c>
      <c r="BM138" s="227" t="s">
        <v>176</v>
      </c>
    </row>
    <row r="139" s="2" customFormat="1" ht="24.15" customHeight="1">
      <c r="A139" s="36"/>
      <c r="B139" s="37"/>
      <c r="C139" s="229" t="s">
        <v>177</v>
      </c>
      <c r="D139" s="229" t="s">
        <v>169</v>
      </c>
      <c r="E139" s="230" t="s">
        <v>178</v>
      </c>
      <c r="F139" s="231" t="s">
        <v>179</v>
      </c>
      <c r="G139" s="232" t="s">
        <v>146</v>
      </c>
      <c r="H139" s="233">
        <v>7</v>
      </c>
      <c r="I139" s="234"/>
      <c r="J139" s="235"/>
      <c r="K139" s="236">
        <f>ROUND(P139*H139,2)</f>
        <v>0</v>
      </c>
      <c r="L139" s="231" t="s">
        <v>135</v>
      </c>
      <c r="M139" s="237"/>
      <c r="N139" s="238" t="s">
        <v>1</v>
      </c>
      <c r="O139" s="223" t="s">
        <v>41</v>
      </c>
      <c r="P139" s="224">
        <f>I139+J139</f>
        <v>0</v>
      </c>
      <c r="Q139" s="224">
        <f>ROUND(I139*H139,2)</f>
        <v>0</v>
      </c>
      <c r="R139" s="224">
        <f>ROUND(J139*H139,2)</f>
        <v>0</v>
      </c>
      <c r="S139" s="89"/>
      <c r="T139" s="225">
        <f>S139*H139</f>
        <v>0</v>
      </c>
      <c r="U139" s="225">
        <v>9.0000000000000006E-05</v>
      </c>
      <c r="V139" s="225">
        <f>U139*H139</f>
        <v>0.00063000000000000003</v>
      </c>
      <c r="W139" s="225">
        <v>0</v>
      </c>
      <c r="X139" s="226">
        <f>W139*H139</f>
        <v>0</v>
      </c>
      <c r="Y139" s="36"/>
      <c r="Z139" s="36"/>
      <c r="AA139" s="36"/>
      <c r="AB139" s="36"/>
      <c r="AC139" s="36"/>
      <c r="AD139" s="36"/>
      <c r="AE139" s="36"/>
      <c r="AR139" s="227" t="s">
        <v>172</v>
      </c>
      <c r="AT139" s="227" t="s">
        <v>169</v>
      </c>
      <c r="AU139" s="227" t="s">
        <v>88</v>
      </c>
      <c r="AY139" s="15" t="s">
        <v>128</v>
      </c>
      <c r="BE139" s="228">
        <f>IF(O139="základní",K139,0)</f>
        <v>0</v>
      </c>
      <c r="BF139" s="228">
        <f>IF(O139="snížená",K139,0)</f>
        <v>0</v>
      </c>
      <c r="BG139" s="228">
        <f>IF(O139="zákl. přenesená",K139,0)</f>
        <v>0</v>
      </c>
      <c r="BH139" s="228">
        <f>IF(O139="sníž. přenesená",K139,0)</f>
        <v>0</v>
      </c>
      <c r="BI139" s="228">
        <f>IF(O139="nulová",K139,0)</f>
        <v>0</v>
      </c>
      <c r="BJ139" s="15" t="s">
        <v>86</v>
      </c>
      <c r="BK139" s="228">
        <f>ROUND(P139*H139,2)</f>
        <v>0</v>
      </c>
      <c r="BL139" s="15" t="s">
        <v>166</v>
      </c>
      <c r="BM139" s="227" t="s">
        <v>180</v>
      </c>
    </row>
    <row r="140" s="2" customFormat="1" ht="24.15" customHeight="1">
      <c r="A140" s="36"/>
      <c r="B140" s="37"/>
      <c r="C140" s="229" t="s">
        <v>181</v>
      </c>
      <c r="D140" s="229" t="s">
        <v>169</v>
      </c>
      <c r="E140" s="230" t="s">
        <v>182</v>
      </c>
      <c r="F140" s="231" t="s">
        <v>183</v>
      </c>
      <c r="G140" s="232" t="s">
        <v>146</v>
      </c>
      <c r="H140" s="233">
        <v>10</v>
      </c>
      <c r="I140" s="234"/>
      <c r="J140" s="235"/>
      <c r="K140" s="236">
        <f>ROUND(P140*H140,2)</f>
        <v>0</v>
      </c>
      <c r="L140" s="231" t="s">
        <v>135</v>
      </c>
      <c r="M140" s="237"/>
      <c r="N140" s="238" t="s">
        <v>1</v>
      </c>
      <c r="O140" s="223" t="s">
        <v>41</v>
      </c>
      <c r="P140" s="224">
        <f>I140+J140</f>
        <v>0</v>
      </c>
      <c r="Q140" s="224">
        <f>ROUND(I140*H140,2)</f>
        <v>0</v>
      </c>
      <c r="R140" s="224">
        <f>ROUND(J140*H140,2)</f>
        <v>0</v>
      </c>
      <c r="S140" s="89"/>
      <c r="T140" s="225">
        <f>S140*H140</f>
        <v>0</v>
      </c>
      <c r="U140" s="225">
        <v>0</v>
      </c>
      <c r="V140" s="225">
        <f>U140*H140</f>
        <v>0</v>
      </c>
      <c r="W140" s="225">
        <v>0</v>
      </c>
      <c r="X140" s="226">
        <f>W140*H140</f>
        <v>0</v>
      </c>
      <c r="Y140" s="36"/>
      <c r="Z140" s="36"/>
      <c r="AA140" s="36"/>
      <c r="AB140" s="36"/>
      <c r="AC140" s="36"/>
      <c r="AD140" s="36"/>
      <c r="AE140" s="36"/>
      <c r="AR140" s="227" t="s">
        <v>172</v>
      </c>
      <c r="AT140" s="227" t="s">
        <v>169</v>
      </c>
      <c r="AU140" s="227" t="s">
        <v>88</v>
      </c>
      <c r="AY140" s="15" t="s">
        <v>128</v>
      </c>
      <c r="BE140" s="228">
        <f>IF(O140="základní",K140,0)</f>
        <v>0</v>
      </c>
      <c r="BF140" s="228">
        <f>IF(O140="snížená",K140,0)</f>
        <v>0</v>
      </c>
      <c r="BG140" s="228">
        <f>IF(O140="zákl. přenesená",K140,0)</f>
        <v>0</v>
      </c>
      <c r="BH140" s="228">
        <f>IF(O140="sníž. přenesená",K140,0)</f>
        <v>0</v>
      </c>
      <c r="BI140" s="228">
        <f>IF(O140="nulová",K140,0)</f>
        <v>0</v>
      </c>
      <c r="BJ140" s="15" t="s">
        <v>86</v>
      </c>
      <c r="BK140" s="228">
        <f>ROUND(P140*H140,2)</f>
        <v>0</v>
      </c>
      <c r="BL140" s="15" t="s">
        <v>166</v>
      </c>
      <c r="BM140" s="227" t="s">
        <v>184</v>
      </c>
    </row>
    <row r="141" s="2" customFormat="1" ht="24.15" customHeight="1">
      <c r="A141" s="36"/>
      <c r="B141" s="37"/>
      <c r="C141" s="229" t="s">
        <v>9</v>
      </c>
      <c r="D141" s="229" t="s">
        <v>169</v>
      </c>
      <c r="E141" s="230" t="s">
        <v>185</v>
      </c>
      <c r="F141" s="231" t="s">
        <v>186</v>
      </c>
      <c r="G141" s="232" t="s">
        <v>146</v>
      </c>
      <c r="H141" s="233">
        <v>20</v>
      </c>
      <c r="I141" s="234"/>
      <c r="J141" s="235"/>
      <c r="K141" s="236">
        <f>ROUND(P141*H141,2)</f>
        <v>0</v>
      </c>
      <c r="L141" s="231" t="s">
        <v>135</v>
      </c>
      <c r="M141" s="237"/>
      <c r="N141" s="238" t="s">
        <v>1</v>
      </c>
      <c r="O141" s="223" t="s">
        <v>41</v>
      </c>
      <c r="P141" s="224">
        <f>I141+J141</f>
        <v>0</v>
      </c>
      <c r="Q141" s="224">
        <f>ROUND(I141*H141,2)</f>
        <v>0</v>
      </c>
      <c r="R141" s="224">
        <f>ROUND(J141*H141,2)</f>
        <v>0</v>
      </c>
      <c r="S141" s="89"/>
      <c r="T141" s="225">
        <f>S141*H141</f>
        <v>0</v>
      </c>
      <c r="U141" s="225">
        <v>0</v>
      </c>
      <c r="V141" s="225">
        <f>U141*H141</f>
        <v>0</v>
      </c>
      <c r="W141" s="225">
        <v>0</v>
      </c>
      <c r="X141" s="226">
        <f>W141*H141</f>
        <v>0</v>
      </c>
      <c r="Y141" s="36"/>
      <c r="Z141" s="36"/>
      <c r="AA141" s="36"/>
      <c r="AB141" s="36"/>
      <c r="AC141" s="36"/>
      <c r="AD141" s="36"/>
      <c r="AE141" s="36"/>
      <c r="AR141" s="227" t="s">
        <v>172</v>
      </c>
      <c r="AT141" s="227" t="s">
        <v>169</v>
      </c>
      <c r="AU141" s="227" t="s">
        <v>88</v>
      </c>
      <c r="AY141" s="15" t="s">
        <v>128</v>
      </c>
      <c r="BE141" s="228">
        <f>IF(O141="základní",K141,0)</f>
        <v>0</v>
      </c>
      <c r="BF141" s="228">
        <f>IF(O141="snížená",K141,0)</f>
        <v>0</v>
      </c>
      <c r="BG141" s="228">
        <f>IF(O141="zákl. přenesená",K141,0)</f>
        <v>0</v>
      </c>
      <c r="BH141" s="228">
        <f>IF(O141="sníž. přenesená",K141,0)</f>
        <v>0</v>
      </c>
      <c r="BI141" s="228">
        <f>IF(O141="nulová",K141,0)</f>
        <v>0</v>
      </c>
      <c r="BJ141" s="15" t="s">
        <v>86</v>
      </c>
      <c r="BK141" s="228">
        <f>ROUND(P141*H141,2)</f>
        <v>0</v>
      </c>
      <c r="BL141" s="15" t="s">
        <v>166</v>
      </c>
      <c r="BM141" s="227" t="s">
        <v>187</v>
      </c>
    </row>
    <row r="142" s="2" customFormat="1" ht="24.15" customHeight="1">
      <c r="A142" s="36"/>
      <c r="B142" s="37"/>
      <c r="C142" s="229" t="s">
        <v>188</v>
      </c>
      <c r="D142" s="229" t="s">
        <v>169</v>
      </c>
      <c r="E142" s="230" t="s">
        <v>189</v>
      </c>
      <c r="F142" s="231" t="s">
        <v>190</v>
      </c>
      <c r="G142" s="232" t="s">
        <v>146</v>
      </c>
      <c r="H142" s="233">
        <v>10</v>
      </c>
      <c r="I142" s="234"/>
      <c r="J142" s="235"/>
      <c r="K142" s="236">
        <f>ROUND(P142*H142,2)</f>
        <v>0</v>
      </c>
      <c r="L142" s="231" t="s">
        <v>135</v>
      </c>
      <c r="M142" s="237"/>
      <c r="N142" s="238" t="s">
        <v>1</v>
      </c>
      <c r="O142" s="223" t="s">
        <v>41</v>
      </c>
      <c r="P142" s="224">
        <f>I142+J142</f>
        <v>0</v>
      </c>
      <c r="Q142" s="224">
        <f>ROUND(I142*H142,2)</f>
        <v>0</v>
      </c>
      <c r="R142" s="224">
        <f>ROUND(J142*H142,2)</f>
        <v>0</v>
      </c>
      <c r="S142" s="89"/>
      <c r="T142" s="225">
        <f>S142*H142</f>
        <v>0</v>
      </c>
      <c r="U142" s="225">
        <v>0</v>
      </c>
      <c r="V142" s="225">
        <f>U142*H142</f>
        <v>0</v>
      </c>
      <c r="W142" s="225">
        <v>0</v>
      </c>
      <c r="X142" s="226">
        <f>W142*H142</f>
        <v>0</v>
      </c>
      <c r="Y142" s="36"/>
      <c r="Z142" s="36"/>
      <c r="AA142" s="36"/>
      <c r="AB142" s="36"/>
      <c r="AC142" s="36"/>
      <c r="AD142" s="36"/>
      <c r="AE142" s="36"/>
      <c r="AR142" s="227" t="s">
        <v>172</v>
      </c>
      <c r="AT142" s="227" t="s">
        <v>169</v>
      </c>
      <c r="AU142" s="227" t="s">
        <v>88</v>
      </c>
      <c r="AY142" s="15" t="s">
        <v>128</v>
      </c>
      <c r="BE142" s="228">
        <f>IF(O142="základní",K142,0)</f>
        <v>0</v>
      </c>
      <c r="BF142" s="228">
        <f>IF(O142="snížená",K142,0)</f>
        <v>0</v>
      </c>
      <c r="BG142" s="228">
        <f>IF(O142="zákl. přenesená",K142,0)</f>
        <v>0</v>
      </c>
      <c r="BH142" s="228">
        <f>IF(O142="sníž. přenesená",K142,0)</f>
        <v>0</v>
      </c>
      <c r="BI142" s="228">
        <f>IF(O142="nulová",K142,0)</f>
        <v>0</v>
      </c>
      <c r="BJ142" s="15" t="s">
        <v>86</v>
      </c>
      <c r="BK142" s="228">
        <f>ROUND(P142*H142,2)</f>
        <v>0</v>
      </c>
      <c r="BL142" s="15" t="s">
        <v>166</v>
      </c>
      <c r="BM142" s="227" t="s">
        <v>191</v>
      </c>
    </row>
    <row r="143" s="2" customFormat="1" ht="44.25" customHeight="1">
      <c r="A143" s="36"/>
      <c r="B143" s="37"/>
      <c r="C143" s="215" t="s">
        <v>192</v>
      </c>
      <c r="D143" s="215" t="s">
        <v>131</v>
      </c>
      <c r="E143" s="216" t="s">
        <v>193</v>
      </c>
      <c r="F143" s="217" t="s">
        <v>194</v>
      </c>
      <c r="G143" s="218" t="s">
        <v>157</v>
      </c>
      <c r="H143" s="219">
        <v>190</v>
      </c>
      <c r="I143" s="220"/>
      <c r="J143" s="220"/>
      <c r="K143" s="221">
        <f>ROUND(P143*H143,2)</f>
        <v>0</v>
      </c>
      <c r="L143" s="217" t="s">
        <v>135</v>
      </c>
      <c r="M143" s="42"/>
      <c r="N143" s="222" t="s">
        <v>1</v>
      </c>
      <c r="O143" s="223" t="s">
        <v>41</v>
      </c>
      <c r="P143" s="224">
        <f>I143+J143</f>
        <v>0</v>
      </c>
      <c r="Q143" s="224">
        <f>ROUND(I143*H143,2)</f>
        <v>0</v>
      </c>
      <c r="R143" s="224">
        <f>ROUND(J143*H143,2)</f>
        <v>0</v>
      </c>
      <c r="S143" s="89"/>
      <c r="T143" s="225">
        <f>S143*H143</f>
        <v>0</v>
      </c>
      <c r="U143" s="225">
        <v>0</v>
      </c>
      <c r="V143" s="225">
        <f>U143*H143</f>
        <v>0</v>
      </c>
      <c r="W143" s="225">
        <v>0</v>
      </c>
      <c r="X143" s="226">
        <f>W143*H143</f>
        <v>0</v>
      </c>
      <c r="Y143" s="36"/>
      <c r="Z143" s="36"/>
      <c r="AA143" s="36"/>
      <c r="AB143" s="36"/>
      <c r="AC143" s="36"/>
      <c r="AD143" s="36"/>
      <c r="AE143" s="36"/>
      <c r="AR143" s="227" t="s">
        <v>166</v>
      </c>
      <c r="AT143" s="227" t="s">
        <v>131</v>
      </c>
      <c r="AU143" s="227" t="s">
        <v>88</v>
      </c>
      <c r="AY143" s="15" t="s">
        <v>128</v>
      </c>
      <c r="BE143" s="228">
        <f>IF(O143="základní",K143,0)</f>
        <v>0</v>
      </c>
      <c r="BF143" s="228">
        <f>IF(O143="snížená",K143,0)</f>
        <v>0</v>
      </c>
      <c r="BG143" s="228">
        <f>IF(O143="zákl. přenesená",K143,0)</f>
        <v>0</v>
      </c>
      <c r="BH143" s="228">
        <f>IF(O143="sníž. přenesená",K143,0)</f>
        <v>0</v>
      </c>
      <c r="BI143" s="228">
        <f>IF(O143="nulová",K143,0)</f>
        <v>0</v>
      </c>
      <c r="BJ143" s="15" t="s">
        <v>86</v>
      </c>
      <c r="BK143" s="228">
        <f>ROUND(P143*H143,2)</f>
        <v>0</v>
      </c>
      <c r="BL143" s="15" t="s">
        <v>166</v>
      </c>
      <c r="BM143" s="227" t="s">
        <v>195</v>
      </c>
    </row>
    <row r="144" s="2" customFormat="1" ht="37.8" customHeight="1">
      <c r="A144" s="36"/>
      <c r="B144" s="37"/>
      <c r="C144" s="229" t="s">
        <v>196</v>
      </c>
      <c r="D144" s="229" t="s">
        <v>169</v>
      </c>
      <c r="E144" s="230" t="s">
        <v>197</v>
      </c>
      <c r="F144" s="231" t="s">
        <v>198</v>
      </c>
      <c r="G144" s="232" t="s">
        <v>157</v>
      </c>
      <c r="H144" s="233">
        <v>115</v>
      </c>
      <c r="I144" s="234"/>
      <c r="J144" s="235"/>
      <c r="K144" s="236">
        <f>ROUND(P144*H144,2)</f>
        <v>0</v>
      </c>
      <c r="L144" s="231" t="s">
        <v>135</v>
      </c>
      <c r="M144" s="237"/>
      <c r="N144" s="238" t="s">
        <v>1</v>
      </c>
      <c r="O144" s="223" t="s">
        <v>41</v>
      </c>
      <c r="P144" s="224">
        <f>I144+J144</f>
        <v>0</v>
      </c>
      <c r="Q144" s="224">
        <f>ROUND(I144*H144,2)</f>
        <v>0</v>
      </c>
      <c r="R144" s="224">
        <f>ROUND(J144*H144,2)</f>
        <v>0</v>
      </c>
      <c r="S144" s="89"/>
      <c r="T144" s="225">
        <f>S144*H144</f>
        <v>0</v>
      </c>
      <c r="U144" s="225">
        <v>0.00012</v>
      </c>
      <c r="V144" s="225">
        <f>U144*H144</f>
        <v>0.0138</v>
      </c>
      <c r="W144" s="225">
        <v>0</v>
      </c>
      <c r="X144" s="226">
        <f>W144*H144</f>
        <v>0</v>
      </c>
      <c r="Y144" s="36"/>
      <c r="Z144" s="36"/>
      <c r="AA144" s="36"/>
      <c r="AB144" s="36"/>
      <c r="AC144" s="36"/>
      <c r="AD144" s="36"/>
      <c r="AE144" s="36"/>
      <c r="AR144" s="227" t="s">
        <v>172</v>
      </c>
      <c r="AT144" s="227" t="s">
        <v>169</v>
      </c>
      <c r="AU144" s="227" t="s">
        <v>88</v>
      </c>
      <c r="AY144" s="15" t="s">
        <v>128</v>
      </c>
      <c r="BE144" s="228">
        <f>IF(O144="základní",K144,0)</f>
        <v>0</v>
      </c>
      <c r="BF144" s="228">
        <f>IF(O144="snížená",K144,0)</f>
        <v>0</v>
      </c>
      <c r="BG144" s="228">
        <f>IF(O144="zákl. přenesená",K144,0)</f>
        <v>0</v>
      </c>
      <c r="BH144" s="228">
        <f>IF(O144="sníž. přenesená",K144,0)</f>
        <v>0</v>
      </c>
      <c r="BI144" s="228">
        <f>IF(O144="nulová",K144,0)</f>
        <v>0</v>
      </c>
      <c r="BJ144" s="15" t="s">
        <v>86</v>
      </c>
      <c r="BK144" s="228">
        <f>ROUND(P144*H144,2)</f>
        <v>0</v>
      </c>
      <c r="BL144" s="15" t="s">
        <v>166</v>
      </c>
      <c r="BM144" s="227" t="s">
        <v>199</v>
      </c>
    </row>
    <row r="145" s="13" customFormat="1">
      <c r="A145" s="13"/>
      <c r="B145" s="239"/>
      <c r="C145" s="240"/>
      <c r="D145" s="241" t="s">
        <v>200</v>
      </c>
      <c r="E145" s="240"/>
      <c r="F145" s="242" t="s">
        <v>201</v>
      </c>
      <c r="G145" s="240"/>
      <c r="H145" s="243">
        <v>115</v>
      </c>
      <c r="I145" s="244"/>
      <c r="J145" s="244"/>
      <c r="K145" s="240"/>
      <c r="L145" s="240"/>
      <c r="M145" s="245"/>
      <c r="N145" s="246"/>
      <c r="O145" s="247"/>
      <c r="P145" s="247"/>
      <c r="Q145" s="247"/>
      <c r="R145" s="247"/>
      <c r="S145" s="247"/>
      <c r="T145" s="247"/>
      <c r="U145" s="247"/>
      <c r="V145" s="247"/>
      <c r="W145" s="247"/>
      <c r="X145" s="248"/>
      <c r="Y145" s="13"/>
      <c r="Z145" s="13"/>
      <c r="AA145" s="13"/>
      <c r="AB145" s="13"/>
      <c r="AC145" s="13"/>
      <c r="AD145" s="13"/>
      <c r="AE145" s="13"/>
      <c r="AT145" s="249" t="s">
        <v>200</v>
      </c>
      <c r="AU145" s="249" t="s">
        <v>88</v>
      </c>
      <c r="AV145" s="13" t="s">
        <v>88</v>
      </c>
      <c r="AW145" s="13" t="s">
        <v>4</v>
      </c>
      <c r="AX145" s="13" t="s">
        <v>86</v>
      </c>
      <c r="AY145" s="249" t="s">
        <v>128</v>
      </c>
    </row>
    <row r="146" s="2" customFormat="1" ht="37.8" customHeight="1">
      <c r="A146" s="36"/>
      <c r="B146" s="37"/>
      <c r="C146" s="229" t="s">
        <v>166</v>
      </c>
      <c r="D146" s="229" t="s">
        <v>169</v>
      </c>
      <c r="E146" s="230" t="s">
        <v>202</v>
      </c>
      <c r="F146" s="231" t="s">
        <v>203</v>
      </c>
      <c r="G146" s="232" t="s">
        <v>157</v>
      </c>
      <c r="H146" s="233">
        <v>103.5</v>
      </c>
      <c r="I146" s="234"/>
      <c r="J146" s="235"/>
      <c r="K146" s="236">
        <f>ROUND(P146*H146,2)</f>
        <v>0</v>
      </c>
      <c r="L146" s="231" t="s">
        <v>135</v>
      </c>
      <c r="M146" s="237"/>
      <c r="N146" s="238" t="s">
        <v>1</v>
      </c>
      <c r="O146" s="223" t="s">
        <v>41</v>
      </c>
      <c r="P146" s="224">
        <f>I146+J146</f>
        <v>0</v>
      </c>
      <c r="Q146" s="224">
        <f>ROUND(I146*H146,2)</f>
        <v>0</v>
      </c>
      <c r="R146" s="224">
        <f>ROUND(J146*H146,2)</f>
        <v>0</v>
      </c>
      <c r="S146" s="89"/>
      <c r="T146" s="225">
        <f>S146*H146</f>
        <v>0</v>
      </c>
      <c r="U146" s="225">
        <v>0.00016000000000000001</v>
      </c>
      <c r="V146" s="225">
        <f>U146*H146</f>
        <v>0.016560000000000002</v>
      </c>
      <c r="W146" s="225">
        <v>0</v>
      </c>
      <c r="X146" s="226">
        <f>W146*H146</f>
        <v>0</v>
      </c>
      <c r="Y146" s="36"/>
      <c r="Z146" s="36"/>
      <c r="AA146" s="36"/>
      <c r="AB146" s="36"/>
      <c r="AC146" s="36"/>
      <c r="AD146" s="36"/>
      <c r="AE146" s="36"/>
      <c r="AR146" s="227" t="s">
        <v>172</v>
      </c>
      <c r="AT146" s="227" t="s">
        <v>169</v>
      </c>
      <c r="AU146" s="227" t="s">
        <v>88</v>
      </c>
      <c r="AY146" s="15" t="s">
        <v>128</v>
      </c>
      <c r="BE146" s="228">
        <f>IF(O146="základní",K146,0)</f>
        <v>0</v>
      </c>
      <c r="BF146" s="228">
        <f>IF(O146="snížená",K146,0)</f>
        <v>0</v>
      </c>
      <c r="BG146" s="228">
        <f>IF(O146="zákl. přenesená",K146,0)</f>
        <v>0</v>
      </c>
      <c r="BH146" s="228">
        <f>IF(O146="sníž. přenesená",K146,0)</f>
        <v>0</v>
      </c>
      <c r="BI146" s="228">
        <f>IF(O146="nulová",K146,0)</f>
        <v>0</v>
      </c>
      <c r="BJ146" s="15" t="s">
        <v>86</v>
      </c>
      <c r="BK146" s="228">
        <f>ROUND(P146*H146,2)</f>
        <v>0</v>
      </c>
      <c r="BL146" s="15" t="s">
        <v>166</v>
      </c>
      <c r="BM146" s="227" t="s">
        <v>204</v>
      </c>
    </row>
    <row r="147" s="13" customFormat="1">
      <c r="A147" s="13"/>
      <c r="B147" s="239"/>
      <c r="C147" s="240"/>
      <c r="D147" s="241" t="s">
        <v>200</v>
      </c>
      <c r="E147" s="240"/>
      <c r="F147" s="242" t="s">
        <v>205</v>
      </c>
      <c r="G147" s="240"/>
      <c r="H147" s="243">
        <v>103.5</v>
      </c>
      <c r="I147" s="244"/>
      <c r="J147" s="244"/>
      <c r="K147" s="240"/>
      <c r="L147" s="240"/>
      <c r="M147" s="245"/>
      <c r="N147" s="246"/>
      <c r="O147" s="247"/>
      <c r="P147" s="247"/>
      <c r="Q147" s="247"/>
      <c r="R147" s="247"/>
      <c r="S147" s="247"/>
      <c r="T147" s="247"/>
      <c r="U147" s="247"/>
      <c r="V147" s="247"/>
      <c r="W147" s="247"/>
      <c r="X147" s="248"/>
      <c r="Y147" s="13"/>
      <c r="Z147" s="13"/>
      <c r="AA147" s="13"/>
      <c r="AB147" s="13"/>
      <c r="AC147" s="13"/>
      <c r="AD147" s="13"/>
      <c r="AE147" s="13"/>
      <c r="AT147" s="249" t="s">
        <v>200</v>
      </c>
      <c r="AU147" s="249" t="s">
        <v>88</v>
      </c>
      <c r="AV147" s="13" t="s">
        <v>88</v>
      </c>
      <c r="AW147" s="13" t="s">
        <v>4</v>
      </c>
      <c r="AX147" s="13" t="s">
        <v>86</v>
      </c>
      <c r="AY147" s="249" t="s">
        <v>128</v>
      </c>
    </row>
    <row r="148" s="2" customFormat="1" ht="44.25" customHeight="1">
      <c r="A148" s="36"/>
      <c r="B148" s="37"/>
      <c r="C148" s="215" t="s">
        <v>206</v>
      </c>
      <c r="D148" s="215" t="s">
        <v>131</v>
      </c>
      <c r="E148" s="216" t="s">
        <v>207</v>
      </c>
      <c r="F148" s="217" t="s">
        <v>208</v>
      </c>
      <c r="G148" s="218" t="s">
        <v>157</v>
      </c>
      <c r="H148" s="219">
        <v>15</v>
      </c>
      <c r="I148" s="220"/>
      <c r="J148" s="220"/>
      <c r="K148" s="221">
        <f>ROUND(P148*H148,2)</f>
        <v>0</v>
      </c>
      <c r="L148" s="217" t="s">
        <v>135</v>
      </c>
      <c r="M148" s="42"/>
      <c r="N148" s="222" t="s">
        <v>1</v>
      </c>
      <c r="O148" s="223" t="s">
        <v>41</v>
      </c>
      <c r="P148" s="224">
        <f>I148+J148</f>
        <v>0</v>
      </c>
      <c r="Q148" s="224">
        <f>ROUND(I148*H148,2)</f>
        <v>0</v>
      </c>
      <c r="R148" s="224">
        <f>ROUND(J148*H148,2)</f>
        <v>0</v>
      </c>
      <c r="S148" s="89"/>
      <c r="T148" s="225">
        <f>S148*H148</f>
        <v>0</v>
      </c>
      <c r="U148" s="225">
        <v>0</v>
      </c>
      <c r="V148" s="225">
        <f>U148*H148</f>
        <v>0</v>
      </c>
      <c r="W148" s="225">
        <v>0</v>
      </c>
      <c r="X148" s="226">
        <f>W148*H148</f>
        <v>0</v>
      </c>
      <c r="Y148" s="36"/>
      <c r="Z148" s="36"/>
      <c r="AA148" s="36"/>
      <c r="AB148" s="36"/>
      <c r="AC148" s="36"/>
      <c r="AD148" s="36"/>
      <c r="AE148" s="36"/>
      <c r="AR148" s="227" t="s">
        <v>166</v>
      </c>
      <c r="AT148" s="227" t="s">
        <v>131</v>
      </c>
      <c r="AU148" s="227" t="s">
        <v>88</v>
      </c>
      <c r="AY148" s="15" t="s">
        <v>128</v>
      </c>
      <c r="BE148" s="228">
        <f>IF(O148="základní",K148,0)</f>
        <v>0</v>
      </c>
      <c r="BF148" s="228">
        <f>IF(O148="snížená",K148,0)</f>
        <v>0</v>
      </c>
      <c r="BG148" s="228">
        <f>IF(O148="zákl. přenesená",K148,0)</f>
        <v>0</v>
      </c>
      <c r="BH148" s="228">
        <f>IF(O148="sníž. přenesená",K148,0)</f>
        <v>0</v>
      </c>
      <c r="BI148" s="228">
        <f>IF(O148="nulová",K148,0)</f>
        <v>0</v>
      </c>
      <c r="BJ148" s="15" t="s">
        <v>86</v>
      </c>
      <c r="BK148" s="228">
        <f>ROUND(P148*H148,2)</f>
        <v>0</v>
      </c>
      <c r="BL148" s="15" t="s">
        <v>166</v>
      </c>
      <c r="BM148" s="227" t="s">
        <v>209</v>
      </c>
    </row>
    <row r="149" s="2" customFormat="1" ht="37.8" customHeight="1">
      <c r="A149" s="36"/>
      <c r="B149" s="37"/>
      <c r="C149" s="229" t="s">
        <v>210</v>
      </c>
      <c r="D149" s="229" t="s">
        <v>169</v>
      </c>
      <c r="E149" s="230" t="s">
        <v>211</v>
      </c>
      <c r="F149" s="231" t="s">
        <v>212</v>
      </c>
      <c r="G149" s="232" t="s">
        <v>157</v>
      </c>
      <c r="H149" s="233">
        <v>16.5</v>
      </c>
      <c r="I149" s="234"/>
      <c r="J149" s="235"/>
      <c r="K149" s="236">
        <f>ROUND(P149*H149,2)</f>
        <v>0</v>
      </c>
      <c r="L149" s="231" t="s">
        <v>135</v>
      </c>
      <c r="M149" s="237"/>
      <c r="N149" s="238" t="s">
        <v>1</v>
      </c>
      <c r="O149" s="223" t="s">
        <v>41</v>
      </c>
      <c r="P149" s="224">
        <f>I149+J149</f>
        <v>0</v>
      </c>
      <c r="Q149" s="224">
        <f>ROUND(I149*H149,2)</f>
        <v>0</v>
      </c>
      <c r="R149" s="224">
        <f>ROUND(J149*H149,2)</f>
        <v>0</v>
      </c>
      <c r="S149" s="89"/>
      <c r="T149" s="225">
        <f>S149*H149</f>
        <v>0</v>
      </c>
      <c r="U149" s="225">
        <v>0.00044000000000000002</v>
      </c>
      <c r="V149" s="225">
        <f>U149*H149</f>
        <v>0.00726</v>
      </c>
      <c r="W149" s="225">
        <v>0</v>
      </c>
      <c r="X149" s="226">
        <f>W149*H149</f>
        <v>0</v>
      </c>
      <c r="Y149" s="36"/>
      <c r="Z149" s="36"/>
      <c r="AA149" s="36"/>
      <c r="AB149" s="36"/>
      <c r="AC149" s="36"/>
      <c r="AD149" s="36"/>
      <c r="AE149" s="36"/>
      <c r="AR149" s="227" t="s">
        <v>172</v>
      </c>
      <c r="AT149" s="227" t="s">
        <v>169</v>
      </c>
      <c r="AU149" s="227" t="s">
        <v>88</v>
      </c>
      <c r="AY149" s="15" t="s">
        <v>128</v>
      </c>
      <c r="BE149" s="228">
        <f>IF(O149="základní",K149,0)</f>
        <v>0</v>
      </c>
      <c r="BF149" s="228">
        <f>IF(O149="snížená",K149,0)</f>
        <v>0</v>
      </c>
      <c r="BG149" s="228">
        <f>IF(O149="zákl. přenesená",K149,0)</f>
        <v>0</v>
      </c>
      <c r="BH149" s="228">
        <f>IF(O149="sníž. přenesená",K149,0)</f>
        <v>0</v>
      </c>
      <c r="BI149" s="228">
        <f>IF(O149="nulová",K149,0)</f>
        <v>0</v>
      </c>
      <c r="BJ149" s="15" t="s">
        <v>86</v>
      </c>
      <c r="BK149" s="228">
        <f>ROUND(P149*H149,2)</f>
        <v>0</v>
      </c>
      <c r="BL149" s="15" t="s">
        <v>166</v>
      </c>
      <c r="BM149" s="227" t="s">
        <v>213</v>
      </c>
    </row>
    <row r="150" s="13" customFormat="1">
      <c r="A150" s="13"/>
      <c r="B150" s="239"/>
      <c r="C150" s="240"/>
      <c r="D150" s="241" t="s">
        <v>200</v>
      </c>
      <c r="E150" s="240"/>
      <c r="F150" s="242" t="s">
        <v>214</v>
      </c>
      <c r="G150" s="240"/>
      <c r="H150" s="243">
        <v>16.5</v>
      </c>
      <c r="I150" s="244"/>
      <c r="J150" s="244"/>
      <c r="K150" s="240"/>
      <c r="L150" s="240"/>
      <c r="M150" s="245"/>
      <c r="N150" s="246"/>
      <c r="O150" s="247"/>
      <c r="P150" s="247"/>
      <c r="Q150" s="247"/>
      <c r="R150" s="247"/>
      <c r="S150" s="247"/>
      <c r="T150" s="247"/>
      <c r="U150" s="247"/>
      <c r="V150" s="247"/>
      <c r="W150" s="247"/>
      <c r="X150" s="248"/>
      <c r="Y150" s="13"/>
      <c r="Z150" s="13"/>
      <c r="AA150" s="13"/>
      <c r="AB150" s="13"/>
      <c r="AC150" s="13"/>
      <c r="AD150" s="13"/>
      <c r="AE150" s="13"/>
      <c r="AT150" s="249" t="s">
        <v>200</v>
      </c>
      <c r="AU150" s="249" t="s">
        <v>88</v>
      </c>
      <c r="AV150" s="13" t="s">
        <v>88</v>
      </c>
      <c r="AW150" s="13" t="s">
        <v>4</v>
      </c>
      <c r="AX150" s="13" t="s">
        <v>86</v>
      </c>
      <c r="AY150" s="249" t="s">
        <v>128</v>
      </c>
    </row>
    <row r="151" s="2" customFormat="1" ht="33" customHeight="1">
      <c r="A151" s="36"/>
      <c r="B151" s="37"/>
      <c r="C151" s="215" t="s">
        <v>215</v>
      </c>
      <c r="D151" s="215" t="s">
        <v>131</v>
      </c>
      <c r="E151" s="216" t="s">
        <v>216</v>
      </c>
      <c r="F151" s="217" t="s">
        <v>217</v>
      </c>
      <c r="G151" s="218" t="s">
        <v>146</v>
      </c>
      <c r="H151" s="219">
        <v>116</v>
      </c>
      <c r="I151" s="220"/>
      <c r="J151" s="220"/>
      <c r="K151" s="221">
        <f>ROUND(P151*H151,2)</f>
        <v>0</v>
      </c>
      <c r="L151" s="217" t="s">
        <v>135</v>
      </c>
      <c r="M151" s="42"/>
      <c r="N151" s="222" t="s">
        <v>1</v>
      </c>
      <c r="O151" s="223" t="s">
        <v>41</v>
      </c>
      <c r="P151" s="224">
        <f>I151+J151</f>
        <v>0</v>
      </c>
      <c r="Q151" s="224">
        <f>ROUND(I151*H151,2)</f>
        <v>0</v>
      </c>
      <c r="R151" s="224">
        <f>ROUND(J151*H151,2)</f>
        <v>0</v>
      </c>
      <c r="S151" s="89"/>
      <c r="T151" s="225">
        <f>S151*H151</f>
        <v>0</v>
      </c>
      <c r="U151" s="225">
        <v>0</v>
      </c>
      <c r="V151" s="225">
        <f>U151*H151</f>
        <v>0</v>
      </c>
      <c r="W151" s="225">
        <v>0</v>
      </c>
      <c r="X151" s="226">
        <f>W151*H151</f>
        <v>0</v>
      </c>
      <c r="Y151" s="36"/>
      <c r="Z151" s="36"/>
      <c r="AA151" s="36"/>
      <c r="AB151" s="36"/>
      <c r="AC151" s="36"/>
      <c r="AD151" s="36"/>
      <c r="AE151" s="36"/>
      <c r="AR151" s="227" t="s">
        <v>166</v>
      </c>
      <c r="AT151" s="227" t="s">
        <v>131</v>
      </c>
      <c r="AU151" s="227" t="s">
        <v>88</v>
      </c>
      <c r="AY151" s="15" t="s">
        <v>128</v>
      </c>
      <c r="BE151" s="228">
        <f>IF(O151="základní",K151,0)</f>
        <v>0</v>
      </c>
      <c r="BF151" s="228">
        <f>IF(O151="snížená",K151,0)</f>
        <v>0</v>
      </c>
      <c r="BG151" s="228">
        <f>IF(O151="zákl. přenesená",K151,0)</f>
        <v>0</v>
      </c>
      <c r="BH151" s="228">
        <f>IF(O151="sníž. přenesená",K151,0)</f>
        <v>0</v>
      </c>
      <c r="BI151" s="228">
        <f>IF(O151="nulová",K151,0)</f>
        <v>0</v>
      </c>
      <c r="BJ151" s="15" t="s">
        <v>86</v>
      </c>
      <c r="BK151" s="228">
        <f>ROUND(P151*H151,2)</f>
        <v>0</v>
      </c>
      <c r="BL151" s="15" t="s">
        <v>166</v>
      </c>
      <c r="BM151" s="227" t="s">
        <v>218</v>
      </c>
    </row>
    <row r="152" s="2" customFormat="1" ht="49.05" customHeight="1">
      <c r="A152" s="36"/>
      <c r="B152" s="37"/>
      <c r="C152" s="215" t="s">
        <v>219</v>
      </c>
      <c r="D152" s="215" t="s">
        <v>131</v>
      </c>
      <c r="E152" s="216" t="s">
        <v>220</v>
      </c>
      <c r="F152" s="217" t="s">
        <v>221</v>
      </c>
      <c r="G152" s="218" t="s">
        <v>146</v>
      </c>
      <c r="H152" s="219">
        <v>1</v>
      </c>
      <c r="I152" s="220"/>
      <c r="J152" s="220"/>
      <c r="K152" s="221">
        <f>ROUND(P152*H152,2)</f>
        <v>0</v>
      </c>
      <c r="L152" s="217" t="s">
        <v>135</v>
      </c>
      <c r="M152" s="42"/>
      <c r="N152" s="222" t="s">
        <v>1</v>
      </c>
      <c r="O152" s="223" t="s">
        <v>41</v>
      </c>
      <c r="P152" s="224">
        <f>I152+J152</f>
        <v>0</v>
      </c>
      <c r="Q152" s="224">
        <f>ROUND(I152*H152,2)</f>
        <v>0</v>
      </c>
      <c r="R152" s="224">
        <f>ROUND(J152*H152,2)</f>
        <v>0</v>
      </c>
      <c r="S152" s="89"/>
      <c r="T152" s="225">
        <f>S152*H152</f>
        <v>0</v>
      </c>
      <c r="U152" s="225">
        <v>0</v>
      </c>
      <c r="V152" s="225">
        <f>U152*H152</f>
        <v>0</v>
      </c>
      <c r="W152" s="225">
        <v>0</v>
      </c>
      <c r="X152" s="226">
        <f>W152*H152</f>
        <v>0</v>
      </c>
      <c r="Y152" s="36"/>
      <c r="Z152" s="36"/>
      <c r="AA152" s="36"/>
      <c r="AB152" s="36"/>
      <c r="AC152" s="36"/>
      <c r="AD152" s="36"/>
      <c r="AE152" s="36"/>
      <c r="AR152" s="227" t="s">
        <v>166</v>
      </c>
      <c r="AT152" s="227" t="s">
        <v>131</v>
      </c>
      <c r="AU152" s="227" t="s">
        <v>88</v>
      </c>
      <c r="AY152" s="15" t="s">
        <v>128</v>
      </c>
      <c r="BE152" s="228">
        <f>IF(O152="základní",K152,0)</f>
        <v>0</v>
      </c>
      <c r="BF152" s="228">
        <f>IF(O152="snížená",K152,0)</f>
        <v>0</v>
      </c>
      <c r="BG152" s="228">
        <f>IF(O152="zákl. přenesená",K152,0)</f>
        <v>0</v>
      </c>
      <c r="BH152" s="228">
        <f>IF(O152="sníž. přenesená",K152,0)</f>
        <v>0</v>
      </c>
      <c r="BI152" s="228">
        <f>IF(O152="nulová",K152,0)</f>
        <v>0</v>
      </c>
      <c r="BJ152" s="15" t="s">
        <v>86</v>
      </c>
      <c r="BK152" s="228">
        <f>ROUND(P152*H152,2)</f>
        <v>0</v>
      </c>
      <c r="BL152" s="15" t="s">
        <v>166</v>
      </c>
      <c r="BM152" s="227" t="s">
        <v>222</v>
      </c>
    </row>
    <row r="153" s="2" customFormat="1" ht="21.75" customHeight="1">
      <c r="A153" s="36"/>
      <c r="B153" s="37"/>
      <c r="C153" s="229" t="s">
        <v>8</v>
      </c>
      <c r="D153" s="229" t="s">
        <v>169</v>
      </c>
      <c r="E153" s="230" t="s">
        <v>223</v>
      </c>
      <c r="F153" s="231" t="s">
        <v>224</v>
      </c>
      <c r="G153" s="232" t="s">
        <v>146</v>
      </c>
      <c r="H153" s="233">
        <v>1</v>
      </c>
      <c r="I153" s="234"/>
      <c r="J153" s="235"/>
      <c r="K153" s="236">
        <f>ROUND(P153*H153,2)</f>
        <v>0</v>
      </c>
      <c r="L153" s="231" t="s">
        <v>1</v>
      </c>
      <c r="M153" s="237"/>
      <c r="N153" s="238" t="s">
        <v>1</v>
      </c>
      <c r="O153" s="223" t="s">
        <v>41</v>
      </c>
      <c r="P153" s="224">
        <f>I153+J153</f>
        <v>0</v>
      </c>
      <c r="Q153" s="224">
        <f>ROUND(I153*H153,2)</f>
        <v>0</v>
      </c>
      <c r="R153" s="224">
        <f>ROUND(J153*H153,2)</f>
        <v>0</v>
      </c>
      <c r="S153" s="89"/>
      <c r="T153" s="225">
        <f>S153*H153</f>
        <v>0</v>
      </c>
      <c r="U153" s="225">
        <v>4.0000000000000003E-05</v>
      </c>
      <c r="V153" s="225">
        <f>U153*H153</f>
        <v>4.0000000000000003E-05</v>
      </c>
      <c r="W153" s="225">
        <v>0</v>
      </c>
      <c r="X153" s="226">
        <f>W153*H153</f>
        <v>0</v>
      </c>
      <c r="Y153" s="36"/>
      <c r="Z153" s="36"/>
      <c r="AA153" s="36"/>
      <c r="AB153" s="36"/>
      <c r="AC153" s="36"/>
      <c r="AD153" s="36"/>
      <c r="AE153" s="36"/>
      <c r="AR153" s="227" t="s">
        <v>172</v>
      </c>
      <c r="AT153" s="227" t="s">
        <v>169</v>
      </c>
      <c r="AU153" s="227" t="s">
        <v>88</v>
      </c>
      <c r="AY153" s="15" t="s">
        <v>128</v>
      </c>
      <c r="BE153" s="228">
        <f>IF(O153="základní",K153,0)</f>
        <v>0</v>
      </c>
      <c r="BF153" s="228">
        <f>IF(O153="snížená",K153,0)</f>
        <v>0</v>
      </c>
      <c r="BG153" s="228">
        <f>IF(O153="zákl. přenesená",K153,0)</f>
        <v>0</v>
      </c>
      <c r="BH153" s="228">
        <f>IF(O153="sníž. přenesená",K153,0)</f>
        <v>0</v>
      </c>
      <c r="BI153" s="228">
        <f>IF(O153="nulová",K153,0)</f>
        <v>0</v>
      </c>
      <c r="BJ153" s="15" t="s">
        <v>86</v>
      </c>
      <c r="BK153" s="228">
        <f>ROUND(P153*H153,2)</f>
        <v>0</v>
      </c>
      <c r="BL153" s="15" t="s">
        <v>166</v>
      </c>
      <c r="BM153" s="227" t="s">
        <v>225</v>
      </c>
    </row>
    <row r="154" s="2" customFormat="1" ht="16.5" customHeight="1">
      <c r="A154" s="36"/>
      <c r="B154" s="37"/>
      <c r="C154" s="229" t="s">
        <v>226</v>
      </c>
      <c r="D154" s="229" t="s">
        <v>169</v>
      </c>
      <c r="E154" s="230" t="s">
        <v>227</v>
      </c>
      <c r="F154" s="231" t="s">
        <v>228</v>
      </c>
      <c r="G154" s="232" t="s">
        <v>146</v>
      </c>
      <c r="H154" s="233">
        <v>1</v>
      </c>
      <c r="I154" s="234"/>
      <c r="J154" s="235"/>
      <c r="K154" s="236">
        <f>ROUND(P154*H154,2)</f>
        <v>0</v>
      </c>
      <c r="L154" s="231" t="s">
        <v>1</v>
      </c>
      <c r="M154" s="237"/>
      <c r="N154" s="238" t="s">
        <v>1</v>
      </c>
      <c r="O154" s="223" t="s">
        <v>41</v>
      </c>
      <c r="P154" s="224">
        <f>I154+J154</f>
        <v>0</v>
      </c>
      <c r="Q154" s="224">
        <f>ROUND(I154*H154,2)</f>
        <v>0</v>
      </c>
      <c r="R154" s="224">
        <f>ROUND(J154*H154,2)</f>
        <v>0</v>
      </c>
      <c r="S154" s="89"/>
      <c r="T154" s="225">
        <f>S154*H154</f>
        <v>0</v>
      </c>
      <c r="U154" s="225">
        <v>0</v>
      </c>
      <c r="V154" s="225">
        <f>U154*H154</f>
        <v>0</v>
      </c>
      <c r="W154" s="225">
        <v>0</v>
      </c>
      <c r="X154" s="226">
        <f>W154*H154</f>
        <v>0</v>
      </c>
      <c r="Y154" s="36"/>
      <c r="Z154" s="36"/>
      <c r="AA154" s="36"/>
      <c r="AB154" s="36"/>
      <c r="AC154" s="36"/>
      <c r="AD154" s="36"/>
      <c r="AE154" s="36"/>
      <c r="AR154" s="227" t="s">
        <v>172</v>
      </c>
      <c r="AT154" s="227" t="s">
        <v>169</v>
      </c>
      <c r="AU154" s="227" t="s">
        <v>88</v>
      </c>
      <c r="AY154" s="15" t="s">
        <v>128</v>
      </c>
      <c r="BE154" s="228">
        <f>IF(O154="základní",K154,0)</f>
        <v>0</v>
      </c>
      <c r="BF154" s="228">
        <f>IF(O154="snížená",K154,0)</f>
        <v>0</v>
      </c>
      <c r="BG154" s="228">
        <f>IF(O154="zákl. přenesená",K154,0)</f>
        <v>0</v>
      </c>
      <c r="BH154" s="228">
        <f>IF(O154="sníž. přenesená",K154,0)</f>
        <v>0</v>
      </c>
      <c r="BI154" s="228">
        <f>IF(O154="nulová",K154,0)</f>
        <v>0</v>
      </c>
      <c r="BJ154" s="15" t="s">
        <v>86</v>
      </c>
      <c r="BK154" s="228">
        <f>ROUND(P154*H154,2)</f>
        <v>0</v>
      </c>
      <c r="BL154" s="15" t="s">
        <v>166</v>
      </c>
      <c r="BM154" s="227" t="s">
        <v>229</v>
      </c>
    </row>
    <row r="155" s="2" customFormat="1" ht="21.75" customHeight="1">
      <c r="A155" s="36"/>
      <c r="B155" s="37"/>
      <c r="C155" s="229" t="s">
        <v>230</v>
      </c>
      <c r="D155" s="229" t="s">
        <v>169</v>
      </c>
      <c r="E155" s="230" t="s">
        <v>231</v>
      </c>
      <c r="F155" s="231" t="s">
        <v>232</v>
      </c>
      <c r="G155" s="232" t="s">
        <v>146</v>
      </c>
      <c r="H155" s="233">
        <v>1</v>
      </c>
      <c r="I155" s="234"/>
      <c r="J155" s="235"/>
      <c r="K155" s="236">
        <f>ROUND(P155*H155,2)</f>
        <v>0</v>
      </c>
      <c r="L155" s="231" t="s">
        <v>1</v>
      </c>
      <c r="M155" s="237"/>
      <c r="N155" s="238" t="s">
        <v>1</v>
      </c>
      <c r="O155" s="223" t="s">
        <v>41</v>
      </c>
      <c r="P155" s="224">
        <f>I155+J155</f>
        <v>0</v>
      </c>
      <c r="Q155" s="224">
        <f>ROUND(I155*H155,2)</f>
        <v>0</v>
      </c>
      <c r="R155" s="224">
        <f>ROUND(J155*H155,2)</f>
        <v>0</v>
      </c>
      <c r="S155" s="89"/>
      <c r="T155" s="225">
        <f>S155*H155</f>
        <v>0</v>
      </c>
      <c r="U155" s="225">
        <v>3.0000000000000001E-05</v>
      </c>
      <c r="V155" s="225">
        <f>U155*H155</f>
        <v>3.0000000000000001E-05</v>
      </c>
      <c r="W155" s="225">
        <v>0</v>
      </c>
      <c r="X155" s="226">
        <f>W155*H155</f>
        <v>0</v>
      </c>
      <c r="Y155" s="36"/>
      <c r="Z155" s="36"/>
      <c r="AA155" s="36"/>
      <c r="AB155" s="36"/>
      <c r="AC155" s="36"/>
      <c r="AD155" s="36"/>
      <c r="AE155" s="36"/>
      <c r="AR155" s="227" t="s">
        <v>172</v>
      </c>
      <c r="AT155" s="227" t="s">
        <v>169</v>
      </c>
      <c r="AU155" s="227" t="s">
        <v>88</v>
      </c>
      <c r="AY155" s="15" t="s">
        <v>128</v>
      </c>
      <c r="BE155" s="228">
        <f>IF(O155="základní",K155,0)</f>
        <v>0</v>
      </c>
      <c r="BF155" s="228">
        <f>IF(O155="snížená",K155,0)</f>
        <v>0</v>
      </c>
      <c r="BG155" s="228">
        <f>IF(O155="zákl. přenesená",K155,0)</f>
        <v>0</v>
      </c>
      <c r="BH155" s="228">
        <f>IF(O155="sníž. přenesená",K155,0)</f>
        <v>0</v>
      </c>
      <c r="BI155" s="228">
        <f>IF(O155="nulová",K155,0)</f>
        <v>0</v>
      </c>
      <c r="BJ155" s="15" t="s">
        <v>86</v>
      </c>
      <c r="BK155" s="228">
        <f>ROUND(P155*H155,2)</f>
        <v>0</v>
      </c>
      <c r="BL155" s="15" t="s">
        <v>166</v>
      </c>
      <c r="BM155" s="227" t="s">
        <v>233</v>
      </c>
    </row>
    <row r="156" s="2" customFormat="1" ht="16.5" customHeight="1">
      <c r="A156" s="36"/>
      <c r="B156" s="37"/>
      <c r="C156" s="229" t="s">
        <v>234</v>
      </c>
      <c r="D156" s="229" t="s">
        <v>169</v>
      </c>
      <c r="E156" s="230" t="s">
        <v>235</v>
      </c>
      <c r="F156" s="231" t="s">
        <v>236</v>
      </c>
      <c r="G156" s="232" t="s">
        <v>146</v>
      </c>
      <c r="H156" s="233">
        <v>1</v>
      </c>
      <c r="I156" s="234"/>
      <c r="J156" s="235"/>
      <c r="K156" s="236">
        <f>ROUND(P156*H156,2)</f>
        <v>0</v>
      </c>
      <c r="L156" s="231" t="s">
        <v>1</v>
      </c>
      <c r="M156" s="237"/>
      <c r="N156" s="238" t="s">
        <v>1</v>
      </c>
      <c r="O156" s="223" t="s">
        <v>41</v>
      </c>
      <c r="P156" s="224">
        <f>I156+J156</f>
        <v>0</v>
      </c>
      <c r="Q156" s="224">
        <f>ROUND(I156*H156,2)</f>
        <v>0</v>
      </c>
      <c r="R156" s="224">
        <f>ROUND(J156*H156,2)</f>
        <v>0</v>
      </c>
      <c r="S156" s="89"/>
      <c r="T156" s="225">
        <f>S156*H156</f>
        <v>0</v>
      </c>
      <c r="U156" s="225">
        <v>1.0000000000000001E-05</v>
      </c>
      <c r="V156" s="225">
        <f>U156*H156</f>
        <v>1.0000000000000001E-05</v>
      </c>
      <c r="W156" s="225">
        <v>0</v>
      </c>
      <c r="X156" s="226">
        <f>W156*H156</f>
        <v>0</v>
      </c>
      <c r="Y156" s="36"/>
      <c r="Z156" s="36"/>
      <c r="AA156" s="36"/>
      <c r="AB156" s="36"/>
      <c r="AC156" s="36"/>
      <c r="AD156" s="36"/>
      <c r="AE156" s="36"/>
      <c r="AR156" s="227" t="s">
        <v>172</v>
      </c>
      <c r="AT156" s="227" t="s">
        <v>169</v>
      </c>
      <c r="AU156" s="227" t="s">
        <v>88</v>
      </c>
      <c r="AY156" s="15" t="s">
        <v>128</v>
      </c>
      <c r="BE156" s="228">
        <f>IF(O156="základní",K156,0)</f>
        <v>0</v>
      </c>
      <c r="BF156" s="228">
        <f>IF(O156="snížená",K156,0)</f>
        <v>0</v>
      </c>
      <c r="BG156" s="228">
        <f>IF(O156="zákl. přenesená",K156,0)</f>
        <v>0</v>
      </c>
      <c r="BH156" s="228">
        <f>IF(O156="sníž. přenesená",K156,0)</f>
        <v>0</v>
      </c>
      <c r="BI156" s="228">
        <f>IF(O156="nulová",K156,0)</f>
        <v>0</v>
      </c>
      <c r="BJ156" s="15" t="s">
        <v>86</v>
      </c>
      <c r="BK156" s="228">
        <f>ROUND(P156*H156,2)</f>
        <v>0</v>
      </c>
      <c r="BL156" s="15" t="s">
        <v>166</v>
      </c>
      <c r="BM156" s="227" t="s">
        <v>237</v>
      </c>
    </row>
    <row r="157" s="2" customFormat="1" ht="24.15" customHeight="1">
      <c r="A157" s="36"/>
      <c r="B157" s="37"/>
      <c r="C157" s="215" t="s">
        <v>238</v>
      </c>
      <c r="D157" s="215" t="s">
        <v>131</v>
      </c>
      <c r="E157" s="216" t="s">
        <v>239</v>
      </c>
      <c r="F157" s="217" t="s">
        <v>240</v>
      </c>
      <c r="G157" s="218" t="s">
        <v>146</v>
      </c>
      <c r="H157" s="219">
        <v>8</v>
      </c>
      <c r="I157" s="220"/>
      <c r="J157" s="220"/>
      <c r="K157" s="221">
        <f>ROUND(P157*H157,2)</f>
        <v>0</v>
      </c>
      <c r="L157" s="217" t="s">
        <v>135</v>
      </c>
      <c r="M157" s="42"/>
      <c r="N157" s="222" t="s">
        <v>1</v>
      </c>
      <c r="O157" s="223" t="s">
        <v>41</v>
      </c>
      <c r="P157" s="224">
        <f>I157+J157</f>
        <v>0</v>
      </c>
      <c r="Q157" s="224">
        <f>ROUND(I157*H157,2)</f>
        <v>0</v>
      </c>
      <c r="R157" s="224">
        <f>ROUND(J157*H157,2)</f>
        <v>0</v>
      </c>
      <c r="S157" s="89"/>
      <c r="T157" s="225">
        <f>S157*H157</f>
        <v>0</v>
      </c>
      <c r="U157" s="225">
        <v>0</v>
      </c>
      <c r="V157" s="225">
        <f>U157*H157</f>
        <v>0</v>
      </c>
      <c r="W157" s="225">
        <v>0</v>
      </c>
      <c r="X157" s="226">
        <f>W157*H157</f>
        <v>0</v>
      </c>
      <c r="Y157" s="36"/>
      <c r="Z157" s="36"/>
      <c r="AA157" s="36"/>
      <c r="AB157" s="36"/>
      <c r="AC157" s="36"/>
      <c r="AD157" s="36"/>
      <c r="AE157" s="36"/>
      <c r="AR157" s="227" t="s">
        <v>166</v>
      </c>
      <c r="AT157" s="227" t="s">
        <v>131</v>
      </c>
      <c r="AU157" s="227" t="s">
        <v>88</v>
      </c>
      <c r="AY157" s="15" t="s">
        <v>128</v>
      </c>
      <c r="BE157" s="228">
        <f>IF(O157="základní",K157,0)</f>
        <v>0</v>
      </c>
      <c r="BF157" s="228">
        <f>IF(O157="snížená",K157,0)</f>
        <v>0</v>
      </c>
      <c r="BG157" s="228">
        <f>IF(O157="zákl. přenesená",K157,0)</f>
        <v>0</v>
      </c>
      <c r="BH157" s="228">
        <f>IF(O157="sníž. přenesená",K157,0)</f>
        <v>0</v>
      </c>
      <c r="BI157" s="228">
        <f>IF(O157="nulová",K157,0)</f>
        <v>0</v>
      </c>
      <c r="BJ157" s="15" t="s">
        <v>86</v>
      </c>
      <c r="BK157" s="228">
        <f>ROUND(P157*H157,2)</f>
        <v>0</v>
      </c>
      <c r="BL157" s="15" t="s">
        <v>166</v>
      </c>
      <c r="BM157" s="227" t="s">
        <v>241</v>
      </c>
    </row>
    <row r="158" s="2" customFormat="1" ht="16.5" customHeight="1">
      <c r="A158" s="36"/>
      <c r="B158" s="37"/>
      <c r="C158" s="229" t="s">
        <v>242</v>
      </c>
      <c r="D158" s="229" t="s">
        <v>169</v>
      </c>
      <c r="E158" s="230" t="s">
        <v>243</v>
      </c>
      <c r="F158" s="231" t="s">
        <v>244</v>
      </c>
      <c r="G158" s="232" t="s">
        <v>146</v>
      </c>
      <c r="H158" s="233">
        <v>2</v>
      </c>
      <c r="I158" s="234"/>
      <c r="J158" s="235"/>
      <c r="K158" s="236">
        <f>ROUND(P158*H158,2)</f>
        <v>0</v>
      </c>
      <c r="L158" s="231" t="s">
        <v>1</v>
      </c>
      <c r="M158" s="237"/>
      <c r="N158" s="238" t="s">
        <v>1</v>
      </c>
      <c r="O158" s="223" t="s">
        <v>41</v>
      </c>
      <c r="P158" s="224">
        <f>I158+J158</f>
        <v>0</v>
      </c>
      <c r="Q158" s="224">
        <f>ROUND(I158*H158,2)</f>
        <v>0</v>
      </c>
      <c r="R158" s="224">
        <f>ROUND(J158*H158,2)</f>
        <v>0</v>
      </c>
      <c r="S158" s="89"/>
      <c r="T158" s="225">
        <f>S158*H158</f>
        <v>0</v>
      </c>
      <c r="U158" s="225">
        <v>0.00032000000000000003</v>
      </c>
      <c r="V158" s="225">
        <f>U158*H158</f>
        <v>0.00064000000000000005</v>
      </c>
      <c r="W158" s="225">
        <v>0</v>
      </c>
      <c r="X158" s="226">
        <f>W158*H158</f>
        <v>0</v>
      </c>
      <c r="Y158" s="36"/>
      <c r="Z158" s="36"/>
      <c r="AA158" s="36"/>
      <c r="AB158" s="36"/>
      <c r="AC158" s="36"/>
      <c r="AD158" s="36"/>
      <c r="AE158" s="36"/>
      <c r="AR158" s="227" t="s">
        <v>172</v>
      </c>
      <c r="AT158" s="227" t="s">
        <v>169</v>
      </c>
      <c r="AU158" s="227" t="s">
        <v>88</v>
      </c>
      <c r="AY158" s="15" t="s">
        <v>128</v>
      </c>
      <c r="BE158" s="228">
        <f>IF(O158="základní",K158,0)</f>
        <v>0</v>
      </c>
      <c r="BF158" s="228">
        <f>IF(O158="snížená",K158,0)</f>
        <v>0</v>
      </c>
      <c r="BG158" s="228">
        <f>IF(O158="zákl. přenesená",K158,0)</f>
        <v>0</v>
      </c>
      <c r="BH158" s="228">
        <f>IF(O158="sníž. přenesená",K158,0)</f>
        <v>0</v>
      </c>
      <c r="BI158" s="228">
        <f>IF(O158="nulová",K158,0)</f>
        <v>0</v>
      </c>
      <c r="BJ158" s="15" t="s">
        <v>86</v>
      </c>
      <c r="BK158" s="228">
        <f>ROUND(P158*H158,2)</f>
        <v>0</v>
      </c>
      <c r="BL158" s="15" t="s">
        <v>166</v>
      </c>
      <c r="BM158" s="227" t="s">
        <v>245</v>
      </c>
    </row>
    <row r="159" s="2" customFormat="1" ht="16.5" customHeight="1">
      <c r="A159" s="36"/>
      <c r="B159" s="37"/>
      <c r="C159" s="229" t="s">
        <v>246</v>
      </c>
      <c r="D159" s="229" t="s">
        <v>169</v>
      </c>
      <c r="E159" s="230" t="s">
        <v>247</v>
      </c>
      <c r="F159" s="231" t="s">
        <v>248</v>
      </c>
      <c r="G159" s="232" t="s">
        <v>146</v>
      </c>
      <c r="H159" s="233">
        <v>6</v>
      </c>
      <c r="I159" s="234"/>
      <c r="J159" s="235"/>
      <c r="K159" s="236">
        <f>ROUND(P159*H159,2)</f>
        <v>0</v>
      </c>
      <c r="L159" s="231" t="s">
        <v>1</v>
      </c>
      <c r="M159" s="237"/>
      <c r="N159" s="238" t="s">
        <v>1</v>
      </c>
      <c r="O159" s="223" t="s">
        <v>41</v>
      </c>
      <c r="P159" s="224">
        <f>I159+J159</f>
        <v>0</v>
      </c>
      <c r="Q159" s="224">
        <f>ROUND(I159*H159,2)</f>
        <v>0</v>
      </c>
      <c r="R159" s="224">
        <f>ROUND(J159*H159,2)</f>
        <v>0</v>
      </c>
      <c r="S159" s="89"/>
      <c r="T159" s="225">
        <f>S159*H159</f>
        <v>0</v>
      </c>
      <c r="U159" s="225">
        <v>0.00033</v>
      </c>
      <c r="V159" s="225">
        <f>U159*H159</f>
        <v>0.00198</v>
      </c>
      <c r="W159" s="225">
        <v>0</v>
      </c>
      <c r="X159" s="226">
        <f>W159*H159</f>
        <v>0</v>
      </c>
      <c r="Y159" s="36"/>
      <c r="Z159" s="36"/>
      <c r="AA159" s="36"/>
      <c r="AB159" s="36"/>
      <c r="AC159" s="36"/>
      <c r="AD159" s="36"/>
      <c r="AE159" s="36"/>
      <c r="AR159" s="227" t="s">
        <v>172</v>
      </c>
      <c r="AT159" s="227" t="s">
        <v>169</v>
      </c>
      <c r="AU159" s="227" t="s">
        <v>88</v>
      </c>
      <c r="AY159" s="15" t="s">
        <v>128</v>
      </c>
      <c r="BE159" s="228">
        <f>IF(O159="základní",K159,0)</f>
        <v>0</v>
      </c>
      <c r="BF159" s="228">
        <f>IF(O159="snížená",K159,0)</f>
        <v>0</v>
      </c>
      <c r="BG159" s="228">
        <f>IF(O159="zákl. přenesená",K159,0)</f>
        <v>0</v>
      </c>
      <c r="BH159" s="228">
        <f>IF(O159="sníž. přenesená",K159,0)</f>
        <v>0</v>
      </c>
      <c r="BI159" s="228">
        <f>IF(O159="nulová",K159,0)</f>
        <v>0</v>
      </c>
      <c r="BJ159" s="15" t="s">
        <v>86</v>
      </c>
      <c r="BK159" s="228">
        <f>ROUND(P159*H159,2)</f>
        <v>0</v>
      </c>
      <c r="BL159" s="15" t="s">
        <v>166</v>
      </c>
      <c r="BM159" s="227" t="s">
        <v>249</v>
      </c>
    </row>
    <row r="160" s="2" customFormat="1" ht="37.8" customHeight="1">
      <c r="A160" s="36"/>
      <c r="B160" s="37"/>
      <c r="C160" s="215" t="s">
        <v>250</v>
      </c>
      <c r="D160" s="215" t="s">
        <v>131</v>
      </c>
      <c r="E160" s="216" t="s">
        <v>251</v>
      </c>
      <c r="F160" s="217" t="s">
        <v>252</v>
      </c>
      <c r="G160" s="218" t="s">
        <v>146</v>
      </c>
      <c r="H160" s="219">
        <v>6</v>
      </c>
      <c r="I160" s="220"/>
      <c r="J160" s="220"/>
      <c r="K160" s="221">
        <f>ROUND(P160*H160,2)</f>
        <v>0</v>
      </c>
      <c r="L160" s="217" t="s">
        <v>135</v>
      </c>
      <c r="M160" s="42"/>
      <c r="N160" s="222" t="s">
        <v>1</v>
      </c>
      <c r="O160" s="223" t="s">
        <v>41</v>
      </c>
      <c r="P160" s="224">
        <f>I160+J160</f>
        <v>0</v>
      </c>
      <c r="Q160" s="224">
        <f>ROUND(I160*H160,2)</f>
        <v>0</v>
      </c>
      <c r="R160" s="224">
        <f>ROUND(J160*H160,2)</f>
        <v>0</v>
      </c>
      <c r="S160" s="89"/>
      <c r="T160" s="225">
        <f>S160*H160</f>
        <v>0</v>
      </c>
      <c r="U160" s="225">
        <v>0</v>
      </c>
      <c r="V160" s="225">
        <f>U160*H160</f>
        <v>0</v>
      </c>
      <c r="W160" s="225">
        <v>0</v>
      </c>
      <c r="X160" s="226">
        <f>W160*H160</f>
        <v>0</v>
      </c>
      <c r="Y160" s="36"/>
      <c r="Z160" s="36"/>
      <c r="AA160" s="36"/>
      <c r="AB160" s="36"/>
      <c r="AC160" s="36"/>
      <c r="AD160" s="36"/>
      <c r="AE160" s="36"/>
      <c r="AR160" s="227" t="s">
        <v>166</v>
      </c>
      <c r="AT160" s="227" t="s">
        <v>131</v>
      </c>
      <c r="AU160" s="227" t="s">
        <v>88</v>
      </c>
      <c r="AY160" s="15" t="s">
        <v>128</v>
      </c>
      <c r="BE160" s="228">
        <f>IF(O160="základní",K160,0)</f>
        <v>0</v>
      </c>
      <c r="BF160" s="228">
        <f>IF(O160="snížená",K160,0)</f>
        <v>0</v>
      </c>
      <c r="BG160" s="228">
        <f>IF(O160="zákl. přenesená",K160,0)</f>
        <v>0</v>
      </c>
      <c r="BH160" s="228">
        <f>IF(O160="sníž. přenesená",K160,0)</f>
        <v>0</v>
      </c>
      <c r="BI160" s="228">
        <f>IF(O160="nulová",K160,0)</f>
        <v>0</v>
      </c>
      <c r="BJ160" s="15" t="s">
        <v>86</v>
      </c>
      <c r="BK160" s="228">
        <f>ROUND(P160*H160,2)</f>
        <v>0</v>
      </c>
      <c r="BL160" s="15" t="s">
        <v>166</v>
      </c>
      <c r="BM160" s="227" t="s">
        <v>253</v>
      </c>
    </row>
    <row r="161" s="2" customFormat="1" ht="16.5" customHeight="1">
      <c r="A161" s="36"/>
      <c r="B161" s="37"/>
      <c r="C161" s="229" t="s">
        <v>254</v>
      </c>
      <c r="D161" s="229" t="s">
        <v>169</v>
      </c>
      <c r="E161" s="230" t="s">
        <v>255</v>
      </c>
      <c r="F161" s="231" t="s">
        <v>256</v>
      </c>
      <c r="G161" s="232" t="s">
        <v>146</v>
      </c>
      <c r="H161" s="233">
        <v>6</v>
      </c>
      <c r="I161" s="234"/>
      <c r="J161" s="235"/>
      <c r="K161" s="236">
        <f>ROUND(P161*H161,2)</f>
        <v>0</v>
      </c>
      <c r="L161" s="231" t="s">
        <v>1</v>
      </c>
      <c r="M161" s="237"/>
      <c r="N161" s="238" t="s">
        <v>1</v>
      </c>
      <c r="O161" s="223" t="s">
        <v>41</v>
      </c>
      <c r="P161" s="224">
        <f>I161+J161</f>
        <v>0</v>
      </c>
      <c r="Q161" s="224">
        <f>ROUND(I161*H161,2)</f>
        <v>0</v>
      </c>
      <c r="R161" s="224">
        <f>ROUND(J161*H161,2)</f>
        <v>0</v>
      </c>
      <c r="S161" s="89"/>
      <c r="T161" s="225">
        <f>S161*H161</f>
        <v>0</v>
      </c>
      <c r="U161" s="225">
        <v>0.00012</v>
      </c>
      <c r="V161" s="225">
        <f>U161*H161</f>
        <v>0.00072000000000000005</v>
      </c>
      <c r="W161" s="225">
        <v>0</v>
      </c>
      <c r="X161" s="226">
        <f>W161*H161</f>
        <v>0</v>
      </c>
      <c r="Y161" s="36"/>
      <c r="Z161" s="36"/>
      <c r="AA161" s="36"/>
      <c r="AB161" s="36"/>
      <c r="AC161" s="36"/>
      <c r="AD161" s="36"/>
      <c r="AE161" s="36"/>
      <c r="AR161" s="227" t="s">
        <v>172</v>
      </c>
      <c r="AT161" s="227" t="s">
        <v>169</v>
      </c>
      <c r="AU161" s="227" t="s">
        <v>88</v>
      </c>
      <c r="AY161" s="15" t="s">
        <v>128</v>
      </c>
      <c r="BE161" s="228">
        <f>IF(O161="základní",K161,0)</f>
        <v>0</v>
      </c>
      <c r="BF161" s="228">
        <f>IF(O161="snížená",K161,0)</f>
        <v>0</v>
      </c>
      <c r="BG161" s="228">
        <f>IF(O161="zákl. přenesená",K161,0)</f>
        <v>0</v>
      </c>
      <c r="BH161" s="228">
        <f>IF(O161="sníž. přenesená",K161,0)</f>
        <v>0</v>
      </c>
      <c r="BI161" s="228">
        <f>IF(O161="nulová",K161,0)</f>
        <v>0</v>
      </c>
      <c r="BJ161" s="15" t="s">
        <v>86</v>
      </c>
      <c r="BK161" s="228">
        <f>ROUND(P161*H161,2)</f>
        <v>0</v>
      </c>
      <c r="BL161" s="15" t="s">
        <v>166</v>
      </c>
      <c r="BM161" s="227" t="s">
        <v>257</v>
      </c>
    </row>
    <row r="162" s="2" customFormat="1" ht="49.05" customHeight="1">
      <c r="A162" s="36"/>
      <c r="B162" s="37"/>
      <c r="C162" s="215" t="s">
        <v>258</v>
      </c>
      <c r="D162" s="215" t="s">
        <v>131</v>
      </c>
      <c r="E162" s="216" t="s">
        <v>259</v>
      </c>
      <c r="F162" s="217" t="s">
        <v>260</v>
      </c>
      <c r="G162" s="218" t="s">
        <v>146</v>
      </c>
      <c r="H162" s="219">
        <v>3</v>
      </c>
      <c r="I162" s="220"/>
      <c r="J162" s="220"/>
      <c r="K162" s="221">
        <f>ROUND(P162*H162,2)</f>
        <v>0</v>
      </c>
      <c r="L162" s="217" t="s">
        <v>135</v>
      </c>
      <c r="M162" s="42"/>
      <c r="N162" s="222" t="s">
        <v>1</v>
      </c>
      <c r="O162" s="223" t="s">
        <v>41</v>
      </c>
      <c r="P162" s="224">
        <f>I162+J162</f>
        <v>0</v>
      </c>
      <c r="Q162" s="224">
        <f>ROUND(I162*H162,2)</f>
        <v>0</v>
      </c>
      <c r="R162" s="224">
        <f>ROUND(J162*H162,2)</f>
        <v>0</v>
      </c>
      <c r="S162" s="89"/>
      <c r="T162" s="225">
        <f>S162*H162</f>
        <v>0</v>
      </c>
      <c r="U162" s="225">
        <v>0</v>
      </c>
      <c r="V162" s="225">
        <f>U162*H162</f>
        <v>0</v>
      </c>
      <c r="W162" s="225">
        <v>0</v>
      </c>
      <c r="X162" s="226">
        <f>W162*H162</f>
        <v>0</v>
      </c>
      <c r="Y162" s="36"/>
      <c r="Z162" s="36"/>
      <c r="AA162" s="36"/>
      <c r="AB162" s="36"/>
      <c r="AC162" s="36"/>
      <c r="AD162" s="36"/>
      <c r="AE162" s="36"/>
      <c r="AR162" s="227" t="s">
        <v>166</v>
      </c>
      <c r="AT162" s="227" t="s">
        <v>131</v>
      </c>
      <c r="AU162" s="227" t="s">
        <v>88</v>
      </c>
      <c r="AY162" s="15" t="s">
        <v>128</v>
      </c>
      <c r="BE162" s="228">
        <f>IF(O162="základní",K162,0)</f>
        <v>0</v>
      </c>
      <c r="BF162" s="228">
        <f>IF(O162="snížená",K162,0)</f>
        <v>0</v>
      </c>
      <c r="BG162" s="228">
        <f>IF(O162="zákl. přenesená",K162,0)</f>
        <v>0</v>
      </c>
      <c r="BH162" s="228">
        <f>IF(O162="sníž. přenesená",K162,0)</f>
        <v>0</v>
      </c>
      <c r="BI162" s="228">
        <f>IF(O162="nulová",K162,0)</f>
        <v>0</v>
      </c>
      <c r="BJ162" s="15" t="s">
        <v>86</v>
      </c>
      <c r="BK162" s="228">
        <f>ROUND(P162*H162,2)</f>
        <v>0</v>
      </c>
      <c r="BL162" s="15" t="s">
        <v>166</v>
      </c>
      <c r="BM162" s="227" t="s">
        <v>261</v>
      </c>
    </row>
    <row r="163" s="2" customFormat="1" ht="24.15" customHeight="1">
      <c r="A163" s="36"/>
      <c r="B163" s="37"/>
      <c r="C163" s="229" t="s">
        <v>262</v>
      </c>
      <c r="D163" s="229" t="s">
        <v>169</v>
      </c>
      <c r="E163" s="230" t="s">
        <v>263</v>
      </c>
      <c r="F163" s="231" t="s">
        <v>264</v>
      </c>
      <c r="G163" s="232" t="s">
        <v>146</v>
      </c>
      <c r="H163" s="233">
        <v>3</v>
      </c>
      <c r="I163" s="234"/>
      <c r="J163" s="235"/>
      <c r="K163" s="236">
        <f>ROUND(P163*H163,2)</f>
        <v>0</v>
      </c>
      <c r="L163" s="231" t="s">
        <v>135</v>
      </c>
      <c r="M163" s="237"/>
      <c r="N163" s="238" t="s">
        <v>1</v>
      </c>
      <c r="O163" s="223" t="s">
        <v>41</v>
      </c>
      <c r="P163" s="224">
        <f>I163+J163</f>
        <v>0</v>
      </c>
      <c r="Q163" s="224">
        <f>ROUND(I163*H163,2)</f>
        <v>0</v>
      </c>
      <c r="R163" s="224">
        <f>ROUND(J163*H163,2)</f>
        <v>0</v>
      </c>
      <c r="S163" s="89"/>
      <c r="T163" s="225">
        <f>S163*H163</f>
        <v>0</v>
      </c>
      <c r="U163" s="225">
        <v>0.00010000000000000001</v>
      </c>
      <c r="V163" s="225">
        <f>U163*H163</f>
        <v>0.00030000000000000003</v>
      </c>
      <c r="W163" s="225">
        <v>0</v>
      </c>
      <c r="X163" s="226">
        <f>W163*H163</f>
        <v>0</v>
      </c>
      <c r="Y163" s="36"/>
      <c r="Z163" s="36"/>
      <c r="AA163" s="36"/>
      <c r="AB163" s="36"/>
      <c r="AC163" s="36"/>
      <c r="AD163" s="36"/>
      <c r="AE163" s="36"/>
      <c r="AR163" s="227" t="s">
        <v>172</v>
      </c>
      <c r="AT163" s="227" t="s">
        <v>169</v>
      </c>
      <c r="AU163" s="227" t="s">
        <v>88</v>
      </c>
      <c r="AY163" s="15" t="s">
        <v>128</v>
      </c>
      <c r="BE163" s="228">
        <f>IF(O163="základní",K163,0)</f>
        <v>0</v>
      </c>
      <c r="BF163" s="228">
        <f>IF(O163="snížená",K163,0)</f>
        <v>0</v>
      </c>
      <c r="BG163" s="228">
        <f>IF(O163="zákl. přenesená",K163,0)</f>
        <v>0</v>
      </c>
      <c r="BH163" s="228">
        <f>IF(O163="sníž. přenesená",K163,0)</f>
        <v>0</v>
      </c>
      <c r="BI163" s="228">
        <f>IF(O163="nulová",K163,0)</f>
        <v>0</v>
      </c>
      <c r="BJ163" s="15" t="s">
        <v>86</v>
      </c>
      <c r="BK163" s="228">
        <f>ROUND(P163*H163,2)</f>
        <v>0</v>
      </c>
      <c r="BL163" s="15" t="s">
        <v>166</v>
      </c>
      <c r="BM163" s="227" t="s">
        <v>265</v>
      </c>
    </row>
    <row r="164" s="2" customFormat="1" ht="37.8" customHeight="1">
      <c r="A164" s="36"/>
      <c r="B164" s="37"/>
      <c r="C164" s="215" t="s">
        <v>172</v>
      </c>
      <c r="D164" s="215" t="s">
        <v>131</v>
      </c>
      <c r="E164" s="216" t="s">
        <v>266</v>
      </c>
      <c r="F164" s="217" t="s">
        <v>267</v>
      </c>
      <c r="G164" s="218" t="s">
        <v>146</v>
      </c>
      <c r="H164" s="219">
        <v>8</v>
      </c>
      <c r="I164" s="220"/>
      <c r="J164" s="220"/>
      <c r="K164" s="221">
        <f>ROUND(P164*H164,2)</f>
        <v>0</v>
      </c>
      <c r="L164" s="217" t="s">
        <v>135</v>
      </c>
      <c r="M164" s="42"/>
      <c r="N164" s="222" t="s">
        <v>1</v>
      </c>
      <c r="O164" s="223" t="s">
        <v>41</v>
      </c>
      <c r="P164" s="224">
        <f>I164+J164</f>
        <v>0</v>
      </c>
      <c r="Q164" s="224">
        <f>ROUND(I164*H164,2)</f>
        <v>0</v>
      </c>
      <c r="R164" s="224">
        <f>ROUND(J164*H164,2)</f>
        <v>0</v>
      </c>
      <c r="S164" s="89"/>
      <c r="T164" s="225">
        <f>S164*H164</f>
        <v>0</v>
      </c>
      <c r="U164" s="225">
        <v>0</v>
      </c>
      <c r="V164" s="225">
        <f>U164*H164</f>
        <v>0</v>
      </c>
      <c r="W164" s="225">
        <v>0</v>
      </c>
      <c r="X164" s="226">
        <f>W164*H164</f>
        <v>0</v>
      </c>
      <c r="Y164" s="36"/>
      <c r="Z164" s="36"/>
      <c r="AA164" s="36"/>
      <c r="AB164" s="36"/>
      <c r="AC164" s="36"/>
      <c r="AD164" s="36"/>
      <c r="AE164" s="36"/>
      <c r="AR164" s="227" t="s">
        <v>166</v>
      </c>
      <c r="AT164" s="227" t="s">
        <v>131</v>
      </c>
      <c r="AU164" s="227" t="s">
        <v>88</v>
      </c>
      <c r="AY164" s="15" t="s">
        <v>128</v>
      </c>
      <c r="BE164" s="228">
        <f>IF(O164="základní",K164,0)</f>
        <v>0</v>
      </c>
      <c r="BF164" s="228">
        <f>IF(O164="snížená",K164,0)</f>
        <v>0</v>
      </c>
      <c r="BG164" s="228">
        <f>IF(O164="zákl. přenesená",K164,0)</f>
        <v>0</v>
      </c>
      <c r="BH164" s="228">
        <f>IF(O164="sníž. přenesená",K164,0)</f>
        <v>0</v>
      </c>
      <c r="BI164" s="228">
        <f>IF(O164="nulová",K164,0)</f>
        <v>0</v>
      </c>
      <c r="BJ164" s="15" t="s">
        <v>86</v>
      </c>
      <c r="BK164" s="228">
        <f>ROUND(P164*H164,2)</f>
        <v>0</v>
      </c>
      <c r="BL164" s="15" t="s">
        <v>166</v>
      </c>
      <c r="BM164" s="227" t="s">
        <v>268</v>
      </c>
    </row>
    <row r="165" s="2" customFormat="1" ht="33" customHeight="1">
      <c r="A165" s="36"/>
      <c r="B165" s="37"/>
      <c r="C165" s="229" t="s">
        <v>269</v>
      </c>
      <c r="D165" s="229" t="s">
        <v>169</v>
      </c>
      <c r="E165" s="230" t="s">
        <v>270</v>
      </c>
      <c r="F165" s="231" t="s">
        <v>271</v>
      </c>
      <c r="G165" s="232" t="s">
        <v>146</v>
      </c>
      <c r="H165" s="233">
        <v>8</v>
      </c>
      <c r="I165" s="234"/>
      <c r="J165" s="235"/>
      <c r="K165" s="236">
        <f>ROUND(P165*H165,2)</f>
        <v>0</v>
      </c>
      <c r="L165" s="231" t="s">
        <v>1</v>
      </c>
      <c r="M165" s="237"/>
      <c r="N165" s="238" t="s">
        <v>1</v>
      </c>
      <c r="O165" s="223" t="s">
        <v>41</v>
      </c>
      <c r="P165" s="224">
        <f>I165+J165</f>
        <v>0</v>
      </c>
      <c r="Q165" s="224">
        <f>ROUND(I165*H165,2)</f>
        <v>0</v>
      </c>
      <c r="R165" s="224">
        <f>ROUND(J165*H165,2)</f>
        <v>0</v>
      </c>
      <c r="S165" s="89"/>
      <c r="T165" s="225">
        <f>S165*H165</f>
        <v>0</v>
      </c>
      <c r="U165" s="225">
        <v>0</v>
      </c>
      <c r="V165" s="225">
        <f>U165*H165</f>
        <v>0</v>
      </c>
      <c r="W165" s="225">
        <v>0</v>
      </c>
      <c r="X165" s="226">
        <f>W165*H165</f>
        <v>0</v>
      </c>
      <c r="Y165" s="36"/>
      <c r="Z165" s="36"/>
      <c r="AA165" s="36"/>
      <c r="AB165" s="36"/>
      <c r="AC165" s="36"/>
      <c r="AD165" s="36"/>
      <c r="AE165" s="36"/>
      <c r="AR165" s="227" t="s">
        <v>172</v>
      </c>
      <c r="AT165" s="227" t="s">
        <v>169</v>
      </c>
      <c r="AU165" s="227" t="s">
        <v>88</v>
      </c>
      <c r="AY165" s="15" t="s">
        <v>128</v>
      </c>
      <c r="BE165" s="228">
        <f>IF(O165="základní",K165,0)</f>
        <v>0</v>
      </c>
      <c r="BF165" s="228">
        <f>IF(O165="snížená",K165,0)</f>
        <v>0</v>
      </c>
      <c r="BG165" s="228">
        <f>IF(O165="zákl. přenesená",K165,0)</f>
        <v>0</v>
      </c>
      <c r="BH165" s="228">
        <f>IF(O165="sníž. přenesená",K165,0)</f>
        <v>0</v>
      </c>
      <c r="BI165" s="228">
        <f>IF(O165="nulová",K165,0)</f>
        <v>0</v>
      </c>
      <c r="BJ165" s="15" t="s">
        <v>86</v>
      </c>
      <c r="BK165" s="228">
        <f>ROUND(P165*H165,2)</f>
        <v>0</v>
      </c>
      <c r="BL165" s="15" t="s">
        <v>166</v>
      </c>
      <c r="BM165" s="227" t="s">
        <v>272</v>
      </c>
    </row>
    <row r="166" s="2" customFormat="1" ht="44.25" customHeight="1">
      <c r="A166" s="36"/>
      <c r="B166" s="37"/>
      <c r="C166" s="215" t="s">
        <v>273</v>
      </c>
      <c r="D166" s="215" t="s">
        <v>131</v>
      </c>
      <c r="E166" s="216" t="s">
        <v>274</v>
      </c>
      <c r="F166" s="217" t="s">
        <v>275</v>
      </c>
      <c r="G166" s="218" t="s">
        <v>146</v>
      </c>
      <c r="H166" s="219">
        <v>4</v>
      </c>
      <c r="I166" s="220"/>
      <c r="J166" s="220"/>
      <c r="K166" s="221">
        <f>ROUND(P166*H166,2)</f>
        <v>0</v>
      </c>
      <c r="L166" s="217" t="s">
        <v>135</v>
      </c>
      <c r="M166" s="42"/>
      <c r="N166" s="222" t="s">
        <v>1</v>
      </c>
      <c r="O166" s="223" t="s">
        <v>41</v>
      </c>
      <c r="P166" s="224">
        <f>I166+J166</f>
        <v>0</v>
      </c>
      <c r="Q166" s="224">
        <f>ROUND(I166*H166,2)</f>
        <v>0</v>
      </c>
      <c r="R166" s="224">
        <f>ROUND(J166*H166,2)</f>
        <v>0</v>
      </c>
      <c r="S166" s="89"/>
      <c r="T166" s="225">
        <f>S166*H166</f>
        <v>0</v>
      </c>
      <c r="U166" s="225">
        <v>0</v>
      </c>
      <c r="V166" s="225">
        <f>U166*H166</f>
        <v>0</v>
      </c>
      <c r="W166" s="225">
        <v>0</v>
      </c>
      <c r="X166" s="226">
        <f>W166*H166</f>
        <v>0</v>
      </c>
      <c r="Y166" s="36"/>
      <c r="Z166" s="36"/>
      <c r="AA166" s="36"/>
      <c r="AB166" s="36"/>
      <c r="AC166" s="36"/>
      <c r="AD166" s="36"/>
      <c r="AE166" s="36"/>
      <c r="AR166" s="227" t="s">
        <v>166</v>
      </c>
      <c r="AT166" s="227" t="s">
        <v>131</v>
      </c>
      <c r="AU166" s="227" t="s">
        <v>88</v>
      </c>
      <c r="AY166" s="15" t="s">
        <v>128</v>
      </c>
      <c r="BE166" s="228">
        <f>IF(O166="základní",K166,0)</f>
        <v>0</v>
      </c>
      <c r="BF166" s="228">
        <f>IF(O166="snížená",K166,0)</f>
        <v>0</v>
      </c>
      <c r="BG166" s="228">
        <f>IF(O166="zákl. přenesená",K166,0)</f>
        <v>0</v>
      </c>
      <c r="BH166" s="228">
        <f>IF(O166="sníž. přenesená",K166,0)</f>
        <v>0</v>
      </c>
      <c r="BI166" s="228">
        <f>IF(O166="nulová",K166,0)</f>
        <v>0</v>
      </c>
      <c r="BJ166" s="15" t="s">
        <v>86</v>
      </c>
      <c r="BK166" s="228">
        <f>ROUND(P166*H166,2)</f>
        <v>0</v>
      </c>
      <c r="BL166" s="15" t="s">
        <v>166</v>
      </c>
      <c r="BM166" s="227" t="s">
        <v>276</v>
      </c>
    </row>
    <row r="167" s="2" customFormat="1" ht="21.75" customHeight="1">
      <c r="A167" s="36"/>
      <c r="B167" s="37"/>
      <c r="C167" s="229" t="s">
        <v>277</v>
      </c>
      <c r="D167" s="229" t="s">
        <v>169</v>
      </c>
      <c r="E167" s="230" t="s">
        <v>278</v>
      </c>
      <c r="F167" s="231" t="s">
        <v>279</v>
      </c>
      <c r="G167" s="232" t="s">
        <v>146</v>
      </c>
      <c r="H167" s="233">
        <v>4</v>
      </c>
      <c r="I167" s="234"/>
      <c r="J167" s="235"/>
      <c r="K167" s="236">
        <f>ROUND(P167*H167,2)</f>
        <v>0</v>
      </c>
      <c r="L167" s="231" t="s">
        <v>1</v>
      </c>
      <c r="M167" s="237"/>
      <c r="N167" s="238" t="s">
        <v>1</v>
      </c>
      <c r="O167" s="223" t="s">
        <v>41</v>
      </c>
      <c r="P167" s="224">
        <f>I167+J167</f>
        <v>0</v>
      </c>
      <c r="Q167" s="224">
        <f>ROUND(I167*H167,2)</f>
        <v>0</v>
      </c>
      <c r="R167" s="224">
        <f>ROUND(J167*H167,2)</f>
        <v>0</v>
      </c>
      <c r="S167" s="89"/>
      <c r="T167" s="225">
        <f>S167*H167</f>
        <v>0</v>
      </c>
      <c r="U167" s="225">
        <v>0.00050000000000000001</v>
      </c>
      <c r="V167" s="225">
        <f>U167*H167</f>
        <v>0.002</v>
      </c>
      <c r="W167" s="225">
        <v>0</v>
      </c>
      <c r="X167" s="226">
        <f>W167*H167</f>
        <v>0</v>
      </c>
      <c r="Y167" s="36"/>
      <c r="Z167" s="36"/>
      <c r="AA167" s="36"/>
      <c r="AB167" s="36"/>
      <c r="AC167" s="36"/>
      <c r="AD167" s="36"/>
      <c r="AE167" s="36"/>
      <c r="AR167" s="227" t="s">
        <v>172</v>
      </c>
      <c r="AT167" s="227" t="s">
        <v>169</v>
      </c>
      <c r="AU167" s="227" t="s">
        <v>88</v>
      </c>
      <c r="AY167" s="15" t="s">
        <v>128</v>
      </c>
      <c r="BE167" s="228">
        <f>IF(O167="základní",K167,0)</f>
        <v>0</v>
      </c>
      <c r="BF167" s="228">
        <f>IF(O167="snížená",K167,0)</f>
        <v>0</v>
      </c>
      <c r="BG167" s="228">
        <f>IF(O167="zákl. přenesená",K167,0)</f>
        <v>0</v>
      </c>
      <c r="BH167" s="228">
        <f>IF(O167="sníž. přenesená",K167,0)</f>
        <v>0</v>
      </c>
      <c r="BI167" s="228">
        <f>IF(O167="nulová",K167,0)</f>
        <v>0</v>
      </c>
      <c r="BJ167" s="15" t="s">
        <v>86</v>
      </c>
      <c r="BK167" s="228">
        <f>ROUND(P167*H167,2)</f>
        <v>0</v>
      </c>
      <c r="BL167" s="15" t="s">
        <v>166</v>
      </c>
      <c r="BM167" s="227" t="s">
        <v>280</v>
      </c>
    </row>
    <row r="168" s="2" customFormat="1" ht="44.25" customHeight="1">
      <c r="A168" s="36"/>
      <c r="B168" s="37"/>
      <c r="C168" s="215" t="s">
        <v>281</v>
      </c>
      <c r="D168" s="215" t="s">
        <v>131</v>
      </c>
      <c r="E168" s="216" t="s">
        <v>282</v>
      </c>
      <c r="F168" s="217" t="s">
        <v>283</v>
      </c>
      <c r="G168" s="218" t="s">
        <v>146</v>
      </c>
      <c r="H168" s="219">
        <v>2</v>
      </c>
      <c r="I168" s="220"/>
      <c r="J168" s="220"/>
      <c r="K168" s="221">
        <f>ROUND(P168*H168,2)</f>
        <v>0</v>
      </c>
      <c r="L168" s="217" t="s">
        <v>135</v>
      </c>
      <c r="M168" s="42"/>
      <c r="N168" s="222" t="s">
        <v>1</v>
      </c>
      <c r="O168" s="223" t="s">
        <v>41</v>
      </c>
      <c r="P168" s="224">
        <f>I168+J168</f>
        <v>0</v>
      </c>
      <c r="Q168" s="224">
        <f>ROUND(I168*H168,2)</f>
        <v>0</v>
      </c>
      <c r="R168" s="224">
        <f>ROUND(J168*H168,2)</f>
        <v>0</v>
      </c>
      <c r="S168" s="89"/>
      <c r="T168" s="225">
        <f>S168*H168</f>
        <v>0</v>
      </c>
      <c r="U168" s="225">
        <v>0</v>
      </c>
      <c r="V168" s="225">
        <f>U168*H168</f>
        <v>0</v>
      </c>
      <c r="W168" s="225">
        <v>0</v>
      </c>
      <c r="X168" s="226">
        <f>W168*H168</f>
        <v>0</v>
      </c>
      <c r="Y168" s="36"/>
      <c r="Z168" s="36"/>
      <c r="AA168" s="36"/>
      <c r="AB168" s="36"/>
      <c r="AC168" s="36"/>
      <c r="AD168" s="36"/>
      <c r="AE168" s="36"/>
      <c r="AR168" s="227" t="s">
        <v>166</v>
      </c>
      <c r="AT168" s="227" t="s">
        <v>131</v>
      </c>
      <c r="AU168" s="227" t="s">
        <v>88</v>
      </c>
      <c r="AY168" s="15" t="s">
        <v>128</v>
      </c>
      <c r="BE168" s="228">
        <f>IF(O168="základní",K168,0)</f>
        <v>0</v>
      </c>
      <c r="BF168" s="228">
        <f>IF(O168="snížená",K168,0)</f>
        <v>0</v>
      </c>
      <c r="BG168" s="228">
        <f>IF(O168="zákl. přenesená",K168,0)</f>
        <v>0</v>
      </c>
      <c r="BH168" s="228">
        <f>IF(O168="sníž. přenesená",K168,0)</f>
        <v>0</v>
      </c>
      <c r="BI168" s="228">
        <f>IF(O168="nulová",K168,0)</f>
        <v>0</v>
      </c>
      <c r="BJ168" s="15" t="s">
        <v>86</v>
      </c>
      <c r="BK168" s="228">
        <f>ROUND(P168*H168,2)</f>
        <v>0</v>
      </c>
      <c r="BL168" s="15" t="s">
        <v>166</v>
      </c>
      <c r="BM168" s="227" t="s">
        <v>284</v>
      </c>
    </row>
    <row r="169" s="2" customFormat="1" ht="21.75" customHeight="1">
      <c r="A169" s="36"/>
      <c r="B169" s="37"/>
      <c r="C169" s="229" t="s">
        <v>285</v>
      </c>
      <c r="D169" s="229" t="s">
        <v>169</v>
      </c>
      <c r="E169" s="230" t="s">
        <v>286</v>
      </c>
      <c r="F169" s="231" t="s">
        <v>287</v>
      </c>
      <c r="G169" s="232" t="s">
        <v>146</v>
      </c>
      <c r="H169" s="233">
        <v>2</v>
      </c>
      <c r="I169" s="234"/>
      <c r="J169" s="235"/>
      <c r="K169" s="236">
        <f>ROUND(P169*H169,2)</f>
        <v>0</v>
      </c>
      <c r="L169" s="231" t="s">
        <v>1</v>
      </c>
      <c r="M169" s="237"/>
      <c r="N169" s="238" t="s">
        <v>1</v>
      </c>
      <c r="O169" s="223" t="s">
        <v>41</v>
      </c>
      <c r="P169" s="224">
        <f>I169+J169</f>
        <v>0</v>
      </c>
      <c r="Q169" s="224">
        <f>ROUND(I169*H169,2)</f>
        <v>0</v>
      </c>
      <c r="R169" s="224">
        <f>ROUND(J169*H169,2)</f>
        <v>0</v>
      </c>
      <c r="S169" s="89"/>
      <c r="T169" s="225">
        <f>S169*H169</f>
        <v>0</v>
      </c>
      <c r="U169" s="225">
        <v>0</v>
      </c>
      <c r="V169" s="225">
        <f>U169*H169</f>
        <v>0</v>
      </c>
      <c r="W169" s="225">
        <v>0</v>
      </c>
      <c r="X169" s="226">
        <f>W169*H169</f>
        <v>0</v>
      </c>
      <c r="Y169" s="36"/>
      <c r="Z169" s="36"/>
      <c r="AA169" s="36"/>
      <c r="AB169" s="36"/>
      <c r="AC169" s="36"/>
      <c r="AD169" s="36"/>
      <c r="AE169" s="36"/>
      <c r="AR169" s="227" t="s">
        <v>172</v>
      </c>
      <c r="AT169" s="227" t="s">
        <v>169</v>
      </c>
      <c r="AU169" s="227" t="s">
        <v>88</v>
      </c>
      <c r="AY169" s="15" t="s">
        <v>128</v>
      </c>
      <c r="BE169" s="228">
        <f>IF(O169="základní",K169,0)</f>
        <v>0</v>
      </c>
      <c r="BF169" s="228">
        <f>IF(O169="snížená",K169,0)</f>
        <v>0</v>
      </c>
      <c r="BG169" s="228">
        <f>IF(O169="zákl. přenesená",K169,0)</f>
        <v>0</v>
      </c>
      <c r="BH169" s="228">
        <f>IF(O169="sníž. přenesená",K169,0)</f>
        <v>0</v>
      </c>
      <c r="BI169" s="228">
        <f>IF(O169="nulová",K169,0)</f>
        <v>0</v>
      </c>
      <c r="BJ169" s="15" t="s">
        <v>86</v>
      </c>
      <c r="BK169" s="228">
        <f>ROUND(P169*H169,2)</f>
        <v>0</v>
      </c>
      <c r="BL169" s="15" t="s">
        <v>166</v>
      </c>
      <c r="BM169" s="227" t="s">
        <v>288</v>
      </c>
    </row>
    <row r="170" s="2" customFormat="1" ht="49.05" customHeight="1">
      <c r="A170" s="36"/>
      <c r="B170" s="37"/>
      <c r="C170" s="215" t="s">
        <v>289</v>
      </c>
      <c r="D170" s="215" t="s">
        <v>131</v>
      </c>
      <c r="E170" s="216" t="s">
        <v>290</v>
      </c>
      <c r="F170" s="217" t="s">
        <v>291</v>
      </c>
      <c r="G170" s="218" t="s">
        <v>146</v>
      </c>
      <c r="H170" s="219">
        <v>1</v>
      </c>
      <c r="I170" s="220"/>
      <c r="J170" s="220"/>
      <c r="K170" s="221">
        <f>ROUND(P170*H170,2)</f>
        <v>0</v>
      </c>
      <c r="L170" s="217" t="s">
        <v>135</v>
      </c>
      <c r="M170" s="42"/>
      <c r="N170" s="222" t="s">
        <v>1</v>
      </c>
      <c r="O170" s="223" t="s">
        <v>41</v>
      </c>
      <c r="P170" s="224">
        <f>I170+J170</f>
        <v>0</v>
      </c>
      <c r="Q170" s="224">
        <f>ROUND(I170*H170,2)</f>
        <v>0</v>
      </c>
      <c r="R170" s="224">
        <f>ROUND(J170*H170,2)</f>
        <v>0</v>
      </c>
      <c r="S170" s="89"/>
      <c r="T170" s="225">
        <f>S170*H170</f>
        <v>0</v>
      </c>
      <c r="U170" s="225">
        <v>0</v>
      </c>
      <c r="V170" s="225">
        <f>U170*H170</f>
        <v>0</v>
      </c>
      <c r="W170" s="225">
        <v>0</v>
      </c>
      <c r="X170" s="226">
        <f>W170*H170</f>
        <v>0</v>
      </c>
      <c r="Y170" s="36"/>
      <c r="Z170" s="36"/>
      <c r="AA170" s="36"/>
      <c r="AB170" s="36"/>
      <c r="AC170" s="36"/>
      <c r="AD170" s="36"/>
      <c r="AE170" s="36"/>
      <c r="AR170" s="227" t="s">
        <v>166</v>
      </c>
      <c r="AT170" s="227" t="s">
        <v>131</v>
      </c>
      <c r="AU170" s="227" t="s">
        <v>88</v>
      </c>
      <c r="AY170" s="15" t="s">
        <v>128</v>
      </c>
      <c r="BE170" s="228">
        <f>IF(O170="základní",K170,0)</f>
        <v>0</v>
      </c>
      <c r="BF170" s="228">
        <f>IF(O170="snížená",K170,0)</f>
        <v>0</v>
      </c>
      <c r="BG170" s="228">
        <f>IF(O170="zákl. přenesená",K170,0)</f>
        <v>0</v>
      </c>
      <c r="BH170" s="228">
        <f>IF(O170="sníž. přenesená",K170,0)</f>
        <v>0</v>
      </c>
      <c r="BI170" s="228">
        <f>IF(O170="nulová",K170,0)</f>
        <v>0</v>
      </c>
      <c r="BJ170" s="15" t="s">
        <v>86</v>
      </c>
      <c r="BK170" s="228">
        <f>ROUND(P170*H170,2)</f>
        <v>0</v>
      </c>
      <c r="BL170" s="15" t="s">
        <v>166</v>
      </c>
      <c r="BM170" s="227" t="s">
        <v>292</v>
      </c>
    </row>
    <row r="171" s="2" customFormat="1" ht="21.75" customHeight="1">
      <c r="A171" s="36"/>
      <c r="B171" s="37"/>
      <c r="C171" s="229" t="s">
        <v>293</v>
      </c>
      <c r="D171" s="229" t="s">
        <v>169</v>
      </c>
      <c r="E171" s="230" t="s">
        <v>294</v>
      </c>
      <c r="F171" s="231" t="s">
        <v>295</v>
      </c>
      <c r="G171" s="232" t="s">
        <v>146</v>
      </c>
      <c r="H171" s="233">
        <v>2</v>
      </c>
      <c r="I171" s="234"/>
      <c r="J171" s="235"/>
      <c r="K171" s="236">
        <f>ROUND(P171*H171,2)</f>
        <v>0</v>
      </c>
      <c r="L171" s="231" t="s">
        <v>1</v>
      </c>
      <c r="M171" s="237"/>
      <c r="N171" s="238" t="s">
        <v>1</v>
      </c>
      <c r="O171" s="223" t="s">
        <v>41</v>
      </c>
      <c r="P171" s="224">
        <f>I171+J171</f>
        <v>0</v>
      </c>
      <c r="Q171" s="224">
        <f>ROUND(I171*H171,2)</f>
        <v>0</v>
      </c>
      <c r="R171" s="224">
        <f>ROUND(J171*H171,2)</f>
        <v>0</v>
      </c>
      <c r="S171" s="89"/>
      <c r="T171" s="225">
        <f>S171*H171</f>
        <v>0</v>
      </c>
      <c r="U171" s="225">
        <v>0.0035999999999999999</v>
      </c>
      <c r="V171" s="225">
        <f>U171*H171</f>
        <v>0.0071999999999999998</v>
      </c>
      <c r="W171" s="225">
        <v>0</v>
      </c>
      <c r="X171" s="226">
        <f>W171*H171</f>
        <v>0</v>
      </c>
      <c r="Y171" s="36"/>
      <c r="Z171" s="36"/>
      <c r="AA171" s="36"/>
      <c r="AB171" s="36"/>
      <c r="AC171" s="36"/>
      <c r="AD171" s="36"/>
      <c r="AE171" s="36"/>
      <c r="AR171" s="227" t="s">
        <v>172</v>
      </c>
      <c r="AT171" s="227" t="s">
        <v>169</v>
      </c>
      <c r="AU171" s="227" t="s">
        <v>88</v>
      </c>
      <c r="AY171" s="15" t="s">
        <v>128</v>
      </c>
      <c r="BE171" s="228">
        <f>IF(O171="základní",K171,0)</f>
        <v>0</v>
      </c>
      <c r="BF171" s="228">
        <f>IF(O171="snížená",K171,0)</f>
        <v>0</v>
      </c>
      <c r="BG171" s="228">
        <f>IF(O171="zákl. přenesená",K171,0)</f>
        <v>0</v>
      </c>
      <c r="BH171" s="228">
        <f>IF(O171="sníž. přenesená",K171,0)</f>
        <v>0</v>
      </c>
      <c r="BI171" s="228">
        <f>IF(O171="nulová",K171,0)</f>
        <v>0</v>
      </c>
      <c r="BJ171" s="15" t="s">
        <v>86</v>
      </c>
      <c r="BK171" s="228">
        <f>ROUND(P171*H171,2)</f>
        <v>0</v>
      </c>
      <c r="BL171" s="15" t="s">
        <v>166</v>
      </c>
      <c r="BM171" s="227" t="s">
        <v>296</v>
      </c>
    </row>
    <row r="172" s="2" customFormat="1" ht="16.5" customHeight="1">
      <c r="A172" s="36"/>
      <c r="B172" s="37"/>
      <c r="C172" s="229" t="s">
        <v>297</v>
      </c>
      <c r="D172" s="229" t="s">
        <v>169</v>
      </c>
      <c r="E172" s="230" t="s">
        <v>298</v>
      </c>
      <c r="F172" s="231" t="s">
        <v>299</v>
      </c>
      <c r="G172" s="232" t="s">
        <v>146</v>
      </c>
      <c r="H172" s="233">
        <v>2</v>
      </c>
      <c r="I172" s="234"/>
      <c r="J172" s="235"/>
      <c r="K172" s="236">
        <f>ROUND(P172*H172,2)</f>
        <v>0</v>
      </c>
      <c r="L172" s="231" t="s">
        <v>1</v>
      </c>
      <c r="M172" s="237"/>
      <c r="N172" s="238" t="s">
        <v>1</v>
      </c>
      <c r="O172" s="223" t="s">
        <v>41</v>
      </c>
      <c r="P172" s="224">
        <f>I172+J172</f>
        <v>0</v>
      </c>
      <c r="Q172" s="224">
        <f>ROUND(I172*H172,2)</f>
        <v>0</v>
      </c>
      <c r="R172" s="224">
        <f>ROUND(J172*H172,2)</f>
        <v>0</v>
      </c>
      <c r="S172" s="89"/>
      <c r="T172" s="225">
        <f>S172*H172</f>
        <v>0</v>
      </c>
      <c r="U172" s="225">
        <v>0.0025000000000000001</v>
      </c>
      <c r="V172" s="225">
        <f>U172*H172</f>
        <v>0.0050000000000000001</v>
      </c>
      <c r="W172" s="225">
        <v>0</v>
      </c>
      <c r="X172" s="226">
        <f>W172*H172</f>
        <v>0</v>
      </c>
      <c r="Y172" s="36"/>
      <c r="Z172" s="36"/>
      <c r="AA172" s="36"/>
      <c r="AB172" s="36"/>
      <c r="AC172" s="36"/>
      <c r="AD172" s="36"/>
      <c r="AE172" s="36"/>
      <c r="AR172" s="227" t="s">
        <v>172</v>
      </c>
      <c r="AT172" s="227" t="s">
        <v>169</v>
      </c>
      <c r="AU172" s="227" t="s">
        <v>88</v>
      </c>
      <c r="AY172" s="15" t="s">
        <v>128</v>
      </c>
      <c r="BE172" s="228">
        <f>IF(O172="základní",K172,0)</f>
        <v>0</v>
      </c>
      <c r="BF172" s="228">
        <f>IF(O172="snížená",K172,0)</f>
        <v>0</v>
      </c>
      <c r="BG172" s="228">
        <f>IF(O172="zákl. přenesená",K172,0)</f>
        <v>0</v>
      </c>
      <c r="BH172" s="228">
        <f>IF(O172="sníž. přenesená",K172,0)</f>
        <v>0</v>
      </c>
      <c r="BI172" s="228">
        <f>IF(O172="nulová",K172,0)</f>
        <v>0</v>
      </c>
      <c r="BJ172" s="15" t="s">
        <v>86</v>
      </c>
      <c r="BK172" s="228">
        <f>ROUND(P172*H172,2)</f>
        <v>0</v>
      </c>
      <c r="BL172" s="15" t="s">
        <v>166</v>
      </c>
      <c r="BM172" s="227" t="s">
        <v>300</v>
      </c>
    </row>
    <row r="173" s="2" customFormat="1" ht="24.15" customHeight="1">
      <c r="A173" s="36"/>
      <c r="B173" s="37"/>
      <c r="C173" s="229" t="s">
        <v>301</v>
      </c>
      <c r="D173" s="229" t="s">
        <v>169</v>
      </c>
      <c r="E173" s="230" t="s">
        <v>302</v>
      </c>
      <c r="F173" s="231" t="s">
        <v>303</v>
      </c>
      <c r="G173" s="232" t="s">
        <v>146</v>
      </c>
      <c r="H173" s="233">
        <v>6</v>
      </c>
      <c r="I173" s="234"/>
      <c r="J173" s="235"/>
      <c r="K173" s="236">
        <f>ROUND(P173*H173,2)</f>
        <v>0</v>
      </c>
      <c r="L173" s="231" t="s">
        <v>1</v>
      </c>
      <c r="M173" s="237"/>
      <c r="N173" s="238" t="s">
        <v>1</v>
      </c>
      <c r="O173" s="223" t="s">
        <v>41</v>
      </c>
      <c r="P173" s="224">
        <f>I173+J173</f>
        <v>0</v>
      </c>
      <c r="Q173" s="224">
        <f>ROUND(I173*H173,2)</f>
        <v>0</v>
      </c>
      <c r="R173" s="224">
        <f>ROUND(J173*H173,2)</f>
        <v>0</v>
      </c>
      <c r="S173" s="89"/>
      <c r="T173" s="225">
        <f>S173*H173</f>
        <v>0</v>
      </c>
      <c r="U173" s="225">
        <v>0</v>
      </c>
      <c r="V173" s="225">
        <f>U173*H173</f>
        <v>0</v>
      </c>
      <c r="W173" s="225">
        <v>0</v>
      </c>
      <c r="X173" s="226">
        <f>W173*H173</f>
        <v>0</v>
      </c>
      <c r="Y173" s="36"/>
      <c r="Z173" s="36"/>
      <c r="AA173" s="36"/>
      <c r="AB173" s="36"/>
      <c r="AC173" s="36"/>
      <c r="AD173" s="36"/>
      <c r="AE173" s="36"/>
      <c r="AR173" s="227" t="s">
        <v>172</v>
      </c>
      <c r="AT173" s="227" t="s">
        <v>169</v>
      </c>
      <c r="AU173" s="227" t="s">
        <v>88</v>
      </c>
      <c r="AY173" s="15" t="s">
        <v>128</v>
      </c>
      <c r="BE173" s="228">
        <f>IF(O173="základní",K173,0)</f>
        <v>0</v>
      </c>
      <c r="BF173" s="228">
        <f>IF(O173="snížená",K173,0)</f>
        <v>0</v>
      </c>
      <c r="BG173" s="228">
        <f>IF(O173="zákl. přenesená",K173,0)</f>
        <v>0</v>
      </c>
      <c r="BH173" s="228">
        <f>IF(O173="sníž. přenesená",K173,0)</f>
        <v>0</v>
      </c>
      <c r="BI173" s="228">
        <f>IF(O173="nulová",K173,0)</f>
        <v>0</v>
      </c>
      <c r="BJ173" s="15" t="s">
        <v>86</v>
      </c>
      <c r="BK173" s="228">
        <f>ROUND(P173*H173,2)</f>
        <v>0</v>
      </c>
      <c r="BL173" s="15" t="s">
        <v>166</v>
      </c>
      <c r="BM173" s="227" t="s">
        <v>304</v>
      </c>
    </row>
    <row r="174" s="2" customFormat="1" ht="24.15" customHeight="1">
      <c r="A174" s="36"/>
      <c r="B174" s="37"/>
      <c r="C174" s="229" t="s">
        <v>305</v>
      </c>
      <c r="D174" s="229" t="s">
        <v>169</v>
      </c>
      <c r="E174" s="230" t="s">
        <v>306</v>
      </c>
      <c r="F174" s="231" t="s">
        <v>307</v>
      </c>
      <c r="G174" s="232" t="s">
        <v>146</v>
      </c>
      <c r="H174" s="233">
        <v>2</v>
      </c>
      <c r="I174" s="234"/>
      <c r="J174" s="235"/>
      <c r="K174" s="236">
        <f>ROUND(P174*H174,2)</f>
        <v>0</v>
      </c>
      <c r="L174" s="231" t="s">
        <v>1</v>
      </c>
      <c r="M174" s="237"/>
      <c r="N174" s="238" t="s">
        <v>1</v>
      </c>
      <c r="O174" s="223" t="s">
        <v>41</v>
      </c>
      <c r="P174" s="224">
        <f>I174+J174</f>
        <v>0</v>
      </c>
      <c r="Q174" s="224">
        <f>ROUND(I174*H174,2)</f>
        <v>0</v>
      </c>
      <c r="R174" s="224">
        <f>ROUND(J174*H174,2)</f>
        <v>0</v>
      </c>
      <c r="S174" s="89"/>
      <c r="T174" s="225">
        <f>S174*H174</f>
        <v>0</v>
      </c>
      <c r="U174" s="225">
        <v>0.0035000000000000001</v>
      </c>
      <c r="V174" s="225">
        <f>U174*H174</f>
        <v>0.0070000000000000001</v>
      </c>
      <c r="W174" s="225">
        <v>0</v>
      </c>
      <c r="X174" s="226">
        <f>W174*H174</f>
        <v>0</v>
      </c>
      <c r="Y174" s="36"/>
      <c r="Z174" s="36"/>
      <c r="AA174" s="36"/>
      <c r="AB174" s="36"/>
      <c r="AC174" s="36"/>
      <c r="AD174" s="36"/>
      <c r="AE174" s="36"/>
      <c r="AR174" s="227" t="s">
        <v>172</v>
      </c>
      <c r="AT174" s="227" t="s">
        <v>169</v>
      </c>
      <c r="AU174" s="227" t="s">
        <v>88</v>
      </c>
      <c r="AY174" s="15" t="s">
        <v>128</v>
      </c>
      <c r="BE174" s="228">
        <f>IF(O174="základní",K174,0)</f>
        <v>0</v>
      </c>
      <c r="BF174" s="228">
        <f>IF(O174="snížená",K174,0)</f>
        <v>0</v>
      </c>
      <c r="BG174" s="228">
        <f>IF(O174="zákl. přenesená",K174,0)</f>
        <v>0</v>
      </c>
      <c r="BH174" s="228">
        <f>IF(O174="sníž. přenesená",K174,0)</f>
        <v>0</v>
      </c>
      <c r="BI174" s="228">
        <f>IF(O174="nulová",K174,0)</f>
        <v>0</v>
      </c>
      <c r="BJ174" s="15" t="s">
        <v>86</v>
      </c>
      <c r="BK174" s="228">
        <f>ROUND(P174*H174,2)</f>
        <v>0</v>
      </c>
      <c r="BL174" s="15" t="s">
        <v>166</v>
      </c>
      <c r="BM174" s="227" t="s">
        <v>308</v>
      </c>
    </row>
    <row r="175" s="2" customFormat="1" ht="24.15" customHeight="1">
      <c r="A175" s="36"/>
      <c r="B175" s="37"/>
      <c r="C175" s="229" t="s">
        <v>309</v>
      </c>
      <c r="D175" s="229" t="s">
        <v>169</v>
      </c>
      <c r="E175" s="230" t="s">
        <v>310</v>
      </c>
      <c r="F175" s="231" t="s">
        <v>311</v>
      </c>
      <c r="G175" s="232" t="s">
        <v>146</v>
      </c>
      <c r="H175" s="233">
        <v>2</v>
      </c>
      <c r="I175" s="234"/>
      <c r="J175" s="235"/>
      <c r="K175" s="236">
        <f>ROUND(P175*H175,2)</f>
        <v>0</v>
      </c>
      <c r="L175" s="231" t="s">
        <v>1</v>
      </c>
      <c r="M175" s="237"/>
      <c r="N175" s="238" t="s">
        <v>1</v>
      </c>
      <c r="O175" s="223" t="s">
        <v>41</v>
      </c>
      <c r="P175" s="224">
        <f>I175+J175</f>
        <v>0</v>
      </c>
      <c r="Q175" s="224">
        <f>ROUND(I175*H175,2)</f>
        <v>0</v>
      </c>
      <c r="R175" s="224">
        <f>ROUND(J175*H175,2)</f>
        <v>0</v>
      </c>
      <c r="S175" s="89"/>
      <c r="T175" s="225">
        <f>S175*H175</f>
        <v>0</v>
      </c>
      <c r="U175" s="225">
        <v>0.0035000000000000001</v>
      </c>
      <c r="V175" s="225">
        <f>U175*H175</f>
        <v>0.0070000000000000001</v>
      </c>
      <c r="W175" s="225">
        <v>0</v>
      </c>
      <c r="X175" s="226">
        <f>W175*H175</f>
        <v>0</v>
      </c>
      <c r="Y175" s="36"/>
      <c r="Z175" s="36"/>
      <c r="AA175" s="36"/>
      <c r="AB175" s="36"/>
      <c r="AC175" s="36"/>
      <c r="AD175" s="36"/>
      <c r="AE175" s="36"/>
      <c r="AR175" s="227" t="s">
        <v>172</v>
      </c>
      <c r="AT175" s="227" t="s">
        <v>169</v>
      </c>
      <c r="AU175" s="227" t="s">
        <v>88</v>
      </c>
      <c r="AY175" s="15" t="s">
        <v>128</v>
      </c>
      <c r="BE175" s="228">
        <f>IF(O175="základní",K175,0)</f>
        <v>0</v>
      </c>
      <c r="BF175" s="228">
        <f>IF(O175="snížená",K175,0)</f>
        <v>0</v>
      </c>
      <c r="BG175" s="228">
        <f>IF(O175="zákl. přenesená",K175,0)</f>
        <v>0</v>
      </c>
      <c r="BH175" s="228">
        <f>IF(O175="sníž. přenesená",K175,0)</f>
        <v>0</v>
      </c>
      <c r="BI175" s="228">
        <f>IF(O175="nulová",K175,0)</f>
        <v>0</v>
      </c>
      <c r="BJ175" s="15" t="s">
        <v>86</v>
      </c>
      <c r="BK175" s="228">
        <f>ROUND(P175*H175,2)</f>
        <v>0</v>
      </c>
      <c r="BL175" s="15" t="s">
        <v>166</v>
      </c>
      <c r="BM175" s="227" t="s">
        <v>312</v>
      </c>
    </row>
    <row r="176" s="2" customFormat="1" ht="49.05" customHeight="1">
      <c r="A176" s="36"/>
      <c r="B176" s="37"/>
      <c r="C176" s="215" t="s">
        <v>313</v>
      </c>
      <c r="D176" s="215" t="s">
        <v>131</v>
      </c>
      <c r="E176" s="216" t="s">
        <v>314</v>
      </c>
      <c r="F176" s="217" t="s">
        <v>315</v>
      </c>
      <c r="G176" s="218" t="s">
        <v>157</v>
      </c>
      <c r="H176" s="219">
        <v>30</v>
      </c>
      <c r="I176" s="220"/>
      <c r="J176" s="220"/>
      <c r="K176" s="221">
        <f>ROUND(P176*H176,2)</f>
        <v>0</v>
      </c>
      <c r="L176" s="217" t="s">
        <v>135</v>
      </c>
      <c r="M176" s="42"/>
      <c r="N176" s="222" t="s">
        <v>1</v>
      </c>
      <c r="O176" s="223" t="s">
        <v>41</v>
      </c>
      <c r="P176" s="224">
        <f>I176+J176</f>
        <v>0</v>
      </c>
      <c r="Q176" s="224">
        <f>ROUND(I176*H176,2)</f>
        <v>0</v>
      </c>
      <c r="R176" s="224">
        <f>ROUND(J176*H176,2)</f>
        <v>0</v>
      </c>
      <c r="S176" s="89"/>
      <c r="T176" s="225">
        <f>S176*H176</f>
        <v>0</v>
      </c>
      <c r="U176" s="225">
        <v>0</v>
      </c>
      <c r="V176" s="225">
        <f>U176*H176</f>
        <v>0</v>
      </c>
      <c r="W176" s="225">
        <v>0</v>
      </c>
      <c r="X176" s="226">
        <f>W176*H176</f>
        <v>0</v>
      </c>
      <c r="Y176" s="36"/>
      <c r="Z176" s="36"/>
      <c r="AA176" s="36"/>
      <c r="AB176" s="36"/>
      <c r="AC176" s="36"/>
      <c r="AD176" s="36"/>
      <c r="AE176" s="36"/>
      <c r="AR176" s="227" t="s">
        <v>166</v>
      </c>
      <c r="AT176" s="227" t="s">
        <v>131</v>
      </c>
      <c r="AU176" s="227" t="s">
        <v>88</v>
      </c>
      <c r="AY176" s="15" t="s">
        <v>128</v>
      </c>
      <c r="BE176" s="228">
        <f>IF(O176="základní",K176,0)</f>
        <v>0</v>
      </c>
      <c r="BF176" s="228">
        <f>IF(O176="snížená",K176,0)</f>
        <v>0</v>
      </c>
      <c r="BG176" s="228">
        <f>IF(O176="zákl. přenesená",K176,0)</f>
        <v>0</v>
      </c>
      <c r="BH176" s="228">
        <f>IF(O176="sníž. přenesená",K176,0)</f>
        <v>0</v>
      </c>
      <c r="BI176" s="228">
        <f>IF(O176="nulová",K176,0)</f>
        <v>0</v>
      </c>
      <c r="BJ176" s="15" t="s">
        <v>86</v>
      </c>
      <c r="BK176" s="228">
        <f>ROUND(P176*H176,2)</f>
        <v>0</v>
      </c>
      <c r="BL176" s="15" t="s">
        <v>166</v>
      </c>
      <c r="BM176" s="227" t="s">
        <v>316</v>
      </c>
    </row>
    <row r="177" s="2" customFormat="1" ht="24.15" customHeight="1">
      <c r="A177" s="36"/>
      <c r="B177" s="37"/>
      <c r="C177" s="229" t="s">
        <v>317</v>
      </c>
      <c r="D177" s="229" t="s">
        <v>169</v>
      </c>
      <c r="E177" s="230" t="s">
        <v>318</v>
      </c>
      <c r="F177" s="231" t="s">
        <v>319</v>
      </c>
      <c r="G177" s="232" t="s">
        <v>157</v>
      </c>
      <c r="H177" s="233">
        <v>30</v>
      </c>
      <c r="I177" s="234"/>
      <c r="J177" s="235"/>
      <c r="K177" s="236">
        <f>ROUND(P177*H177,2)</f>
        <v>0</v>
      </c>
      <c r="L177" s="231" t="s">
        <v>1</v>
      </c>
      <c r="M177" s="237"/>
      <c r="N177" s="238" t="s">
        <v>1</v>
      </c>
      <c r="O177" s="223" t="s">
        <v>41</v>
      </c>
      <c r="P177" s="224">
        <f>I177+J177</f>
        <v>0</v>
      </c>
      <c r="Q177" s="224">
        <f>ROUND(I177*H177,2)</f>
        <v>0</v>
      </c>
      <c r="R177" s="224">
        <f>ROUND(J177*H177,2)</f>
        <v>0</v>
      </c>
      <c r="S177" s="89"/>
      <c r="T177" s="225">
        <f>S177*H177</f>
        <v>0</v>
      </c>
      <c r="U177" s="225">
        <v>0</v>
      </c>
      <c r="V177" s="225">
        <f>U177*H177</f>
        <v>0</v>
      </c>
      <c r="W177" s="225">
        <v>0</v>
      </c>
      <c r="X177" s="226">
        <f>W177*H177</f>
        <v>0</v>
      </c>
      <c r="Y177" s="36"/>
      <c r="Z177" s="36"/>
      <c r="AA177" s="36"/>
      <c r="AB177" s="36"/>
      <c r="AC177" s="36"/>
      <c r="AD177" s="36"/>
      <c r="AE177" s="36"/>
      <c r="AR177" s="227" t="s">
        <v>172</v>
      </c>
      <c r="AT177" s="227" t="s">
        <v>169</v>
      </c>
      <c r="AU177" s="227" t="s">
        <v>88</v>
      </c>
      <c r="AY177" s="15" t="s">
        <v>128</v>
      </c>
      <c r="BE177" s="228">
        <f>IF(O177="základní",K177,0)</f>
        <v>0</v>
      </c>
      <c r="BF177" s="228">
        <f>IF(O177="snížená",K177,0)</f>
        <v>0</v>
      </c>
      <c r="BG177" s="228">
        <f>IF(O177="zákl. přenesená",K177,0)</f>
        <v>0</v>
      </c>
      <c r="BH177" s="228">
        <f>IF(O177="sníž. přenesená",K177,0)</f>
        <v>0</v>
      </c>
      <c r="BI177" s="228">
        <f>IF(O177="nulová",K177,0)</f>
        <v>0</v>
      </c>
      <c r="BJ177" s="15" t="s">
        <v>86</v>
      </c>
      <c r="BK177" s="228">
        <f>ROUND(P177*H177,2)</f>
        <v>0</v>
      </c>
      <c r="BL177" s="15" t="s">
        <v>166</v>
      </c>
      <c r="BM177" s="227" t="s">
        <v>320</v>
      </c>
    </row>
    <row r="178" s="2" customFormat="1" ht="24.15" customHeight="1">
      <c r="A178" s="36"/>
      <c r="B178" s="37"/>
      <c r="C178" s="229" t="s">
        <v>321</v>
      </c>
      <c r="D178" s="229" t="s">
        <v>169</v>
      </c>
      <c r="E178" s="230" t="s">
        <v>322</v>
      </c>
      <c r="F178" s="231" t="s">
        <v>323</v>
      </c>
      <c r="G178" s="232" t="s">
        <v>146</v>
      </c>
      <c r="H178" s="233">
        <v>2</v>
      </c>
      <c r="I178" s="234"/>
      <c r="J178" s="235"/>
      <c r="K178" s="236">
        <f>ROUND(P178*H178,2)</f>
        <v>0</v>
      </c>
      <c r="L178" s="231" t="s">
        <v>1</v>
      </c>
      <c r="M178" s="237"/>
      <c r="N178" s="238" t="s">
        <v>1</v>
      </c>
      <c r="O178" s="223" t="s">
        <v>41</v>
      </c>
      <c r="P178" s="224">
        <f>I178+J178</f>
        <v>0</v>
      </c>
      <c r="Q178" s="224">
        <f>ROUND(I178*H178,2)</f>
        <v>0</v>
      </c>
      <c r="R178" s="224">
        <f>ROUND(J178*H178,2)</f>
        <v>0</v>
      </c>
      <c r="S178" s="89"/>
      <c r="T178" s="225">
        <f>S178*H178</f>
        <v>0</v>
      </c>
      <c r="U178" s="225">
        <v>0</v>
      </c>
      <c r="V178" s="225">
        <f>U178*H178</f>
        <v>0</v>
      </c>
      <c r="W178" s="225">
        <v>0</v>
      </c>
      <c r="X178" s="226">
        <f>W178*H178</f>
        <v>0</v>
      </c>
      <c r="Y178" s="36"/>
      <c r="Z178" s="36"/>
      <c r="AA178" s="36"/>
      <c r="AB178" s="36"/>
      <c r="AC178" s="36"/>
      <c r="AD178" s="36"/>
      <c r="AE178" s="36"/>
      <c r="AR178" s="227" t="s">
        <v>172</v>
      </c>
      <c r="AT178" s="227" t="s">
        <v>169</v>
      </c>
      <c r="AU178" s="227" t="s">
        <v>88</v>
      </c>
      <c r="AY178" s="15" t="s">
        <v>128</v>
      </c>
      <c r="BE178" s="228">
        <f>IF(O178="základní",K178,0)</f>
        <v>0</v>
      </c>
      <c r="BF178" s="228">
        <f>IF(O178="snížená",K178,0)</f>
        <v>0</v>
      </c>
      <c r="BG178" s="228">
        <f>IF(O178="zákl. přenesená",K178,0)</f>
        <v>0</v>
      </c>
      <c r="BH178" s="228">
        <f>IF(O178="sníž. přenesená",K178,0)</f>
        <v>0</v>
      </c>
      <c r="BI178" s="228">
        <f>IF(O178="nulová",K178,0)</f>
        <v>0</v>
      </c>
      <c r="BJ178" s="15" t="s">
        <v>86</v>
      </c>
      <c r="BK178" s="228">
        <f>ROUND(P178*H178,2)</f>
        <v>0</v>
      </c>
      <c r="BL178" s="15" t="s">
        <v>166</v>
      </c>
      <c r="BM178" s="227" t="s">
        <v>324</v>
      </c>
    </row>
    <row r="179" s="2" customFormat="1" ht="16.5" customHeight="1">
      <c r="A179" s="36"/>
      <c r="B179" s="37"/>
      <c r="C179" s="229" t="s">
        <v>325</v>
      </c>
      <c r="D179" s="229" t="s">
        <v>169</v>
      </c>
      <c r="E179" s="230" t="s">
        <v>326</v>
      </c>
      <c r="F179" s="231" t="s">
        <v>327</v>
      </c>
      <c r="G179" s="232" t="s">
        <v>328</v>
      </c>
      <c r="H179" s="233">
        <v>1</v>
      </c>
      <c r="I179" s="234"/>
      <c r="J179" s="235"/>
      <c r="K179" s="236">
        <f>ROUND(P179*H179,2)</f>
        <v>0</v>
      </c>
      <c r="L179" s="231" t="s">
        <v>1</v>
      </c>
      <c r="M179" s="237"/>
      <c r="N179" s="238" t="s">
        <v>1</v>
      </c>
      <c r="O179" s="223" t="s">
        <v>41</v>
      </c>
      <c r="P179" s="224">
        <f>I179+J179</f>
        <v>0</v>
      </c>
      <c r="Q179" s="224">
        <f>ROUND(I179*H179,2)</f>
        <v>0</v>
      </c>
      <c r="R179" s="224">
        <f>ROUND(J179*H179,2)</f>
        <v>0</v>
      </c>
      <c r="S179" s="89"/>
      <c r="T179" s="225">
        <f>S179*H179</f>
        <v>0</v>
      </c>
      <c r="U179" s="225">
        <v>0</v>
      </c>
      <c r="V179" s="225">
        <f>U179*H179</f>
        <v>0</v>
      </c>
      <c r="W179" s="225">
        <v>0</v>
      </c>
      <c r="X179" s="226">
        <f>W179*H179</f>
        <v>0</v>
      </c>
      <c r="Y179" s="36"/>
      <c r="Z179" s="36"/>
      <c r="AA179" s="36"/>
      <c r="AB179" s="36"/>
      <c r="AC179" s="36"/>
      <c r="AD179" s="36"/>
      <c r="AE179" s="36"/>
      <c r="AR179" s="227" t="s">
        <v>172</v>
      </c>
      <c r="AT179" s="227" t="s">
        <v>169</v>
      </c>
      <c r="AU179" s="227" t="s">
        <v>88</v>
      </c>
      <c r="AY179" s="15" t="s">
        <v>128</v>
      </c>
      <c r="BE179" s="228">
        <f>IF(O179="základní",K179,0)</f>
        <v>0</v>
      </c>
      <c r="BF179" s="228">
        <f>IF(O179="snížená",K179,0)</f>
        <v>0</v>
      </c>
      <c r="BG179" s="228">
        <f>IF(O179="zákl. přenesená",K179,0)</f>
        <v>0</v>
      </c>
      <c r="BH179" s="228">
        <f>IF(O179="sníž. přenesená",K179,0)</f>
        <v>0</v>
      </c>
      <c r="BI179" s="228">
        <f>IF(O179="nulová",K179,0)</f>
        <v>0</v>
      </c>
      <c r="BJ179" s="15" t="s">
        <v>86</v>
      </c>
      <c r="BK179" s="228">
        <f>ROUND(P179*H179,2)</f>
        <v>0</v>
      </c>
      <c r="BL179" s="15" t="s">
        <v>166</v>
      </c>
      <c r="BM179" s="227" t="s">
        <v>329</v>
      </c>
    </row>
    <row r="180" s="2" customFormat="1" ht="33" customHeight="1">
      <c r="A180" s="36"/>
      <c r="B180" s="37"/>
      <c r="C180" s="215" t="s">
        <v>330</v>
      </c>
      <c r="D180" s="215" t="s">
        <v>131</v>
      </c>
      <c r="E180" s="216" t="s">
        <v>331</v>
      </c>
      <c r="F180" s="217" t="s">
        <v>332</v>
      </c>
      <c r="G180" s="218" t="s">
        <v>157</v>
      </c>
      <c r="H180" s="219">
        <v>16</v>
      </c>
      <c r="I180" s="220"/>
      <c r="J180" s="220"/>
      <c r="K180" s="221">
        <f>ROUND(P180*H180,2)</f>
        <v>0</v>
      </c>
      <c r="L180" s="217" t="s">
        <v>135</v>
      </c>
      <c r="M180" s="42"/>
      <c r="N180" s="222" t="s">
        <v>1</v>
      </c>
      <c r="O180" s="223" t="s">
        <v>41</v>
      </c>
      <c r="P180" s="224">
        <f>I180+J180</f>
        <v>0</v>
      </c>
      <c r="Q180" s="224">
        <f>ROUND(I180*H180,2)</f>
        <v>0</v>
      </c>
      <c r="R180" s="224">
        <f>ROUND(J180*H180,2)</f>
        <v>0</v>
      </c>
      <c r="S180" s="89"/>
      <c r="T180" s="225">
        <f>S180*H180</f>
        <v>0</v>
      </c>
      <c r="U180" s="225">
        <v>0</v>
      </c>
      <c r="V180" s="225">
        <f>U180*H180</f>
        <v>0</v>
      </c>
      <c r="W180" s="225">
        <v>0</v>
      </c>
      <c r="X180" s="226">
        <f>W180*H180</f>
        <v>0</v>
      </c>
      <c r="Y180" s="36"/>
      <c r="Z180" s="36"/>
      <c r="AA180" s="36"/>
      <c r="AB180" s="36"/>
      <c r="AC180" s="36"/>
      <c r="AD180" s="36"/>
      <c r="AE180" s="36"/>
      <c r="AR180" s="227" t="s">
        <v>166</v>
      </c>
      <c r="AT180" s="227" t="s">
        <v>131</v>
      </c>
      <c r="AU180" s="227" t="s">
        <v>88</v>
      </c>
      <c r="AY180" s="15" t="s">
        <v>128</v>
      </c>
      <c r="BE180" s="228">
        <f>IF(O180="základní",K180,0)</f>
        <v>0</v>
      </c>
      <c r="BF180" s="228">
        <f>IF(O180="snížená",K180,0)</f>
        <v>0</v>
      </c>
      <c r="BG180" s="228">
        <f>IF(O180="zákl. přenesená",K180,0)</f>
        <v>0</v>
      </c>
      <c r="BH180" s="228">
        <f>IF(O180="sníž. přenesená",K180,0)</f>
        <v>0</v>
      </c>
      <c r="BI180" s="228">
        <f>IF(O180="nulová",K180,0)</f>
        <v>0</v>
      </c>
      <c r="BJ180" s="15" t="s">
        <v>86</v>
      </c>
      <c r="BK180" s="228">
        <f>ROUND(P180*H180,2)</f>
        <v>0</v>
      </c>
      <c r="BL180" s="15" t="s">
        <v>166</v>
      </c>
      <c r="BM180" s="227" t="s">
        <v>333</v>
      </c>
    </row>
    <row r="181" s="2" customFormat="1" ht="37.8" customHeight="1">
      <c r="A181" s="36"/>
      <c r="B181" s="37"/>
      <c r="C181" s="229" t="s">
        <v>334</v>
      </c>
      <c r="D181" s="229" t="s">
        <v>169</v>
      </c>
      <c r="E181" s="230" t="s">
        <v>335</v>
      </c>
      <c r="F181" s="231" t="s">
        <v>336</v>
      </c>
      <c r="G181" s="232" t="s">
        <v>157</v>
      </c>
      <c r="H181" s="233">
        <v>16</v>
      </c>
      <c r="I181" s="234"/>
      <c r="J181" s="235"/>
      <c r="K181" s="236">
        <f>ROUND(P181*H181,2)</f>
        <v>0</v>
      </c>
      <c r="L181" s="231" t="s">
        <v>1</v>
      </c>
      <c r="M181" s="237"/>
      <c r="N181" s="238" t="s">
        <v>1</v>
      </c>
      <c r="O181" s="223" t="s">
        <v>41</v>
      </c>
      <c r="P181" s="224">
        <f>I181+J181</f>
        <v>0</v>
      </c>
      <c r="Q181" s="224">
        <f>ROUND(I181*H181,2)</f>
        <v>0</v>
      </c>
      <c r="R181" s="224">
        <f>ROUND(J181*H181,2)</f>
        <v>0</v>
      </c>
      <c r="S181" s="89"/>
      <c r="T181" s="225">
        <f>S181*H181</f>
        <v>0</v>
      </c>
      <c r="U181" s="225">
        <v>0</v>
      </c>
      <c r="V181" s="225">
        <f>U181*H181</f>
        <v>0</v>
      </c>
      <c r="W181" s="225">
        <v>0</v>
      </c>
      <c r="X181" s="226">
        <f>W181*H181</f>
        <v>0</v>
      </c>
      <c r="Y181" s="36"/>
      <c r="Z181" s="36"/>
      <c r="AA181" s="36"/>
      <c r="AB181" s="36"/>
      <c r="AC181" s="36"/>
      <c r="AD181" s="36"/>
      <c r="AE181" s="36"/>
      <c r="AR181" s="227" t="s">
        <v>172</v>
      </c>
      <c r="AT181" s="227" t="s">
        <v>169</v>
      </c>
      <c r="AU181" s="227" t="s">
        <v>88</v>
      </c>
      <c r="AY181" s="15" t="s">
        <v>128</v>
      </c>
      <c r="BE181" s="228">
        <f>IF(O181="základní",K181,0)</f>
        <v>0</v>
      </c>
      <c r="BF181" s="228">
        <f>IF(O181="snížená",K181,0)</f>
        <v>0</v>
      </c>
      <c r="BG181" s="228">
        <f>IF(O181="zákl. přenesená",K181,0)</f>
        <v>0</v>
      </c>
      <c r="BH181" s="228">
        <f>IF(O181="sníž. přenesená",K181,0)</f>
        <v>0</v>
      </c>
      <c r="BI181" s="228">
        <f>IF(O181="nulová",K181,0)</f>
        <v>0</v>
      </c>
      <c r="BJ181" s="15" t="s">
        <v>86</v>
      </c>
      <c r="BK181" s="228">
        <f>ROUND(P181*H181,2)</f>
        <v>0</v>
      </c>
      <c r="BL181" s="15" t="s">
        <v>166</v>
      </c>
      <c r="BM181" s="227" t="s">
        <v>337</v>
      </c>
    </row>
    <row r="182" s="2" customFormat="1" ht="44.25" customHeight="1">
      <c r="A182" s="36"/>
      <c r="B182" s="37"/>
      <c r="C182" s="229" t="s">
        <v>338</v>
      </c>
      <c r="D182" s="229" t="s">
        <v>169</v>
      </c>
      <c r="E182" s="230" t="s">
        <v>339</v>
      </c>
      <c r="F182" s="231" t="s">
        <v>340</v>
      </c>
      <c r="G182" s="232" t="s">
        <v>146</v>
      </c>
      <c r="H182" s="233">
        <v>10</v>
      </c>
      <c r="I182" s="234"/>
      <c r="J182" s="235"/>
      <c r="K182" s="236">
        <f>ROUND(P182*H182,2)</f>
        <v>0</v>
      </c>
      <c r="L182" s="231" t="s">
        <v>1</v>
      </c>
      <c r="M182" s="237"/>
      <c r="N182" s="238" t="s">
        <v>1</v>
      </c>
      <c r="O182" s="223" t="s">
        <v>41</v>
      </c>
      <c r="P182" s="224">
        <f>I182+J182</f>
        <v>0</v>
      </c>
      <c r="Q182" s="224">
        <f>ROUND(I182*H182,2)</f>
        <v>0</v>
      </c>
      <c r="R182" s="224">
        <f>ROUND(J182*H182,2)</f>
        <v>0</v>
      </c>
      <c r="S182" s="89"/>
      <c r="T182" s="225">
        <f>S182*H182</f>
        <v>0</v>
      </c>
      <c r="U182" s="225">
        <v>0</v>
      </c>
      <c r="V182" s="225">
        <f>U182*H182</f>
        <v>0</v>
      </c>
      <c r="W182" s="225">
        <v>0</v>
      </c>
      <c r="X182" s="226">
        <f>W182*H182</f>
        <v>0</v>
      </c>
      <c r="Y182" s="36"/>
      <c r="Z182" s="36"/>
      <c r="AA182" s="36"/>
      <c r="AB182" s="36"/>
      <c r="AC182" s="36"/>
      <c r="AD182" s="36"/>
      <c r="AE182" s="36"/>
      <c r="AR182" s="227" t="s">
        <v>172</v>
      </c>
      <c r="AT182" s="227" t="s">
        <v>169</v>
      </c>
      <c r="AU182" s="227" t="s">
        <v>88</v>
      </c>
      <c r="AY182" s="15" t="s">
        <v>128</v>
      </c>
      <c r="BE182" s="228">
        <f>IF(O182="základní",K182,0)</f>
        <v>0</v>
      </c>
      <c r="BF182" s="228">
        <f>IF(O182="snížená",K182,0)</f>
        <v>0</v>
      </c>
      <c r="BG182" s="228">
        <f>IF(O182="zákl. přenesená",K182,0)</f>
        <v>0</v>
      </c>
      <c r="BH182" s="228">
        <f>IF(O182="sníž. přenesená",K182,0)</f>
        <v>0</v>
      </c>
      <c r="BI182" s="228">
        <f>IF(O182="nulová",K182,0)</f>
        <v>0</v>
      </c>
      <c r="BJ182" s="15" t="s">
        <v>86</v>
      </c>
      <c r="BK182" s="228">
        <f>ROUND(P182*H182,2)</f>
        <v>0</v>
      </c>
      <c r="BL182" s="15" t="s">
        <v>166</v>
      </c>
      <c r="BM182" s="227" t="s">
        <v>341</v>
      </c>
    </row>
    <row r="183" s="2" customFormat="1" ht="16.5" customHeight="1">
      <c r="A183" s="36"/>
      <c r="B183" s="37"/>
      <c r="C183" s="229" t="s">
        <v>342</v>
      </c>
      <c r="D183" s="229" t="s">
        <v>169</v>
      </c>
      <c r="E183" s="230" t="s">
        <v>343</v>
      </c>
      <c r="F183" s="231" t="s">
        <v>344</v>
      </c>
      <c r="G183" s="232" t="s">
        <v>146</v>
      </c>
      <c r="H183" s="233">
        <v>16</v>
      </c>
      <c r="I183" s="234"/>
      <c r="J183" s="235"/>
      <c r="K183" s="236">
        <f>ROUND(P183*H183,2)</f>
        <v>0</v>
      </c>
      <c r="L183" s="231" t="s">
        <v>1</v>
      </c>
      <c r="M183" s="237"/>
      <c r="N183" s="238" t="s">
        <v>1</v>
      </c>
      <c r="O183" s="223" t="s">
        <v>41</v>
      </c>
      <c r="P183" s="224">
        <f>I183+J183</f>
        <v>0</v>
      </c>
      <c r="Q183" s="224">
        <f>ROUND(I183*H183,2)</f>
        <v>0</v>
      </c>
      <c r="R183" s="224">
        <f>ROUND(J183*H183,2)</f>
        <v>0</v>
      </c>
      <c r="S183" s="89"/>
      <c r="T183" s="225">
        <f>S183*H183</f>
        <v>0</v>
      </c>
      <c r="U183" s="225">
        <v>0</v>
      </c>
      <c r="V183" s="225">
        <f>U183*H183</f>
        <v>0</v>
      </c>
      <c r="W183" s="225">
        <v>0</v>
      </c>
      <c r="X183" s="226">
        <f>W183*H183</f>
        <v>0</v>
      </c>
      <c r="Y183" s="36"/>
      <c r="Z183" s="36"/>
      <c r="AA183" s="36"/>
      <c r="AB183" s="36"/>
      <c r="AC183" s="36"/>
      <c r="AD183" s="36"/>
      <c r="AE183" s="36"/>
      <c r="AR183" s="227" t="s">
        <v>172</v>
      </c>
      <c r="AT183" s="227" t="s">
        <v>169</v>
      </c>
      <c r="AU183" s="227" t="s">
        <v>88</v>
      </c>
      <c r="AY183" s="15" t="s">
        <v>128</v>
      </c>
      <c r="BE183" s="228">
        <f>IF(O183="základní",K183,0)</f>
        <v>0</v>
      </c>
      <c r="BF183" s="228">
        <f>IF(O183="snížená",K183,0)</f>
        <v>0</v>
      </c>
      <c r="BG183" s="228">
        <f>IF(O183="zákl. přenesená",K183,0)</f>
        <v>0</v>
      </c>
      <c r="BH183" s="228">
        <f>IF(O183="sníž. přenesená",K183,0)</f>
        <v>0</v>
      </c>
      <c r="BI183" s="228">
        <f>IF(O183="nulová",K183,0)</f>
        <v>0</v>
      </c>
      <c r="BJ183" s="15" t="s">
        <v>86</v>
      </c>
      <c r="BK183" s="228">
        <f>ROUND(P183*H183,2)</f>
        <v>0</v>
      </c>
      <c r="BL183" s="15" t="s">
        <v>166</v>
      </c>
      <c r="BM183" s="227" t="s">
        <v>345</v>
      </c>
    </row>
    <row r="184" s="2" customFormat="1" ht="62.7" customHeight="1">
      <c r="A184" s="36"/>
      <c r="B184" s="37"/>
      <c r="C184" s="229" t="s">
        <v>346</v>
      </c>
      <c r="D184" s="229" t="s">
        <v>169</v>
      </c>
      <c r="E184" s="230" t="s">
        <v>347</v>
      </c>
      <c r="F184" s="231" t="s">
        <v>348</v>
      </c>
      <c r="G184" s="232" t="s">
        <v>146</v>
      </c>
      <c r="H184" s="233">
        <v>16</v>
      </c>
      <c r="I184" s="234"/>
      <c r="J184" s="235"/>
      <c r="K184" s="236">
        <f>ROUND(P184*H184,2)</f>
        <v>0</v>
      </c>
      <c r="L184" s="231" t="s">
        <v>1</v>
      </c>
      <c r="M184" s="237"/>
      <c r="N184" s="238" t="s">
        <v>1</v>
      </c>
      <c r="O184" s="223" t="s">
        <v>41</v>
      </c>
      <c r="P184" s="224">
        <f>I184+J184</f>
        <v>0</v>
      </c>
      <c r="Q184" s="224">
        <f>ROUND(I184*H184,2)</f>
        <v>0</v>
      </c>
      <c r="R184" s="224">
        <f>ROUND(J184*H184,2)</f>
        <v>0</v>
      </c>
      <c r="S184" s="89"/>
      <c r="T184" s="225">
        <f>S184*H184</f>
        <v>0</v>
      </c>
      <c r="U184" s="225">
        <v>0</v>
      </c>
      <c r="V184" s="225">
        <f>U184*H184</f>
        <v>0</v>
      </c>
      <c r="W184" s="225">
        <v>0</v>
      </c>
      <c r="X184" s="226">
        <f>W184*H184</f>
        <v>0</v>
      </c>
      <c r="Y184" s="36"/>
      <c r="Z184" s="36"/>
      <c r="AA184" s="36"/>
      <c r="AB184" s="36"/>
      <c r="AC184" s="36"/>
      <c r="AD184" s="36"/>
      <c r="AE184" s="36"/>
      <c r="AR184" s="227" t="s">
        <v>172</v>
      </c>
      <c r="AT184" s="227" t="s">
        <v>169</v>
      </c>
      <c r="AU184" s="227" t="s">
        <v>88</v>
      </c>
      <c r="AY184" s="15" t="s">
        <v>128</v>
      </c>
      <c r="BE184" s="228">
        <f>IF(O184="základní",K184,0)</f>
        <v>0</v>
      </c>
      <c r="BF184" s="228">
        <f>IF(O184="snížená",K184,0)</f>
        <v>0</v>
      </c>
      <c r="BG184" s="228">
        <f>IF(O184="zákl. přenesená",K184,0)</f>
        <v>0</v>
      </c>
      <c r="BH184" s="228">
        <f>IF(O184="sníž. přenesená",K184,0)</f>
        <v>0</v>
      </c>
      <c r="BI184" s="228">
        <f>IF(O184="nulová",K184,0)</f>
        <v>0</v>
      </c>
      <c r="BJ184" s="15" t="s">
        <v>86</v>
      </c>
      <c r="BK184" s="228">
        <f>ROUND(P184*H184,2)</f>
        <v>0</v>
      </c>
      <c r="BL184" s="15" t="s">
        <v>166</v>
      </c>
      <c r="BM184" s="227" t="s">
        <v>349</v>
      </c>
    </row>
    <row r="185" s="2" customFormat="1" ht="44.25" customHeight="1">
      <c r="A185" s="36"/>
      <c r="B185" s="37"/>
      <c r="C185" s="215" t="s">
        <v>350</v>
      </c>
      <c r="D185" s="215" t="s">
        <v>131</v>
      </c>
      <c r="E185" s="216" t="s">
        <v>351</v>
      </c>
      <c r="F185" s="217" t="s">
        <v>352</v>
      </c>
      <c r="G185" s="218" t="s">
        <v>353</v>
      </c>
      <c r="H185" s="250"/>
      <c r="I185" s="220"/>
      <c r="J185" s="220"/>
      <c r="K185" s="221">
        <f>ROUND(P185*H185,2)</f>
        <v>0</v>
      </c>
      <c r="L185" s="217" t="s">
        <v>135</v>
      </c>
      <c r="M185" s="42"/>
      <c r="N185" s="222" t="s">
        <v>1</v>
      </c>
      <c r="O185" s="223" t="s">
        <v>41</v>
      </c>
      <c r="P185" s="224">
        <f>I185+J185</f>
        <v>0</v>
      </c>
      <c r="Q185" s="224">
        <f>ROUND(I185*H185,2)</f>
        <v>0</v>
      </c>
      <c r="R185" s="224">
        <f>ROUND(J185*H185,2)</f>
        <v>0</v>
      </c>
      <c r="S185" s="89"/>
      <c r="T185" s="225">
        <f>S185*H185</f>
        <v>0</v>
      </c>
      <c r="U185" s="225">
        <v>0</v>
      </c>
      <c r="V185" s="225">
        <f>U185*H185</f>
        <v>0</v>
      </c>
      <c r="W185" s="225">
        <v>0</v>
      </c>
      <c r="X185" s="226">
        <f>W185*H185</f>
        <v>0</v>
      </c>
      <c r="Y185" s="36"/>
      <c r="Z185" s="36"/>
      <c r="AA185" s="36"/>
      <c r="AB185" s="36"/>
      <c r="AC185" s="36"/>
      <c r="AD185" s="36"/>
      <c r="AE185" s="36"/>
      <c r="AR185" s="227" t="s">
        <v>166</v>
      </c>
      <c r="AT185" s="227" t="s">
        <v>131</v>
      </c>
      <c r="AU185" s="227" t="s">
        <v>88</v>
      </c>
      <c r="AY185" s="15" t="s">
        <v>128</v>
      </c>
      <c r="BE185" s="228">
        <f>IF(O185="základní",K185,0)</f>
        <v>0</v>
      </c>
      <c r="BF185" s="228">
        <f>IF(O185="snížená",K185,0)</f>
        <v>0</v>
      </c>
      <c r="BG185" s="228">
        <f>IF(O185="zákl. přenesená",K185,0)</f>
        <v>0</v>
      </c>
      <c r="BH185" s="228">
        <f>IF(O185="sníž. přenesená",K185,0)</f>
        <v>0</v>
      </c>
      <c r="BI185" s="228">
        <f>IF(O185="nulová",K185,0)</f>
        <v>0</v>
      </c>
      <c r="BJ185" s="15" t="s">
        <v>86</v>
      </c>
      <c r="BK185" s="228">
        <f>ROUND(P185*H185,2)</f>
        <v>0</v>
      </c>
      <c r="BL185" s="15" t="s">
        <v>166</v>
      </c>
      <c r="BM185" s="227" t="s">
        <v>354</v>
      </c>
    </row>
    <row r="186" s="2" customFormat="1" ht="44.25" customHeight="1">
      <c r="A186" s="36"/>
      <c r="B186" s="37"/>
      <c r="C186" s="215" t="s">
        <v>355</v>
      </c>
      <c r="D186" s="215" t="s">
        <v>131</v>
      </c>
      <c r="E186" s="216" t="s">
        <v>356</v>
      </c>
      <c r="F186" s="217" t="s">
        <v>357</v>
      </c>
      <c r="G186" s="218" t="s">
        <v>146</v>
      </c>
      <c r="H186" s="219">
        <v>1</v>
      </c>
      <c r="I186" s="220"/>
      <c r="J186" s="220"/>
      <c r="K186" s="221">
        <f>ROUND(P186*H186,2)</f>
        <v>0</v>
      </c>
      <c r="L186" s="217" t="s">
        <v>135</v>
      </c>
      <c r="M186" s="42"/>
      <c r="N186" s="222" t="s">
        <v>1</v>
      </c>
      <c r="O186" s="223" t="s">
        <v>41</v>
      </c>
      <c r="P186" s="224">
        <f>I186+J186</f>
        <v>0</v>
      </c>
      <c r="Q186" s="224">
        <f>ROUND(I186*H186,2)</f>
        <v>0</v>
      </c>
      <c r="R186" s="224">
        <f>ROUND(J186*H186,2)</f>
        <v>0</v>
      </c>
      <c r="S186" s="89"/>
      <c r="T186" s="225">
        <f>S186*H186</f>
        <v>0</v>
      </c>
      <c r="U186" s="225">
        <v>0</v>
      </c>
      <c r="V186" s="225">
        <f>U186*H186</f>
        <v>0</v>
      </c>
      <c r="W186" s="225">
        <v>0</v>
      </c>
      <c r="X186" s="226">
        <f>W186*H186</f>
        <v>0</v>
      </c>
      <c r="Y186" s="36"/>
      <c r="Z186" s="36"/>
      <c r="AA186" s="36"/>
      <c r="AB186" s="36"/>
      <c r="AC186" s="36"/>
      <c r="AD186" s="36"/>
      <c r="AE186" s="36"/>
      <c r="AR186" s="227" t="s">
        <v>166</v>
      </c>
      <c r="AT186" s="227" t="s">
        <v>131</v>
      </c>
      <c r="AU186" s="227" t="s">
        <v>88</v>
      </c>
      <c r="AY186" s="15" t="s">
        <v>128</v>
      </c>
      <c r="BE186" s="228">
        <f>IF(O186="základní",K186,0)</f>
        <v>0</v>
      </c>
      <c r="BF186" s="228">
        <f>IF(O186="snížená",K186,0)</f>
        <v>0</v>
      </c>
      <c r="BG186" s="228">
        <f>IF(O186="zákl. přenesená",K186,0)</f>
        <v>0</v>
      </c>
      <c r="BH186" s="228">
        <f>IF(O186="sníž. přenesená",K186,0)</f>
        <v>0</v>
      </c>
      <c r="BI186" s="228">
        <f>IF(O186="nulová",K186,0)</f>
        <v>0</v>
      </c>
      <c r="BJ186" s="15" t="s">
        <v>86</v>
      </c>
      <c r="BK186" s="228">
        <f>ROUND(P186*H186,2)</f>
        <v>0</v>
      </c>
      <c r="BL186" s="15" t="s">
        <v>166</v>
      </c>
      <c r="BM186" s="227" t="s">
        <v>358</v>
      </c>
    </row>
    <row r="187" s="12" customFormat="1" ht="25.92" customHeight="1">
      <c r="A187" s="12"/>
      <c r="B187" s="198"/>
      <c r="C187" s="199"/>
      <c r="D187" s="200" t="s">
        <v>77</v>
      </c>
      <c r="E187" s="201" t="s">
        <v>169</v>
      </c>
      <c r="F187" s="201" t="s">
        <v>359</v>
      </c>
      <c r="G187" s="199"/>
      <c r="H187" s="199"/>
      <c r="I187" s="202"/>
      <c r="J187" s="202"/>
      <c r="K187" s="203">
        <f>BK187</f>
        <v>0</v>
      </c>
      <c r="L187" s="199"/>
      <c r="M187" s="204"/>
      <c r="N187" s="205"/>
      <c r="O187" s="206"/>
      <c r="P187" s="206"/>
      <c r="Q187" s="207">
        <f>Q188</f>
        <v>0</v>
      </c>
      <c r="R187" s="207">
        <f>R188</f>
        <v>0</v>
      </c>
      <c r="S187" s="206"/>
      <c r="T187" s="208">
        <f>T188</f>
        <v>0</v>
      </c>
      <c r="U187" s="206"/>
      <c r="V187" s="208">
        <f>V188</f>
        <v>0.00012000000000000002</v>
      </c>
      <c r="W187" s="206"/>
      <c r="X187" s="209">
        <f>X188</f>
        <v>0</v>
      </c>
      <c r="Y187" s="12"/>
      <c r="Z187" s="12"/>
      <c r="AA187" s="12"/>
      <c r="AB187" s="12"/>
      <c r="AC187" s="12"/>
      <c r="AD187" s="12"/>
      <c r="AE187" s="12"/>
      <c r="AR187" s="210" t="s">
        <v>143</v>
      </c>
      <c r="AT187" s="211" t="s">
        <v>77</v>
      </c>
      <c r="AU187" s="211" t="s">
        <v>78</v>
      </c>
      <c r="AY187" s="210" t="s">
        <v>128</v>
      </c>
      <c r="BK187" s="212">
        <f>BK188</f>
        <v>0</v>
      </c>
    </row>
    <row r="188" s="12" customFormat="1" ht="22.8" customHeight="1">
      <c r="A188" s="12"/>
      <c r="B188" s="198"/>
      <c r="C188" s="199"/>
      <c r="D188" s="200" t="s">
        <v>77</v>
      </c>
      <c r="E188" s="213" t="s">
        <v>360</v>
      </c>
      <c r="F188" s="213" t="s">
        <v>361</v>
      </c>
      <c r="G188" s="199"/>
      <c r="H188" s="199"/>
      <c r="I188" s="202"/>
      <c r="J188" s="202"/>
      <c r="K188" s="214">
        <f>BK188</f>
        <v>0</v>
      </c>
      <c r="L188" s="199"/>
      <c r="M188" s="204"/>
      <c r="N188" s="205"/>
      <c r="O188" s="206"/>
      <c r="P188" s="206"/>
      <c r="Q188" s="207">
        <f>SUM(Q189:Q191)</f>
        <v>0</v>
      </c>
      <c r="R188" s="207">
        <f>SUM(R189:R191)</f>
        <v>0</v>
      </c>
      <c r="S188" s="206"/>
      <c r="T188" s="208">
        <f>SUM(T189:T191)</f>
        <v>0</v>
      </c>
      <c r="U188" s="206"/>
      <c r="V188" s="208">
        <f>SUM(V189:V191)</f>
        <v>0.00012000000000000002</v>
      </c>
      <c r="W188" s="206"/>
      <c r="X188" s="209">
        <f>SUM(X189:X191)</f>
        <v>0</v>
      </c>
      <c r="Y188" s="12"/>
      <c r="Z188" s="12"/>
      <c r="AA188" s="12"/>
      <c r="AB188" s="12"/>
      <c r="AC188" s="12"/>
      <c r="AD188" s="12"/>
      <c r="AE188" s="12"/>
      <c r="AR188" s="210" t="s">
        <v>143</v>
      </c>
      <c r="AT188" s="211" t="s">
        <v>77</v>
      </c>
      <c r="AU188" s="211" t="s">
        <v>86</v>
      </c>
      <c r="AY188" s="210" t="s">
        <v>128</v>
      </c>
      <c r="BK188" s="212">
        <f>SUM(BK189:BK191)</f>
        <v>0</v>
      </c>
    </row>
    <row r="189" s="2" customFormat="1" ht="24.15" customHeight="1">
      <c r="A189" s="36"/>
      <c r="B189" s="37"/>
      <c r="C189" s="215" t="s">
        <v>362</v>
      </c>
      <c r="D189" s="215" t="s">
        <v>131</v>
      </c>
      <c r="E189" s="216" t="s">
        <v>363</v>
      </c>
      <c r="F189" s="217" t="s">
        <v>364</v>
      </c>
      <c r="G189" s="218" t="s">
        <v>146</v>
      </c>
      <c r="H189" s="219">
        <v>2</v>
      </c>
      <c r="I189" s="220"/>
      <c r="J189" s="220"/>
      <c r="K189" s="221">
        <f>ROUND(P189*H189,2)</f>
        <v>0</v>
      </c>
      <c r="L189" s="217" t="s">
        <v>135</v>
      </c>
      <c r="M189" s="42"/>
      <c r="N189" s="222" t="s">
        <v>1</v>
      </c>
      <c r="O189" s="223" t="s">
        <v>41</v>
      </c>
      <c r="P189" s="224">
        <f>I189+J189</f>
        <v>0</v>
      </c>
      <c r="Q189" s="224">
        <f>ROUND(I189*H189,2)</f>
        <v>0</v>
      </c>
      <c r="R189" s="224">
        <f>ROUND(J189*H189,2)</f>
        <v>0</v>
      </c>
      <c r="S189" s="89"/>
      <c r="T189" s="225">
        <f>S189*H189</f>
        <v>0</v>
      </c>
      <c r="U189" s="225">
        <v>0</v>
      </c>
      <c r="V189" s="225">
        <f>U189*H189</f>
        <v>0</v>
      </c>
      <c r="W189" s="225">
        <v>0</v>
      </c>
      <c r="X189" s="226">
        <f>W189*H189</f>
        <v>0</v>
      </c>
      <c r="Y189" s="36"/>
      <c r="Z189" s="36"/>
      <c r="AA189" s="36"/>
      <c r="AB189" s="36"/>
      <c r="AC189" s="36"/>
      <c r="AD189" s="36"/>
      <c r="AE189" s="36"/>
      <c r="AR189" s="227" t="s">
        <v>365</v>
      </c>
      <c r="AT189" s="227" t="s">
        <v>131</v>
      </c>
      <c r="AU189" s="227" t="s">
        <v>88</v>
      </c>
      <c r="AY189" s="15" t="s">
        <v>128</v>
      </c>
      <c r="BE189" s="228">
        <f>IF(O189="základní",K189,0)</f>
        <v>0</v>
      </c>
      <c r="BF189" s="228">
        <f>IF(O189="snížená",K189,0)</f>
        <v>0</v>
      </c>
      <c r="BG189" s="228">
        <f>IF(O189="zákl. přenesená",K189,0)</f>
        <v>0</v>
      </c>
      <c r="BH189" s="228">
        <f>IF(O189="sníž. přenesená",K189,0)</f>
        <v>0</v>
      </c>
      <c r="BI189" s="228">
        <f>IF(O189="nulová",K189,0)</f>
        <v>0</v>
      </c>
      <c r="BJ189" s="15" t="s">
        <v>86</v>
      </c>
      <c r="BK189" s="228">
        <f>ROUND(P189*H189,2)</f>
        <v>0</v>
      </c>
      <c r="BL189" s="15" t="s">
        <v>365</v>
      </c>
      <c r="BM189" s="227" t="s">
        <v>366</v>
      </c>
    </row>
    <row r="190" s="2" customFormat="1" ht="16.5" customHeight="1">
      <c r="A190" s="36"/>
      <c r="B190" s="37"/>
      <c r="C190" s="229" t="s">
        <v>367</v>
      </c>
      <c r="D190" s="229" t="s">
        <v>169</v>
      </c>
      <c r="E190" s="230" t="s">
        <v>368</v>
      </c>
      <c r="F190" s="231" t="s">
        <v>369</v>
      </c>
      <c r="G190" s="232" t="s">
        <v>146</v>
      </c>
      <c r="H190" s="233">
        <v>2</v>
      </c>
      <c r="I190" s="234"/>
      <c r="J190" s="235"/>
      <c r="K190" s="236">
        <f>ROUND(P190*H190,2)</f>
        <v>0</v>
      </c>
      <c r="L190" s="231" t="s">
        <v>1</v>
      </c>
      <c r="M190" s="237"/>
      <c r="N190" s="238" t="s">
        <v>1</v>
      </c>
      <c r="O190" s="223" t="s">
        <v>41</v>
      </c>
      <c r="P190" s="224">
        <f>I190+J190</f>
        <v>0</v>
      </c>
      <c r="Q190" s="224">
        <f>ROUND(I190*H190,2)</f>
        <v>0</v>
      </c>
      <c r="R190" s="224">
        <f>ROUND(J190*H190,2)</f>
        <v>0</v>
      </c>
      <c r="S190" s="89"/>
      <c r="T190" s="225">
        <f>S190*H190</f>
        <v>0</v>
      </c>
      <c r="U190" s="225">
        <v>2.0000000000000002E-05</v>
      </c>
      <c r="V190" s="225">
        <f>U190*H190</f>
        <v>4.0000000000000003E-05</v>
      </c>
      <c r="W190" s="225">
        <v>0</v>
      </c>
      <c r="X190" s="226">
        <f>W190*H190</f>
        <v>0</v>
      </c>
      <c r="Y190" s="36"/>
      <c r="Z190" s="36"/>
      <c r="AA190" s="36"/>
      <c r="AB190" s="36"/>
      <c r="AC190" s="36"/>
      <c r="AD190" s="36"/>
      <c r="AE190" s="36"/>
      <c r="AR190" s="227" t="s">
        <v>370</v>
      </c>
      <c r="AT190" s="227" t="s">
        <v>169</v>
      </c>
      <c r="AU190" s="227" t="s">
        <v>88</v>
      </c>
      <c r="AY190" s="15" t="s">
        <v>128</v>
      </c>
      <c r="BE190" s="228">
        <f>IF(O190="základní",K190,0)</f>
        <v>0</v>
      </c>
      <c r="BF190" s="228">
        <f>IF(O190="snížená",K190,0)</f>
        <v>0</v>
      </c>
      <c r="BG190" s="228">
        <f>IF(O190="zákl. přenesená",K190,0)</f>
        <v>0</v>
      </c>
      <c r="BH190" s="228">
        <f>IF(O190="sníž. přenesená",K190,0)</f>
        <v>0</v>
      </c>
      <c r="BI190" s="228">
        <f>IF(O190="nulová",K190,0)</f>
        <v>0</v>
      </c>
      <c r="BJ190" s="15" t="s">
        <v>86</v>
      </c>
      <c r="BK190" s="228">
        <f>ROUND(P190*H190,2)</f>
        <v>0</v>
      </c>
      <c r="BL190" s="15" t="s">
        <v>370</v>
      </c>
      <c r="BM190" s="227" t="s">
        <v>371</v>
      </c>
    </row>
    <row r="191" s="2" customFormat="1" ht="16.5" customHeight="1">
      <c r="A191" s="36"/>
      <c r="B191" s="37"/>
      <c r="C191" s="229" t="s">
        <v>372</v>
      </c>
      <c r="D191" s="229" t="s">
        <v>169</v>
      </c>
      <c r="E191" s="230" t="s">
        <v>373</v>
      </c>
      <c r="F191" s="231" t="s">
        <v>374</v>
      </c>
      <c r="G191" s="232" t="s">
        <v>146</v>
      </c>
      <c r="H191" s="233">
        <v>2</v>
      </c>
      <c r="I191" s="234"/>
      <c r="J191" s="235"/>
      <c r="K191" s="236">
        <f>ROUND(P191*H191,2)</f>
        <v>0</v>
      </c>
      <c r="L191" s="231" t="s">
        <v>1</v>
      </c>
      <c r="M191" s="237"/>
      <c r="N191" s="238" t="s">
        <v>1</v>
      </c>
      <c r="O191" s="223" t="s">
        <v>41</v>
      </c>
      <c r="P191" s="224">
        <f>I191+J191</f>
        <v>0</v>
      </c>
      <c r="Q191" s="224">
        <f>ROUND(I191*H191,2)</f>
        <v>0</v>
      </c>
      <c r="R191" s="224">
        <f>ROUND(J191*H191,2)</f>
        <v>0</v>
      </c>
      <c r="S191" s="89"/>
      <c r="T191" s="225">
        <f>S191*H191</f>
        <v>0</v>
      </c>
      <c r="U191" s="225">
        <v>4.0000000000000003E-05</v>
      </c>
      <c r="V191" s="225">
        <f>U191*H191</f>
        <v>8.0000000000000007E-05</v>
      </c>
      <c r="W191" s="225">
        <v>0</v>
      </c>
      <c r="X191" s="226">
        <f>W191*H191</f>
        <v>0</v>
      </c>
      <c r="Y191" s="36"/>
      <c r="Z191" s="36"/>
      <c r="AA191" s="36"/>
      <c r="AB191" s="36"/>
      <c r="AC191" s="36"/>
      <c r="AD191" s="36"/>
      <c r="AE191" s="36"/>
      <c r="AR191" s="227" t="s">
        <v>370</v>
      </c>
      <c r="AT191" s="227" t="s">
        <v>169</v>
      </c>
      <c r="AU191" s="227" t="s">
        <v>88</v>
      </c>
      <c r="AY191" s="15" t="s">
        <v>128</v>
      </c>
      <c r="BE191" s="228">
        <f>IF(O191="základní",K191,0)</f>
        <v>0</v>
      </c>
      <c r="BF191" s="228">
        <f>IF(O191="snížená",K191,0)</f>
        <v>0</v>
      </c>
      <c r="BG191" s="228">
        <f>IF(O191="zákl. přenesená",K191,0)</f>
        <v>0</v>
      </c>
      <c r="BH191" s="228">
        <f>IF(O191="sníž. přenesená",K191,0)</f>
        <v>0</v>
      </c>
      <c r="BI191" s="228">
        <f>IF(O191="nulová",K191,0)</f>
        <v>0</v>
      </c>
      <c r="BJ191" s="15" t="s">
        <v>86</v>
      </c>
      <c r="BK191" s="228">
        <f>ROUND(P191*H191,2)</f>
        <v>0</v>
      </c>
      <c r="BL191" s="15" t="s">
        <v>370</v>
      </c>
      <c r="BM191" s="227" t="s">
        <v>375</v>
      </c>
    </row>
    <row r="192" s="12" customFormat="1" ht="25.92" customHeight="1">
      <c r="A192" s="12"/>
      <c r="B192" s="198"/>
      <c r="C192" s="199"/>
      <c r="D192" s="200" t="s">
        <v>77</v>
      </c>
      <c r="E192" s="201" t="s">
        <v>376</v>
      </c>
      <c r="F192" s="201" t="s">
        <v>377</v>
      </c>
      <c r="G192" s="199"/>
      <c r="H192" s="199"/>
      <c r="I192" s="202"/>
      <c r="J192" s="202"/>
      <c r="K192" s="203">
        <f>BK192</f>
        <v>0</v>
      </c>
      <c r="L192" s="199"/>
      <c r="M192" s="204"/>
      <c r="N192" s="205"/>
      <c r="O192" s="206"/>
      <c r="P192" s="206"/>
      <c r="Q192" s="207">
        <f>Q193</f>
        <v>0</v>
      </c>
      <c r="R192" s="207">
        <f>R193</f>
        <v>0</v>
      </c>
      <c r="S192" s="206"/>
      <c r="T192" s="208">
        <f>T193</f>
        <v>0</v>
      </c>
      <c r="U192" s="206"/>
      <c r="V192" s="208">
        <f>V193</f>
        <v>0</v>
      </c>
      <c r="W192" s="206"/>
      <c r="X192" s="209">
        <f>X193</f>
        <v>0</v>
      </c>
      <c r="Y192" s="12"/>
      <c r="Z192" s="12"/>
      <c r="AA192" s="12"/>
      <c r="AB192" s="12"/>
      <c r="AC192" s="12"/>
      <c r="AD192" s="12"/>
      <c r="AE192" s="12"/>
      <c r="AR192" s="210" t="s">
        <v>136</v>
      </c>
      <c r="AT192" s="211" t="s">
        <v>77</v>
      </c>
      <c r="AU192" s="211" t="s">
        <v>78</v>
      </c>
      <c r="AY192" s="210" t="s">
        <v>128</v>
      </c>
      <c r="BK192" s="212">
        <f>BK193</f>
        <v>0</v>
      </c>
    </row>
    <row r="193" s="2" customFormat="1" ht="24.15" customHeight="1">
      <c r="A193" s="36"/>
      <c r="B193" s="37"/>
      <c r="C193" s="215" t="s">
        <v>378</v>
      </c>
      <c r="D193" s="215" t="s">
        <v>131</v>
      </c>
      <c r="E193" s="216" t="s">
        <v>379</v>
      </c>
      <c r="F193" s="217" t="s">
        <v>380</v>
      </c>
      <c r="G193" s="218" t="s">
        <v>381</v>
      </c>
      <c r="H193" s="219">
        <v>4</v>
      </c>
      <c r="I193" s="220"/>
      <c r="J193" s="220"/>
      <c r="K193" s="221">
        <f>ROUND(P193*H193,2)</f>
        <v>0</v>
      </c>
      <c r="L193" s="217" t="s">
        <v>135</v>
      </c>
      <c r="M193" s="42"/>
      <c r="N193" s="251" t="s">
        <v>1</v>
      </c>
      <c r="O193" s="252" t="s">
        <v>41</v>
      </c>
      <c r="P193" s="253">
        <f>I193+J193</f>
        <v>0</v>
      </c>
      <c r="Q193" s="253">
        <f>ROUND(I193*H193,2)</f>
        <v>0</v>
      </c>
      <c r="R193" s="253">
        <f>ROUND(J193*H193,2)</f>
        <v>0</v>
      </c>
      <c r="S193" s="254"/>
      <c r="T193" s="255">
        <f>S193*H193</f>
        <v>0</v>
      </c>
      <c r="U193" s="255">
        <v>0</v>
      </c>
      <c r="V193" s="255">
        <f>U193*H193</f>
        <v>0</v>
      </c>
      <c r="W193" s="255">
        <v>0</v>
      </c>
      <c r="X193" s="256">
        <f>W193*H193</f>
        <v>0</v>
      </c>
      <c r="Y193" s="36"/>
      <c r="Z193" s="36"/>
      <c r="AA193" s="36"/>
      <c r="AB193" s="36"/>
      <c r="AC193" s="36"/>
      <c r="AD193" s="36"/>
      <c r="AE193" s="36"/>
      <c r="AR193" s="227" t="s">
        <v>382</v>
      </c>
      <c r="AT193" s="227" t="s">
        <v>131</v>
      </c>
      <c r="AU193" s="227" t="s">
        <v>86</v>
      </c>
      <c r="AY193" s="15" t="s">
        <v>128</v>
      </c>
      <c r="BE193" s="228">
        <f>IF(O193="základní",K193,0)</f>
        <v>0</v>
      </c>
      <c r="BF193" s="228">
        <f>IF(O193="snížená",K193,0)</f>
        <v>0</v>
      </c>
      <c r="BG193" s="228">
        <f>IF(O193="zákl. přenesená",K193,0)</f>
        <v>0</v>
      </c>
      <c r="BH193" s="228">
        <f>IF(O193="sníž. přenesená",K193,0)</f>
        <v>0</v>
      </c>
      <c r="BI193" s="228">
        <f>IF(O193="nulová",K193,0)</f>
        <v>0</v>
      </c>
      <c r="BJ193" s="15" t="s">
        <v>86</v>
      </c>
      <c r="BK193" s="228">
        <f>ROUND(P193*H193,2)</f>
        <v>0</v>
      </c>
      <c r="BL193" s="15" t="s">
        <v>382</v>
      </c>
      <c r="BM193" s="227" t="s">
        <v>383</v>
      </c>
    </row>
    <row r="194" s="2" customFormat="1" ht="6.96" customHeight="1">
      <c r="A194" s="36"/>
      <c r="B194" s="64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42"/>
      <c r="N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</row>
  </sheetData>
  <sheetProtection sheet="1" autoFilter="0" formatColumns="0" formatRows="0" objects="1" scenarios="1" spinCount="100000" saltValue="IcOsm9SXA0oR8herK4kjHmuDwimmu9wiTVLJ4oxIMiegx5a8XaifcfagaPfOWvSSNHguozL/FwWWt29WCF2cWA==" hashValue="At2m49xrC3RA1AMPcHdJI0rNTIvoQ5WNZj3Y8YBm/xzTNiYVEZWhDKOd+RNWWP5FCcts6ur1BOlIxc1f6a9uYQ==" algorithmName="SHA-512" password="CC35"/>
  <autoFilter ref="C123:L19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NOTEBOOK-DELL\Petr Kubala</dc:creator>
  <cp:lastModifiedBy>NOTEBOOK-DELL\Petr Kubala</cp:lastModifiedBy>
  <dcterms:created xsi:type="dcterms:W3CDTF">2024-12-02T10:09:12Z</dcterms:created>
  <dcterms:modified xsi:type="dcterms:W3CDTF">2024-12-02T10:09:13Z</dcterms:modified>
</cp:coreProperties>
</file>