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defaultThemeVersion="124226"/>
  <mc:AlternateContent xmlns:mc="http://schemas.openxmlformats.org/markup-compatibility/2006">
    <mc:Choice Requires="x15">
      <x15ac:absPath xmlns:x15ac="http://schemas.microsoft.com/office/spreadsheetml/2010/11/ac" url="\\sharejih.mmo.cz\sharejih$\jih_users\koukalovama\Dokumenty\PD\ZŠ F. Formana 45\For Chill 45\PDF\"/>
    </mc:Choice>
  </mc:AlternateContent>
  <xr:revisionPtr revIDLastSave="0" documentId="13_ncr:1_{0C17DC24-BFC8-481C-9A7B-A4B7F9C54FA1}" xr6:coauthVersionLast="47" xr6:coauthVersionMax="47" xr10:uidLastSave="{00000000-0000-0000-0000-000000000000}"/>
  <bookViews>
    <workbookView xWindow="-120" yWindow="-120" windowWidth="29040" windowHeight="15720" activeTab="3" xr2:uid="{00000000-000D-0000-FFFF-FFFF00000000}"/>
  </bookViews>
  <sheets>
    <sheet name="Pokyny pro vyplnění" sheetId="11" r:id="rId1"/>
    <sheet name="Stavba" sheetId="1" r:id="rId2"/>
    <sheet name="VzorPolozky" sheetId="10" state="hidden" r:id="rId3"/>
    <sheet name="SO 01 01 Pol" sheetId="12" r:id="rId4"/>
  </sheets>
  <externalReferences>
    <externalReference r:id="rId5"/>
  </externalReferences>
  <definedNames>
    <definedName name="CelkemDPHVypocet" localSheetId="1">Stavba!$H$42</definedName>
    <definedName name="CenaCelkem">Stavba!$G$29</definedName>
    <definedName name="CenaCelkemBezDPH">Stavba!$G$28</definedName>
    <definedName name="CenaCelkemVypocet" localSheetId="1">Stavba!$I$42</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01 01 Pol'!$1:$7</definedName>
    <definedName name="oadresa">Stavba!$D$6</definedName>
    <definedName name="Objednatel" localSheetId="1">Stavba!$D$5</definedName>
    <definedName name="Objekt" localSheetId="1">Stavba!$B$38</definedName>
    <definedName name="_xlnm.Print_Area" localSheetId="3">'SO 01 01 Pol'!$A$1:$Y$146</definedName>
    <definedName name="_xlnm.Print_Area" localSheetId="1">Stavba!$A$1:$J$56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Stavba!$F$42</definedName>
    <definedName name="ZakladDPHZakl">Stavba!$G$25</definedName>
    <definedName name="ZakladDPHZaklVypocet" localSheetId="1">Stavba!$G$42</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5" i="1" l="1"/>
  <c r="I54" i="1"/>
  <c r="I53" i="1"/>
  <c r="I52" i="1"/>
  <c r="I51" i="1"/>
  <c r="I50" i="1"/>
  <c r="I49" i="1"/>
  <c r="G41" i="1"/>
  <c r="F41" i="1"/>
  <c r="G40" i="1"/>
  <c r="F40" i="1"/>
  <c r="G39" i="1"/>
  <c r="F39" i="1"/>
  <c r="G136" i="12"/>
  <c r="BA132" i="12"/>
  <c r="BA105" i="12"/>
  <c r="BA94" i="12"/>
  <c r="BA93" i="12"/>
  <c r="BA91" i="12"/>
  <c r="BA84" i="12"/>
  <c r="BA83" i="12"/>
  <c r="BA81" i="12"/>
  <c r="BA77" i="12"/>
  <c r="BA73" i="12"/>
  <c r="BA65" i="12"/>
  <c r="BA61" i="12"/>
  <c r="BA54" i="12"/>
  <c r="BA50" i="12"/>
  <c r="BA43" i="12"/>
  <c r="BA39" i="12"/>
  <c r="BA32" i="12"/>
  <c r="V8" i="12"/>
  <c r="G9" i="12"/>
  <c r="I9" i="12"/>
  <c r="K9" i="12"/>
  <c r="M9" i="12"/>
  <c r="O9" i="12"/>
  <c r="Q9" i="12"/>
  <c r="V9" i="12"/>
  <c r="G11" i="12"/>
  <c r="I11" i="12"/>
  <c r="I8" i="12" s="1"/>
  <c r="K11" i="12"/>
  <c r="K8" i="12" s="1"/>
  <c r="M11" i="12"/>
  <c r="O11" i="12"/>
  <c r="O8" i="12" s="1"/>
  <c r="Q11" i="12"/>
  <c r="V11" i="12"/>
  <c r="G13" i="12"/>
  <c r="I13" i="12"/>
  <c r="K13" i="12"/>
  <c r="M13" i="12"/>
  <c r="O13" i="12"/>
  <c r="Q13" i="12"/>
  <c r="V13" i="12"/>
  <c r="G15" i="12"/>
  <c r="M15" i="12" s="1"/>
  <c r="I15" i="12"/>
  <c r="K15" i="12"/>
  <c r="O15" i="12"/>
  <c r="Q15" i="12"/>
  <c r="V15" i="12"/>
  <c r="G16" i="12"/>
  <c r="I16" i="12"/>
  <c r="K16" i="12"/>
  <c r="M16" i="12"/>
  <c r="O16" i="12"/>
  <c r="Q16" i="12"/>
  <c r="V16" i="12"/>
  <c r="G17" i="12"/>
  <c r="AF136" i="12" s="1"/>
  <c r="I17" i="12"/>
  <c r="K17" i="12"/>
  <c r="O17" i="12"/>
  <c r="Q17" i="12"/>
  <c r="V17" i="12"/>
  <c r="G19" i="12"/>
  <c r="I19" i="12"/>
  <c r="K19" i="12"/>
  <c r="M19" i="12"/>
  <c r="O19" i="12"/>
  <c r="Q19" i="12"/>
  <c r="Q8" i="12" s="1"/>
  <c r="V19" i="12"/>
  <c r="G21" i="12"/>
  <c r="I21" i="12"/>
  <c r="K21" i="12"/>
  <c r="M21" i="12"/>
  <c r="O21" i="12"/>
  <c r="Q21" i="12"/>
  <c r="V21" i="12"/>
  <c r="G23" i="12"/>
  <c r="I23" i="12"/>
  <c r="K23" i="12"/>
  <c r="M23" i="12"/>
  <c r="O23" i="12"/>
  <c r="Q23" i="12"/>
  <c r="V23" i="12"/>
  <c r="G25" i="12"/>
  <c r="I25" i="12"/>
  <c r="K25" i="12"/>
  <c r="M25" i="12"/>
  <c r="O25" i="12"/>
  <c r="Q25" i="12"/>
  <c r="V25" i="12"/>
  <c r="G28" i="12"/>
  <c r="I28" i="12"/>
  <c r="G29" i="12"/>
  <c r="M29" i="12" s="1"/>
  <c r="I29" i="12"/>
  <c r="K29" i="12"/>
  <c r="K28" i="12" s="1"/>
  <c r="O29" i="12"/>
  <c r="O28" i="12" s="1"/>
  <c r="Q29" i="12"/>
  <c r="Q28" i="12" s="1"/>
  <c r="V29" i="12"/>
  <c r="V28" i="12" s="1"/>
  <c r="G40" i="12"/>
  <c r="I40" i="12"/>
  <c r="K40" i="12"/>
  <c r="M40" i="12"/>
  <c r="O40" i="12"/>
  <c r="Q40" i="12"/>
  <c r="V40" i="12"/>
  <c r="G51" i="12"/>
  <c r="I51" i="12"/>
  <c r="K51" i="12"/>
  <c r="M51" i="12"/>
  <c r="O51" i="12"/>
  <c r="Q51" i="12"/>
  <c r="V51" i="12"/>
  <c r="G62" i="12"/>
  <c r="I62" i="12"/>
  <c r="K62" i="12"/>
  <c r="M62" i="12"/>
  <c r="O62" i="12"/>
  <c r="Q62" i="12"/>
  <c r="V62" i="12"/>
  <c r="G74" i="12"/>
  <c r="M74" i="12" s="1"/>
  <c r="I74" i="12"/>
  <c r="K74" i="12"/>
  <c r="O74" i="12"/>
  <c r="Q74" i="12"/>
  <c r="V74" i="12"/>
  <c r="G78" i="12"/>
  <c r="I78" i="12"/>
  <c r="K78" i="12"/>
  <c r="M78" i="12"/>
  <c r="O78" i="12"/>
  <c r="Q78" i="12"/>
  <c r="V78" i="12"/>
  <c r="G88" i="12"/>
  <c r="M88" i="12" s="1"/>
  <c r="I88" i="12"/>
  <c r="K88" i="12"/>
  <c r="O88" i="12"/>
  <c r="Q88" i="12"/>
  <c r="V88" i="12"/>
  <c r="G99" i="12"/>
  <c r="I99" i="12"/>
  <c r="K99" i="12"/>
  <c r="M99" i="12"/>
  <c r="O99" i="12"/>
  <c r="Q99" i="12"/>
  <c r="V99" i="12"/>
  <c r="G106" i="12"/>
  <c r="I106" i="12"/>
  <c r="K106" i="12"/>
  <c r="M106" i="12"/>
  <c r="O106" i="12"/>
  <c r="Q106" i="12"/>
  <c r="V106" i="12"/>
  <c r="G107" i="12"/>
  <c r="K107" i="12"/>
  <c r="G108" i="12"/>
  <c r="I108" i="12"/>
  <c r="K108" i="12"/>
  <c r="M108" i="12"/>
  <c r="O108" i="12"/>
  <c r="O107" i="12" s="1"/>
  <c r="Q108" i="12"/>
  <c r="Q107" i="12" s="1"/>
  <c r="V108" i="12"/>
  <c r="V107" i="12" s="1"/>
  <c r="G110" i="12"/>
  <c r="M110" i="12" s="1"/>
  <c r="M107" i="12" s="1"/>
  <c r="I110" i="12"/>
  <c r="I107" i="12" s="1"/>
  <c r="K110" i="12"/>
  <c r="O110" i="12"/>
  <c r="Q110" i="12"/>
  <c r="V110" i="12"/>
  <c r="G112" i="12"/>
  <c r="I112" i="12"/>
  <c r="K112" i="12"/>
  <c r="M112" i="12"/>
  <c r="O112" i="12"/>
  <c r="Q112" i="12"/>
  <c r="V112" i="12"/>
  <c r="G113" i="12"/>
  <c r="I113" i="12"/>
  <c r="K113" i="12"/>
  <c r="M113" i="12"/>
  <c r="O113" i="12"/>
  <c r="Q113" i="12"/>
  <c r="V113" i="12"/>
  <c r="G114" i="12"/>
  <c r="I114" i="12"/>
  <c r="K114" i="12"/>
  <c r="M114" i="12"/>
  <c r="O114" i="12"/>
  <c r="G115" i="12"/>
  <c r="I115" i="12"/>
  <c r="K115" i="12"/>
  <c r="M115" i="12"/>
  <c r="O115" i="12"/>
  <c r="Q115" i="12"/>
  <c r="Q114" i="12" s="1"/>
  <c r="V115" i="12"/>
  <c r="V114" i="12" s="1"/>
  <c r="G116" i="12"/>
  <c r="I116" i="12"/>
  <c r="K116" i="12"/>
  <c r="G117" i="12"/>
  <c r="I117" i="12"/>
  <c r="K117" i="12"/>
  <c r="M117" i="12"/>
  <c r="O117" i="12"/>
  <c r="O116" i="12" s="1"/>
  <c r="Q117" i="12"/>
  <c r="Q116" i="12" s="1"/>
  <c r="V117" i="12"/>
  <c r="V116" i="12" s="1"/>
  <c r="G118" i="12"/>
  <c r="M118" i="12" s="1"/>
  <c r="I118" i="12"/>
  <c r="K118" i="12"/>
  <c r="O118" i="12"/>
  <c r="Q118" i="12"/>
  <c r="V118" i="12"/>
  <c r="G119" i="12"/>
  <c r="I119" i="12"/>
  <c r="K119" i="12"/>
  <c r="M119" i="12"/>
  <c r="O119" i="12"/>
  <c r="Q119" i="12"/>
  <c r="V119" i="12"/>
  <c r="G120" i="12"/>
  <c r="I120" i="12"/>
  <c r="K120" i="12"/>
  <c r="M120" i="12"/>
  <c r="O120" i="12"/>
  <c r="Q120" i="12"/>
  <c r="V120" i="12"/>
  <c r="G121" i="12"/>
  <c r="I121" i="12"/>
  <c r="K121" i="12"/>
  <c r="M121" i="12"/>
  <c r="O121" i="12"/>
  <c r="Q121" i="12"/>
  <c r="V121" i="12"/>
  <c r="G123" i="12"/>
  <c r="M123" i="12" s="1"/>
  <c r="M122" i="12" s="1"/>
  <c r="I123" i="12"/>
  <c r="I122" i="12" s="1"/>
  <c r="K123" i="12"/>
  <c r="O123" i="12"/>
  <c r="Q123" i="12"/>
  <c r="V123" i="12"/>
  <c r="G129" i="12"/>
  <c r="I129" i="12"/>
  <c r="K129" i="12"/>
  <c r="K122" i="12" s="1"/>
  <c r="M129" i="12"/>
  <c r="O129" i="12"/>
  <c r="O122" i="12" s="1"/>
  <c r="Q129" i="12"/>
  <c r="Q122" i="12" s="1"/>
  <c r="V129" i="12"/>
  <c r="V122" i="12" s="1"/>
  <c r="G133" i="12"/>
  <c r="I133" i="12"/>
  <c r="K133" i="12"/>
  <c r="M133" i="12"/>
  <c r="O133" i="12"/>
  <c r="Q133" i="12"/>
  <c r="V133" i="12"/>
  <c r="G134" i="12"/>
  <c r="I134" i="12"/>
  <c r="K134" i="12"/>
  <c r="M134" i="12"/>
  <c r="O134" i="12"/>
  <c r="Q134" i="12"/>
  <c r="V134" i="12"/>
  <c r="AE136" i="12"/>
  <c r="I20" i="1"/>
  <c r="I19" i="1"/>
  <c r="I18" i="1"/>
  <c r="I17" i="1"/>
  <c r="I16" i="1"/>
  <c r="I56" i="1"/>
  <c r="J55" i="1" s="1"/>
  <c r="J53" i="1"/>
  <c r="J52" i="1"/>
  <c r="F42" i="1"/>
  <c r="G42" i="1"/>
  <c r="G25" i="1" s="1"/>
  <c r="A25" i="1" s="1"/>
  <c r="H41" i="1"/>
  <c r="I41" i="1" s="1"/>
  <c r="H40" i="1"/>
  <c r="I40" i="1" s="1"/>
  <c r="H39" i="1"/>
  <c r="H42" i="1" s="1"/>
  <c r="J28" i="1"/>
  <c r="J26" i="1"/>
  <c r="G38" i="1"/>
  <c r="F38" i="1"/>
  <c r="J23" i="1"/>
  <c r="J24" i="1"/>
  <c r="J25" i="1"/>
  <c r="J27" i="1"/>
  <c r="E24" i="1"/>
  <c r="E26" i="1"/>
  <c r="J49" i="1" l="1"/>
  <c r="J50" i="1"/>
  <c r="J51" i="1"/>
  <c r="A26" i="1"/>
  <c r="G26" i="1"/>
  <c r="G28" i="1"/>
  <c r="G23" i="1"/>
  <c r="M116" i="12"/>
  <c r="M28" i="12"/>
  <c r="G8" i="12"/>
  <c r="G122" i="12"/>
  <c r="M17" i="12"/>
  <c r="M8" i="12" s="1"/>
  <c r="I21" i="1"/>
  <c r="J54" i="1"/>
  <c r="I39" i="1"/>
  <c r="I42" i="1" s="1"/>
  <c r="J40" i="1" s="1"/>
  <c r="J56" i="1" l="1"/>
  <c r="A23" i="1"/>
  <c r="J41" i="1"/>
  <c r="J39" i="1"/>
  <c r="J42" i="1" s="1"/>
  <c r="A24" i="1" l="1"/>
  <c r="G24" i="1"/>
  <c r="A27" i="1" s="1"/>
  <c r="A29" i="1" l="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Dana Víchová</author>
  </authors>
  <commentList>
    <comment ref="S6" authorId="0" shapeId="0" xr:uid="{099714DB-F48C-4961-89C3-8D3E616A60DA}">
      <text>
        <r>
          <rPr>
            <sz val="9"/>
            <color indexed="81"/>
            <rFont val="Tahoma"/>
            <family val="2"/>
            <charset val="238"/>
          </rPr>
          <t>Jedná se o informaci, zda se jedná o položku, která je do rozpočtu zadána z cenové soustavy RTS, nebo vlastní.</t>
        </r>
      </text>
    </comment>
    <comment ref="T6" authorId="0" shapeId="0" xr:uid="{9DD2C721-CAEB-4C1D-BBF4-6F1D65E50B53}">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<sst xmlns="http://schemas.openxmlformats.org/spreadsheetml/2006/main" count="605" uniqueCount="234">
  <si>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</si>
  <si>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</si>
  <si>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</si>
  <si>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</si>
  <si>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</si>
  <si>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</si>
  <si>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</si>
  <si>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</si>
  <si>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</si>
  <si>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</si>
  <si>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</si>
  <si>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</si>
  <si>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</si>
  <si>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</si>
  <si>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</si>
  <si>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</si>
  <si>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</si>
  <si>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</si>
  <si>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</si>
  <si>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</si>
  <si>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</si>
  <si>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</si>
  <si>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</si>
  <si>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</si>
  <si>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</si>
  <si>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</si>
  <si>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</si>
  <si>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</si>
  <si>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</si>
  <si>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</si>
  <si>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</si>
  <si>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</si>
  <si>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</si>
  <si>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</si>
  <si>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</si>
  <si>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</si>
  <si>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</si>
  <si>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</si>
  <si>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</si>
  <si>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</si>
  <si>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</si>
  <si>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</si>
  <si>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</si>
  <si>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01</t>
  </si>
  <si>
    <t>Architektonicko-stavební řešení</t>
  </si>
  <si>
    <t>SO 01</t>
  </si>
  <si>
    <t>For Chill 45</t>
  </si>
  <si>
    <t>Objekt:</t>
  </si>
  <si>
    <t>Rozpočet:</t>
  </si>
  <si>
    <t>W100-2025</t>
  </si>
  <si>
    <t>ZŠ Formana 45, Ostrava - Dubina</t>
  </si>
  <si>
    <t>Stavba</t>
  </si>
  <si>
    <t>Celkem za stavbu</t>
  </si>
  <si>
    <t>CZK</t>
  </si>
  <si>
    <t>Rekapitulace dílů</t>
  </si>
  <si>
    <t>Typ dílu</t>
  </si>
  <si>
    <t>1</t>
  </si>
  <si>
    <t>Zemní práce</t>
  </si>
  <si>
    <t>38-1</t>
  </si>
  <si>
    <t>Herní prvky</t>
  </si>
  <si>
    <t>5</t>
  </si>
  <si>
    <t>Komunikace</t>
  </si>
  <si>
    <t>91</t>
  </si>
  <si>
    <t>Doplňující práce na komunikaci</t>
  </si>
  <si>
    <t>99</t>
  </si>
  <si>
    <t>Staveništní přesun hmot</t>
  </si>
  <si>
    <t>D96</t>
  </si>
  <si>
    <t>Přesuny suti a vybouraných hmot</t>
  </si>
  <si>
    <t>PSU</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</si>
  <si>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</si>
  <si>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</si>
  <si>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</si>
  <si>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</si>
  <si>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</si>
  <si>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</si>
  <si>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</si>
  <si>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</si>
  <si>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</si>
  <si>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</si>
  <si>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</si>
  <si>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</si>
  <si>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</si>
  <si>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</si>
  <si>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</si>
  <si>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</si>
  <si>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</si>
  <si>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</si>
  <si>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</si>
  <si>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</si>
  <si>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</si>
  <si>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</si>
  <si>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</si>
  <si>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</si>
  <si>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</si>
  <si>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</si>
  <si>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</si>
  <si>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</si>
  <si>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</si>
  <si>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</si>
  <si>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113106121R00</t>
  </si>
  <si>
    <t>Rozebrání dlažeb z betonových dlaždic na sucho</t>
  </si>
  <si>
    <t>m2</t>
  </si>
  <si>
    <t>RTS 25/ I</t>
  </si>
  <si>
    <t>Práce</t>
  </si>
  <si>
    <t>Běžná</t>
  </si>
  <si>
    <t>POL1_</t>
  </si>
  <si>
    <t>chodník : 15,1*2</t>
  </si>
  <si>
    <t>VV</t>
  </si>
  <si>
    <t>113107525R00</t>
  </si>
  <si>
    <t>Odstranění podkladu pl. 50 m2,kam.drcené tl.25 cm</t>
  </si>
  <si>
    <t>113204111R00</t>
  </si>
  <si>
    <t>Vytrhání obrubníků zahradních</t>
  </si>
  <si>
    <t>m</t>
  </si>
  <si>
    <t>chodník : 32,2</t>
  </si>
  <si>
    <t>181006111R00</t>
  </si>
  <si>
    <t>Rozprostření zemin v rov./sklonu 1:5, tl. do 10 cm</t>
  </si>
  <si>
    <t>181006114R00</t>
  </si>
  <si>
    <t>Rozprostření zemin v rov./sklonu 1:5, tl. do 30 cm</t>
  </si>
  <si>
    <t>182001111R00</t>
  </si>
  <si>
    <t>Plošná úprava terénu, nerovnosti do 10 cm v rovině</t>
  </si>
  <si>
    <t>14+11,3</t>
  </si>
  <si>
    <t>183403153R00</t>
  </si>
  <si>
    <t>Obdělání půdy hrabáním, v rovině</t>
  </si>
  <si>
    <t>185803211R00</t>
  </si>
  <si>
    <t>Uválcování trávníku v rovině</t>
  </si>
  <si>
    <t>180400020RA0</t>
  </si>
  <si>
    <t>Založení trávníku parkového v rovině s dodáním osiva</t>
  </si>
  <si>
    <t>Součtová</t>
  </si>
  <si>
    <t>Agregovaná položka</t>
  </si>
  <si>
    <t>POL2_</t>
  </si>
  <si>
    <t>5832012R</t>
  </si>
  <si>
    <t>Zemina zahradní</t>
  </si>
  <si>
    <t>t</t>
  </si>
  <si>
    <t>SPCM</t>
  </si>
  <si>
    <t>Specifikace</t>
  </si>
  <si>
    <t>POL3_</t>
  </si>
  <si>
    <t>14*0,25*1,8*1,1</t>
  </si>
  <si>
    <t>11,3*0,1*1,8*1,1</t>
  </si>
  <si>
    <t>38-1-001.RXX</t>
  </si>
  <si>
    <t xml:space="preserve">D+M 0523 Herní sestava s terénní modulací  </t>
  </si>
  <si>
    <t>soub</t>
  </si>
  <si>
    <t>Vlastní</t>
  </si>
  <si>
    <t>Indiv</t>
  </si>
  <si>
    <t>Kompletní provedení a dodávka dle PD a TZ..</t>
  </si>
  <si>
    <t>POP</t>
  </si>
  <si>
    <t/>
  </si>
  <si>
    <t>Sestava se skládá ze dvou samostatně stojících věží navzájem propojeny herním lanovým systémem. Součástí sestavy je terénní nerovnost obsahující průlez .Dvě věže mají čtvercový půdorys jedna trojúhelníkový. Na terénní  nerovnost je možný přístup přes lanový most. Součástí terénní modelace jsou tři  herní  prostory kubického tvaru, dva z masivního akátového dřeva  a jeden vytvořen lanovým systémem. Dále sestava obsahuje trojúhelníkovou věž s nerezovou  klouzačkou. Na tuto věž je rovněž přístup po lanovém  mostě. Obecně platí zásada, že klouzačky u herních systémů se navrhují na stinnou stranu S,SZ,SV.</t>
  </si>
  <si>
    <t>Prvek je pro věkovou pro skupinu 3-14 let.</t>
  </si>
  <si>
    <t>Rozměr prvku:440X1070X490cm</t>
  </si>
  <si>
    <t>Rozměr potřebného prostoru: 13x5,7 m, min .potřeba DP 50m2</t>
  </si>
  <si>
    <t>Cena zahrnuje zemní práce, betonáž základových konstrukcí, kotvení, terénní práce s obnovou zatravnění v dotčených plochách.</t>
  </si>
  <si>
    <t>38-1-002.RXX</t>
  </si>
  <si>
    <t xml:space="preserve">D+M 0522 Herní sestava, prolézací, tří věžová  </t>
  </si>
  <si>
    <t>Sestava se skládá ze tří samostatně stojících věží navzájem propojeny herním lanovým systémem, tří věží neboli herních domečků. Domečky  mají čtvercový půdorys. Domečky jsou navzájem propojeny prolézacím systémem lan, žebříků a kladin.</t>
  </si>
  <si>
    <t>Rozměr prvku:900X1000X350cm</t>
  </si>
  <si>
    <t>Rozměr prostoru tlumící pád: 12,7x12 m, min. .potřeba DP 120m2</t>
  </si>
  <si>
    <t>38-1-003.RXX</t>
  </si>
  <si>
    <t xml:space="preserve">D+M 0521 Herní sestava tří věžová  </t>
  </si>
  <si>
    <t>Sestava se skládá ze tří samostatně stojících věží navzájem propojeny herním lanovým systémem. Dvě věže mají čtvercový půdorys a menší věž trojúhelníkový. Jena větší čtvercová věž je osazena nerezovou  tubusovou klouzačkou. Tubusová klouzačka je navržena vzhledem k možnému přehřívání nerezového materiálu od slunce. Obecně platí zásada, že klouzačky u herních systémů se navrhují na stinnou stranu S,SZ,SV.</t>
  </si>
  <si>
    <t>Rozměr prvku:870x700x380cm</t>
  </si>
  <si>
    <t>Rozměr prostoru tlumící pád: 12,7x8,7 m, min. potřeba DP 80m2</t>
  </si>
  <si>
    <t>38-1-004.RXX</t>
  </si>
  <si>
    <t xml:space="preserve">D+M 0524 Herní „stodola“ s pískovištěm terasou a výškovou  věží  </t>
  </si>
  <si>
    <t>Sestava se skládá ze zastřešeného prostoru, který obsahuje osm interaktivních stanovišť a houpačky s ohrádkou pro nejmenší děti. Tento prostor je osazen do terasy, která volně přechází i mimo  zastřešení a vytváří tak jakési podium a lem pískoviště, které je součástí dodávky. V terase jsou zabudovány dvě úrovňové lehátka a součástí terasy je i houpadlo. V pískovišti mohou uživatelé nalézt  hamaku , zařízení pro hru s pískem  prolézací sud a volně stojící  houby, které mohou sloužit jako osvětlení prostoru v případě potřeby. Součástí kompletu  je prolézací věž kterou lze prostoupit do krabicové ho prostoru  ve výšce.</t>
  </si>
  <si>
    <t>Rozměr prvku:940X1070X520cm</t>
  </si>
  <si>
    <t>Rozměr potřebného prostoru:13x5,7m, pískoviště 65m2</t>
  </si>
  <si>
    <t>38-1-005.RXX</t>
  </si>
  <si>
    <t>D+M Provozní řád</t>
  </si>
  <si>
    <t>kus</t>
  </si>
  <si>
    <t>38-1-006.RXX</t>
  </si>
  <si>
    <t>D+M Dopadová plocha prorůstající koberec bez voštinové podložky</t>
  </si>
  <si>
    <t>Jedná se o voštinový umělý trávník, který umožňuje prorůstání  travního drnu a to v poměru tráva přírodní 25% tráva umělá 75% .</t>
  </si>
  <si>
    <t>•	Srovnaný  zhutněny rostlý  terén</t>
  </si>
  <si>
    <t>•	Pádová rohož z PE pěny dle  výšky  pádu prosypaná travním substrátem                                         tl .30 mm</t>
  </si>
  <si>
    <t>•	Hybrydní tráva,25%Přírodní a 75% umělá tráva. Velikost prorůstajícího otvoru 15x36mm,                          		tl.18 mm</t>
  </si>
  <si>
    <t>Cena zahrnuje zemní práce.</t>
  </si>
  <si>
    <t>pro prvek 0524 a 0523 : 15+70</t>
  </si>
  <si>
    <t>38-1-007.RXX</t>
  </si>
  <si>
    <t>D+M Dopadová plocha prorůstající koberec s voštinovou podložkou</t>
  </si>
  <si>
    <t>pro prvek 0521 a 0522 : 90+100</t>
  </si>
  <si>
    <t>38-1-008.RXX</t>
  </si>
  <si>
    <t>D+M Piknikový set</t>
  </si>
  <si>
    <t>- ocelová konstrukce, dřevěné latě z masivu</t>
  </si>
  <si>
    <t>- rozměr 2000x1475x744 mm</t>
  </si>
  <si>
    <t>38-1-010.RXX</t>
  </si>
  <si>
    <t>Doprava herních prvků</t>
  </si>
  <si>
    <t>564871111R00</t>
  </si>
  <si>
    <t>Podklad ze štěrkodrti po zhutnění tloušťky 25 cm</t>
  </si>
  <si>
    <t>obnova chodníku : 0,5*2</t>
  </si>
  <si>
    <t>596811111RT4</t>
  </si>
  <si>
    <t>Kladení dlaždic kom.pro pěší, lože z kameniva těž. včetně dlaždic betonových 50/50/5 cm</t>
  </si>
  <si>
    <t>916561111RT7</t>
  </si>
  <si>
    <t>Osazení záhon.obrubníků do lože z C 12/15 s opěrou včetně obrubníku   100/5/20 cm</t>
  </si>
  <si>
    <t>998231311R00</t>
  </si>
  <si>
    <t xml:space="preserve">Přesun hmot </t>
  </si>
  <si>
    <t>Přesun hmot</t>
  </si>
  <si>
    <t>POL7_</t>
  </si>
  <si>
    <t>979086213R00</t>
  </si>
  <si>
    <t>Nakládání vybouraných hmot na dopravní prostředek</t>
  </si>
  <si>
    <t>Přesun suti</t>
  </si>
  <si>
    <t>POL8_</t>
  </si>
  <si>
    <t>979081111R00</t>
  </si>
  <si>
    <t>Odvoz suti a vybour. hmot na skládku do 1 km</t>
  </si>
  <si>
    <t>979081121R00</t>
  </si>
  <si>
    <t>Příplatek k odvozu za každý další 1 km</t>
  </si>
  <si>
    <t>979082111R00</t>
  </si>
  <si>
    <t>Vnitrostaveništní doprava suti do 10 m</t>
  </si>
  <si>
    <t>979082121R00</t>
  </si>
  <si>
    <t>Příplatek k vnitrost. dopravě suti za dalších 5 m</t>
  </si>
  <si>
    <t>005121 R</t>
  </si>
  <si>
    <t>Zařízení staveniště</t>
  </si>
  <si>
    <t>Soubor</t>
  </si>
  <si>
    <t>VRN</t>
  </si>
  <si>
    <t>POL99_2</t>
  </si>
  <si>
    <t>Veškeré náklady spojené s vybudováním, provozem a odstraněním zařízení staveniště.</t>
  </si>
  <si>
    <t>Zabezpečení proti vniknutí nepovolaných osob.</t>
  </si>
  <si>
    <t>Udržování pořádku na stavbě v průběhu výstavby.</t>
  </si>
  <si>
    <t>005124010R</t>
  </si>
  <si>
    <t>Koordinační a kompletační činnost</t>
  </si>
  <si>
    <t>Koordinace stavebních a technologických dodávek stavby.</t>
  </si>
  <si>
    <t>Kompletační činnost (geodetické zaměření, vytýčení inženýrských sítí, zabezpečení staveniště, dodržování BOZP, vzorkování, fotodokumentace, revize a zkoušky, dokumentace skutečného provedení, příprava podkladů pro kolaudaci aj...)</t>
  </si>
  <si>
    <t>VN001</t>
  </si>
  <si>
    <t>Ochrana stromů po dobu výstavby (dřevěné bednění)</t>
  </si>
  <si>
    <t>POL99_8</t>
  </si>
  <si>
    <t>VN002</t>
  </si>
  <si>
    <t>SUM</t>
  </si>
  <si>
    <t>Poznámky uchazeče k zadání</t>
  </si>
  <si>
    <t>POPUZIV</t>
  </si>
  <si>
    <t>Výška volného pádu:1,2m</t>
  </si>
  <si>
    <t>Výška volného pádu:2,0m</t>
  </si>
  <si>
    <t>Výška volného pádu:1,0m</t>
  </si>
  <si>
    <t>Jedná se o voštinový umělý trávník, který umožňuje prorůstání  travního drnu a to v poměru tráva přírodní 25% tráva umělá 75% . Pro nutnost tlumení pádu se instaluje molitanová  voštinová  podložka.</t>
  </si>
  <si>
    <t>END</t>
  </si>
  <si>
    <t>Položka udržitelnosti po dobu 5-ti 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</si>
</sst>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30"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15" fillId="5" borderId="32" xfId="0" applyFont="1" applyFill="1" applyBorder="1" applyAlignment="1">
      <alignment horizontal="center" vertical="center" wrapText="1"/>
    </xf>
    <xf numFmtId="49" fontId="7" fillId="0" borderId="33" xfId="0" applyNumberFormat="1" applyFont="1" applyBorder="1" applyAlignment="1">
      <alignment vertical="center"/>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164" fontId="7" fillId="0" borderId="35" xfId="0" applyNumberFormat="1" applyFont="1" applyBorder="1" applyAlignment="1">
      <alignment vertical="center"/>
    </xf>
    <xf numFmtId="164" fontId="7" fillId="3" borderId="39" xfId="0" applyNumberFormat="1" applyFont="1" applyFill="1" applyBorder="1" applyAlignment="1">
      <alignment vertical="center"/>
    </xf>
    <xf numFmtId="164" fontId="0" fillId="0" borderId="0" xfId="0" applyNumberFormat="1"/>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Alignment="1">
      <alignment vertical="top"/>
    </xf>
    <xf numFmtId="49" fontId="16" fillId="0" borderId="0" xfId="0" applyNumberFormat="1" applyFont="1" applyAlignment="1">
      <alignment vertical="top"/>
    </xf>
    <xf numFmtId="165" fontId="16" fillId="0" borderId="0" xfId="0" applyNumberFormat="1" applyFont="1" applyAlignment="1">
      <alignment vertical="top" shrinkToFit="1"/>
    </xf>
    <xf numFmtId="4" fontId="16" fillId="0" borderId="0" xfId="0" applyNumberFormat="1" applyFont="1" applyAlignment="1">
      <alignment vertical="top" shrinkToFit="1"/>
    </xf>
    <xf numFmtId="4" fontId="16" fillId="4" borderId="0" xfId="0" applyNumberFormat="1" applyFont="1" applyFill="1" applyAlignment="1" applyProtection="1">
      <alignment vertical="top" shrinkToFit="1"/>
      <protection locked="0"/>
    </xf>
    <xf numFmtId="165" fontId="17" fillId="0" borderId="0" xfId="0" applyNumberFormat="1" applyFont="1" applyAlignment="1">
      <alignment horizontal="center" vertical="top" wrapText="1" shrinkToFit="1"/>
    </xf>
    <xf numFmtId="165" fontId="17" fillId="0" borderId="0" xfId="0" applyNumberFormat="1" applyFont="1" applyAlignment="1">
      <alignment vertical="top" wrapText="1" shrinkToFit="1"/>
    </xf>
    <xf numFmtId="0" fontId="18" fillId="0" borderId="0" xfId="0" applyFont="1" applyAlignment="1">
      <alignment horizontal="center" vertical="top" shrinkToFit="1"/>
    </xf>
    <xf numFmtId="165" fontId="18" fillId="0" borderId="0" xfId="0" applyNumberFormat="1" applyFont="1" applyAlignment="1">
      <alignment vertical="top" shrinkToFit="1"/>
    </xf>
    <xf numFmtId="4" fontId="18" fillId="0" borderId="0" xfId="0" applyNumberFormat="1" applyFont="1" applyAlignment="1">
      <alignment vertical="top" shrinkToFit="1"/>
    </xf>
    <xf numFmtId="165" fontId="8" fillId="3" borderId="0" xfId="0" applyNumberFormat="1" applyFont="1" applyFill="1" applyAlignment="1">
      <alignment vertical="top" shrinkToFit="1"/>
    </xf>
    <xf numFmtId="4" fontId="8" fillId="3" borderId="0" xfId="0" applyNumberFormat="1" applyFont="1" applyFill="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41" xfId="0" applyFont="1" applyBorder="1" applyAlignment="1">
      <alignment vertical="top"/>
    </xf>
    <xf numFmtId="49" fontId="16" fillId="0" borderId="42" xfId="0" applyNumberFormat="1" applyFont="1" applyBorder="1" applyAlignment="1">
      <alignment vertical="top"/>
    </xf>
    <xf numFmtId="0" fontId="16" fillId="0" borderId="42" xfId="0" applyFont="1" applyBorder="1" applyAlignment="1">
      <alignment horizontal="center" vertical="top" shrinkToFit="1"/>
    </xf>
    <xf numFmtId="165" fontId="16" fillId="0" borderId="42" xfId="0" applyNumberFormat="1" applyFont="1" applyBorder="1" applyAlignment="1">
      <alignment vertical="top" shrinkToFit="1"/>
    </xf>
    <xf numFmtId="4" fontId="16" fillId="4" borderId="42"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0" fontId="16" fillId="0" borderId="44" xfId="0" applyFont="1" applyBorder="1" applyAlignment="1">
      <alignment vertical="top"/>
    </xf>
    <xf numFmtId="49" fontId="16" fillId="0" borderId="45" xfId="0" applyNumberFormat="1" applyFont="1" applyBorder="1" applyAlignment="1">
      <alignment vertical="top"/>
    </xf>
    <xf numFmtId="0" fontId="16" fillId="0" borderId="45" xfId="0" applyFont="1" applyBorder="1" applyAlignment="1">
      <alignment horizontal="center" vertical="top" shrinkToFit="1"/>
    </xf>
    <xf numFmtId="165" fontId="16" fillId="0" borderId="45" xfId="0" applyNumberFormat="1" applyFont="1" applyBorder="1" applyAlignment="1">
      <alignment vertical="top" shrinkToFit="1"/>
    </xf>
    <xf numFmtId="4" fontId="16" fillId="4" borderId="45" xfId="0" applyNumberFormat="1" applyFont="1" applyFill="1" applyBorder="1" applyAlignment="1" applyProtection="1">
      <alignment vertical="top" shrinkToFit="1"/>
      <protection locked="0"/>
    </xf>
    <xf numFmtId="4" fontId="16" fillId="0" borderId="46" xfId="0" applyNumberFormat="1" applyFont="1" applyBorder="1" applyAlignment="1">
      <alignment vertical="top" shrinkToFit="1"/>
    </xf>
    <xf numFmtId="0" fontId="19" fillId="0" borderId="0" xfId="0" applyFont="1" applyAlignment="1">
      <alignment wrapText="1"/>
    </xf>
    <xf numFmtId="49" fontId="8" fillId="3" borderId="18" xfId="0" applyNumberFormat="1" applyFont="1" applyFill="1" applyBorder="1" applyAlignment="1">
      <alignment horizontal="left" vertical="top" wrapText="1"/>
    </xf>
    <xf numFmtId="49" fontId="16" fillId="0" borderId="42" xfId="0" applyNumberFormat="1" applyFont="1" applyBorder="1" applyAlignment="1">
      <alignment horizontal="left" vertical="top" wrapText="1"/>
    </xf>
    <xf numFmtId="165" fontId="17" fillId="0" borderId="0" xfId="0" quotePrefix="1" applyNumberFormat="1" applyFont="1" applyAlignment="1">
      <alignment horizontal="left" vertical="top" wrapText="1"/>
    </xf>
    <xf numFmtId="49" fontId="16" fillId="0" borderId="45" xfId="0" applyNumberFormat="1" applyFont="1" applyBorder="1" applyAlignment="1">
      <alignment horizontal="left" vertical="top" wrapText="1"/>
    </xf>
    <xf numFmtId="49" fontId="18" fillId="0" borderId="0" xfId="0" applyNumberFormat="1" applyFont="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4" fontId="0" fillId="0" borderId="34" xfId="0" applyNumberFormat="1" applyBorder="1" applyAlignment="1">
      <alignment vertical="center" wrapText="1"/>
    </xf>
    <xf numFmtId="4" fontId="8" fillId="0" borderId="34" xfId="0" applyNumberFormat="1" applyFont="1" applyBorder="1" applyAlignment="1">
      <alignment vertical="center" wrapTex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0" xfId="0" applyAlignment="1">
      <alignment vertical="top"/>
    </xf>
    <xf numFmtId="0" fontId="0" fillId="0" borderId="0" xfId="0" applyAlignment="1">
      <alignment horizontal="left" vertical="top" wrapText="1"/>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18" xfId="0" applyFill="1" applyBorder="1" applyAlignment="1" applyProtection="1">
      <alignment horizontal="lef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Alignment="1" applyProtection="1">
      <alignment vertical="top" wrapText="1"/>
      <protection locked="0"/>
    </xf>
    <xf numFmtId="0" fontId="0" fillId="4" borderId="0" xfId="0" applyFill="1" applyAlignment="1" applyProtection="1">
      <alignment horizontal="lef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6" xfId="0" applyFill="1" applyBorder="1" applyAlignment="1" applyProtection="1">
      <alignment horizontal="left" vertical="top" wrapText="1"/>
      <protection locked="0"/>
    </xf>
    <xf numFmtId="0" fontId="0" fillId="4" borderId="28" xfId="0" applyFill="1" applyBorder="1" applyAlignment="1" applyProtection="1">
      <alignment vertical="top" wrapText="1"/>
      <protection locked="0"/>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194" t="s">
        <v>41</v>
      </c>
      <c r="B2" s="194"/>
      <c r="C2" s="194"/>
      <c r="D2" s="194"/>
      <c r="E2" s="194"/>
      <c r="F2" s="194"/>
      <c r="G2" s="194"/>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59"/>
  <sheetViews>
    <sheetView showGridLines="0" topLeftCell="B1"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38</v>
      </c>
      <c r="B1" s="230" t="s">
        <v>4</v>
      </c>
      <c r="C1" s="231"/>
      <c r="D1" s="231"/>
      <c r="E1" s="231"/>
      <c r="F1" s="231"/>
      <c r="G1" s="231"/>
      <c r="H1" s="231"/>
      <c r="I1" s="231"/>
      <c r="J1" s="232"/>
    </row>
    <row r="2" spans="1:15" ht="36" customHeight="1" x14ac:dyDescent="0.2">
      <c r="A2" s="2"/>
      <c r="B2" s="77" t="s">
        <v>24</v>
      </c>
      <c r="C2" s="78"/>
      <c r="D2" s="79" t="s">
        <v>49</v>
      </c>
      <c r="E2" s="236" t="s">
        <v>50</v>
      </c>
      <c r="F2" s="237"/>
      <c r="G2" s="237"/>
      <c r="H2" s="237"/>
      <c r="I2" s="237"/>
      <c r="J2" s="238"/>
      <c r="O2" s="1"/>
    </row>
    <row r="3" spans="1:15" ht="27" customHeight="1" x14ac:dyDescent="0.2">
      <c r="A3" s="2"/>
      <c r="B3" s="80" t="s">
        <v>47</v>
      </c>
      <c r="C3" s="78"/>
      <c r="D3" s="81" t="s">
        <v>45</v>
      </c>
      <c r="E3" s="239" t="s">
        <v>46</v>
      </c>
      <c r="F3" s="240"/>
      <c r="G3" s="240"/>
      <c r="H3" s="240"/>
      <c r="I3" s="240"/>
      <c r="J3" s="241"/>
    </row>
    <row r="4" spans="1:15" ht="23.25" customHeight="1" x14ac:dyDescent="0.2">
      <c r="A4" s="76">
        <v>4730</v>
      </c>
      <c r="B4" s="82" t="s">
        <v>48</v>
      </c>
      <c r="C4" s="83"/>
      <c r="D4" s="84" t="s">
        <v>43</v>
      </c>
      <c r="E4" s="219" t="s">
        <v>44</v>
      </c>
      <c r="F4" s="220"/>
      <c r="G4" s="220"/>
      <c r="H4" s="220"/>
      <c r="I4" s="220"/>
      <c r="J4" s="221"/>
    </row>
    <row r="5" spans="1:15" ht="24" customHeight="1" x14ac:dyDescent="0.2">
      <c r="A5" s="2"/>
      <c r="B5" s="31" t="s">
        <v>23</v>
      </c>
      <c r="D5" s="224"/>
      <c r="E5" s="225"/>
      <c r="F5" s="225"/>
      <c r="G5" s="225"/>
      <c r="H5" s="18" t="s">
        <v>42</v>
      </c>
      <c r="I5" s="22"/>
      <c r="J5" s="8"/>
    </row>
    <row r="6" spans="1:15" ht="15.75" customHeight="1" x14ac:dyDescent="0.2">
      <c r="A6" s="2"/>
      <c r="B6" s="28"/>
      <c r="C6" s="55"/>
      <c r="D6" s="226"/>
      <c r="E6" s="227"/>
      <c r="F6" s="227"/>
      <c r="G6" s="227"/>
      <c r="H6" s="18" t="s">
        <v>36</v>
      </c>
      <c r="I6" s="22"/>
      <c r="J6" s="8"/>
    </row>
    <row r="7" spans="1:15" ht="15.75" customHeight="1" x14ac:dyDescent="0.2">
      <c r="A7" s="2"/>
      <c r="B7" s="29"/>
      <c r="C7" s="56"/>
      <c r="D7" s="53"/>
      <c r="E7" s="228"/>
      <c r="F7" s="229"/>
      <c r="G7" s="229"/>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243"/>
      <c r="E11" s="243"/>
      <c r="F11" s="243"/>
      <c r="G11" s="243"/>
      <c r="H11" s="18" t="s">
        <v>42</v>
      </c>
      <c r="I11" s="85"/>
      <c r="J11" s="8"/>
    </row>
    <row r="12" spans="1:15" ht="15.75" customHeight="1" x14ac:dyDescent="0.2">
      <c r="A12" s="2"/>
      <c r="B12" s="28"/>
      <c r="C12" s="55"/>
      <c r="D12" s="218"/>
      <c r="E12" s="218"/>
      <c r="F12" s="218"/>
      <c r="G12" s="218"/>
      <c r="H12" s="18" t="s">
        <v>36</v>
      </c>
      <c r="I12" s="85"/>
      <c r="J12" s="8"/>
    </row>
    <row r="13" spans="1:15" ht="15.75" customHeight="1" x14ac:dyDescent="0.2">
      <c r="A13" s="2"/>
      <c r="B13" s="29"/>
      <c r="C13" s="56"/>
      <c r="D13" s="86"/>
      <c r="E13" s="222"/>
      <c r="F13" s="223"/>
      <c r="G13" s="223"/>
      <c r="H13" s="19"/>
      <c r="I13" s="23"/>
      <c r="J13" s="34"/>
    </row>
    <row r="14" spans="1:15" ht="24" customHeight="1" x14ac:dyDescent="0.2">
      <c r="A14" s="2"/>
      <c r="B14" s="43" t="s">
        <v>22</v>
      </c>
      <c r="C14" s="58"/>
      <c r="D14" s="59"/>
      <c r="E14" s="60"/>
      <c r="F14" s="44"/>
      <c r="G14" s="44"/>
      <c r="H14" s="45"/>
      <c r="I14" s="44"/>
      <c r="J14" s="46"/>
    </row>
    <row r="15" spans="1:15" ht="32.25" customHeight="1" x14ac:dyDescent="0.2">
      <c r="A15" s="2"/>
      <c r="B15" s="35" t="s">
        <v>34</v>
      </c>
      <c r="C15" s="61"/>
      <c r="D15" s="54"/>
      <c r="E15" s="242"/>
      <c r="F15" s="242"/>
      <c r="G15" s="244"/>
      <c r="H15" s="244"/>
      <c r="I15" s="244" t="s">
        <v>31</v>
      </c>
      <c r="J15" s="245"/>
    </row>
    <row r="16" spans="1:15" ht="23.25" customHeight="1" x14ac:dyDescent="0.2">
      <c r="A16" s="139" t="s">
        <v>26</v>
      </c>
      <c r="B16" s="38" t="s">
        <v>26</v>
      </c>
      <c r="C16" s="62"/>
      <c r="D16" s="63"/>
      <c r="E16" s="207"/>
      <c r="F16" s="208"/>
      <c r="G16" s="207"/>
      <c r="H16" s="208"/>
      <c r="I16" s="207">
        <f>SUMIF(F49:F55,A16,I49:I55)+SUMIF(F49:F55,"PSU",I49:I55)</f>
        <v>0</v>
      </c>
      <c r="J16" s="209"/>
    </row>
    <row r="17" spans="1:10" ht="23.25" customHeight="1" x14ac:dyDescent="0.2">
      <c r="A17" s="139" t="s">
        <v>27</v>
      </c>
      <c r="B17" s="38" t="s">
        <v>27</v>
      </c>
      <c r="C17" s="62"/>
      <c r="D17" s="63"/>
      <c r="E17" s="207"/>
      <c r="F17" s="208"/>
      <c r="G17" s="207"/>
      <c r="H17" s="208"/>
      <c r="I17" s="207">
        <f>SUMIF(F49:F55,A17,I49:I55)</f>
        <v>0</v>
      </c>
      <c r="J17" s="209"/>
    </row>
    <row r="18" spans="1:10" ht="23.25" customHeight="1" x14ac:dyDescent="0.2">
      <c r="A18" s="139" t="s">
        <v>28</v>
      </c>
      <c r="B18" s="38" t="s">
        <v>28</v>
      </c>
      <c r="C18" s="62"/>
      <c r="D18" s="63"/>
      <c r="E18" s="207"/>
      <c r="F18" s="208"/>
      <c r="G18" s="207"/>
      <c r="H18" s="208"/>
      <c r="I18" s="207">
        <f>SUMIF(F49:F55,A18,I49:I55)</f>
        <v>0</v>
      </c>
      <c r="J18" s="209"/>
    </row>
    <row r="19" spans="1:10" ht="23.25" customHeight="1" x14ac:dyDescent="0.2">
      <c r="A19" s="139" t="s">
        <v>69</v>
      </c>
      <c r="B19" s="38" t="s">
        <v>29</v>
      </c>
      <c r="C19" s="62"/>
      <c r="D19" s="63"/>
      <c r="E19" s="207"/>
      <c r="F19" s="208"/>
      <c r="G19" s="207"/>
      <c r="H19" s="208"/>
      <c r="I19" s="207">
        <f>SUMIF(F49:F55,A19,I49:I55)</f>
        <v>0</v>
      </c>
      <c r="J19" s="209"/>
    </row>
    <row r="20" spans="1:10" ht="23.25" customHeight="1" x14ac:dyDescent="0.2">
      <c r="A20" s="139" t="s">
        <v>70</v>
      </c>
      <c r="B20" s="38" t="s">
        <v>30</v>
      </c>
      <c r="C20" s="62"/>
      <c r="D20" s="63"/>
      <c r="E20" s="207"/>
      <c r="F20" s="208"/>
      <c r="G20" s="207"/>
      <c r="H20" s="208"/>
      <c r="I20" s="207">
        <f>SUMIF(F49:F55,A20,I49:I55)</f>
        <v>0</v>
      </c>
      <c r="J20" s="209"/>
    </row>
    <row r="21" spans="1:10" ht="23.25" customHeight="1" x14ac:dyDescent="0.2">
      <c r="A21" s="2"/>
      <c r="B21" s="48" t="s">
        <v>31</v>
      </c>
      <c r="C21" s="64"/>
      <c r="D21" s="65"/>
      <c r="E21" s="210"/>
      <c r="F21" s="246"/>
      <c r="G21" s="210"/>
      <c r="H21" s="246"/>
      <c r="I21" s="210">
        <f>SUM(I16:J20)</f>
        <v>0</v>
      </c>
      <c r="J21" s="211"/>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12</v>
      </c>
      <c r="F23" s="39" t="s">
        <v>0</v>
      </c>
      <c r="G23" s="205">
        <f>ZakladDPHSniVypocet</f>
        <v>0</v>
      </c>
      <c r="H23" s="206"/>
      <c r="I23" s="206"/>
      <c r="J23" s="40" t="str">
        <f t="shared" ref="J23:J28" si="0">Mena</f>
        <v>CZK</v>
      </c>
    </row>
    <row r="24" spans="1:10" ht="23.25" customHeight="1" x14ac:dyDescent="0.2">
      <c r="A24" s="2">
        <f>(A23-INT(A23))*100</f>
        <v>0</v>
      </c>
      <c r="B24" s="38" t="s">
        <v>14</v>
      </c>
      <c r="C24" s="62"/>
      <c r="D24" s="63"/>
      <c r="E24" s="67">
        <f>SazbaDPH1</f>
        <v>12</v>
      </c>
      <c r="F24" s="39" t="s">
        <v>0</v>
      </c>
      <c r="G24" s="203">
        <f>A23</f>
        <v>0</v>
      </c>
      <c r="H24" s="204"/>
      <c r="I24" s="204"/>
      <c r="J24" s="40" t="str">
        <f t="shared" si="0"/>
        <v>CZK</v>
      </c>
    </row>
    <row r="25" spans="1:10" ht="23.25" customHeight="1" x14ac:dyDescent="0.2">
      <c r="A25" s="2">
        <f>ZakladDPHZakl*SazbaDPH2/100</f>
        <v>0</v>
      </c>
      <c r="B25" s="38" t="s">
        <v>15</v>
      </c>
      <c r="C25" s="62"/>
      <c r="D25" s="63"/>
      <c r="E25" s="67">
        <v>21</v>
      </c>
      <c r="F25" s="39" t="s">
        <v>0</v>
      </c>
      <c r="G25" s="205">
        <f>ZakladDPHZaklVypocet</f>
        <v>0</v>
      </c>
      <c r="H25" s="206"/>
      <c r="I25" s="206"/>
      <c r="J25" s="40" t="str">
        <f t="shared" si="0"/>
        <v>CZK</v>
      </c>
    </row>
    <row r="26" spans="1:10" ht="23.25" customHeight="1" x14ac:dyDescent="0.2">
      <c r="A26" s="2">
        <f>(A25-INT(A25))*100</f>
        <v>0</v>
      </c>
      <c r="B26" s="32" t="s">
        <v>16</v>
      </c>
      <c r="C26" s="68"/>
      <c r="D26" s="54"/>
      <c r="E26" s="69">
        <f>SazbaDPH2</f>
        <v>21</v>
      </c>
      <c r="F26" s="30" t="s">
        <v>0</v>
      </c>
      <c r="G26" s="233">
        <f>A25</f>
        <v>0</v>
      </c>
      <c r="H26" s="234"/>
      <c r="I26" s="234"/>
      <c r="J26" s="37" t="str">
        <f t="shared" si="0"/>
        <v>CZK</v>
      </c>
    </row>
    <row r="27" spans="1:10" ht="23.25" customHeight="1" thickBot="1" x14ac:dyDescent="0.25">
      <c r="A27" s="2">
        <f>ZakladDPHSni+DPHSni+ZakladDPHZakl+DPHZakl</f>
        <v>0</v>
      </c>
      <c r="B27" s="31" t="s">
        <v>5</v>
      </c>
      <c r="C27" s="70"/>
      <c r="D27" s="71"/>
      <c r="E27" s="70"/>
      <c r="F27" s="16"/>
      <c r="G27" s="235">
        <f>CenaCelkem-(ZakladDPHSni+DPHSni+ZakladDPHZakl+DPHZakl)</f>
        <v>0</v>
      </c>
      <c r="H27" s="235"/>
      <c r="I27" s="235"/>
      <c r="J27" s="41" t="str">
        <f t="shared" si="0"/>
        <v>CZK</v>
      </c>
    </row>
    <row r="28" spans="1:10" ht="27.75" hidden="1" customHeight="1" thickBot="1" x14ac:dyDescent="0.25">
      <c r="A28" s="2"/>
      <c r="B28" s="112" t="s">
        <v>25</v>
      </c>
      <c r="C28" s="113"/>
      <c r="D28" s="113"/>
      <c r="E28" s="114"/>
      <c r="F28" s="115"/>
      <c r="G28" s="213">
        <f>ZakladDPHSniVypocet+ZakladDPHZaklVypocet</f>
        <v>0</v>
      </c>
      <c r="H28" s="213"/>
      <c r="I28" s="213"/>
      <c r="J28" s="116" t="str">
        <f t="shared" si="0"/>
        <v>CZK</v>
      </c>
    </row>
    <row r="29" spans="1:10" ht="27.75" customHeight="1" thickBot="1" x14ac:dyDescent="0.25">
      <c r="A29" s="2">
        <f>(A27-INT(A27))*100</f>
        <v>0</v>
      </c>
      <c r="B29" s="112" t="s">
        <v>37</v>
      </c>
      <c r="C29" s="117"/>
      <c r="D29" s="117"/>
      <c r="E29" s="117"/>
      <c r="F29" s="118"/>
      <c r="G29" s="212">
        <f>A27</f>
        <v>0</v>
      </c>
      <c r="H29" s="212"/>
      <c r="I29" s="212"/>
      <c r="J29" s="119"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c r="I32" s="26"/>
      <c r="J32" s="9"/>
    </row>
    <row r="33" spans="1:10" ht="47.25" customHeight="1" x14ac:dyDescent="0.2">
      <c r="A33" s="2"/>
      <c r="B33" s="2"/>
      <c r="J33" s="9"/>
    </row>
    <row r="34" spans="1:10" s="21" customFormat="1" ht="18.75" customHeight="1" x14ac:dyDescent="0.2">
      <c r="A34" s="20"/>
      <c r="B34" s="20"/>
      <c r="C34" s="74"/>
      <c r="D34" s="214"/>
      <c r="E34" s="215"/>
      <c r="G34" s="216"/>
      <c r="H34" s="217"/>
      <c r="I34" s="217"/>
      <c r="J34" s="25"/>
    </row>
    <row r="35" spans="1:10" ht="12.75" customHeight="1" x14ac:dyDescent="0.2">
      <c r="A35" s="2"/>
      <c r="B35" s="2"/>
      <c r="D35" s="202" t="s">
        <v>2</v>
      </c>
      <c r="E35" s="202"/>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89" t="s">
        <v>17</v>
      </c>
      <c r="C37" s="90"/>
      <c r="D37" s="90"/>
      <c r="E37" s="90"/>
      <c r="F37" s="91"/>
      <c r="G37" s="91"/>
      <c r="H37" s="91"/>
      <c r="I37" s="91"/>
      <c r="J37" s="92"/>
    </row>
    <row r="38" spans="1:10" ht="25.5" hidden="1" customHeight="1" x14ac:dyDescent="0.2">
      <c r="A38" s="88" t="s">
        <v>39</v>
      </c>
      <c r="B38" s="93" t="s">
        <v>18</v>
      </c>
      <c r="C38" s="94" t="s">
        <v>6</v>
      </c>
      <c r="D38" s="94"/>
      <c r="E38" s="94"/>
      <c r="F38" s="95" t="str">
        <f>B23</f>
        <v>Základ pro sníženou DPH</v>
      </c>
      <c r="G38" s="95" t="str">
        <f>B25</f>
        <v>Základ pro základní DPH</v>
      </c>
      <c r="H38" s="96" t="s">
        <v>19</v>
      </c>
      <c r="I38" s="96" t="s">
        <v>1</v>
      </c>
      <c r="J38" s="97" t="s">
        <v>0</v>
      </c>
    </row>
    <row r="39" spans="1:10" ht="25.5" hidden="1" customHeight="1" x14ac:dyDescent="0.2">
      <c r="A39" s="88">
        <v>1</v>
      </c>
      <c r="B39" s="98" t="s">
        <v>51</v>
      </c>
      <c r="C39" s="197"/>
      <c r="D39" s="197"/>
      <c r="E39" s="197"/>
      <c r="F39" s="99">
        <f>'SO 01 01 Pol'!AE136</f>
        <v>0</v>
      </c>
      <c r="G39" s="100">
        <f>'SO 01 01 Pol'!AF136</f>
        <v>0</v>
      </c>
      <c r="H39" s="101">
        <f>(F39*SazbaDPH1/100)+(G39*SazbaDPH2/100)</f>
        <v>0</v>
      </c>
      <c r="I39" s="101">
        <f>F39+G39+H39</f>
        <v>0</v>
      </c>
      <c r="J39" s="102" t="str">
        <f>IF(_xlfn.SINGLE(CenaCelkemVypocet)=0,"",I39/_xlfn.SINGLE(CenaCelkemVypocet)*100)</f>
        <v/>
      </c>
    </row>
    <row r="40" spans="1:10" ht="25.5" hidden="1" customHeight="1" x14ac:dyDescent="0.2">
      <c r="A40" s="88">
        <v>2</v>
      </c>
      <c r="B40" s="103" t="s">
        <v>45</v>
      </c>
      <c r="C40" s="198" t="s">
        <v>46</v>
      </c>
      <c r="D40" s="198"/>
      <c r="E40" s="198"/>
      <c r="F40" s="104">
        <f>'SO 01 01 Pol'!AE136</f>
        <v>0</v>
      </c>
      <c r="G40" s="105">
        <f>'SO 01 01 Pol'!AF136</f>
        <v>0</v>
      </c>
      <c r="H40" s="105">
        <f>(F40*SazbaDPH1/100)+(G40*SazbaDPH2/100)</f>
        <v>0</v>
      </c>
      <c r="I40" s="105">
        <f>F40+G40+H40</f>
        <v>0</v>
      </c>
      <c r="J40" s="106" t="str">
        <f>IF(_xlfn.SINGLE(CenaCelkemVypocet)=0,"",I40/_xlfn.SINGLE(CenaCelkemVypocet)*100)</f>
        <v/>
      </c>
    </row>
    <row r="41" spans="1:10" ht="25.5" hidden="1" customHeight="1" x14ac:dyDescent="0.2">
      <c r="A41" s="88">
        <v>3</v>
      </c>
      <c r="B41" s="107" t="s">
        <v>43</v>
      </c>
      <c r="C41" s="197" t="s">
        <v>44</v>
      </c>
      <c r="D41" s="197"/>
      <c r="E41" s="197"/>
      <c r="F41" s="108">
        <f>'SO 01 01 Pol'!AE136</f>
        <v>0</v>
      </c>
      <c r="G41" s="101">
        <f>'SO 01 01 Pol'!AF136</f>
        <v>0</v>
      </c>
      <c r="H41" s="101">
        <f>(F41*SazbaDPH1/100)+(G41*SazbaDPH2/100)</f>
        <v>0</v>
      </c>
      <c r="I41" s="101">
        <f>F41+G41+H41</f>
        <v>0</v>
      </c>
      <c r="J41" s="102" t="str">
        <f>IF(_xlfn.SINGLE(CenaCelkemVypocet)=0,"",I41/_xlfn.SINGLE(CenaCelkemVypocet)*100)</f>
        <v/>
      </c>
    </row>
    <row r="42" spans="1:10" ht="25.5" hidden="1" customHeight="1" x14ac:dyDescent="0.2">
      <c r="A42" s="88"/>
      <c r="B42" s="199" t="s">
        <v>52</v>
      </c>
      <c r="C42" s="200"/>
      <c r="D42" s="200"/>
      <c r="E42" s="201"/>
      <c r="F42" s="109">
        <f>SUMIF(A39:A41,"=1",F39:F41)</f>
        <v>0</v>
      </c>
      <c r="G42" s="110">
        <f>SUMIF(A39:A41,"=1",G39:G41)</f>
        <v>0</v>
      </c>
      <c r="H42" s="110">
        <f>SUMIF(A39:A41,"=1",H39:H41)</f>
        <v>0</v>
      </c>
      <c r="I42" s="110">
        <f>SUMIF(A39:A41,"=1",I39:I41)</f>
        <v>0</v>
      </c>
      <c r="J42" s="111">
        <f>SUMIF(A39:A41,"=1",J39:J41)</f>
        <v>0</v>
      </c>
    </row>
    <row r="46" spans="1:10" ht="15.75" x14ac:dyDescent="0.25">
      <c r="B46" s="120" t="s">
        <v>54</v>
      </c>
    </row>
    <row r="48" spans="1:10" ht="25.5" customHeight="1" x14ac:dyDescent="0.2">
      <c r="A48" s="122"/>
      <c r="B48" s="125" t="s">
        <v>18</v>
      </c>
      <c r="C48" s="125" t="s">
        <v>6</v>
      </c>
      <c r="D48" s="126"/>
      <c r="E48" s="126"/>
      <c r="F48" s="127" t="s">
        <v>55</v>
      </c>
      <c r="G48" s="127"/>
      <c r="H48" s="127"/>
      <c r="I48" s="127" t="s">
        <v>31</v>
      </c>
      <c r="J48" s="127" t="s">
        <v>0</v>
      </c>
    </row>
    <row r="49" spans="1:10" ht="36.75" customHeight="1" x14ac:dyDescent="0.2">
      <c r="A49" s="123"/>
      <c r="B49" s="128" t="s">
        <v>56</v>
      </c>
      <c r="C49" s="195" t="s">
        <v>57</v>
      </c>
      <c r="D49" s="196"/>
      <c r="E49" s="196"/>
      <c r="F49" s="135" t="s">
        <v>26</v>
      </c>
      <c r="G49" s="136"/>
      <c r="H49" s="136"/>
      <c r="I49" s="136">
        <f>'SO 01 01 Pol'!G8</f>
        <v>0</v>
      </c>
      <c r="J49" s="132" t="str">
        <f>IF(I56=0,"",I49/I56*100)</f>
        <v/>
      </c>
    </row>
    <row r="50" spans="1:10" ht="36.75" customHeight="1" x14ac:dyDescent="0.2">
      <c r="A50" s="123"/>
      <c r="B50" s="128" t="s">
        <v>58</v>
      </c>
      <c r="C50" s="195" t="s">
        <v>59</v>
      </c>
      <c r="D50" s="196"/>
      <c r="E50" s="196"/>
      <c r="F50" s="135" t="s">
        <v>26</v>
      </c>
      <c r="G50" s="136"/>
      <c r="H50" s="136"/>
      <c r="I50" s="136">
        <f>'SO 01 01 Pol'!G28</f>
        <v>0</v>
      </c>
      <c r="J50" s="132" t="str">
        <f>IF(I56=0,"",I50/I56*100)</f>
        <v/>
      </c>
    </row>
    <row r="51" spans="1:10" ht="36.75" customHeight="1" x14ac:dyDescent="0.2">
      <c r="A51" s="123"/>
      <c r="B51" s="128" t="s">
        <v>60</v>
      </c>
      <c r="C51" s="195" t="s">
        <v>61</v>
      </c>
      <c r="D51" s="196"/>
      <c r="E51" s="196"/>
      <c r="F51" s="135" t="s">
        <v>26</v>
      </c>
      <c r="G51" s="136"/>
      <c r="H51" s="136"/>
      <c r="I51" s="136">
        <f>'SO 01 01 Pol'!G107</f>
        <v>0</v>
      </c>
      <c r="J51" s="132" t="str">
        <f>IF(I56=0,"",I51/I56*100)</f>
        <v/>
      </c>
    </row>
    <row r="52" spans="1:10" ht="36.75" customHeight="1" x14ac:dyDescent="0.2">
      <c r="A52" s="123"/>
      <c r="B52" s="128" t="s">
        <v>62</v>
      </c>
      <c r="C52" s="195" t="s">
        <v>63</v>
      </c>
      <c r="D52" s="196"/>
      <c r="E52" s="196"/>
      <c r="F52" s="135" t="s">
        <v>26</v>
      </c>
      <c r="G52" s="136"/>
      <c r="H52" s="136"/>
      <c r="I52" s="136">
        <f>'SO 01 01 Pol'!G112</f>
        <v>0</v>
      </c>
      <c r="J52" s="132" t="str">
        <f>IF(I56=0,"",I52/I56*100)</f>
        <v/>
      </c>
    </row>
    <row r="53" spans="1:10" ht="36.75" customHeight="1" x14ac:dyDescent="0.2">
      <c r="A53" s="123"/>
      <c r="B53" s="128" t="s">
        <v>64</v>
      </c>
      <c r="C53" s="195" t="s">
        <v>65</v>
      </c>
      <c r="D53" s="196"/>
      <c r="E53" s="196"/>
      <c r="F53" s="135" t="s">
        <v>26</v>
      </c>
      <c r="G53" s="136"/>
      <c r="H53" s="136"/>
      <c r="I53" s="136">
        <f>'SO 01 01 Pol'!G114</f>
        <v>0</v>
      </c>
      <c r="J53" s="132" t="str">
        <f>IF(I56=0,"",I53/I56*100)</f>
        <v/>
      </c>
    </row>
    <row r="54" spans="1:10" ht="36.75" customHeight="1" x14ac:dyDescent="0.2">
      <c r="A54" s="123"/>
      <c r="B54" s="128" t="s">
        <v>66</v>
      </c>
      <c r="C54" s="195" t="s">
        <v>67</v>
      </c>
      <c r="D54" s="196"/>
      <c r="E54" s="196"/>
      <c r="F54" s="135" t="s">
        <v>68</v>
      </c>
      <c r="G54" s="136"/>
      <c r="H54" s="136"/>
      <c r="I54" s="136">
        <f>'SO 01 01 Pol'!G116</f>
        <v>0</v>
      </c>
      <c r="J54" s="132" t="str">
        <f>IF(I56=0,"",I54/I56*100)</f>
        <v/>
      </c>
    </row>
    <row r="55" spans="1:10" ht="36.75" customHeight="1" x14ac:dyDescent="0.2">
      <c r="A55" s="123"/>
      <c r="B55" s="128" t="s">
        <v>69</v>
      </c>
      <c r="C55" s="195" t="s">
        <v>29</v>
      </c>
      <c r="D55" s="196"/>
      <c r="E55" s="196"/>
      <c r="F55" s="135" t="s">
        <v>69</v>
      </c>
      <c r="G55" s="136"/>
      <c r="H55" s="136"/>
      <c r="I55" s="136">
        <f>'SO 01 01 Pol'!G122</f>
        <v>0</v>
      </c>
      <c r="J55" s="132" t="str">
        <f>IF(I56=0,"",I55/I56*100)</f>
        <v/>
      </c>
    </row>
    <row r="56" spans="1:10" ht="25.5" customHeight="1" x14ac:dyDescent="0.2">
      <c r="A56" s="124"/>
      <c r="B56" s="129" t="s">
        <v>1</v>
      </c>
      <c r="C56" s="130"/>
      <c r="D56" s="131"/>
      <c r="E56" s="131"/>
      <c r="F56" s="137"/>
      <c r="G56" s="138"/>
      <c r="H56" s="138"/>
      <c r="I56" s="138">
        <f>SUM(I49:I55)</f>
        <v>0</v>
      </c>
      <c r="J56" s="133">
        <f>SUM(J49:J55)</f>
        <v>0</v>
      </c>
    </row>
    <row r="57" spans="1:10" x14ac:dyDescent="0.2">
      <c r="F57" s="87"/>
      <c r="G57" s="87"/>
      <c r="H57" s="87"/>
      <c r="I57" s="87"/>
      <c r="J57" s="134"/>
    </row>
    <row r="58" spans="1:10" x14ac:dyDescent="0.2">
      <c r="F58" s="87"/>
      <c r="G58" s="87"/>
      <c r="H58" s="87"/>
      <c r="I58" s="87"/>
      <c r="J58" s="134"/>
    </row>
    <row r="59" spans="1:10" x14ac:dyDescent="0.2">
      <c r="F59" s="87"/>
      <c r="G59" s="87"/>
      <c r="H59" s="87"/>
      <c r="I59" s="87"/>
      <c r="J59" s="134"/>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B42:E42"/>
    <mergeCell ref="C49:E49"/>
    <mergeCell ref="C55:E55"/>
    <mergeCell ref="C50:E50"/>
    <mergeCell ref="C51:E51"/>
    <mergeCell ref="C52:E52"/>
    <mergeCell ref="C53:E53"/>
    <mergeCell ref="C54:E54"/>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1" manualBreakCount="1">
    <brk id="3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7" t="s">
        <v>7</v>
      </c>
      <c r="B1" s="247"/>
      <c r="C1" s="248"/>
      <c r="D1" s="247"/>
      <c r="E1" s="247"/>
      <c r="F1" s="247"/>
      <c r="G1" s="247"/>
    </row>
    <row r="2" spans="1:7" ht="24.95" customHeight="1" x14ac:dyDescent="0.2">
      <c r="A2" s="50" t="s">
        <v>8</v>
      </c>
      <c r="B2" s="49"/>
      <c r="C2" s="249"/>
      <c r="D2" s="249"/>
      <c r="E2" s="249"/>
      <c r="F2" s="249"/>
      <c r="G2" s="250"/>
    </row>
    <row r="3" spans="1:7" ht="24.95" customHeight="1" x14ac:dyDescent="0.2">
      <c r="A3" s="50" t="s">
        <v>9</v>
      </c>
      <c r="B3" s="49"/>
      <c r="C3" s="249"/>
      <c r="D3" s="249"/>
      <c r="E3" s="249"/>
      <c r="F3" s="249"/>
      <c r="G3" s="250"/>
    </row>
    <row r="4" spans="1:7" ht="24.95" customHeight="1" x14ac:dyDescent="0.2">
      <c r="A4" s="50" t="s">
        <v>10</v>
      </c>
      <c r="B4" s="49"/>
      <c r="C4" s="249"/>
      <c r="D4" s="249"/>
      <c r="E4" s="249"/>
      <c r="F4" s="249"/>
      <c r="G4" s="250"/>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F5E0DC-C983-4C9C-BE29-B2570ED99F5D}">
  <sheetPr>
    <outlinePr summaryBelow="0"/>
  </sheetPr>
  <dimension ref="A1:BH5000"/>
  <sheetViews>
    <sheetView tabSelected="1" workbookViewId="0">
      <pane ySplit="7" topLeftCell="A75" activePane="bottomLeft" state="frozen"/>
      <selection pane="bottomLeft" activeCell="C135" sqref="C135"/>
    </sheetView>
  </sheetViews>
  <sheetFormatPr defaultRowHeight="12.75" outlineLevelRow="3" x14ac:dyDescent="0.2"/>
  <cols>
    <col min="1" max="1" width="3.42578125" customWidth="1"/>
    <col min="2" max="2" width="12.5703125" style="121" customWidth="1"/>
    <col min="3" max="3" width="38.28515625" style="121" customWidth="1"/>
    <col min="4" max="4" width="4.85546875" customWidth="1"/>
    <col min="5" max="5" width="10.5703125" customWidth="1"/>
    <col min="6" max="6" width="9.85546875" customWidth="1"/>
    <col min="7" max="7" width="12.7109375" customWidth="1"/>
    <col min="8" max="25" width="0" hidden="1" customWidth="1"/>
    <col min="29" max="29" width="0" hidden="1" customWidth="1"/>
    <col min="31" max="41" width="0" hidden="1" customWidth="1"/>
    <col min="53" max="53" width="73.5703125" customWidth="1"/>
  </cols>
  <sheetData>
    <row r="1" spans="1:60" ht="15.75" customHeight="1" x14ac:dyDescent="0.25">
      <c r="A1" s="255" t="s">
        <v>7</v>
      </c>
      <c r="B1" s="255"/>
      <c r="C1" s="255"/>
      <c r="D1" s="255"/>
      <c r="E1" s="255"/>
      <c r="F1" s="255"/>
      <c r="G1" s="255"/>
      <c r="AG1" t="s">
        <v>71</v>
      </c>
    </row>
    <row r="2" spans="1:60" ht="24.95" customHeight="1" x14ac:dyDescent="0.2">
      <c r="A2" s="50" t="s">
        <v>8</v>
      </c>
      <c r="B2" s="49" t="s">
        <v>49</v>
      </c>
      <c r="C2" s="256" t="s">
        <v>50</v>
      </c>
      <c r="D2" s="257"/>
      <c r="E2" s="257"/>
      <c r="F2" s="257"/>
      <c r="G2" s="258"/>
      <c r="AG2" t="s">
        <v>72</v>
      </c>
    </row>
    <row r="3" spans="1:60" ht="24.95" customHeight="1" x14ac:dyDescent="0.2">
      <c r="A3" s="50" t="s">
        <v>9</v>
      </c>
      <c r="B3" s="49" t="s">
        <v>45</v>
      </c>
      <c r="C3" s="256" t="s">
        <v>46</v>
      </c>
      <c r="D3" s="257"/>
      <c r="E3" s="257"/>
      <c r="F3" s="257"/>
      <c r="G3" s="258"/>
      <c r="AC3" s="121" t="s">
        <v>72</v>
      </c>
      <c r="AG3" t="s">
        <v>73</v>
      </c>
    </row>
    <row r="4" spans="1:60" ht="24.95" customHeight="1" x14ac:dyDescent="0.2">
      <c r="A4" s="140" t="s">
        <v>10</v>
      </c>
      <c r="B4" s="141" t="s">
        <v>43</v>
      </c>
      <c r="C4" s="259" t="s">
        <v>44</v>
      </c>
      <c r="D4" s="260"/>
      <c r="E4" s="260"/>
      <c r="F4" s="260"/>
      <c r="G4" s="261"/>
      <c r="AG4" t="s">
        <v>74</v>
      </c>
    </row>
    <row r="5" spans="1:60" x14ac:dyDescent="0.2">
      <c r="D5" s="10"/>
    </row>
    <row r="6" spans="1:60" ht="38.25" x14ac:dyDescent="0.2">
      <c r="A6" s="143" t="s">
        <v>75</v>
      </c>
      <c r="B6" s="145" t="s">
        <v>76</v>
      </c>
      <c r="C6" s="145" t="s">
        <v>77</v>
      </c>
      <c r="D6" s="144" t="s">
        <v>78</v>
      </c>
      <c r="E6" s="143" t="s">
        <v>79</v>
      </c>
      <c r="F6" s="142" t="s">
        <v>80</v>
      </c>
      <c r="G6" s="143" t="s">
        <v>31</v>
      </c>
      <c r="H6" s="146" t="s">
        <v>32</v>
      </c>
      <c r="I6" s="146" t="s">
        <v>81</v>
      </c>
      <c r="J6" s="146" t="s">
        <v>33</v>
      </c>
      <c r="K6" s="146" t="s">
        <v>82</v>
      </c>
      <c r="L6" s="146" t="s">
        <v>83</v>
      </c>
      <c r="M6" s="146" t="s">
        <v>84</v>
      </c>
      <c r="N6" s="146" t="s">
        <v>85</v>
      </c>
      <c r="O6" s="146" t="s">
        <v>86</v>
      </c>
      <c r="P6" s="146" t="s">
        <v>87</v>
      </c>
      <c r="Q6" s="146" t="s">
        <v>88</v>
      </c>
      <c r="R6" s="146" t="s">
        <v>89</v>
      </c>
      <c r="S6" s="146" t="s">
        <v>90</v>
      </c>
      <c r="T6" s="146" t="s">
        <v>91</v>
      </c>
      <c r="U6" s="146" t="s">
        <v>92</v>
      </c>
      <c r="V6" s="146" t="s">
        <v>93</v>
      </c>
      <c r="W6" s="146" t="s">
        <v>94</v>
      </c>
      <c r="X6" s="146" t="s">
        <v>95</v>
      </c>
      <c r="Y6" s="146" t="s">
        <v>96</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6" t="s">
        <v>97</v>
      </c>
      <c r="B8" s="167" t="s">
        <v>56</v>
      </c>
      <c r="C8" s="186" t="s">
        <v>57</v>
      </c>
      <c r="D8" s="168"/>
      <c r="E8" s="169"/>
      <c r="F8" s="170"/>
      <c r="G8" s="171">
        <f>SUMIF(AG9:AG27,"&lt;&gt;NOR",G9:G27)</f>
        <v>0</v>
      </c>
      <c r="H8" s="165"/>
      <c r="I8" s="165">
        <f>SUM(I9:I27)</f>
        <v>0</v>
      </c>
      <c r="J8" s="165"/>
      <c r="K8" s="165">
        <f>SUM(K9:K27)</f>
        <v>0</v>
      </c>
      <c r="L8" s="165"/>
      <c r="M8" s="165">
        <f>SUM(M9:M27)</f>
        <v>0</v>
      </c>
      <c r="N8" s="164"/>
      <c r="O8" s="164">
        <f>SUM(O9:O27)</f>
        <v>9.17</v>
      </c>
      <c r="P8" s="164"/>
      <c r="Q8" s="164">
        <f>SUM(Q9:Q27)</f>
        <v>24.810000000000002</v>
      </c>
      <c r="R8" s="165"/>
      <c r="S8" s="165"/>
      <c r="T8" s="165"/>
      <c r="U8" s="165"/>
      <c r="V8" s="165">
        <f>SUM(V9:V27)</f>
        <v>35.94</v>
      </c>
      <c r="W8" s="165"/>
      <c r="X8" s="165"/>
      <c r="Y8" s="165"/>
      <c r="AG8" t="s">
        <v>98</v>
      </c>
    </row>
    <row r="9" spans="1:60" outlineLevel="1" x14ac:dyDescent="0.2">
      <c r="A9" s="173">
        <v>1</v>
      </c>
      <c r="B9" s="174" t="s">
        <v>99</v>
      </c>
      <c r="C9" s="187" t="s">
        <v>100</v>
      </c>
      <c r="D9" s="175" t="s">
        <v>101</v>
      </c>
      <c r="E9" s="176">
        <v>30.2</v>
      </c>
      <c r="F9" s="177"/>
      <c r="G9" s="178">
        <f>ROUND(E9*F9,2)</f>
        <v>0</v>
      </c>
      <c r="H9" s="158"/>
      <c r="I9" s="157">
        <f>ROUND(E9*H9,2)</f>
        <v>0</v>
      </c>
      <c r="J9" s="158"/>
      <c r="K9" s="157">
        <f>ROUND(E9*J9,2)</f>
        <v>0</v>
      </c>
      <c r="L9" s="157">
        <v>21</v>
      </c>
      <c r="M9" s="157">
        <f>G9*(1+L9/100)</f>
        <v>0</v>
      </c>
      <c r="N9" s="156">
        <v>0</v>
      </c>
      <c r="O9" s="156">
        <f>ROUND(E9*N9,2)</f>
        <v>0</v>
      </c>
      <c r="P9" s="156">
        <v>0.13800000000000001</v>
      </c>
      <c r="Q9" s="156">
        <f>ROUND(E9*P9,2)</f>
        <v>4.17</v>
      </c>
      <c r="R9" s="157"/>
      <c r="S9" s="157" t="s">
        <v>102</v>
      </c>
      <c r="T9" s="157" t="s">
        <v>102</v>
      </c>
      <c r="U9" s="157">
        <v>0.16</v>
      </c>
      <c r="V9" s="157">
        <f>ROUND(E9*U9,2)</f>
        <v>4.83</v>
      </c>
      <c r="W9" s="157"/>
      <c r="X9" s="157" t="s">
        <v>103</v>
      </c>
      <c r="Y9" s="157" t="s">
        <v>104</v>
      </c>
      <c r="Z9" s="147"/>
      <c r="AA9" s="147"/>
      <c r="AB9" s="147"/>
      <c r="AC9" s="147"/>
      <c r="AD9" s="147"/>
      <c r="AE9" s="147"/>
      <c r="AF9" s="147"/>
      <c r="AG9" s="147" t="s">
        <v>105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188" t="s">
        <v>106</v>
      </c>
      <c r="D10" s="159"/>
      <c r="E10" s="160">
        <v>30.2</v>
      </c>
      <c r="F10" s="157"/>
      <c r="G10" s="157"/>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107</v>
      </c>
      <c r="AH10" s="147">
        <v>0</v>
      </c>
      <c r="AI10" s="147"/>
      <c r="AJ10" s="147"/>
      <c r="AK10" s="147"/>
      <c r="AL10" s="147"/>
      <c r="AM10" s="147"/>
      <c r="AN10" s="147"/>
      <c r="AO10" s="147"/>
      <c r="AP10" s="147"/>
      <c r="AQ10" s="147"/>
      <c r="AR10" s="147"/>
      <c r="AS10" s="147"/>
      <c r="AT10" s="147"/>
      <c r="AU10" s="147"/>
      <c r="AV10" s="147"/>
      <c r="AW10" s="147"/>
      <c r="AX10" s="147"/>
      <c r="AY10" s="147"/>
      <c r="AZ10" s="147"/>
      <c r="BA10" s="147"/>
      <c r="BB10" s="147"/>
      <c r="BC10" s="147"/>
      <c r="BD10" s="147"/>
      <c r="BE10" s="147"/>
      <c r="BF10" s="147"/>
      <c r="BG10" s="147"/>
      <c r="BH10" s="147"/>
    </row>
    <row r="11" spans="1:60" outlineLevel="1" x14ac:dyDescent="0.2">
      <c r="A11" s="173">
        <v>2</v>
      </c>
      <c r="B11" s="174" t="s">
        <v>108</v>
      </c>
      <c r="C11" s="187" t="s">
        <v>109</v>
      </c>
      <c r="D11" s="175" t="s">
        <v>101</v>
      </c>
      <c r="E11" s="176">
        <v>30.2</v>
      </c>
      <c r="F11" s="177"/>
      <c r="G11" s="178">
        <f>ROUND(E11*F11,2)</f>
        <v>0</v>
      </c>
      <c r="H11" s="158"/>
      <c r="I11" s="157">
        <f>ROUND(E11*H11,2)</f>
        <v>0</v>
      </c>
      <c r="J11" s="158"/>
      <c r="K11" s="157">
        <f>ROUND(E11*J11,2)</f>
        <v>0</v>
      </c>
      <c r="L11" s="157">
        <v>21</v>
      </c>
      <c r="M11" s="157">
        <f>G11*(1+L11/100)</f>
        <v>0</v>
      </c>
      <c r="N11" s="156">
        <v>0</v>
      </c>
      <c r="O11" s="156">
        <f>ROUND(E11*N11,2)</f>
        <v>0</v>
      </c>
      <c r="P11" s="156">
        <v>0.55000000000000004</v>
      </c>
      <c r="Q11" s="156">
        <f>ROUND(E11*P11,2)</f>
        <v>16.61</v>
      </c>
      <c r="R11" s="157"/>
      <c r="S11" s="157" t="s">
        <v>102</v>
      </c>
      <c r="T11" s="157" t="s">
        <v>102</v>
      </c>
      <c r="U11" s="157">
        <v>0.84770000000000001</v>
      </c>
      <c r="V11" s="157">
        <f>ROUND(E11*U11,2)</f>
        <v>25.6</v>
      </c>
      <c r="W11" s="157"/>
      <c r="X11" s="157" t="s">
        <v>103</v>
      </c>
      <c r="Y11" s="157" t="s">
        <v>104</v>
      </c>
      <c r="Z11" s="147"/>
      <c r="AA11" s="147"/>
      <c r="AB11" s="147"/>
      <c r="AC11" s="147"/>
      <c r="AD11" s="147"/>
      <c r="AE11" s="147"/>
      <c r="AF11" s="147"/>
      <c r="AG11" s="147" t="s">
        <v>105</v>
      </c>
      <c r="AH11" s="147"/>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2" x14ac:dyDescent="0.2">
      <c r="A12" s="154"/>
      <c r="B12" s="155"/>
      <c r="C12" s="188" t="s">
        <v>106</v>
      </c>
      <c r="D12" s="159"/>
      <c r="E12" s="160">
        <v>30.2</v>
      </c>
      <c r="F12" s="157"/>
      <c r="G12" s="157"/>
      <c r="H12" s="157"/>
      <c r="I12" s="157"/>
      <c r="J12" s="157"/>
      <c r="K12" s="157"/>
      <c r="L12" s="157"/>
      <c r="M12" s="157"/>
      <c r="N12" s="156"/>
      <c r="O12" s="156"/>
      <c r="P12" s="156"/>
      <c r="Q12" s="156"/>
      <c r="R12" s="157"/>
      <c r="S12" s="157"/>
      <c r="T12" s="157"/>
      <c r="U12" s="157"/>
      <c r="V12" s="157"/>
      <c r="W12" s="157"/>
      <c r="X12" s="157"/>
      <c r="Y12" s="157"/>
      <c r="Z12" s="147"/>
      <c r="AA12" s="147"/>
      <c r="AB12" s="147"/>
      <c r="AC12" s="147"/>
      <c r="AD12" s="147"/>
      <c r="AE12" s="147"/>
      <c r="AF12" s="147"/>
      <c r="AG12" s="147" t="s">
        <v>107</v>
      </c>
      <c r="AH12" s="147">
        <v>0</v>
      </c>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1" x14ac:dyDescent="0.2">
      <c r="A13" s="173">
        <v>3</v>
      </c>
      <c r="B13" s="174" t="s">
        <v>110</v>
      </c>
      <c r="C13" s="187" t="s">
        <v>111</v>
      </c>
      <c r="D13" s="175" t="s">
        <v>112</v>
      </c>
      <c r="E13" s="176">
        <v>32.200000000000003</v>
      </c>
      <c r="F13" s="177"/>
      <c r="G13" s="178">
        <f>ROUND(E13*F13,2)</f>
        <v>0</v>
      </c>
      <c r="H13" s="158"/>
      <c r="I13" s="157">
        <f>ROUND(E13*H13,2)</f>
        <v>0</v>
      </c>
      <c r="J13" s="158"/>
      <c r="K13" s="157">
        <f>ROUND(E13*J13,2)</f>
        <v>0</v>
      </c>
      <c r="L13" s="157">
        <v>21</v>
      </c>
      <c r="M13" s="157">
        <f>G13*(1+L13/100)</f>
        <v>0</v>
      </c>
      <c r="N13" s="156">
        <v>0</v>
      </c>
      <c r="O13" s="156">
        <f>ROUND(E13*N13,2)</f>
        <v>0</v>
      </c>
      <c r="P13" s="156">
        <v>0.125</v>
      </c>
      <c r="Q13" s="156">
        <f>ROUND(E13*P13,2)</f>
        <v>4.03</v>
      </c>
      <c r="R13" s="157"/>
      <c r="S13" s="157" t="s">
        <v>102</v>
      </c>
      <c r="T13" s="157" t="s">
        <v>102</v>
      </c>
      <c r="U13" s="157">
        <v>0.08</v>
      </c>
      <c r="V13" s="157">
        <f>ROUND(E13*U13,2)</f>
        <v>2.58</v>
      </c>
      <c r="W13" s="157"/>
      <c r="X13" s="157" t="s">
        <v>103</v>
      </c>
      <c r="Y13" s="157" t="s">
        <v>104</v>
      </c>
      <c r="Z13" s="147"/>
      <c r="AA13" s="147"/>
      <c r="AB13" s="147"/>
      <c r="AC13" s="147"/>
      <c r="AD13" s="147"/>
      <c r="AE13" s="147"/>
      <c r="AF13" s="147"/>
      <c r="AG13" s="147" t="s">
        <v>105</v>
      </c>
      <c r="AH13" s="147"/>
      <c r="AI13" s="147"/>
      <c r="AJ13" s="147"/>
      <c r="AK13" s="147"/>
      <c r="AL13" s="147"/>
      <c r="AM13" s="147"/>
      <c r="AN13" s="147"/>
      <c r="AO13" s="147"/>
      <c r="AP13" s="147"/>
      <c r="AQ13" s="147"/>
      <c r="AR13" s="147"/>
      <c r="AS13" s="147"/>
      <c r="AT13" s="147"/>
      <c r="AU13" s="147"/>
      <c r="AV13" s="147"/>
      <c r="AW13" s="147"/>
      <c r="AX13" s="147"/>
      <c r="AY13" s="147"/>
      <c r="AZ13" s="147"/>
      <c r="BA13" s="147"/>
      <c r="BB13" s="147"/>
      <c r="BC13" s="147"/>
      <c r="BD13" s="147"/>
      <c r="BE13" s="147"/>
      <c r="BF13" s="147"/>
      <c r="BG13" s="147"/>
      <c r="BH13" s="147"/>
    </row>
    <row r="14" spans="1:60" outlineLevel="2" x14ac:dyDescent="0.2">
      <c r="A14" s="154"/>
      <c r="B14" s="155"/>
      <c r="C14" s="188" t="s">
        <v>113</v>
      </c>
      <c r="D14" s="159"/>
      <c r="E14" s="160">
        <v>32.200000000000003</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107</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79">
        <v>4</v>
      </c>
      <c r="B15" s="180" t="s">
        <v>114</v>
      </c>
      <c r="C15" s="189" t="s">
        <v>115</v>
      </c>
      <c r="D15" s="181" t="s">
        <v>101</v>
      </c>
      <c r="E15" s="182">
        <v>11.3</v>
      </c>
      <c r="F15" s="183"/>
      <c r="G15" s="184">
        <f>ROUND(E15*F15,2)</f>
        <v>0</v>
      </c>
      <c r="H15" s="158"/>
      <c r="I15" s="157">
        <f>ROUND(E15*H15,2)</f>
        <v>0</v>
      </c>
      <c r="J15" s="158"/>
      <c r="K15" s="157">
        <f>ROUND(E15*J15,2)</f>
        <v>0</v>
      </c>
      <c r="L15" s="157">
        <v>21</v>
      </c>
      <c r="M15" s="157">
        <f>G15*(1+L15/100)</f>
        <v>0</v>
      </c>
      <c r="N15" s="156">
        <v>0</v>
      </c>
      <c r="O15" s="156">
        <f>ROUND(E15*N15,2)</f>
        <v>0</v>
      </c>
      <c r="P15" s="156">
        <v>0</v>
      </c>
      <c r="Q15" s="156">
        <f>ROUND(E15*P15,2)</f>
        <v>0</v>
      </c>
      <c r="R15" s="157"/>
      <c r="S15" s="157" t="s">
        <v>102</v>
      </c>
      <c r="T15" s="157" t="s">
        <v>102</v>
      </c>
      <c r="U15" s="157">
        <v>7.0000000000000001E-3</v>
      </c>
      <c r="V15" s="157">
        <f>ROUND(E15*U15,2)</f>
        <v>0.08</v>
      </c>
      <c r="W15" s="157"/>
      <c r="X15" s="157" t="s">
        <v>103</v>
      </c>
      <c r="Y15" s="157" t="s">
        <v>104</v>
      </c>
      <c r="Z15" s="147"/>
      <c r="AA15" s="147"/>
      <c r="AB15" s="147"/>
      <c r="AC15" s="147"/>
      <c r="AD15" s="147"/>
      <c r="AE15" s="147"/>
      <c r="AF15" s="147"/>
      <c r="AG15" s="147" t="s">
        <v>105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1" x14ac:dyDescent="0.2">
      <c r="A16" s="179">
        <v>5</v>
      </c>
      <c r="B16" s="180" t="s">
        <v>116</v>
      </c>
      <c r="C16" s="189" t="s">
        <v>117</v>
      </c>
      <c r="D16" s="181" t="s">
        <v>101</v>
      </c>
      <c r="E16" s="182">
        <v>14</v>
      </c>
      <c r="F16" s="183"/>
      <c r="G16" s="184">
        <f>ROUND(E16*F16,2)</f>
        <v>0</v>
      </c>
      <c r="H16" s="158"/>
      <c r="I16" s="157">
        <f>ROUND(E16*H16,2)</f>
        <v>0</v>
      </c>
      <c r="J16" s="158"/>
      <c r="K16" s="157">
        <f>ROUND(E16*J16,2)</f>
        <v>0</v>
      </c>
      <c r="L16" s="157">
        <v>21</v>
      </c>
      <c r="M16" s="157">
        <f>G16*(1+L16/100)</f>
        <v>0</v>
      </c>
      <c r="N16" s="156">
        <v>0</v>
      </c>
      <c r="O16" s="156">
        <f>ROUND(E16*N16,2)</f>
        <v>0</v>
      </c>
      <c r="P16" s="156">
        <v>0</v>
      </c>
      <c r="Q16" s="156">
        <f>ROUND(E16*P16,2)</f>
        <v>0</v>
      </c>
      <c r="R16" s="157"/>
      <c r="S16" s="157" t="s">
        <v>102</v>
      </c>
      <c r="T16" s="157" t="s">
        <v>102</v>
      </c>
      <c r="U16" s="157">
        <v>0.01</v>
      </c>
      <c r="V16" s="157">
        <f>ROUND(E16*U16,2)</f>
        <v>0.14000000000000001</v>
      </c>
      <c r="W16" s="157"/>
      <c r="X16" s="157" t="s">
        <v>103</v>
      </c>
      <c r="Y16" s="157" t="s">
        <v>104</v>
      </c>
      <c r="Z16" s="147"/>
      <c r="AA16" s="147"/>
      <c r="AB16" s="147"/>
      <c r="AC16" s="147"/>
      <c r="AD16" s="147"/>
      <c r="AE16" s="147"/>
      <c r="AF16" s="147"/>
      <c r="AG16" s="147" t="s">
        <v>105</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1" x14ac:dyDescent="0.2">
      <c r="A17" s="173">
        <v>6</v>
      </c>
      <c r="B17" s="174" t="s">
        <v>118</v>
      </c>
      <c r="C17" s="187" t="s">
        <v>119</v>
      </c>
      <c r="D17" s="175" t="s">
        <v>101</v>
      </c>
      <c r="E17" s="176">
        <v>25.3</v>
      </c>
      <c r="F17" s="177"/>
      <c r="G17" s="178">
        <f>ROUND(E17*F17,2)</f>
        <v>0</v>
      </c>
      <c r="H17" s="158"/>
      <c r="I17" s="157">
        <f>ROUND(E17*H17,2)</f>
        <v>0</v>
      </c>
      <c r="J17" s="158"/>
      <c r="K17" s="157">
        <f>ROUND(E17*J17,2)</f>
        <v>0</v>
      </c>
      <c r="L17" s="157">
        <v>21</v>
      </c>
      <c r="M17" s="157">
        <f>G17*(1+L17/100)</f>
        <v>0</v>
      </c>
      <c r="N17" s="156">
        <v>0</v>
      </c>
      <c r="O17" s="156">
        <f>ROUND(E17*N17,2)</f>
        <v>0</v>
      </c>
      <c r="P17" s="156">
        <v>0</v>
      </c>
      <c r="Q17" s="156">
        <f>ROUND(E17*P17,2)</f>
        <v>0</v>
      </c>
      <c r="R17" s="157"/>
      <c r="S17" s="157" t="s">
        <v>102</v>
      </c>
      <c r="T17" s="157" t="s">
        <v>102</v>
      </c>
      <c r="U17" s="157">
        <v>0.09</v>
      </c>
      <c r="V17" s="157">
        <f>ROUND(E17*U17,2)</f>
        <v>2.2799999999999998</v>
      </c>
      <c r="W17" s="157"/>
      <c r="X17" s="157" t="s">
        <v>103</v>
      </c>
      <c r="Y17" s="157" t="s">
        <v>104</v>
      </c>
      <c r="Z17" s="147"/>
      <c r="AA17" s="147"/>
      <c r="AB17" s="147"/>
      <c r="AC17" s="147"/>
      <c r="AD17" s="147"/>
      <c r="AE17" s="147"/>
      <c r="AF17" s="147"/>
      <c r="AG17" s="147" t="s">
        <v>105</v>
      </c>
      <c r="AH17" s="147"/>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2" x14ac:dyDescent="0.2">
      <c r="A18" s="154"/>
      <c r="B18" s="155"/>
      <c r="C18" s="188" t="s">
        <v>120</v>
      </c>
      <c r="D18" s="159"/>
      <c r="E18" s="160">
        <v>25.3</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107</v>
      </c>
      <c r="AH18" s="147">
        <v>0</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73">
        <v>7</v>
      </c>
      <c r="B19" s="174" t="s">
        <v>121</v>
      </c>
      <c r="C19" s="187" t="s">
        <v>122</v>
      </c>
      <c r="D19" s="175" t="s">
        <v>101</v>
      </c>
      <c r="E19" s="176">
        <v>25.3</v>
      </c>
      <c r="F19" s="177"/>
      <c r="G19" s="178">
        <f>ROUND(E19*F19,2)</f>
        <v>0</v>
      </c>
      <c r="H19" s="158"/>
      <c r="I19" s="157">
        <f>ROUND(E19*H19,2)</f>
        <v>0</v>
      </c>
      <c r="J19" s="158"/>
      <c r="K19" s="157">
        <f>ROUND(E19*J19,2)</f>
        <v>0</v>
      </c>
      <c r="L19" s="157">
        <v>21</v>
      </c>
      <c r="M19" s="157">
        <f>G19*(1+L19/100)</f>
        <v>0</v>
      </c>
      <c r="N19" s="156">
        <v>0</v>
      </c>
      <c r="O19" s="156">
        <f>ROUND(E19*N19,2)</f>
        <v>0</v>
      </c>
      <c r="P19" s="156">
        <v>0</v>
      </c>
      <c r="Q19" s="156">
        <f>ROUND(E19*P19,2)</f>
        <v>0</v>
      </c>
      <c r="R19" s="157"/>
      <c r="S19" s="157" t="s">
        <v>102</v>
      </c>
      <c r="T19" s="157" t="s">
        <v>102</v>
      </c>
      <c r="U19" s="157">
        <v>1.4999999999999999E-2</v>
      </c>
      <c r="V19" s="157">
        <f>ROUND(E19*U19,2)</f>
        <v>0.38</v>
      </c>
      <c r="W19" s="157"/>
      <c r="X19" s="157" t="s">
        <v>103</v>
      </c>
      <c r="Y19" s="157" t="s">
        <v>104</v>
      </c>
      <c r="Z19" s="147"/>
      <c r="AA19" s="147"/>
      <c r="AB19" s="147"/>
      <c r="AC19" s="147"/>
      <c r="AD19" s="147"/>
      <c r="AE19" s="147"/>
      <c r="AF19" s="147"/>
      <c r="AG19" s="147" t="s">
        <v>105</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2" x14ac:dyDescent="0.2">
      <c r="A20" s="154"/>
      <c r="B20" s="155"/>
      <c r="C20" s="188" t="s">
        <v>120</v>
      </c>
      <c r="D20" s="159"/>
      <c r="E20" s="160">
        <v>25.3</v>
      </c>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107</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1" x14ac:dyDescent="0.2">
      <c r="A21" s="173">
        <v>8</v>
      </c>
      <c r="B21" s="174" t="s">
        <v>123</v>
      </c>
      <c r="C21" s="187" t="s">
        <v>124</v>
      </c>
      <c r="D21" s="175" t="s">
        <v>101</v>
      </c>
      <c r="E21" s="176">
        <v>25.3</v>
      </c>
      <c r="F21" s="177"/>
      <c r="G21" s="178">
        <f>ROUND(E21*F21,2)</f>
        <v>0</v>
      </c>
      <c r="H21" s="158"/>
      <c r="I21" s="157">
        <f>ROUND(E21*H21,2)</f>
        <v>0</v>
      </c>
      <c r="J21" s="158"/>
      <c r="K21" s="157">
        <f>ROUND(E21*J21,2)</f>
        <v>0</v>
      </c>
      <c r="L21" s="157">
        <v>21</v>
      </c>
      <c r="M21" s="157">
        <f>G21*(1+L21/100)</f>
        <v>0</v>
      </c>
      <c r="N21" s="156">
        <v>0</v>
      </c>
      <c r="O21" s="156">
        <f>ROUND(E21*N21,2)</f>
        <v>0</v>
      </c>
      <c r="P21" s="156">
        <v>0</v>
      </c>
      <c r="Q21" s="156">
        <f>ROUND(E21*P21,2)</f>
        <v>0</v>
      </c>
      <c r="R21" s="157"/>
      <c r="S21" s="157" t="s">
        <v>102</v>
      </c>
      <c r="T21" s="157" t="s">
        <v>102</v>
      </c>
      <c r="U21" s="157">
        <v>2E-3</v>
      </c>
      <c r="V21" s="157">
        <f>ROUND(E21*U21,2)</f>
        <v>0.05</v>
      </c>
      <c r="W21" s="157"/>
      <c r="X21" s="157" t="s">
        <v>103</v>
      </c>
      <c r="Y21" s="157" t="s">
        <v>104</v>
      </c>
      <c r="Z21" s="147"/>
      <c r="AA21" s="147"/>
      <c r="AB21" s="147"/>
      <c r="AC21" s="147"/>
      <c r="AD21" s="147"/>
      <c r="AE21" s="147"/>
      <c r="AF21" s="147"/>
      <c r="AG21" s="147" t="s">
        <v>105</v>
      </c>
      <c r="AH21" s="147"/>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2" x14ac:dyDescent="0.2">
      <c r="A22" s="154"/>
      <c r="B22" s="155"/>
      <c r="C22" s="188" t="s">
        <v>120</v>
      </c>
      <c r="D22" s="159"/>
      <c r="E22" s="160">
        <v>25.3</v>
      </c>
      <c r="F22" s="157"/>
      <c r="G22" s="157"/>
      <c r="H22" s="157"/>
      <c r="I22" s="157"/>
      <c r="J22" s="157"/>
      <c r="K22" s="157"/>
      <c r="L22" s="157"/>
      <c r="M22" s="157"/>
      <c r="N22" s="156"/>
      <c r="O22" s="156"/>
      <c r="P22" s="156"/>
      <c r="Q22" s="156"/>
      <c r="R22" s="157"/>
      <c r="S22" s="157"/>
      <c r="T22" s="157"/>
      <c r="U22" s="157"/>
      <c r="V22" s="157"/>
      <c r="W22" s="157"/>
      <c r="X22" s="157"/>
      <c r="Y22" s="157"/>
      <c r="Z22" s="147"/>
      <c r="AA22" s="147"/>
      <c r="AB22" s="147"/>
      <c r="AC22" s="147"/>
      <c r="AD22" s="147"/>
      <c r="AE22" s="147"/>
      <c r="AF22" s="147"/>
      <c r="AG22" s="147" t="s">
        <v>107</v>
      </c>
      <c r="AH22" s="147">
        <v>0</v>
      </c>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ht="22.5" outlineLevel="1" x14ac:dyDescent="0.2">
      <c r="A23" s="173">
        <v>9</v>
      </c>
      <c r="B23" s="174" t="s">
        <v>125</v>
      </c>
      <c r="C23" s="187" t="s">
        <v>126</v>
      </c>
      <c r="D23" s="175" t="s">
        <v>101</v>
      </c>
      <c r="E23" s="176">
        <v>25.3</v>
      </c>
      <c r="F23" s="177"/>
      <c r="G23" s="178">
        <f>ROUND(E23*F23,2)</f>
        <v>0</v>
      </c>
      <c r="H23" s="158"/>
      <c r="I23" s="157">
        <f>ROUND(E23*H23,2)</f>
        <v>0</v>
      </c>
      <c r="J23" s="158"/>
      <c r="K23" s="157">
        <f>ROUND(E23*J23,2)</f>
        <v>0</v>
      </c>
      <c r="L23" s="157">
        <v>21</v>
      </c>
      <c r="M23" s="157">
        <f>G23*(1+L23/100)</f>
        <v>0</v>
      </c>
      <c r="N23" s="156">
        <v>3.0000000000000001E-5</v>
      </c>
      <c r="O23" s="156">
        <f>ROUND(E23*N23,2)</f>
        <v>0</v>
      </c>
      <c r="P23" s="156">
        <v>0</v>
      </c>
      <c r="Q23" s="156">
        <f>ROUND(E23*P23,2)</f>
        <v>0</v>
      </c>
      <c r="R23" s="157"/>
      <c r="S23" s="157" t="s">
        <v>102</v>
      </c>
      <c r="T23" s="157" t="s">
        <v>127</v>
      </c>
      <c r="U23" s="157">
        <v>0</v>
      </c>
      <c r="V23" s="157">
        <f>ROUND(E23*U23,2)</f>
        <v>0</v>
      </c>
      <c r="W23" s="157"/>
      <c r="X23" s="157" t="s">
        <v>128</v>
      </c>
      <c r="Y23" s="157" t="s">
        <v>104</v>
      </c>
      <c r="Z23" s="147"/>
      <c r="AA23" s="147"/>
      <c r="AB23" s="147"/>
      <c r="AC23" s="147"/>
      <c r="AD23" s="147"/>
      <c r="AE23" s="147"/>
      <c r="AF23" s="147"/>
      <c r="AG23" s="147" t="s">
        <v>129</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2" x14ac:dyDescent="0.2">
      <c r="A24" s="154"/>
      <c r="B24" s="155"/>
      <c r="C24" s="188" t="s">
        <v>120</v>
      </c>
      <c r="D24" s="159"/>
      <c r="E24" s="160">
        <v>25.3</v>
      </c>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107</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1" x14ac:dyDescent="0.2">
      <c r="A25" s="173">
        <v>10</v>
      </c>
      <c r="B25" s="174" t="s">
        <v>130</v>
      </c>
      <c r="C25" s="187" t="s">
        <v>131</v>
      </c>
      <c r="D25" s="175" t="s">
        <v>132</v>
      </c>
      <c r="E25" s="176">
        <v>9.1674000000000007</v>
      </c>
      <c r="F25" s="177"/>
      <c r="G25" s="178">
        <f>ROUND(E25*F25,2)</f>
        <v>0</v>
      </c>
      <c r="H25" s="158"/>
      <c r="I25" s="157">
        <f>ROUND(E25*H25,2)</f>
        <v>0</v>
      </c>
      <c r="J25" s="158"/>
      <c r="K25" s="157">
        <f>ROUND(E25*J25,2)</f>
        <v>0</v>
      </c>
      <c r="L25" s="157">
        <v>21</v>
      </c>
      <c r="M25" s="157">
        <f>G25*(1+L25/100)</f>
        <v>0</v>
      </c>
      <c r="N25" s="156">
        <v>1</v>
      </c>
      <c r="O25" s="156">
        <f>ROUND(E25*N25,2)</f>
        <v>9.17</v>
      </c>
      <c r="P25" s="156">
        <v>0</v>
      </c>
      <c r="Q25" s="156">
        <f>ROUND(E25*P25,2)</f>
        <v>0</v>
      </c>
      <c r="R25" s="157" t="s">
        <v>133</v>
      </c>
      <c r="S25" s="157" t="s">
        <v>102</v>
      </c>
      <c r="T25" s="157" t="s">
        <v>102</v>
      </c>
      <c r="U25" s="157">
        <v>0</v>
      </c>
      <c r="V25" s="157">
        <f>ROUND(E25*U25,2)</f>
        <v>0</v>
      </c>
      <c r="W25" s="157"/>
      <c r="X25" s="157" t="s">
        <v>134</v>
      </c>
      <c r="Y25" s="157" t="s">
        <v>104</v>
      </c>
      <c r="Z25" s="147"/>
      <c r="AA25" s="147"/>
      <c r="AB25" s="147"/>
      <c r="AC25" s="147"/>
      <c r="AD25" s="147"/>
      <c r="AE25" s="147"/>
      <c r="AF25" s="147"/>
      <c r="AG25" s="147" t="s">
        <v>135</v>
      </c>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2" x14ac:dyDescent="0.2">
      <c r="A26" s="154"/>
      <c r="B26" s="155"/>
      <c r="C26" s="188" t="s">
        <v>136</v>
      </c>
      <c r="D26" s="159"/>
      <c r="E26" s="160">
        <v>6.93</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107</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3" x14ac:dyDescent="0.2">
      <c r="A27" s="154"/>
      <c r="B27" s="155"/>
      <c r="C27" s="188" t="s">
        <v>137</v>
      </c>
      <c r="D27" s="159"/>
      <c r="E27" s="160">
        <v>2.2374000000000001</v>
      </c>
      <c r="F27" s="157"/>
      <c r="G27" s="157"/>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107</v>
      </c>
      <c r="AH27" s="147">
        <v>0</v>
      </c>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x14ac:dyDescent="0.2">
      <c r="A28" s="166" t="s">
        <v>97</v>
      </c>
      <c r="B28" s="167" t="s">
        <v>58</v>
      </c>
      <c r="C28" s="186" t="s">
        <v>59</v>
      </c>
      <c r="D28" s="168"/>
      <c r="E28" s="169"/>
      <c r="F28" s="170"/>
      <c r="G28" s="171">
        <f>SUMIF(AG29:AG106,"&lt;&gt;NOR",G29:G106)</f>
        <v>0</v>
      </c>
      <c r="H28" s="165"/>
      <c r="I28" s="165">
        <f>SUM(I29:I106)</f>
        <v>0</v>
      </c>
      <c r="J28" s="165"/>
      <c r="K28" s="165">
        <f>SUM(K29:K106)</f>
        <v>0</v>
      </c>
      <c r="L28" s="165"/>
      <c r="M28" s="165">
        <f>SUM(M29:M106)</f>
        <v>0</v>
      </c>
      <c r="N28" s="164"/>
      <c r="O28" s="164">
        <f>SUM(O29:O106)</f>
        <v>0</v>
      </c>
      <c r="P28" s="164"/>
      <c r="Q28" s="164">
        <f>SUM(Q29:Q106)</f>
        <v>0</v>
      </c>
      <c r="R28" s="165"/>
      <c r="S28" s="165"/>
      <c r="T28" s="165"/>
      <c r="U28" s="165"/>
      <c r="V28" s="165">
        <f>SUM(V29:V106)</f>
        <v>0</v>
      </c>
      <c r="W28" s="165"/>
      <c r="X28" s="165"/>
      <c r="Y28" s="165"/>
      <c r="AG28" t="s">
        <v>98</v>
      </c>
    </row>
    <row r="29" spans="1:60" outlineLevel="1" x14ac:dyDescent="0.2">
      <c r="A29" s="173">
        <v>11</v>
      </c>
      <c r="B29" s="174" t="s">
        <v>138</v>
      </c>
      <c r="C29" s="187" t="s">
        <v>139</v>
      </c>
      <c r="D29" s="175" t="s">
        <v>140</v>
      </c>
      <c r="E29" s="176">
        <v>1</v>
      </c>
      <c r="F29" s="177"/>
      <c r="G29" s="178">
        <f>ROUND(E29*F29,2)</f>
        <v>0</v>
      </c>
      <c r="H29" s="158"/>
      <c r="I29" s="157">
        <f>ROUND(E29*H29,2)</f>
        <v>0</v>
      </c>
      <c r="J29" s="158"/>
      <c r="K29" s="157">
        <f>ROUND(E29*J29,2)</f>
        <v>0</v>
      </c>
      <c r="L29" s="157">
        <v>21</v>
      </c>
      <c r="M29" s="157">
        <f>G29*(1+L29/100)</f>
        <v>0</v>
      </c>
      <c r="N29" s="156">
        <v>0</v>
      </c>
      <c r="O29" s="156">
        <f>ROUND(E29*N29,2)</f>
        <v>0</v>
      </c>
      <c r="P29" s="156">
        <v>0</v>
      </c>
      <c r="Q29" s="156">
        <f>ROUND(E29*P29,2)</f>
        <v>0</v>
      </c>
      <c r="R29" s="157"/>
      <c r="S29" s="157" t="s">
        <v>141</v>
      </c>
      <c r="T29" s="157" t="s">
        <v>142</v>
      </c>
      <c r="U29" s="157">
        <v>0</v>
      </c>
      <c r="V29" s="157">
        <f>ROUND(E29*U29,2)</f>
        <v>0</v>
      </c>
      <c r="W29" s="157"/>
      <c r="X29" s="157" t="s">
        <v>103</v>
      </c>
      <c r="Y29" s="157" t="s">
        <v>104</v>
      </c>
      <c r="Z29" s="147"/>
      <c r="AA29" s="147"/>
      <c r="AB29" s="147"/>
      <c r="AC29" s="147"/>
      <c r="AD29" s="147"/>
      <c r="AE29" s="147"/>
      <c r="AF29" s="147"/>
      <c r="AG29" s="147" t="s">
        <v>105</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2" x14ac:dyDescent="0.2">
      <c r="A30" s="154"/>
      <c r="B30" s="155"/>
      <c r="C30" s="251" t="s">
        <v>143</v>
      </c>
      <c r="D30" s="252"/>
      <c r="E30" s="252"/>
      <c r="F30" s="252"/>
      <c r="G30" s="252"/>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144</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3" x14ac:dyDescent="0.2">
      <c r="A31" s="154"/>
      <c r="B31" s="155"/>
      <c r="C31" s="190" t="s">
        <v>145</v>
      </c>
      <c r="D31" s="161"/>
      <c r="E31" s="162"/>
      <c r="F31" s="163"/>
      <c r="G31" s="163"/>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144</v>
      </c>
      <c r="AH31" s="147"/>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ht="78.75" outlineLevel="3" x14ac:dyDescent="0.2">
      <c r="A32" s="154"/>
      <c r="B32" s="155"/>
      <c r="C32" s="253" t="s">
        <v>146</v>
      </c>
      <c r="D32" s="254"/>
      <c r="E32" s="254"/>
      <c r="F32" s="254"/>
      <c r="G32" s="254"/>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144</v>
      </c>
      <c r="AH32" s="147"/>
      <c r="AI32" s="147"/>
      <c r="AJ32" s="147"/>
      <c r="AK32" s="147"/>
      <c r="AL32" s="147"/>
      <c r="AM32" s="147"/>
      <c r="AN32" s="147"/>
      <c r="AO32" s="147"/>
      <c r="AP32" s="147"/>
      <c r="AQ32" s="147"/>
      <c r="AR32" s="147"/>
      <c r="AS32" s="147"/>
      <c r="AT32" s="147"/>
      <c r="AU32" s="147"/>
      <c r="AV32" s="147"/>
      <c r="AW32" s="147"/>
      <c r="AX32" s="147"/>
      <c r="AY32" s="147"/>
      <c r="AZ32" s="147"/>
      <c r="BA32" s="185" t="str">
        <f>C32</f>
        <v>Sestava se skládá ze dvou samostatně stojících věží navzájem propojeny herním lanovým systémem. Součástí sestavy je terénní nerovnost obsahující průlez .Dvě věže mají čtvercový půdorys jedna trojúhelníkový. Na terénní  nerovnost je možný přístup přes lanový most. Součástí terénní modelace jsou tři  herní  prostory kubického tvaru, dva z masivního akátového dřeva  a jeden vytvořen lanovým systémem. Dále sestava obsahuje trojúhelníkovou věž s nerezovou  klouzačkou. Na tuto věž je rovněž přístup po lanovém  mostě. Obecně platí zásada, že klouzačky u herních systémů se navrhují na stinnou stranu S,SZ,SV.</v>
      </c>
      <c r="BB32" s="147"/>
      <c r="BC32" s="147"/>
      <c r="BD32" s="147"/>
      <c r="BE32" s="147"/>
      <c r="BF32" s="147"/>
      <c r="BG32" s="147"/>
      <c r="BH32" s="147"/>
    </row>
    <row r="33" spans="1:60" outlineLevel="3" x14ac:dyDescent="0.2">
      <c r="A33" s="154"/>
      <c r="B33" s="155"/>
      <c r="C33" s="190" t="s">
        <v>145</v>
      </c>
      <c r="D33" s="161"/>
      <c r="E33" s="162"/>
      <c r="F33" s="163"/>
      <c r="G33" s="163"/>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144</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3" x14ac:dyDescent="0.2">
      <c r="A34" s="154"/>
      <c r="B34" s="155"/>
      <c r="C34" s="253" t="s">
        <v>147</v>
      </c>
      <c r="D34" s="254"/>
      <c r="E34" s="254"/>
      <c r="F34" s="254"/>
      <c r="G34" s="254"/>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144</v>
      </c>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253" t="s">
        <v>148</v>
      </c>
      <c r="D35" s="254"/>
      <c r="E35" s="254"/>
      <c r="F35" s="254"/>
      <c r="G35" s="254"/>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144</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253" t="s">
        <v>228</v>
      </c>
      <c r="D36" s="254"/>
      <c r="E36" s="254"/>
      <c r="F36" s="254"/>
      <c r="G36" s="254"/>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144</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3" x14ac:dyDescent="0.2">
      <c r="A37" s="154"/>
      <c r="B37" s="155"/>
      <c r="C37" s="253" t="s">
        <v>149</v>
      </c>
      <c r="D37" s="254"/>
      <c r="E37" s="254"/>
      <c r="F37" s="254"/>
      <c r="G37" s="254"/>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144</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3" x14ac:dyDescent="0.2">
      <c r="A38" s="154"/>
      <c r="B38" s="155"/>
      <c r="C38" s="190" t="s">
        <v>145</v>
      </c>
      <c r="D38" s="161"/>
      <c r="E38" s="162"/>
      <c r="F38" s="163"/>
      <c r="G38" s="163"/>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144</v>
      </c>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ht="22.5" outlineLevel="3" x14ac:dyDescent="0.2">
      <c r="A39" s="154"/>
      <c r="B39" s="155"/>
      <c r="C39" s="253" t="s">
        <v>150</v>
      </c>
      <c r="D39" s="254"/>
      <c r="E39" s="254"/>
      <c r="F39" s="254"/>
      <c r="G39" s="254"/>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144</v>
      </c>
      <c r="AH39" s="147"/>
      <c r="AI39" s="147"/>
      <c r="AJ39" s="147"/>
      <c r="AK39" s="147"/>
      <c r="AL39" s="147"/>
      <c r="AM39" s="147"/>
      <c r="AN39" s="147"/>
      <c r="AO39" s="147"/>
      <c r="AP39" s="147"/>
      <c r="AQ39" s="147"/>
      <c r="AR39" s="147"/>
      <c r="AS39" s="147"/>
      <c r="AT39" s="147"/>
      <c r="AU39" s="147"/>
      <c r="AV39" s="147"/>
      <c r="AW39" s="147"/>
      <c r="AX39" s="147"/>
      <c r="AY39" s="147"/>
      <c r="AZ39" s="147"/>
      <c r="BA39" s="185" t="str">
        <f>C39</f>
        <v>Cena zahrnuje zemní práce, betonáž základových konstrukcí, kotvení, terénní práce s obnovou zatravnění v dotčených plochách.</v>
      </c>
      <c r="BB39" s="147"/>
      <c r="BC39" s="147"/>
      <c r="BD39" s="147"/>
      <c r="BE39" s="147"/>
      <c r="BF39" s="147"/>
      <c r="BG39" s="147"/>
      <c r="BH39" s="147"/>
    </row>
    <row r="40" spans="1:60" outlineLevel="1" x14ac:dyDescent="0.2">
      <c r="A40" s="173">
        <v>12</v>
      </c>
      <c r="B40" s="174" t="s">
        <v>151</v>
      </c>
      <c r="C40" s="187" t="s">
        <v>152</v>
      </c>
      <c r="D40" s="175" t="s">
        <v>140</v>
      </c>
      <c r="E40" s="176">
        <v>1</v>
      </c>
      <c r="F40" s="177"/>
      <c r="G40" s="178">
        <f>ROUND(E40*F40,2)</f>
        <v>0</v>
      </c>
      <c r="H40" s="158"/>
      <c r="I40" s="157">
        <f>ROUND(E40*H40,2)</f>
        <v>0</v>
      </c>
      <c r="J40" s="158"/>
      <c r="K40" s="157">
        <f>ROUND(E40*J40,2)</f>
        <v>0</v>
      </c>
      <c r="L40" s="157">
        <v>21</v>
      </c>
      <c r="M40" s="157">
        <f>G40*(1+L40/100)</f>
        <v>0</v>
      </c>
      <c r="N40" s="156">
        <v>0</v>
      </c>
      <c r="O40" s="156">
        <f>ROUND(E40*N40,2)</f>
        <v>0</v>
      </c>
      <c r="P40" s="156">
        <v>0</v>
      </c>
      <c r="Q40" s="156">
        <f>ROUND(E40*P40,2)</f>
        <v>0</v>
      </c>
      <c r="R40" s="157"/>
      <c r="S40" s="157" t="s">
        <v>141</v>
      </c>
      <c r="T40" s="157" t="s">
        <v>142</v>
      </c>
      <c r="U40" s="157">
        <v>0</v>
      </c>
      <c r="V40" s="157">
        <f>ROUND(E40*U40,2)</f>
        <v>0</v>
      </c>
      <c r="W40" s="157"/>
      <c r="X40" s="157" t="s">
        <v>103</v>
      </c>
      <c r="Y40" s="157" t="s">
        <v>104</v>
      </c>
      <c r="Z40" s="147"/>
      <c r="AA40" s="147"/>
      <c r="AB40" s="147"/>
      <c r="AC40" s="147"/>
      <c r="AD40" s="147"/>
      <c r="AE40" s="147"/>
      <c r="AF40" s="147"/>
      <c r="AG40" s="147" t="s">
        <v>105</v>
      </c>
      <c r="AH40" s="147"/>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outlineLevel="2" x14ac:dyDescent="0.2">
      <c r="A41" s="154"/>
      <c r="B41" s="155"/>
      <c r="C41" s="251" t="s">
        <v>143</v>
      </c>
      <c r="D41" s="252"/>
      <c r="E41" s="252"/>
      <c r="F41" s="252"/>
      <c r="G41" s="252"/>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144</v>
      </c>
      <c r="AH41" s="147"/>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3" x14ac:dyDescent="0.2">
      <c r="A42" s="154"/>
      <c r="B42" s="155"/>
      <c r="C42" s="190" t="s">
        <v>145</v>
      </c>
      <c r="D42" s="161"/>
      <c r="E42" s="162"/>
      <c r="F42" s="163"/>
      <c r="G42" s="163"/>
      <c r="H42" s="157"/>
      <c r="I42" s="157"/>
      <c r="J42" s="157"/>
      <c r="K42" s="157"/>
      <c r="L42" s="157"/>
      <c r="M42" s="157"/>
      <c r="N42" s="156"/>
      <c r="O42" s="156"/>
      <c r="P42" s="156"/>
      <c r="Q42" s="156"/>
      <c r="R42" s="157"/>
      <c r="S42" s="157"/>
      <c r="T42" s="157"/>
      <c r="U42" s="157"/>
      <c r="V42" s="157"/>
      <c r="W42" s="157"/>
      <c r="X42" s="157"/>
      <c r="Y42" s="157"/>
      <c r="Z42" s="147"/>
      <c r="AA42" s="147"/>
      <c r="AB42" s="147"/>
      <c r="AC42" s="147"/>
      <c r="AD42" s="147"/>
      <c r="AE42" s="147"/>
      <c r="AF42" s="147"/>
      <c r="AG42" s="147" t="s">
        <v>144</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ht="33.75" outlineLevel="3" x14ac:dyDescent="0.2">
      <c r="A43" s="154"/>
      <c r="B43" s="155"/>
      <c r="C43" s="253" t="s">
        <v>153</v>
      </c>
      <c r="D43" s="254"/>
      <c r="E43" s="254"/>
      <c r="F43" s="254"/>
      <c r="G43" s="254"/>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144</v>
      </c>
      <c r="AH43" s="147"/>
      <c r="AI43" s="147"/>
      <c r="AJ43" s="147"/>
      <c r="AK43" s="147"/>
      <c r="AL43" s="147"/>
      <c r="AM43" s="147"/>
      <c r="AN43" s="147"/>
      <c r="AO43" s="147"/>
      <c r="AP43" s="147"/>
      <c r="AQ43" s="147"/>
      <c r="AR43" s="147"/>
      <c r="AS43" s="147"/>
      <c r="AT43" s="147"/>
      <c r="AU43" s="147"/>
      <c r="AV43" s="147"/>
      <c r="AW43" s="147"/>
      <c r="AX43" s="147"/>
      <c r="AY43" s="147"/>
      <c r="AZ43" s="147"/>
      <c r="BA43" s="185" t="str">
        <f>C43</f>
        <v>Sestava se skládá ze tří samostatně stojících věží navzájem propojeny herním lanovým systémem, tří věží neboli herních domečků. Domečky  mají čtvercový půdorys. Domečky jsou navzájem propojeny prolézacím systémem lan, žebříků a kladin.</v>
      </c>
      <c r="BB43" s="147"/>
      <c r="BC43" s="147"/>
      <c r="BD43" s="147"/>
      <c r="BE43" s="147"/>
      <c r="BF43" s="147"/>
      <c r="BG43" s="147"/>
      <c r="BH43" s="147"/>
    </row>
    <row r="44" spans="1:60" outlineLevel="3" x14ac:dyDescent="0.2">
      <c r="A44" s="154"/>
      <c r="B44" s="155"/>
      <c r="C44" s="190" t="s">
        <v>145</v>
      </c>
      <c r="D44" s="161"/>
      <c r="E44" s="162"/>
      <c r="F44" s="163"/>
      <c r="G44" s="163"/>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144</v>
      </c>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3" x14ac:dyDescent="0.2">
      <c r="A45" s="154"/>
      <c r="B45" s="155"/>
      <c r="C45" s="253" t="s">
        <v>147</v>
      </c>
      <c r="D45" s="254"/>
      <c r="E45" s="254"/>
      <c r="F45" s="254"/>
      <c r="G45" s="254"/>
      <c r="H45" s="157"/>
      <c r="I45" s="157"/>
      <c r="J45" s="157"/>
      <c r="K45" s="157"/>
      <c r="L45" s="157"/>
      <c r="M45" s="157"/>
      <c r="N45" s="156"/>
      <c r="O45" s="156"/>
      <c r="P45" s="156"/>
      <c r="Q45" s="156"/>
      <c r="R45" s="157"/>
      <c r="S45" s="157"/>
      <c r="T45" s="157"/>
      <c r="U45" s="157"/>
      <c r="V45" s="157"/>
      <c r="W45" s="157"/>
      <c r="X45" s="157"/>
      <c r="Y45" s="157"/>
      <c r="Z45" s="147"/>
      <c r="AA45" s="147"/>
      <c r="AB45" s="147"/>
      <c r="AC45" s="147"/>
      <c r="AD45" s="147"/>
      <c r="AE45" s="147"/>
      <c r="AF45" s="147"/>
      <c r="AG45" s="147" t="s">
        <v>144</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3" x14ac:dyDescent="0.2">
      <c r="A46" s="154"/>
      <c r="B46" s="155"/>
      <c r="C46" s="253" t="s">
        <v>154</v>
      </c>
      <c r="D46" s="254"/>
      <c r="E46" s="254"/>
      <c r="F46" s="254"/>
      <c r="G46" s="254"/>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144</v>
      </c>
      <c r="AH46" s="147"/>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outlineLevel="3" x14ac:dyDescent="0.2">
      <c r="A47" s="154"/>
      <c r="B47" s="155"/>
      <c r="C47" s="253" t="s">
        <v>229</v>
      </c>
      <c r="D47" s="254"/>
      <c r="E47" s="254"/>
      <c r="F47" s="254"/>
      <c r="G47" s="254"/>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144</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3" x14ac:dyDescent="0.2">
      <c r="A48" s="154"/>
      <c r="B48" s="155"/>
      <c r="C48" s="253" t="s">
        <v>155</v>
      </c>
      <c r="D48" s="254"/>
      <c r="E48" s="254"/>
      <c r="F48" s="254"/>
      <c r="G48" s="254"/>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144</v>
      </c>
      <c r="AH48" s="147"/>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3" x14ac:dyDescent="0.2">
      <c r="A49" s="154"/>
      <c r="B49" s="155"/>
      <c r="C49" s="190" t="s">
        <v>145</v>
      </c>
      <c r="D49" s="161"/>
      <c r="E49" s="162"/>
      <c r="F49" s="163"/>
      <c r="G49" s="163"/>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144</v>
      </c>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ht="22.5" outlineLevel="3" x14ac:dyDescent="0.2">
      <c r="A50" s="154"/>
      <c r="B50" s="155"/>
      <c r="C50" s="253" t="s">
        <v>150</v>
      </c>
      <c r="D50" s="254"/>
      <c r="E50" s="254"/>
      <c r="F50" s="254"/>
      <c r="G50" s="254"/>
      <c r="H50" s="157"/>
      <c r="I50" s="157"/>
      <c r="J50" s="157"/>
      <c r="K50" s="157"/>
      <c r="L50" s="157"/>
      <c r="M50" s="157"/>
      <c r="N50" s="156"/>
      <c r="O50" s="156"/>
      <c r="P50" s="156"/>
      <c r="Q50" s="156"/>
      <c r="R50" s="157"/>
      <c r="S50" s="157"/>
      <c r="T50" s="157"/>
      <c r="U50" s="157"/>
      <c r="V50" s="157"/>
      <c r="W50" s="157"/>
      <c r="X50" s="157"/>
      <c r="Y50" s="157"/>
      <c r="Z50" s="147"/>
      <c r="AA50" s="147"/>
      <c r="AB50" s="147"/>
      <c r="AC50" s="147"/>
      <c r="AD50" s="147"/>
      <c r="AE50" s="147"/>
      <c r="AF50" s="147"/>
      <c r="AG50" s="147" t="s">
        <v>144</v>
      </c>
      <c r="AH50" s="147"/>
      <c r="AI50" s="147"/>
      <c r="AJ50" s="147"/>
      <c r="AK50" s="147"/>
      <c r="AL50" s="147"/>
      <c r="AM50" s="147"/>
      <c r="AN50" s="147"/>
      <c r="AO50" s="147"/>
      <c r="AP50" s="147"/>
      <c r="AQ50" s="147"/>
      <c r="AR50" s="147"/>
      <c r="AS50" s="147"/>
      <c r="AT50" s="147"/>
      <c r="AU50" s="147"/>
      <c r="AV50" s="147"/>
      <c r="AW50" s="147"/>
      <c r="AX50" s="147"/>
      <c r="AY50" s="147"/>
      <c r="AZ50" s="147"/>
      <c r="BA50" s="185" t="str">
        <f>C50</f>
        <v>Cena zahrnuje zemní práce, betonáž základových konstrukcí, kotvení, terénní práce s obnovou zatravnění v dotčených plochách.</v>
      </c>
      <c r="BB50" s="147"/>
      <c r="BC50" s="147"/>
      <c r="BD50" s="147"/>
      <c r="BE50" s="147"/>
      <c r="BF50" s="147"/>
      <c r="BG50" s="147"/>
      <c r="BH50" s="147"/>
    </row>
    <row r="51" spans="1:60" outlineLevel="1" x14ac:dyDescent="0.2">
      <c r="A51" s="173">
        <v>13</v>
      </c>
      <c r="B51" s="174" t="s">
        <v>156</v>
      </c>
      <c r="C51" s="187" t="s">
        <v>157</v>
      </c>
      <c r="D51" s="175" t="s">
        <v>140</v>
      </c>
      <c r="E51" s="176">
        <v>1</v>
      </c>
      <c r="F51" s="177"/>
      <c r="G51" s="178">
        <f>ROUND(E51*F51,2)</f>
        <v>0</v>
      </c>
      <c r="H51" s="158"/>
      <c r="I51" s="157">
        <f>ROUND(E51*H51,2)</f>
        <v>0</v>
      </c>
      <c r="J51" s="158"/>
      <c r="K51" s="157">
        <f>ROUND(E51*J51,2)</f>
        <v>0</v>
      </c>
      <c r="L51" s="157">
        <v>21</v>
      </c>
      <c r="M51" s="157">
        <f>G51*(1+L51/100)</f>
        <v>0</v>
      </c>
      <c r="N51" s="156">
        <v>0</v>
      </c>
      <c r="O51" s="156">
        <f>ROUND(E51*N51,2)</f>
        <v>0</v>
      </c>
      <c r="P51" s="156">
        <v>0</v>
      </c>
      <c r="Q51" s="156">
        <f>ROUND(E51*P51,2)</f>
        <v>0</v>
      </c>
      <c r="R51" s="157"/>
      <c r="S51" s="157" t="s">
        <v>141</v>
      </c>
      <c r="T51" s="157" t="s">
        <v>142</v>
      </c>
      <c r="U51" s="157">
        <v>0</v>
      </c>
      <c r="V51" s="157">
        <f>ROUND(E51*U51,2)</f>
        <v>0</v>
      </c>
      <c r="W51" s="157"/>
      <c r="X51" s="157" t="s">
        <v>103</v>
      </c>
      <c r="Y51" s="157" t="s">
        <v>104</v>
      </c>
      <c r="Z51" s="147"/>
      <c r="AA51" s="147"/>
      <c r="AB51" s="147"/>
      <c r="AC51" s="147"/>
      <c r="AD51" s="147"/>
      <c r="AE51" s="147"/>
      <c r="AF51" s="147"/>
      <c r="AG51" s="147" t="s">
        <v>105</v>
      </c>
      <c r="AH51" s="147"/>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outlineLevel="2" x14ac:dyDescent="0.2">
      <c r="A52" s="154"/>
      <c r="B52" s="155"/>
      <c r="C52" s="251" t="s">
        <v>143</v>
      </c>
      <c r="D52" s="252"/>
      <c r="E52" s="252"/>
      <c r="F52" s="252"/>
      <c r="G52" s="252"/>
      <c r="H52" s="157"/>
      <c r="I52" s="157"/>
      <c r="J52" s="157"/>
      <c r="K52" s="157"/>
      <c r="L52" s="157"/>
      <c r="M52" s="157"/>
      <c r="N52" s="156"/>
      <c r="O52" s="156"/>
      <c r="P52" s="156"/>
      <c r="Q52" s="156"/>
      <c r="R52" s="157"/>
      <c r="S52" s="157"/>
      <c r="T52" s="157"/>
      <c r="U52" s="157"/>
      <c r="V52" s="157"/>
      <c r="W52" s="157"/>
      <c r="X52" s="157"/>
      <c r="Y52" s="157"/>
      <c r="Z52" s="147"/>
      <c r="AA52" s="147"/>
      <c r="AB52" s="147"/>
      <c r="AC52" s="147"/>
      <c r="AD52" s="147"/>
      <c r="AE52" s="147"/>
      <c r="AF52" s="147"/>
      <c r="AG52" s="147" t="s">
        <v>144</v>
      </c>
      <c r="AH52" s="147"/>
      <c r="AI52" s="147"/>
      <c r="AJ52" s="147"/>
      <c r="AK52" s="147"/>
      <c r="AL52" s="147"/>
      <c r="AM52" s="147"/>
      <c r="AN52" s="147"/>
      <c r="AO52" s="147"/>
      <c r="AP52" s="147"/>
      <c r="AQ52" s="147"/>
      <c r="AR52" s="147"/>
      <c r="AS52" s="147"/>
      <c r="AT52" s="147"/>
      <c r="AU52" s="147"/>
      <c r="AV52" s="147"/>
      <c r="AW52" s="147"/>
      <c r="AX52" s="147"/>
      <c r="AY52" s="147"/>
      <c r="AZ52" s="147"/>
      <c r="BA52" s="147"/>
      <c r="BB52" s="147"/>
      <c r="BC52" s="147"/>
      <c r="BD52" s="147"/>
      <c r="BE52" s="147"/>
      <c r="BF52" s="147"/>
      <c r="BG52" s="147"/>
      <c r="BH52" s="147"/>
    </row>
    <row r="53" spans="1:60" outlineLevel="3" x14ac:dyDescent="0.2">
      <c r="A53" s="154"/>
      <c r="B53" s="155"/>
      <c r="C53" s="190" t="s">
        <v>145</v>
      </c>
      <c r="D53" s="161"/>
      <c r="E53" s="162"/>
      <c r="F53" s="163"/>
      <c r="G53" s="163"/>
      <c r="H53" s="157"/>
      <c r="I53" s="157"/>
      <c r="J53" s="157"/>
      <c r="K53" s="157"/>
      <c r="L53" s="157"/>
      <c r="M53" s="157"/>
      <c r="N53" s="156"/>
      <c r="O53" s="156"/>
      <c r="P53" s="156"/>
      <c r="Q53" s="156"/>
      <c r="R53" s="157"/>
      <c r="S53" s="157"/>
      <c r="T53" s="157"/>
      <c r="U53" s="157"/>
      <c r="V53" s="157"/>
      <c r="W53" s="157"/>
      <c r="X53" s="157"/>
      <c r="Y53" s="157"/>
      <c r="Z53" s="147"/>
      <c r="AA53" s="147"/>
      <c r="AB53" s="147"/>
      <c r="AC53" s="147"/>
      <c r="AD53" s="147"/>
      <c r="AE53" s="147"/>
      <c r="AF53" s="147"/>
      <c r="AG53" s="147" t="s">
        <v>144</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ht="56.25" outlineLevel="3" x14ac:dyDescent="0.2">
      <c r="A54" s="154"/>
      <c r="B54" s="155"/>
      <c r="C54" s="253" t="s">
        <v>158</v>
      </c>
      <c r="D54" s="254"/>
      <c r="E54" s="254"/>
      <c r="F54" s="254"/>
      <c r="G54" s="254"/>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144</v>
      </c>
      <c r="AH54" s="147"/>
      <c r="AI54" s="147"/>
      <c r="AJ54" s="147"/>
      <c r="AK54" s="147"/>
      <c r="AL54" s="147"/>
      <c r="AM54" s="147"/>
      <c r="AN54" s="147"/>
      <c r="AO54" s="147"/>
      <c r="AP54" s="147"/>
      <c r="AQ54" s="147"/>
      <c r="AR54" s="147"/>
      <c r="AS54" s="147"/>
      <c r="AT54" s="147"/>
      <c r="AU54" s="147"/>
      <c r="AV54" s="147"/>
      <c r="AW54" s="147"/>
      <c r="AX54" s="147"/>
      <c r="AY54" s="147"/>
      <c r="AZ54" s="147"/>
      <c r="BA54" s="185" t="str">
        <f>C54</f>
        <v>Sestava se skládá ze tří samostatně stojících věží navzájem propojeny herním lanovým systémem. Dvě věže mají čtvercový půdorys a menší věž trojúhelníkový. Jena větší čtvercová věž je osazena nerezovou  tubusovou klouzačkou. Tubusová klouzačka je navržena vzhledem k možnému přehřívání nerezového materiálu od slunce. Obecně platí zásada, že klouzačky u herních systémů se navrhují na stinnou stranu S,SZ,SV.</v>
      </c>
      <c r="BB54" s="147"/>
      <c r="BC54" s="147"/>
      <c r="BD54" s="147"/>
      <c r="BE54" s="147"/>
      <c r="BF54" s="147"/>
      <c r="BG54" s="147"/>
      <c r="BH54" s="147"/>
    </row>
    <row r="55" spans="1:60" outlineLevel="3" x14ac:dyDescent="0.2">
      <c r="A55" s="154"/>
      <c r="B55" s="155"/>
      <c r="C55" s="190" t="s">
        <v>145</v>
      </c>
      <c r="D55" s="161"/>
      <c r="E55" s="162"/>
      <c r="F55" s="163"/>
      <c r="G55" s="163"/>
      <c r="H55" s="157"/>
      <c r="I55" s="157"/>
      <c r="J55" s="157"/>
      <c r="K55" s="157"/>
      <c r="L55" s="157"/>
      <c r="M55" s="157"/>
      <c r="N55" s="156"/>
      <c r="O55" s="156"/>
      <c r="P55" s="156"/>
      <c r="Q55" s="156"/>
      <c r="R55" s="157"/>
      <c r="S55" s="157"/>
      <c r="T55" s="157"/>
      <c r="U55" s="157"/>
      <c r="V55" s="157"/>
      <c r="W55" s="157"/>
      <c r="X55" s="157"/>
      <c r="Y55" s="157"/>
      <c r="Z55" s="147"/>
      <c r="AA55" s="147"/>
      <c r="AB55" s="147"/>
      <c r="AC55" s="147"/>
      <c r="AD55" s="147"/>
      <c r="AE55" s="147"/>
      <c r="AF55" s="147"/>
      <c r="AG55" s="147" t="s">
        <v>144</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3" x14ac:dyDescent="0.2">
      <c r="A56" s="154"/>
      <c r="B56" s="155"/>
      <c r="C56" s="253" t="s">
        <v>147</v>
      </c>
      <c r="D56" s="254"/>
      <c r="E56" s="254"/>
      <c r="F56" s="254"/>
      <c r="G56" s="254"/>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144</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3" x14ac:dyDescent="0.2">
      <c r="A57" s="154"/>
      <c r="B57" s="155"/>
      <c r="C57" s="253" t="s">
        <v>159</v>
      </c>
      <c r="D57" s="254"/>
      <c r="E57" s="254"/>
      <c r="F57" s="254"/>
      <c r="G57" s="254"/>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144</v>
      </c>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3" x14ac:dyDescent="0.2">
      <c r="A58" s="154"/>
      <c r="B58" s="155"/>
      <c r="C58" s="253" t="s">
        <v>229</v>
      </c>
      <c r="D58" s="254"/>
      <c r="E58" s="254"/>
      <c r="F58" s="254"/>
      <c r="G58" s="254"/>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144</v>
      </c>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253" t="s">
        <v>160</v>
      </c>
      <c r="D59" s="254"/>
      <c r="E59" s="254"/>
      <c r="F59" s="254"/>
      <c r="G59" s="254"/>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144</v>
      </c>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3" x14ac:dyDescent="0.2">
      <c r="A60" s="154"/>
      <c r="B60" s="155"/>
      <c r="C60" s="190" t="s">
        <v>145</v>
      </c>
      <c r="D60" s="161"/>
      <c r="E60" s="162"/>
      <c r="F60" s="163"/>
      <c r="G60" s="163"/>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144</v>
      </c>
      <c r="AH60" s="147"/>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ht="22.5" outlineLevel="3" x14ac:dyDescent="0.2">
      <c r="A61" s="154"/>
      <c r="B61" s="155"/>
      <c r="C61" s="253" t="s">
        <v>150</v>
      </c>
      <c r="D61" s="254"/>
      <c r="E61" s="254"/>
      <c r="F61" s="254"/>
      <c r="G61" s="254"/>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144</v>
      </c>
      <c r="AH61" s="147"/>
      <c r="AI61" s="147"/>
      <c r="AJ61" s="147"/>
      <c r="AK61" s="147"/>
      <c r="AL61" s="147"/>
      <c r="AM61" s="147"/>
      <c r="AN61" s="147"/>
      <c r="AO61" s="147"/>
      <c r="AP61" s="147"/>
      <c r="AQ61" s="147"/>
      <c r="AR61" s="147"/>
      <c r="AS61" s="147"/>
      <c r="AT61" s="147"/>
      <c r="AU61" s="147"/>
      <c r="AV61" s="147"/>
      <c r="AW61" s="147"/>
      <c r="AX61" s="147"/>
      <c r="AY61" s="147"/>
      <c r="AZ61" s="147"/>
      <c r="BA61" s="185" t="str">
        <f>C61</f>
        <v>Cena zahrnuje zemní práce, betonáž základových konstrukcí, kotvení, terénní práce s obnovou zatravnění v dotčených plochách.</v>
      </c>
      <c r="BB61" s="147"/>
      <c r="BC61" s="147"/>
      <c r="BD61" s="147"/>
      <c r="BE61" s="147"/>
      <c r="BF61" s="147"/>
      <c r="BG61" s="147"/>
      <c r="BH61" s="147"/>
    </row>
    <row r="62" spans="1:60" ht="22.5" outlineLevel="1" x14ac:dyDescent="0.2">
      <c r="A62" s="173">
        <v>14</v>
      </c>
      <c r="B62" s="174" t="s">
        <v>161</v>
      </c>
      <c r="C62" s="187" t="s">
        <v>162</v>
      </c>
      <c r="D62" s="175" t="s">
        <v>140</v>
      </c>
      <c r="E62" s="176">
        <v>1</v>
      </c>
      <c r="F62" s="177"/>
      <c r="G62" s="178">
        <f>ROUND(E62*F62,2)</f>
        <v>0</v>
      </c>
      <c r="H62" s="158"/>
      <c r="I62" s="157">
        <f>ROUND(E62*H62,2)</f>
        <v>0</v>
      </c>
      <c r="J62" s="158"/>
      <c r="K62" s="157">
        <f>ROUND(E62*J62,2)</f>
        <v>0</v>
      </c>
      <c r="L62" s="157">
        <v>21</v>
      </c>
      <c r="M62" s="157">
        <f>G62*(1+L62/100)</f>
        <v>0</v>
      </c>
      <c r="N62" s="156">
        <v>0</v>
      </c>
      <c r="O62" s="156">
        <f>ROUND(E62*N62,2)</f>
        <v>0</v>
      </c>
      <c r="P62" s="156">
        <v>0</v>
      </c>
      <c r="Q62" s="156">
        <f>ROUND(E62*P62,2)</f>
        <v>0</v>
      </c>
      <c r="R62" s="157"/>
      <c r="S62" s="157" t="s">
        <v>141</v>
      </c>
      <c r="T62" s="157" t="s">
        <v>142</v>
      </c>
      <c r="U62" s="157">
        <v>0</v>
      </c>
      <c r="V62" s="157">
        <f>ROUND(E62*U62,2)</f>
        <v>0</v>
      </c>
      <c r="W62" s="157"/>
      <c r="X62" s="157" t="s">
        <v>103</v>
      </c>
      <c r="Y62" s="157" t="s">
        <v>104</v>
      </c>
      <c r="Z62" s="147"/>
      <c r="AA62" s="147"/>
      <c r="AB62" s="147"/>
      <c r="AC62" s="147"/>
      <c r="AD62" s="147"/>
      <c r="AE62" s="147"/>
      <c r="AF62" s="147"/>
      <c r="AG62" s="147" t="s">
        <v>105</v>
      </c>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2" x14ac:dyDescent="0.2">
      <c r="A63" s="154"/>
      <c r="B63" s="155"/>
      <c r="C63" s="251" t="s">
        <v>143</v>
      </c>
      <c r="D63" s="252"/>
      <c r="E63" s="252"/>
      <c r="F63" s="252"/>
      <c r="G63" s="252"/>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144</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3" x14ac:dyDescent="0.2">
      <c r="A64" s="154"/>
      <c r="B64" s="155"/>
      <c r="C64" s="190" t="s">
        <v>145</v>
      </c>
      <c r="D64" s="161"/>
      <c r="E64" s="162"/>
      <c r="F64" s="163"/>
      <c r="G64" s="163"/>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144</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ht="78.75" outlineLevel="3" x14ac:dyDescent="0.2">
      <c r="A65" s="154"/>
      <c r="B65" s="155"/>
      <c r="C65" s="253" t="s">
        <v>163</v>
      </c>
      <c r="D65" s="254"/>
      <c r="E65" s="254"/>
      <c r="F65" s="254"/>
      <c r="G65" s="254"/>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144</v>
      </c>
      <c r="AH65" s="147"/>
      <c r="AI65" s="147"/>
      <c r="AJ65" s="147"/>
      <c r="AK65" s="147"/>
      <c r="AL65" s="147"/>
      <c r="AM65" s="147"/>
      <c r="AN65" s="147"/>
      <c r="AO65" s="147"/>
      <c r="AP65" s="147"/>
      <c r="AQ65" s="147"/>
      <c r="AR65" s="147"/>
      <c r="AS65" s="147"/>
      <c r="AT65" s="147"/>
      <c r="AU65" s="147"/>
      <c r="AV65" s="147"/>
      <c r="AW65" s="147"/>
      <c r="AX65" s="147"/>
      <c r="AY65" s="147"/>
      <c r="AZ65" s="147"/>
      <c r="BA65" s="185" t="str">
        <f>C65</f>
        <v>Sestava se skládá ze zastřešeného prostoru, který obsahuje osm interaktivních stanovišť a houpačky s ohrádkou pro nejmenší děti. Tento prostor je osazen do terasy, která volně přechází i mimo  zastřešení a vytváří tak jakési podium a lem pískoviště, které je součástí dodávky. V terase jsou zabudovány dvě úrovňové lehátka a součástí terasy je i houpadlo. V pískovišti mohou uživatelé nalézt  hamaku , zařízení pro hru s pískem  prolézací sud a volně stojící  houby, které mohou sloužit jako osvětlení prostoru v případě potřeby. Součástí kompletu  je prolézací věž kterou lze prostoupit do krabicové ho prostoru  ve výšce.</v>
      </c>
      <c r="BB65" s="147"/>
      <c r="BC65" s="147"/>
      <c r="BD65" s="147"/>
      <c r="BE65" s="147"/>
      <c r="BF65" s="147"/>
      <c r="BG65" s="147"/>
      <c r="BH65" s="147"/>
    </row>
    <row r="66" spans="1:60" outlineLevel="3" x14ac:dyDescent="0.2">
      <c r="A66" s="154"/>
      <c r="B66" s="155"/>
      <c r="C66" s="190" t="s">
        <v>145</v>
      </c>
      <c r="D66" s="161"/>
      <c r="E66" s="162"/>
      <c r="F66" s="163"/>
      <c r="G66" s="163"/>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144</v>
      </c>
      <c r="AH66" s="147"/>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3" x14ac:dyDescent="0.2">
      <c r="A67" s="154"/>
      <c r="B67" s="155"/>
      <c r="C67" s="253" t="s">
        <v>147</v>
      </c>
      <c r="D67" s="254"/>
      <c r="E67" s="254"/>
      <c r="F67" s="254"/>
      <c r="G67" s="254"/>
      <c r="H67" s="157"/>
      <c r="I67" s="157"/>
      <c r="J67" s="157"/>
      <c r="K67" s="157"/>
      <c r="L67" s="157"/>
      <c r="M67" s="157"/>
      <c r="N67" s="156"/>
      <c r="O67" s="156"/>
      <c r="P67" s="156"/>
      <c r="Q67" s="156"/>
      <c r="R67" s="157"/>
      <c r="S67" s="157"/>
      <c r="T67" s="157"/>
      <c r="U67" s="157"/>
      <c r="V67" s="157"/>
      <c r="W67" s="157"/>
      <c r="X67" s="157"/>
      <c r="Y67" s="157"/>
      <c r="Z67" s="147"/>
      <c r="AA67" s="147"/>
      <c r="AB67" s="147"/>
      <c r="AC67" s="147"/>
      <c r="AD67" s="147"/>
      <c r="AE67" s="147"/>
      <c r="AF67" s="147"/>
      <c r="AG67" s="147" t="s">
        <v>144</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3" x14ac:dyDescent="0.2">
      <c r="A68" s="154"/>
      <c r="B68" s="155"/>
      <c r="C68" s="253" t="s">
        <v>164</v>
      </c>
      <c r="D68" s="254"/>
      <c r="E68" s="254"/>
      <c r="F68" s="254"/>
      <c r="G68" s="254"/>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144</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3" x14ac:dyDescent="0.2">
      <c r="A69" s="154"/>
      <c r="B69" s="155"/>
      <c r="C69" s="253" t="s">
        <v>230</v>
      </c>
      <c r="D69" s="254"/>
      <c r="E69" s="254"/>
      <c r="F69" s="254"/>
      <c r="G69" s="254"/>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144</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3" x14ac:dyDescent="0.2">
      <c r="A70" s="154"/>
      <c r="B70" s="155"/>
      <c r="C70" s="253" t="s">
        <v>165</v>
      </c>
      <c r="D70" s="254"/>
      <c r="E70" s="254"/>
      <c r="F70" s="254"/>
      <c r="G70" s="254"/>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144</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3" x14ac:dyDescent="0.2">
      <c r="A71" s="154"/>
      <c r="B71" s="155"/>
      <c r="C71" s="190" t="s">
        <v>145</v>
      </c>
      <c r="D71" s="161"/>
      <c r="E71" s="162"/>
      <c r="F71" s="163"/>
      <c r="G71" s="163"/>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144</v>
      </c>
      <c r="AH71" s="147"/>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3" x14ac:dyDescent="0.2">
      <c r="A72" s="154"/>
      <c r="B72" s="155"/>
      <c r="C72" s="190" t="s">
        <v>145</v>
      </c>
      <c r="D72" s="161"/>
      <c r="E72" s="162"/>
      <c r="F72" s="163"/>
      <c r="G72" s="163"/>
      <c r="H72" s="157"/>
      <c r="I72" s="157"/>
      <c r="J72" s="157"/>
      <c r="K72" s="157"/>
      <c r="L72" s="157"/>
      <c r="M72" s="157"/>
      <c r="N72" s="156"/>
      <c r="O72" s="156"/>
      <c r="P72" s="156"/>
      <c r="Q72" s="156"/>
      <c r="R72" s="157"/>
      <c r="S72" s="157"/>
      <c r="T72" s="157"/>
      <c r="U72" s="157"/>
      <c r="V72" s="157"/>
      <c r="W72" s="157"/>
      <c r="X72" s="157"/>
      <c r="Y72" s="157"/>
      <c r="Z72" s="147"/>
      <c r="AA72" s="147"/>
      <c r="AB72" s="147"/>
      <c r="AC72" s="147"/>
      <c r="AD72" s="147"/>
      <c r="AE72" s="147"/>
      <c r="AF72" s="147"/>
      <c r="AG72" s="147" t="s">
        <v>144</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ht="22.5" outlineLevel="3" x14ac:dyDescent="0.2">
      <c r="A73" s="154"/>
      <c r="B73" s="155"/>
      <c r="C73" s="253" t="s">
        <v>150</v>
      </c>
      <c r="D73" s="254"/>
      <c r="E73" s="254"/>
      <c r="F73" s="254"/>
      <c r="G73" s="254"/>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144</v>
      </c>
      <c r="AH73" s="147"/>
      <c r="AI73" s="147"/>
      <c r="AJ73" s="147"/>
      <c r="AK73" s="147"/>
      <c r="AL73" s="147"/>
      <c r="AM73" s="147"/>
      <c r="AN73" s="147"/>
      <c r="AO73" s="147"/>
      <c r="AP73" s="147"/>
      <c r="AQ73" s="147"/>
      <c r="AR73" s="147"/>
      <c r="AS73" s="147"/>
      <c r="AT73" s="147"/>
      <c r="AU73" s="147"/>
      <c r="AV73" s="147"/>
      <c r="AW73" s="147"/>
      <c r="AX73" s="147"/>
      <c r="AY73" s="147"/>
      <c r="AZ73" s="147"/>
      <c r="BA73" s="185" t="str">
        <f>C73</f>
        <v>Cena zahrnuje zemní práce, betonáž základových konstrukcí, kotvení, terénní práce s obnovou zatravnění v dotčených plochách.</v>
      </c>
      <c r="BB73" s="147"/>
      <c r="BC73" s="147"/>
      <c r="BD73" s="147"/>
      <c r="BE73" s="147"/>
      <c r="BF73" s="147"/>
      <c r="BG73" s="147"/>
      <c r="BH73" s="147"/>
    </row>
    <row r="74" spans="1:60" outlineLevel="1" x14ac:dyDescent="0.2">
      <c r="A74" s="173">
        <v>15</v>
      </c>
      <c r="B74" s="174" t="s">
        <v>166</v>
      </c>
      <c r="C74" s="187" t="s">
        <v>167</v>
      </c>
      <c r="D74" s="175" t="s">
        <v>168</v>
      </c>
      <c r="E74" s="176">
        <v>1</v>
      </c>
      <c r="F74" s="177"/>
      <c r="G74" s="178">
        <f>ROUND(E74*F74,2)</f>
        <v>0</v>
      </c>
      <c r="H74" s="158"/>
      <c r="I74" s="157">
        <f>ROUND(E74*H74,2)</f>
        <v>0</v>
      </c>
      <c r="J74" s="158"/>
      <c r="K74" s="157">
        <f>ROUND(E74*J74,2)</f>
        <v>0</v>
      </c>
      <c r="L74" s="157">
        <v>21</v>
      </c>
      <c r="M74" s="157">
        <f>G74*(1+L74/100)</f>
        <v>0</v>
      </c>
      <c r="N74" s="156">
        <v>0</v>
      </c>
      <c r="O74" s="156">
        <f>ROUND(E74*N74,2)</f>
        <v>0</v>
      </c>
      <c r="P74" s="156">
        <v>0</v>
      </c>
      <c r="Q74" s="156">
        <f>ROUND(E74*P74,2)</f>
        <v>0</v>
      </c>
      <c r="R74" s="157"/>
      <c r="S74" s="157" t="s">
        <v>141</v>
      </c>
      <c r="T74" s="157" t="s">
        <v>142</v>
      </c>
      <c r="U74" s="157">
        <v>0</v>
      </c>
      <c r="V74" s="157">
        <f>ROUND(E74*U74,2)</f>
        <v>0</v>
      </c>
      <c r="W74" s="157"/>
      <c r="X74" s="157" t="s">
        <v>103</v>
      </c>
      <c r="Y74" s="157" t="s">
        <v>104</v>
      </c>
      <c r="Z74" s="147"/>
      <c r="AA74" s="147"/>
      <c r="AB74" s="147"/>
      <c r="AC74" s="147"/>
      <c r="AD74" s="147"/>
      <c r="AE74" s="147"/>
      <c r="AF74" s="147"/>
      <c r="AG74" s="147" t="s">
        <v>105</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2" x14ac:dyDescent="0.2">
      <c r="A75" s="154"/>
      <c r="B75" s="155"/>
      <c r="C75" s="251" t="s">
        <v>143</v>
      </c>
      <c r="D75" s="252"/>
      <c r="E75" s="252"/>
      <c r="F75" s="252"/>
      <c r="G75" s="252"/>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144</v>
      </c>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90" t="s">
        <v>145</v>
      </c>
      <c r="D76" s="161"/>
      <c r="E76" s="162"/>
      <c r="F76" s="163"/>
      <c r="G76" s="163"/>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144</v>
      </c>
      <c r="AH76" s="147"/>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ht="22.5" outlineLevel="3" x14ac:dyDescent="0.2">
      <c r="A77" s="154"/>
      <c r="B77" s="155"/>
      <c r="C77" s="253" t="s">
        <v>150</v>
      </c>
      <c r="D77" s="254"/>
      <c r="E77" s="254"/>
      <c r="F77" s="254"/>
      <c r="G77" s="254"/>
      <c r="H77" s="157"/>
      <c r="I77" s="157"/>
      <c r="J77" s="157"/>
      <c r="K77" s="157"/>
      <c r="L77" s="157"/>
      <c r="M77" s="157"/>
      <c r="N77" s="156"/>
      <c r="O77" s="156"/>
      <c r="P77" s="156"/>
      <c r="Q77" s="156"/>
      <c r="R77" s="157"/>
      <c r="S77" s="157"/>
      <c r="T77" s="157"/>
      <c r="U77" s="157"/>
      <c r="V77" s="157"/>
      <c r="W77" s="157"/>
      <c r="X77" s="157"/>
      <c r="Y77" s="157"/>
      <c r="Z77" s="147"/>
      <c r="AA77" s="147"/>
      <c r="AB77" s="147"/>
      <c r="AC77" s="147"/>
      <c r="AD77" s="147"/>
      <c r="AE77" s="147"/>
      <c r="AF77" s="147"/>
      <c r="AG77" s="147" t="s">
        <v>144</v>
      </c>
      <c r="AH77" s="147"/>
      <c r="AI77" s="147"/>
      <c r="AJ77" s="147"/>
      <c r="AK77" s="147"/>
      <c r="AL77" s="147"/>
      <c r="AM77" s="147"/>
      <c r="AN77" s="147"/>
      <c r="AO77" s="147"/>
      <c r="AP77" s="147"/>
      <c r="AQ77" s="147"/>
      <c r="AR77" s="147"/>
      <c r="AS77" s="147"/>
      <c r="AT77" s="147"/>
      <c r="AU77" s="147"/>
      <c r="AV77" s="147"/>
      <c r="AW77" s="147"/>
      <c r="AX77" s="147"/>
      <c r="AY77" s="147"/>
      <c r="AZ77" s="147"/>
      <c r="BA77" s="185" t="str">
        <f>C77</f>
        <v>Cena zahrnuje zemní práce, betonáž základových konstrukcí, kotvení, terénní práce s obnovou zatravnění v dotčených plochách.</v>
      </c>
      <c r="BB77" s="147"/>
      <c r="BC77" s="147"/>
      <c r="BD77" s="147"/>
      <c r="BE77" s="147"/>
      <c r="BF77" s="147"/>
      <c r="BG77" s="147"/>
      <c r="BH77" s="147"/>
    </row>
    <row r="78" spans="1:60" ht="22.5" outlineLevel="1" x14ac:dyDescent="0.2">
      <c r="A78" s="173">
        <v>16</v>
      </c>
      <c r="B78" s="174" t="s">
        <v>169</v>
      </c>
      <c r="C78" s="187" t="s">
        <v>170</v>
      </c>
      <c r="D78" s="175" t="s">
        <v>101</v>
      </c>
      <c r="E78" s="176">
        <v>85</v>
      </c>
      <c r="F78" s="177"/>
      <c r="G78" s="178">
        <f>ROUND(E78*F78,2)</f>
        <v>0</v>
      </c>
      <c r="H78" s="158"/>
      <c r="I78" s="157">
        <f>ROUND(E78*H78,2)</f>
        <v>0</v>
      </c>
      <c r="J78" s="158"/>
      <c r="K78" s="157">
        <f>ROUND(E78*J78,2)</f>
        <v>0</v>
      </c>
      <c r="L78" s="157">
        <v>21</v>
      </c>
      <c r="M78" s="157">
        <f>G78*(1+L78/100)</f>
        <v>0</v>
      </c>
      <c r="N78" s="156">
        <v>0</v>
      </c>
      <c r="O78" s="156">
        <f>ROUND(E78*N78,2)</f>
        <v>0</v>
      </c>
      <c r="P78" s="156">
        <v>0</v>
      </c>
      <c r="Q78" s="156">
        <f>ROUND(E78*P78,2)</f>
        <v>0</v>
      </c>
      <c r="R78" s="157"/>
      <c r="S78" s="157" t="s">
        <v>141</v>
      </c>
      <c r="T78" s="157" t="s">
        <v>142</v>
      </c>
      <c r="U78" s="157">
        <v>0</v>
      </c>
      <c r="V78" s="157">
        <f>ROUND(E78*U78,2)</f>
        <v>0</v>
      </c>
      <c r="W78" s="157"/>
      <c r="X78" s="157" t="s">
        <v>103</v>
      </c>
      <c r="Y78" s="157" t="s">
        <v>104</v>
      </c>
      <c r="Z78" s="147"/>
      <c r="AA78" s="147"/>
      <c r="AB78" s="147"/>
      <c r="AC78" s="147"/>
      <c r="AD78" s="147"/>
      <c r="AE78" s="147"/>
      <c r="AF78" s="147"/>
      <c r="AG78" s="147" t="s">
        <v>105</v>
      </c>
      <c r="AH78" s="147"/>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2" x14ac:dyDescent="0.2">
      <c r="A79" s="154"/>
      <c r="B79" s="155"/>
      <c r="C79" s="251" t="s">
        <v>143</v>
      </c>
      <c r="D79" s="252"/>
      <c r="E79" s="252"/>
      <c r="F79" s="252"/>
      <c r="G79" s="252"/>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144</v>
      </c>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90" t="s">
        <v>145</v>
      </c>
      <c r="D80" s="161"/>
      <c r="E80" s="162"/>
      <c r="F80" s="163"/>
      <c r="G80" s="163"/>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144</v>
      </c>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ht="22.5" outlineLevel="3" x14ac:dyDescent="0.2">
      <c r="A81" s="154"/>
      <c r="B81" s="155"/>
      <c r="C81" s="253" t="s">
        <v>171</v>
      </c>
      <c r="D81" s="254"/>
      <c r="E81" s="254"/>
      <c r="F81" s="254"/>
      <c r="G81" s="254"/>
      <c r="H81" s="157"/>
      <c r="I81" s="157"/>
      <c r="J81" s="157"/>
      <c r="K81" s="157"/>
      <c r="L81" s="157"/>
      <c r="M81" s="157"/>
      <c r="N81" s="156"/>
      <c r="O81" s="156"/>
      <c r="P81" s="156"/>
      <c r="Q81" s="156"/>
      <c r="R81" s="157"/>
      <c r="S81" s="157"/>
      <c r="T81" s="157"/>
      <c r="U81" s="157"/>
      <c r="V81" s="157"/>
      <c r="W81" s="157"/>
      <c r="X81" s="157"/>
      <c r="Y81" s="157"/>
      <c r="Z81" s="147"/>
      <c r="AA81" s="147"/>
      <c r="AB81" s="147"/>
      <c r="AC81" s="147"/>
      <c r="AD81" s="147"/>
      <c r="AE81" s="147"/>
      <c r="AF81" s="147"/>
      <c r="AG81" s="147" t="s">
        <v>144</v>
      </c>
      <c r="AH81" s="147"/>
      <c r="AI81" s="147"/>
      <c r="AJ81" s="147"/>
      <c r="AK81" s="147"/>
      <c r="AL81" s="147"/>
      <c r="AM81" s="147"/>
      <c r="AN81" s="147"/>
      <c r="AO81" s="147"/>
      <c r="AP81" s="147"/>
      <c r="AQ81" s="147"/>
      <c r="AR81" s="147"/>
      <c r="AS81" s="147"/>
      <c r="AT81" s="147"/>
      <c r="AU81" s="147"/>
      <c r="AV81" s="147"/>
      <c r="AW81" s="147"/>
      <c r="AX81" s="147"/>
      <c r="AY81" s="147"/>
      <c r="AZ81" s="147"/>
      <c r="BA81" s="185" t="str">
        <f>C81</f>
        <v>Jedná se o voštinový umělý trávník, který umožňuje prorůstání  travního drnu a to v poměru tráva přírodní 25% tráva umělá 75% .</v>
      </c>
      <c r="BB81" s="147"/>
      <c r="BC81" s="147"/>
      <c r="BD81" s="147"/>
      <c r="BE81" s="147"/>
      <c r="BF81" s="147"/>
      <c r="BG81" s="147"/>
      <c r="BH81" s="147"/>
    </row>
    <row r="82" spans="1:60" outlineLevel="3" x14ac:dyDescent="0.2">
      <c r="A82" s="154"/>
      <c r="B82" s="155"/>
      <c r="C82" s="253" t="s">
        <v>172</v>
      </c>
      <c r="D82" s="254"/>
      <c r="E82" s="254"/>
      <c r="F82" s="254"/>
      <c r="G82" s="254"/>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144</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ht="22.5" outlineLevel="3" x14ac:dyDescent="0.2">
      <c r="A83" s="154"/>
      <c r="B83" s="155"/>
      <c r="C83" s="253" t="s">
        <v>173</v>
      </c>
      <c r="D83" s="254"/>
      <c r="E83" s="254"/>
      <c r="F83" s="254"/>
      <c r="G83" s="254"/>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144</v>
      </c>
      <c r="AH83" s="147"/>
      <c r="AI83" s="147"/>
      <c r="AJ83" s="147"/>
      <c r="AK83" s="147"/>
      <c r="AL83" s="147"/>
      <c r="AM83" s="147"/>
      <c r="AN83" s="147"/>
      <c r="AO83" s="147"/>
      <c r="AP83" s="147"/>
      <c r="AQ83" s="147"/>
      <c r="AR83" s="147"/>
      <c r="AS83" s="147"/>
      <c r="AT83" s="147"/>
      <c r="AU83" s="147"/>
      <c r="AV83" s="147"/>
      <c r="AW83" s="147"/>
      <c r="AX83" s="147"/>
      <c r="AY83" s="147"/>
      <c r="AZ83" s="147"/>
      <c r="BA83" s="185" t="str">
        <f>C83</f>
        <v>•	Pádová rohož z PE pěny dle  výšky  pádu prosypaná travním substrátem                                         tl .30 mm</v>
      </c>
      <c r="BB83" s="147"/>
      <c r="BC83" s="147"/>
      <c r="BD83" s="147"/>
      <c r="BE83" s="147"/>
      <c r="BF83" s="147"/>
      <c r="BG83" s="147"/>
      <c r="BH83" s="147"/>
    </row>
    <row r="84" spans="1:60" ht="22.5" outlineLevel="3" x14ac:dyDescent="0.2">
      <c r="A84" s="154"/>
      <c r="B84" s="155"/>
      <c r="C84" s="253" t="s">
        <v>174</v>
      </c>
      <c r="D84" s="254"/>
      <c r="E84" s="254"/>
      <c r="F84" s="254"/>
      <c r="G84" s="254"/>
      <c r="H84" s="157"/>
      <c r="I84" s="157"/>
      <c r="J84" s="157"/>
      <c r="K84" s="157"/>
      <c r="L84" s="157"/>
      <c r="M84" s="157"/>
      <c r="N84" s="156"/>
      <c r="O84" s="156"/>
      <c r="P84" s="156"/>
      <c r="Q84" s="156"/>
      <c r="R84" s="157"/>
      <c r="S84" s="157"/>
      <c r="T84" s="157"/>
      <c r="U84" s="157"/>
      <c r="V84" s="157"/>
      <c r="W84" s="157"/>
      <c r="X84" s="157"/>
      <c r="Y84" s="157"/>
      <c r="Z84" s="147"/>
      <c r="AA84" s="147"/>
      <c r="AB84" s="147"/>
      <c r="AC84" s="147"/>
      <c r="AD84" s="147"/>
      <c r="AE84" s="147"/>
      <c r="AF84" s="147"/>
      <c r="AG84" s="147" t="s">
        <v>144</v>
      </c>
      <c r="AH84" s="147"/>
      <c r="AI84" s="147"/>
      <c r="AJ84" s="147"/>
      <c r="AK84" s="147"/>
      <c r="AL84" s="147"/>
      <c r="AM84" s="147"/>
      <c r="AN84" s="147"/>
      <c r="AO84" s="147"/>
      <c r="AP84" s="147"/>
      <c r="AQ84" s="147"/>
      <c r="AR84" s="147"/>
      <c r="AS84" s="147"/>
      <c r="AT84" s="147"/>
      <c r="AU84" s="147"/>
      <c r="AV84" s="147"/>
      <c r="AW84" s="147"/>
      <c r="AX84" s="147"/>
      <c r="AY84" s="147"/>
      <c r="AZ84" s="147"/>
      <c r="BA84" s="185" t="str">
        <f>C84</f>
        <v>•	Hybrydní tráva,25%Přírodní a 75% umělá tráva. Velikost prorůstajícího otvoru 15x36mm,                          		tl.18 mm</v>
      </c>
      <c r="BB84" s="147"/>
      <c r="BC84" s="147"/>
      <c r="BD84" s="147"/>
      <c r="BE84" s="147"/>
      <c r="BF84" s="147"/>
      <c r="BG84" s="147"/>
      <c r="BH84" s="147"/>
    </row>
    <row r="85" spans="1:60" outlineLevel="3" x14ac:dyDescent="0.2">
      <c r="A85" s="154"/>
      <c r="B85" s="155"/>
      <c r="C85" s="190" t="s">
        <v>145</v>
      </c>
      <c r="D85" s="161"/>
      <c r="E85" s="162"/>
      <c r="F85" s="163"/>
      <c r="G85" s="163"/>
      <c r="H85" s="157"/>
      <c r="I85" s="157"/>
      <c r="J85" s="157"/>
      <c r="K85" s="157"/>
      <c r="L85" s="157"/>
      <c r="M85" s="157"/>
      <c r="N85" s="156"/>
      <c r="O85" s="156"/>
      <c r="P85" s="156"/>
      <c r="Q85" s="156"/>
      <c r="R85" s="157"/>
      <c r="S85" s="157"/>
      <c r="T85" s="157"/>
      <c r="U85" s="157"/>
      <c r="V85" s="157"/>
      <c r="W85" s="157"/>
      <c r="X85" s="157"/>
      <c r="Y85" s="157"/>
      <c r="Z85" s="147"/>
      <c r="AA85" s="147"/>
      <c r="AB85" s="147"/>
      <c r="AC85" s="147"/>
      <c r="AD85" s="147"/>
      <c r="AE85" s="147"/>
      <c r="AF85" s="147"/>
      <c r="AG85" s="147" t="s">
        <v>144</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3" x14ac:dyDescent="0.2">
      <c r="A86" s="154"/>
      <c r="B86" s="155"/>
      <c r="C86" s="253" t="s">
        <v>175</v>
      </c>
      <c r="D86" s="254"/>
      <c r="E86" s="254"/>
      <c r="F86" s="254"/>
      <c r="G86" s="254"/>
      <c r="H86" s="157"/>
      <c r="I86" s="157"/>
      <c r="J86" s="157"/>
      <c r="K86" s="157"/>
      <c r="L86" s="157"/>
      <c r="M86" s="157"/>
      <c r="N86" s="156"/>
      <c r="O86" s="156"/>
      <c r="P86" s="156"/>
      <c r="Q86" s="156"/>
      <c r="R86" s="157"/>
      <c r="S86" s="157"/>
      <c r="T86" s="157"/>
      <c r="U86" s="157"/>
      <c r="V86" s="157"/>
      <c r="W86" s="157"/>
      <c r="X86" s="157"/>
      <c r="Y86" s="157"/>
      <c r="Z86" s="147"/>
      <c r="AA86" s="147"/>
      <c r="AB86" s="147"/>
      <c r="AC86" s="147"/>
      <c r="AD86" s="147"/>
      <c r="AE86" s="147"/>
      <c r="AF86" s="147"/>
      <c r="AG86" s="147" t="s">
        <v>144</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2" x14ac:dyDescent="0.2">
      <c r="A87" s="154"/>
      <c r="B87" s="155"/>
      <c r="C87" s="188" t="s">
        <v>176</v>
      </c>
      <c r="D87" s="159"/>
      <c r="E87" s="160">
        <v>85</v>
      </c>
      <c r="F87" s="157"/>
      <c r="G87" s="157"/>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107</v>
      </c>
      <c r="AH87" s="147">
        <v>0</v>
      </c>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ht="22.5" outlineLevel="1" x14ac:dyDescent="0.2">
      <c r="A88" s="173">
        <v>17</v>
      </c>
      <c r="B88" s="174" t="s">
        <v>177</v>
      </c>
      <c r="C88" s="187" t="s">
        <v>178</v>
      </c>
      <c r="D88" s="175" t="s">
        <v>101</v>
      </c>
      <c r="E88" s="176">
        <v>190</v>
      </c>
      <c r="F88" s="177"/>
      <c r="G88" s="178">
        <f>ROUND(E88*F88,2)</f>
        <v>0</v>
      </c>
      <c r="H88" s="158"/>
      <c r="I88" s="157">
        <f>ROUND(E88*H88,2)</f>
        <v>0</v>
      </c>
      <c r="J88" s="158"/>
      <c r="K88" s="157">
        <f>ROUND(E88*J88,2)</f>
        <v>0</v>
      </c>
      <c r="L88" s="157">
        <v>21</v>
      </c>
      <c r="M88" s="157">
        <f>G88*(1+L88/100)</f>
        <v>0</v>
      </c>
      <c r="N88" s="156">
        <v>0</v>
      </c>
      <c r="O88" s="156">
        <f>ROUND(E88*N88,2)</f>
        <v>0</v>
      </c>
      <c r="P88" s="156">
        <v>0</v>
      </c>
      <c r="Q88" s="156">
        <f>ROUND(E88*P88,2)</f>
        <v>0</v>
      </c>
      <c r="R88" s="157"/>
      <c r="S88" s="157" t="s">
        <v>141</v>
      </c>
      <c r="T88" s="157" t="s">
        <v>142</v>
      </c>
      <c r="U88" s="157">
        <v>0</v>
      </c>
      <c r="V88" s="157">
        <f>ROUND(E88*U88,2)</f>
        <v>0</v>
      </c>
      <c r="W88" s="157"/>
      <c r="X88" s="157" t="s">
        <v>103</v>
      </c>
      <c r="Y88" s="157" t="s">
        <v>104</v>
      </c>
      <c r="Z88" s="147"/>
      <c r="AA88" s="147"/>
      <c r="AB88" s="147"/>
      <c r="AC88" s="147"/>
      <c r="AD88" s="147"/>
      <c r="AE88" s="147"/>
      <c r="AF88" s="147"/>
      <c r="AG88" s="147" t="s">
        <v>105</v>
      </c>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2" x14ac:dyDescent="0.2">
      <c r="A89" s="154"/>
      <c r="B89" s="155"/>
      <c r="C89" s="251" t="s">
        <v>143</v>
      </c>
      <c r="D89" s="252"/>
      <c r="E89" s="252"/>
      <c r="F89" s="252"/>
      <c r="G89" s="252"/>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144</v>
      </c>
      <c r="AH89" s="147"/>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3" x14ac:dyDescent="0.2">
      <c r="A90" s="154"/>
      <c r="B90" s="155"/>
      <c r="C90" s="190" t="s">
        <v>145</v>
      </c>
      <c r="D90" s="161"/>
      <c r="E90" s="162"/>
      <c r="F90" s="163"/>
      <c r="G90" s="163"/>
      <c r="H90" s="157"/>
      <c r="I90" s="157"/>
      <c r="J90" s="157"/>
      <c r="K90" s="157"/>
      <c r="L90" s="157"/>
      <c r="M90" s="157"/>
      <c r="N90" s="156"/>
      <c r="O90" s="156"/>
      <c r="P90" s="156"/>
      <c r="Q90" s="156"/>
      <c r="R90" s="157"/>
      <c r="S90" s="157"/>
      <c r="T90" s="157"/>
      <c r="U90" s="157"/>
      <c r="V90" s="157"/>
      <c r="W90" s="157"/>
      <c r="X90" s="157"/>
      <c r="Y90" s="157"/>
      <c r="Z90" s="147"/>
      <c r="AA90" s="147"/>
      <c r="AB90" s="147"/>
      <c r="AC90" s="147"/>
      <c r="AD90" s="147"/>
      <c r="AE90" s="147"/>
      <c r="AF90" s="147"/>
      <c r="AG90" s="147" t="s">
        <v>144</v>
      </c>
      <c r="AH90" s="147"/>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ht="22.5" outlineLevel="3" x14ac:dyDescent="0.2">
      <c r="A91" s="154"/>
      <c r="B91" s="155"/>
      <c r="C91" s="253" t="s">
        <v>231</v>
      </c>
      <c r="D91" s="254"/>
      <c r="E91" s="254"/>
      <c r="F91" s="254"/>
      <c r="G91" s="254"/>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144</v>
      </c>
      <c r="AH91" s="147"/>
      <c r="AI91" s="147"/>
      <c r="AJ91" s="147"/>
      <c r="AK91" s="147"/>
      <c r="AL91" s="147"/>
      <c r="AM91" s="147"/>
      <c r="AN91" s="147"/>
      <c r="AO91" s="147"/>
      <c r="AP91" s="147"/>
      <c r="AQ91" s="147"/>
      <c r="AR91" s="147"/>
      <c r="AS91" s="147"/>
      <c r="AT91" s="147"/>
      <c r="AU91" s="147"/>
      <c r="AV91" s="147"/>
      <c r="AW91" s="147"/>
      <c r="AX91" s="147"/>
      <c r="AY91" s="147"/>
      <c r="AZ91" s="147"/>
      <c r="BA91" s="185" t="str">
        <f>C91</f>
        <v>Jedná se o voštinový umělý trávník, který umožňuje prorůstání  travního drnu a to v poměru tráva přírodní 25% tráva umělá 75% . Pro nutnost tlumení pádu se instaluje molitanová  voštinová  podložka.</v>
      </c>
      <c r="BB91" s="147"/>
      <c r="BC91" s="147"/>
      <c r="BD91" s="147"/>
      <c r="BE91" s="147"/>
      <c r="BF91" s="147"/>
      <c r="BG91" s="147"/>
      <c r="BH91" s="147"/>
    </row>
    <row r="92" spans="1:60" outlineLevel="3" x14ac:dyDescent="0.2">
      <c r="A92" s="154"/>
      <c r="B92" s="155"/>
      <c r="C92" s="253" t="s">
        <v>172</v>
      </c>
      <c r="D92" s="254"/>
      <c r="E92" s="254"/>
      <c r="F92" s="254"/>
      <c r="G92" s="254"/>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144</v>
      </c>
      <c r="AH92" s="147"/>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ht="22.5" outlineLevel="3" x14ac:dyDescent="0.2">
      <c r="A93" s="154"/>
      <c r="B93" s="155"/>
      <c r="C93" s="253" t="s">
        <v>173</v>
      </c>
      <c r="D93" s="254"/>
      <c r="E93" s="254"/>
      <c r="F93" s="254"/>
      <c r="G93" s="254"/>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144</v>
      </c>
      <c r="AH93" s="147"/>
      <c r="AI93" s="147"/>
      <c r="AJ93" s="147"/>
      <c r="AK93" s="147"/>
      <c r="AL93" s="147"/>
      <c r="AM93" s="147"/>
      <c r="AN93" s="147"/>
      <c r="AO93" s="147"/>
      <c r="AP93" s="147"/>
      <c r="AQ93" s="147"/>
      <c r="AR93" s="147"/>
      <c r="AS93" s="147"/>
      <c r="AT93" s="147"/>
      <c r="AU93" s="147"/>
      <c r="AV93" s="147"/>
      <c r="AW93" s="147"/>
      <c r="AX93" s="147"/>
      <c r="AY93" s="147"/>
      <c r="AZ93" s="147"/>
      <c r="BA93" s="185" t="str">
        <f>C93</f>
        <v>•	Pádová rohož z PE pěny dle  výšky  pádu prosypaná travním substrátem                                         tl .30 mm</v>
      </c>
      <c r="BB93" s="147"/>
      <c r="BC93" s="147"/>
      <c r="BD93" s="147"/>
      <c r="BE93" s="147"/>
      <c r="BF93" s="147"/>
      <c r="BG93" s="147"/>
      <c r="BH93" s="147"/>
    </row>
    <row r="94" spans="1:60" ht="22.5" outlineLevel="3" x14ac:dyDescent="0.2">
      <c r="A94" s="154"/>
      <c r="B94" s="155"/>
      <c r="C94" s="253" t="s">
        <v>174</v>
      </c>
      <c r="D94" s="254"/>
      <c r="E94" s="254"/>
      <c r="F94" s="254"/>
      <c r="G94" s="254"/>
      <c r="H94" s="157"/>
      <c r="I94" s="157"/>
      <c r="J94" s="157"/>
      <c r="K94" s="157"/>
      <c r="L94" s="157"/>
      <c r="M94" s="157"/>
      <c r="N94" s="156"/>
      <c r="O94" s="156"/>
      <c r="P94" s="156"/>
      <c r="Q94" s="156"/>
      <c r="R94" s="157"/>
      <c r="S94" s="157"/>
      <c r="T94" s="157"/>
      <c r="U94" s="157"/>
      <c r="V94" s="157"/>
      <c r="W94" s="157"/>
      <c r="X94" s="157"/>
      <c r="Y94" s="157"/>
      <c r="Z94" s="147"/>
      <c r="AA94" s="147"/>
      <c r="AB94" s="147"/>
      <c r="AC94" s="147"/>
      <c r="AD94" s="147"/>
      <c r="AE94" s="147"/>
      <c r="AF94" s="147"/>
      <c r="AG94" s="147" t="s">
        <v>144</v>
      </c>
      <c r="AH94" s="147"/>
      <c r="AI94" s="147"/>
      <c r="AJ94" s="147"/>
      <c r="AK94" s="147"/>
      <c r="AL94" s="147"/>
      <c r="AM94" s="147"/>
      <c r="AN94" s="147"/>
      <c r="AO94" s="147"/>
      <c r="AP94" s="147"/>
      <c r="AQ94" s="147"/>
      <c r="AR94" s="147"/>
      <c r="AS94" s="147"/>
      <c r="AT94" s="147"/>
      <c r="AU94" s="147"/>
      <c r="AV94" s="147"/>
      <c r="AW94" s="147"/>
      <c r="AX94" s="147"/>
      <c r="AY94" s="147"/>
      <c r="AZ94" s="147"/>
      <c r="BA94" s="185" t="str">
        <f>C94</f>
        <v>•	Hybrydní tráva,25%Přírodní a 75% umělá tráva. Velikost prorůstajícího otvoru 15x36mm,                          		tl.18 mm</v>
      </c>
      <c r="BB94" s="147"/>
      <c r="BC94" s="147"/>
      <c r="BD94" s="147"/>
      <c r="BE94" s="147"/>
      <c r="BF94" s="147"/>
      <c r="BG94" s="147"/>
      <c r="BH94" s="147"/>
    </row>
    <row r="95" spans="1:60" outlineLevel="3" x14ac:dyDescent="0.2">
      <c r="A95" s="154"/>
      <c r="B95" s="155"/>
      <c r="C95" s="190" t="s">
        <v>145</v>
      </c>
      <c r="D95" s="161"/>
      <c r="E95" s="162"/>
      <c r="F95" s="163"/>
      <c r="G95" s="163"/>
      <c r="H95" s="157"/>
      <c r="I95" s="157"/>
      <c r="J95" s="157"/>
      <c r="K95" s="157"/>
      <c r="L95" s="157"/>
      <c r="M95" s="157"/>
      <c r="N95" s="156"/>
      <c r="O95" s="156"/>
      <c r="P95" s="156"/>
      <c r="Q95" s="156"/>
      <c r="R95" s="157"/>
      <c r="S95" s="157"/>
      <c r="T95" s="157"/>
      <c r="U95" s="157"/>
      <c r="V95" s="157"/>
      <c r="W95" s="157"/>
      <c r="X95" s="157"/>
      <c r="Y95" s="157"/>
      <c r="Z95" s="147"/>
      <c r="AA95" s="147"/>
      <c r="AB95" s="147"/>
      <c r="AC95" s="147"/>
      <c r="AD95" s="147"/>
      <c r="AE95" s="147"/>
      <c r="AF95" s="147"/>
      <c r="AG95" s="147" t="s">
        <v>144</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3" x14ac:dyDescent="0.2">
      <c r="A96" s="154"/>
      <c r="B96" s="155"/>
      <c r="C96" s="190" t="s">
        <v>145</v>
      </c>
      <c r="D96" s="161"/>
      <c r="E96" s="162"/>
      <c r="F96" s="163"/>
      <c r="G96" s="163"/>
      <c r="H96" s="157"/>
      <c r="I96" s="157"/>
      <c r="J96" s="157"/>
      <c r="K96" s="157"/>
      <c r="L96" s="157"/>
      <c r="M96" s="157"/>
      <c r="N96" s="156"/>
      <c r="O96" s="156"/>
      <c r="P96" s="156"/>
      <c r="Q96" s="156"/>
      <c r="R96" s="157"/>
      <c r="S96" s="157"/>
      <c r="T96" s="157"/>
      <c r="U96" s="157"/>
      <c r="V96" s="157"/>
      <c r="W96" s="157"/>
      <c r="X96" s="157"/>
      <c r="Y96" s="157"/>
      <c r="Z96" s="147"/>
      <c r="AA96" s="147"/>
      <c r="AB96" s="147"/>
      <c r="AC96" s="147"/>
      <c r="AD96" s="147"/>
      <c r="AE96" s="147"/>
      <c r="AF96" s="147"/>
      <c r="AG96" s="147" t="s">
        <v>144</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outlineLevel="3" x14ac:dyDescent="0.2">
      <c r="A97" s="154"/>
      <c r="B97" s="155"/>
      <c r="C97" s="253" t="s">
        <v>175</v>
      </c>
      <c r="D97" s="254"/>
      <c r="E97" s="254"/>
      <c r="F97" s="254"/>
      <c r="G97" s="254"/>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144</v>
      </c>
      <c r="AH97" s="147"/>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outlineLevel="2" x14ac:dyDescent="0.2">
      <c r="A98" s="154"/>
      <c r="B98" s="155"/>
      <c r="C98" s="188" t="s">
        <v>179</v>
      </c>
      <c r="D98" s="159"/>
      <c r="E98" s="160">
        <v>190</v>
      </c>
      <c r="F98" s="157"/>
      <c r="G98" s="157"/>
      <c r="H98" s="157"/>
      <c r="I98" s="157"/>
      <c r="J98" s="157"/>
      <c r="K98" s="157"/>
      <c r="L98" s="157"/>
      <c r="M98" s="157"/>
      <c r="N98" s="156"/>
      <c r="O98" s="156"/>
      <c r="P98" s="156"/>
      <c r="Q98" s="156"/>
      <c r="R98" s="157"/>
      <c r="S98" s="157"/>
      <c r="T98" s="157"/>
      <c r="U98" s="157"/>
      <c r="V98" s="157"/>
      <c r="W98" s="157"/>
      <c r="X98" s="157"/>
      <c r="Y98" s="157"/>
      <c r="Z98" s="147"/>
      <c r="AA98" s="147"/>
      <c r="AB98" s="147"/>
      <c r="AC98" s="147"/>
      <c r="AD98" s="147"/>
      <c r="AE98" s="147"/>
      <c r="AF98" s="147"/>
      <c r="AG98" s="147" t="s">
        <v>107</v>
      </c>
      <c r="AH98" s="147">
        <v>0</v>
      </c>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1" x14ac:dyDescent="0.2">
      <c r="A99" s="173">
        <v>18</v>
      </c>
      <c r="B99" s="174" t="s">
        <v>180</v>
      </c>
      <c r="C99" s="187" t="s">
        <v>181</v>
      </c>
      <c r="D99" s="175" t="s">
        <v>168</v>
      </c>
      <c r="E99" s="176">
        <v>3</v>
      </c>
      <c r="F99" s="177"/>
      <c r="G99" s="178">
        <f>ROUND(E99*F99,2)</f>
        <v>0</v>
      </c>
      <c r="H99" s="158"/>
      <c r="I99" s="157">
        <f>ROUND(E99*H99,2)</f>
        <v>0</v>
      </c>
      <c r="J99" s="158"/>
      <c r="K99" s="157">
        <f>ROUND(E99*J99,2)</f>
        <v>0</v>
      </c>
      <c r="L99" s="157">
        <v>21</v>
      </c>
      <c r="M99" s="157">
        <f>G99*(1+L99/100)</f>
        <v>0</v>
      </c>
      <c r="N99" s="156">
        <v>0</v>
      </c>
      <c r="O99" s="156">
        <f>ROUND(E99*N99,2)</f>
        <v>0</v>
      </c>
      <c r="P99" s="156">
        <v>0</v>
      </c>
      <c r="Q99" s="156">
        <f>ROUND(E99*P99,2)</f>
        <v>0</v>
      </c>
      <c r="R99" s="157"/>
      <c r="S99" s="157" t="s">
        <v>141</v>
      </c>
      <c r="T99" s="157" t="s">
        <v>142</v>
      </c>
      <c r="U99" s="157">
        <v>0</v>
      </c>
      <c r="V99" s="157">
        <f>ROUND(E99*U99,2)</f>
        <v>0</v>
      </c>
      <c r="W99" s="157"/>
      <c r="X99" s="157" t="s">
        <v>103</v>
      </c>
      <c r="Y99" s="157" t="s">
        <v>104</v>
      </c>
      <c r="Z99" s="147"/>
      <c r="AA99" s="147"/>
      <c r="AB99" s="147"/>
      <c r="AC99" s="147"/>
      <c r="AD99" s="147"/>
      <c r="AE99" s="147"/>
      <c r="AF99" s="147"/>
      <c r="AG99" s="147" t="s">
        <v>105</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2" x14ac:dyDescent="0.2">
      <c r="A100" s="154"/>
      <c r="B100" s="155"/>
      <c r="C100" s="251" t="s">
        <v>143</v>
      </c>
      <c r="D100" s="252"/>
      <c r="E100" s="252"/>
      <c r="F100" s="252"/>
      <c r="G100" s="252"/>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144</v>
      </c>
      <c r="AH100" s="147"/>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3" x14ac:dyDescent="0.2">
      <c r="A101" s="154"/>
      <c r="B101" s="155"/>
      <c r="C101" s="190" t="s">
        <v>145</v>
      </c>
      <c r="D101" s="161"/>
      <c r="E101" s="162"/>
      <c r="F101" s="163"/>
      <c r="G101" s="163"/>
      <c r="H101" s="157"/>
      <c r="I101" s="157"/>
      <c r="J101" s="157"/>
      <c r="K101" s="157"/>
      <c r="L101" s="157"/>
      <c r="M101" s="157"/>
      <c r="N101" s="156"/>
      <c r="O101" s="156"/>
      <c r="P101" s="156"/>
      <c r="Q101" s="156"/>
      <c r="R101" s="157"/>
      <c r="S101" s="157"/>
      <c r="T101" s="157"/>
      <c r="U101" s="157"/>
      <c r="V101" s="157"/>
      <c r="W101" s="157"/>
      <c r="X101" s="157"/>
      <c r="Y101" s="157"/>
      <c r="Z101" s="147"/>
      <c r="AA101" s="147"/>
      <c r="AB101" s="147"/>
      <c r="AC101" s="147"/>
      <c r="AD101" s="147"/>
      <c r="AE101" s="147"/>
      <c r="AF101" s="147"/>
      <c r="AG101" s="147" t="s">
        <v>144</v>
      </c>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3" x14ac:dyDescent="0.2">
      <c r="A102" s="154"/>
      <c r="B102" s="155"/>
      <c r="C102" s="253" t="s">
        <v>182</v>
      </c>
      <c r="D102" s="254"/>
      <c r="E102" s="254"/>
      <c r="F102" s="254"/>
      <c r="G102" s="254"/>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144</v>
      </c>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3" x14ac:dyDescent="0.2">
      <c r="A103" s="154"/>
      <c r="B103" s="155"/>
      <c r="C103" s="253" t="s">
        <v>183</v>
      </c>
      <c r="D103" s="254"/>
      <c r="E103" s="254"/>
      <c r="F103" s="254"/>
      <c r="G103" s="254"/>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144</v>
      </c>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3" x14ac:dyDescent="0.2">
      <c r="A104" s="154"/>
      <c r="B104" s="155"/>
      <c r="C104" s="190" t="s">
        <v>145</v>
      </c>
      <c r="D104" s="161"/>
      <c r="E104" s="162"/>
      <c r="F104" s="163"/>
      <c r="G104" s="163"/>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144</v>
      </c>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ht="22.5" outlineLevel="3" x14ac:dyDescent="0.2">
      <c r="A105" s="154"/>
      <c r="B105" s="155"/>
      <c r="C105" s="253" t="s">
        <v>150</v>
      </c>
      <c r="D105" s="254"/>
      <c r="E105" s="254"/>
      <c r="F105" s="254"/>
      <c r="G105" s="254"/>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144</v>
      </c>
      <c r="AH105" s="147"/>
      <c r="AI105" s="147"/>
      <c r="AJ105" s="147"/>
      <c r="AK105" s="147"/>
      <c r="AL105" s="147"/>
      <c r="AM105" s="147"/>
      <c r="AN105" s="147"/>
      <c r="AO105" s="147"/>
      <c r="AP105" s="147"/>
      <c r="AQ105" s="147"/>
      <c r="AR105" s="147"/>
      <c r="AS105" s="147"/>
      <c r="AT105" s="147"/>
      <c r="AU105" s="147"/>
      <c r="AV105" s="147"/>
      <c r="AW105" s="147"/>
      <c r="AX105" s="147"/>
      <c r="AY105" s="147"/>
      <c r="AZ105" s="147"/>
      <c r="BA105" s="185" t="str">
        <f>C105</f>
        <v>Cena zahrnuje zemní práce, betonáž základových konstrukcí, kotvení, terénní práce s obnovou zatravnění v dotčených plochách.</v>
      </c>
      <c r="BB105" s="147"/>
      <c r="BC105" s="147"/>
      <c r="BD105" s="147"/>
      <c r="BE105" s="147"/>
      <c r="BF105" s="147"/>
      <c r="BG105" s="147"/>
      <c r="BH105" s="147"/>
    </row>
    <row r="106" spans="1:60" outlineLevel="1" x14ac:dyDescent="0.2">
      <c r="A106" s="179">
        <v>19</v>
      </c>
      <c r="B106" s="180" t="s">
        <v>184</v>
      </c>
      <c r="C106" s="189" t="s">
        <v>185</v>
      </c>
      <c r="D106" s="181" t="s">
        <v>140</v>
      </c>
      <c r="E106" s="182">
        <v>1</v>
      </c>
      <c r="F106" s="183"/>
      <c r="G106" s="184">
        <f>ROUND(E106*F106,2)</f>
        <v>0</v>
      </c>
      <c r="H106" s="158"/>
      <c r="I106" s="157">
        <f>ROUND(E106*H106,2)</f>
        <v>0</v>
      </c>
      <c r="J106" s="158"/>
      <c r="K106" s="157">
        <f>ROUND(E106*J106,2)</f>
        <v>0</v>
      </c>
      <c r="L106" s="157">
        <v>21</v>
      </c>
      <c r="M106" s="157">
        <f>G106*(1+L106/100)</f>
        <v>0</v>
      </c>
      <c r="N106" s="156">
        <v>0</v>
      </c>
      <c r="O106" s="156">
        <f>ROUND(E106*N106,2)</f>
        <v>0</v>
      </c>
      <c r="P106" s="156">
        <v>0</v>
      </c>
      <c r="Q106" s="156">
        <f>ROUND(E106*P106,2)</f>
        <v>0</v>
      </c>
      <c r="R106" s="157"/>
      <c r="S106" s="157" t="s">
        <v>141</v>
      </c>
      <c r="T106" s="157" t="s">
        <v>142</v>
      </c>
      <c r="U106" s="157">
        <v>0</v>
      </c>
      <c r="V106" s="157">
        <f>ROUND(E106*U106,2)</f>
        <v>0</v>
      </c>
      <c r="W106" s="157"/>
      <c r="X106" s="157" t="s">
        <v>103</v>
      </c>
      <c r="Y106" s="157" t="s">
        <v>104</v>
      </c>
      <c r="Z106" s="147"/>
      <c r="AA106" s="147"/>
      <c r="AB106" s="147"/>
      <c r="AC106" s="147"/>
      <c r="AD106" s="147"/>
      <c r="AE106" s="147"/>
      <c r="AF106" s="147"/>
      <c r="AG106" s="147" t="s">
        <v>105</v>
      </c>
      <c r="AH106" s="147"/>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x14ac:dyDescent="0.2">
      <c r="A107" s="166" t="s">
        <v>97</v>
      </c>
      <c r="B107" s="167" t="s">
        <v>60</v>
      </c>
      <c r="C107" s="186" t="s">
        <v>61</v>
      </c>
      <c r="D107" s="168"/>
      <c r="E107" s="169"/>
      <c r="F107" s="170"/>
      <c r="G107" s="171">
        <f>SUMIF(AG108:AG111,"&lt;&gt;NOR",G108:G111)</f>
        <v>0</v>
      </c>
      <c r="H107" s="165"/>
      <c r="I107" s="165">
        <f>SUM(I108:I111)</f>
        <v>0</v>
      </c>
      <c r="J107" s="165"/>
      <c r="K107" s="165">
        <f>SUM(K108:K111)</f>
        <v>0</v>
      </c>
      <c r="L107" s="165"/>
      <c r="M107" s="165">
        <f>SUM(M108:M111)</f>
        <v>0</v>
      </c>
      <c r="N107" s="164"/>
      <c r="O107" s="164">
        <f>SUM(O108:O111)</f>
        <v>0.76</v>
      </c>
      <c r="P107" s="164"/>
      <c r="Q107" s="164">
        <f>SUM(Q108:Q111)</f>
        <v>0</v>
      </c>
      <c r="R107" s="165"/>
      <c r="S107" s="165"/>
      <c r="T107" s="165"/>
      <c r="U107" s="165"/>
      <c r="V107" s="165">
        <f>SUM(V108:V111)</f>
        <v>0.41000000000000003</v>
      </c>
      <c r="W107" s="165"/>
      <c r="X107" s="165"/>
      <c r="Y107" s="165"/>
      <c r="AG107" t="s">
        <v>98</v>
      </c>
    </row>
    <row r="108" spans="1:60" outlineLevel="1" x14ac:dyDescent="0.2">
      <c r="A108" s="173">
        <v>20</v>
      </c>
      <c r="B108" s="174" t="s">
        <v>186</v>
      </c>
      <c r="C108" s="187" t="s">
        <v>187</v>
      </c>
      <c r="D108" s="175" t="s">
        <v>101</v>
      </c>
      <c r="E108" s="176">
        <v>1</v>
      </c>
      <c r="F108" s="177"/>
      <c r="G108" s="178">
        <f>ROUND(E108*F108,2)</f>
        <v>0</v>
      </c>
      <c r="H108" s="158"/>
      <c r="I108" s="157">
        <f>ROUND(E108*H108,2)</f>
        <v>0</v>
      </c>
      <c r="J108" s="158"/>
      <c r="K108" s="157">
        <f>ROUND(E108*J108,2)</f>
        <v>0</v>
      </c>
      <c r="L108" s="157">
        <v>21</v>
      </c>
      <c r="M108" s="157">
        <f>G108*(1+L108/100)</f>
        <v>0</v>
      </c>
      <c r="N108" s="156">
        <v>0.57499999999999996</v>
      </c>
      <c r="O108" s="156">
        <f>ROUND(E108*N108,2)</f>
        <v>0.57999999999999996</v>
      </c>
      <c r="P108" s="156">
        <v>0</v>
      </c>
      <c r="Q108" s="156">
        <f>ROUND(E108*P108,2)</f>
        <v>0</v>
      </c>
      <c r="R108" s="157"/>
      <c r="S108" s="157" t="s">
        <v>102</v>
      </c>
      <c r="T108" s="157" t="s">
        <v>102</v>
      </c>
      <c r="U108" s="157">
        <v>2.7E-2</v>
      </c>
      <c r="V108" s="157">
        <f>ROUND(E108*U108,2)</f>
        <v>0.03</v>
      </c>
      <c r="W108" s="157"/>
      <c r="X108" s="157" t="s">
        <v>103</v>
      </c>
      <c r="Y108" s="157" t="s">
        <v>104</v>
      </c>
      <c r="Z108" s="147"/>
      <c r="AA108" s="147"/>
      <c r="AB108" s="147"/>
      <c r="AC108" s="147"/>
      <c r="AD108" s="147"/>
      <c r="AE108" s="147"/>
      <c r="AF108" s="147"/>
      <c r="AG108" s="147" t="s">
        <v>105</v>
      </c>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2" x14ac:dyDescent="0.2">
      <c r="A109" s="154"/>
      <c r="B109" s="155"/>
      <c r="C109" s="188" t="s">
        <v>188</v>
      </c>
      <c r="D109" s="159"/>
      <c r="E109" s="160">
        <v>1</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107</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ht="22.5" outlineLevel="1" x14ac:dyDescent="0.2">
      <c r="A110" s="173">
        <v>21</v>
      </c>
      <c r="B110" s="174" t="s">
        <v>189</v>
      </c>
      <c r="C110" s="187" t="s">
        <v>190</v>
      </c>
      <c r="D110" s="175" t="s">
        <v>101</v>
      </c>
      <c r="E110" s="176">
        <v>1</v>
      </c>
      <c r="F110" s="177"/>
      <c r="G110" s="178">
        <f>ROUND(E110*F110,2)</f>
        <v>0</v>
      </c>
      <c r="H110" s="158"/>
      <c r="I110" s="157">
        <f>ROUND(E110*H110,2)</f>
        <v>0</v>
      </c>
      <c r="J110" s="158"/>
      <c r="K110" s="157">
        <f>ROUND(E110*J110,2)</f>
        <v>0</v>
      </c>
      <c r="L110" s="157">
        <v>21</v>
      </c>
      <c r="M110" s="157">
        <f>G110*(1+L110/100)</f>
        <v>0</v>
      </c>
      <c r="N110" s="156">
        <v>0.18310000000000001</v>
      </c>
      <c r="O110" s="156">
        <f>ROUND(E110*N110,2)</f>
        <v>0.18</v>
      </c>
      <c r="P110" s="156">
        <v>0</v>
      </c>
      <c r="Q110" s="156">
        <f>ROUND(E110*P110,2)</f>
        <v>0</v>
      </c>
      <c r="R110" s="157"/>
      <c r="S110" s="157" t="s">
        <v>102</v>
      </c>
      <c r="T110" s="157" t="s">
        <v>102</v>
      </c>
      <c r="U110" s="157">
        <v>0.375</v>
      </c>
      <c r="V110" s="157">
        <f>ROUND(E110*U110,2)</f>
        <v>0.38</v>
      </c>
      <c r="W110" s="157"/>
      <c r="X110" s="157" t="s">
        <v>103</v>
      </c>
      <c r="Y110" s="157" t="s">
        <v>104</v>
      </c>
      <c r="Z110" s="147"/>
      <c r="AA110" s="147"/>
      <c r="AB110" s="147"/>
      <c r="AC110" s="147"/>
      <c r="AD110" s="147"/>
      <c r="AE110" s="147"/>
      <c r="AF110" s="147"/>
      <c r="AG110" s="147" t="s">
        <v>105</v>
      </c>
      <c r="AH110" s="147"/>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2" x14ac:dyDescent="0.2">
      <c r="A111" s="154"/>
      <c r="B111" s="155"/>
      <c r="C111" s="188" t="s">
        <v>188</v>
      </c>
      <c r="D111" s="159"/>
      <c r="E111" s="160">
        <v>1</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107</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x14ac:dyDescent="0.2">
      <c r="A112" s="166" t="s">
        <v>97</v>
      </c>
      <c r="B112" s="167" t="s">
        <v>62</v>
      </c>
      <c r="C112" s="186" t="s">
        <v>63</v>
      </c>
      <c r="D112" s="168"/>
      <c r="E112" s="169"/>
      <c r="F112" s="170"/>
      <c r="G112" s="171">
        <f>SUMIF(AG113:AG113,"&lt;&gt;NOR",G113:G113)</f>
        <v>0</v>
      </c>
      <c r="H112" s="165"/>
      <c r="I112" s="165">
        <f>SUM(I113:I113)</f>
        <v>0</v>
      </c>
      <c r="J112" s="165"/>
      <c r="K112" s="165">
        <f>SUM(K113:K113)</f>
        <v>0</v>
      </c>
      <c r="L112" s="165"/>
      <c r="M112" s="165">
        <f>SUM(M113:M113)</f>
        <v>0</v>
      </c>
      <c r="N112" s="164"/>
      <c r="O112" s="164">
        <f>SUM(O113:O113)</f>
        <v>0.25</v>
      </c>
      <c r="P112" s="164"/>
      <c r="Q112" s="164">
        <f>SUM(Q113:Q113)</f>
        <v>0</v>
      </c>
      <c r="R112" s="165"/>
      <c r="S112" s="165"/>
      <c r="T112" s="165"/>
      <c r="U112" s="165"/>
      <c r="V112" s="165">
        <f>SUM(V113:V113)</f>
        <v>0.28000000000000003</v>
      </c>
      <c r="W112" s="165"/>
      <c r="X112" s="165"/>
      <c r="Y112" s="165"/>
      <c r="AG112" t="s">
        <v>98</v>
      </c>
    </row>
    <row r="113" spans="1:60" ht="22.5" outlineLevel="1" x14ac:dyDescent="0.2">
      <c r="A113" s="179">
        <v>22</v>
      </c>
      <c r="B113" s="180" t="s">
        <v>191</v>
      </c>
      <c r="C113" s="189" t="s">
        <v>192</v>
      </c>
      <c r="D113" s="181" t="s">
        <v>112</v>
      </c>
      <c r="E113" s="182">
        <v>2</v>
      </c>
      <c r="F113" s="183"/>
      <c r="G113" s="184">
        <f>ROUND(E113*F113,2)</f>
        <v>0</v>
      </c>
      <c r="H113" s="158"/>
      <c r="I113" s="157">
        <f>ROUND(E113*H113,2)</f>
        <v>0</v>
      </c>
      <c r="J113" s="158"/>
      <c r="K113" s="157">
        <f>ROUND(E113*J113,2)</f>
        <v>0</v>
      </c>
      <c r="L113" s="157">
        <v>21</v>
      </c>
      <c r="M113" s="157">
        <f>G113*(1+L113/100)</f>
        <v>0</v>
      </c>
      <c r="N113" s="156">
        <v>0.12472</v>
      </c>
      <c r="O113" s="156">
        <f>ROUND(E113*N113,2)</f>
        <v>0.25</v>
      </c>
      <c r="P113" s="156">
        <v>0</v>
      </c>
      <c r="Q113" s="156">
        <f>ROUND(E113*P113,2)</f>
        <v>0</v>
      </c>
      <c r="R113" s="157"/>
      <c r="S113" s="157" t="s">
        <v>102</v>
      </c>
      <c r="T113" s="157" t="s">
        <v>102</v>
      </c>
      <c r="U113" s="157">
        <v>0.14000000000000001</v>
      </c>
      <c r="V113" s="157">
        <f>ROUND(E113*U113,2)</f>
        <v>0.28000000000000003</v>
      </c>
      <c r="W113" s="157"/>
      <c r="X113" s="157" t="s">
        <v>103</v>
      </c>
      <c r="Y113" s="157" t="s">
        <v>104</v>
      </c>
      <c r="Z113" s="147"/>
      <c r="AA113" s="147"/>
      <c r="AB113" s="147"/>
      <c r="AC113" s="147"/>
      <c r="AD113" s="147"/>
      <c r="AE113" s="147"/>
      <c r="AF113" s="147"/>
      <c r="AG113" s="147" t="s">
        <v>105</v>
      </c>
      <c r="AH113" s="147"/>
      <c r="AI113" s="147"/>
      <c r="AJ113" s="147"/>
      <c r="AK113" s="147"/>
      <c r="AL113" s="147"/>
      <c r="AM113" s="147"/>
      <c r="AN113" s="147"/>
      <c r="AO113" s="147"/>
      <c r="AP113" s="147"/>
      <c r="AQ113" s="147"/>
      <c r="AR113" s="147"/>
      <c r="AS113" s="147"/>
      <c r="AT113" s="147"/>
      <c r="AU113" s="147"/>
      <c r="AV113" s="147"/>
      <c r="AW113" s="147"/>
      <c r="AX113" s="147"/>
      <c r="AY113" s="147"/>
      <c r="AZ113" s="147"/>
      <c r="BA113" s="147"/>
      <c r="BB113" s="147"/>
      <c r="BC113" s="147"/>
      <c r="BD113" s="147"/>
      <c r="BE113" s="147"/>
      <c r="BF113" s="147"/>
      <c r="BG113" s="147"/>
      <c r="BH113" s="147"/>
    </row>
    <row r="114" spans="1:60" x14ac:dyDescent="0.2">
      <c r="A114" s="166" t="s">
        <v>97</v>
      </c>
      <c r="B114" s="167" t="s">
        <v>64</v>
      </c>
      <c r="C114" s="186" t="s">
        <v>65</v>
      </c>
      <c r="D114" s="168"/>
      <c r="E114" s="169"/>
      <c r="F114" s="170"/>
      <c r="G114" s="171">
        <f>SUMIF(AG115:AG115,"&lt;&gt;NOR",G115:G115)</f>
        <v>0</v>
      </c>
      <c r="H114" s="165"/>
      <c r="I114" s="165">
        <f>SUM(I115:I115)</f>
        <v>0</v>
      </c>
      <c r="J114" s="165"/>
      <c r="K114" s="165">
        <f>SUM(K115:K115)</f>
        <v>0</v>
      </c>
      <c r="L114" s="165"/>
      <c r="M114" s="165">
        <f>SUM(M115:M115)</f>
        <v>0</v>
      </c>
      <c r="N114" s="164"/>
      <c r="O114" s="164">
        <f>SUM(O115:O115)</f>
        <v>0</v>
      </c>
      <c r="P114" s="164"/>
      <c r="Q114" s="164">
        <f>SUM(Q115:Q115)</f>
        <v>0</v>
      </c>
      <c r="R114" s="165"/>
      <c r="S114" s="165"/>
      <c r="T114" s="165"/>
      <c r="U114" s="165"/>
      <c r="V114" s="165">
        <f>SUM(V115:V115)</f>
        <v>19.59</v>
      </c>
      <c r="W114" s="165"/>
      <c r="X114" s="165"/>
      <c r="Y114" s="165"/>
      <c r="AG114" t="s">
        <v>98</v>
      </c>
    </row>
    <row r="115" spans="1:60" outlineLevel="1" x14ac:dyDescent="0.2">
      <c r="A115" s="179">
        <v>23</v>
      </c>
      <c r="B115" s="180" t="s">
        <v>193</v>
      </c>
      <c r="C115" s="189" t="s">
        <v>194</v>
      </c>
      <c r="D115" s="181" t="s">
        <v>132</v>
      </c>
      <c r="E115" s="182">
        <v>10.174939999999999</v>
      </c>
      <c r="F115" s="183"/>
      <c r="G115" s="184">
        <f>ROUND(E115*F115,2)</f>
        <v>0</v>
      </c>
      <c r="H115" s="158"/>
      <c r="I115" s="157">
        <f>ROUND(E115*H115,2)</f>
        <v>0</v>
      </c>
      <c r="J115" s="158"/>
      <c r="K115" s="157">
        <f>ROUND(E115*J115,2)</f>
        <v>0</v>
      </c>
      <c r="L115" s="157">
        <v>21</v>
      </c>
      <c r="M115" s="157">
        <f>G115*(1+L115/100)</f>
        <v>0</v>
      </c>
      <c r="N115" s="156">
        <v>0</v>
      </c>
      <c r="O115" s="156">
        <f>ROUND(E115*N115,2)</f>
        <v>0</v>
      </c>
      <c r="P115" s="156">
        <v>0</v>
      </c>
      <c r="Q115" s="156">
        <f>ROUND(E115*P115,2)</f>
        <v>0</v>
      </c>
      <c r="R115" s="157"/>
      <c r="S115" s="157" t="s">
        <v>102</v>
      </c>
      <c r="T115" s="157" t="s">
        <v>102</v>
      </c>
      <c r="U115" s="157">
        <v>1.925</v>
      </c>
      <c r="V115" s="157">
        <f>ROUND(E115*U115,2)</f>
        <v>19.59</v>
      </c>
      <c r="W115" s="157"/>
      <c r="X115" s="157" t="s">
        <v>195</v>
      </c>
      <c r="Y115" s="157" t="s">
        <v>104</v>
      </c>
      <c r="Z115" s="147"/>
      <c r="AA115" s="147"/>
      <c r="AB115" s="147"/>
      <c r="AC115" s="147"/>
      <c r="AD115" s="147"/>
      <c r="AE115" s="147"/>
      <c r="AF115" s="147"/>
      <c r="AG115" s="147" t="s">
        <v>196</v>
      </c>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x14ac:dyDescent="0.2">
      <c r="A116" s="166" t="s">
        <v>97</v>
      </c>
      <c r="B116" s="167" t="s">
        <v>66</v>
      </c>
      <c r="C116" s="186" t="s">
        <v>67</v>
      </c>
      <c r="D116" s="168"/>
      <c r="E116" s="169"/>
      <c r="F116" s="170"/>
      <c r="G116" s="171">
        <f>SUMIF(AG117:AG121,"&lt;&gt;NOR",G117:G121)</f>
        <v>0</v>
      </c>
      <c r="H116" s="165"/>
      <c r="I116" s="165">
        <f>SUM(I117:I121)</f>
        <v>0</v>
      </c>
      <c r="J116" s="165"/>
      <c r="K116" s="165">
        <f>SUM(K117:K121)</f>
        <v>0</v>
      </c>
      <c r="L116" s="165"/>
      <c r="M116" s="165">
        <f>SUM(M117:M121)</f>
        <v>0</v>
      </c>
      <c r="N116" s="164"/>
      <c r="O116" s="164">
        <f>SUM(O117:O121)</f>
        <v>0</v>
      </c>
      <c r="P116" s="164"/>
      <c r="Q116" s="164">
        <f>SUM(Q117:Q121)</f>
        <v>0</v>
      </c>
      <c r="R116" s="165"/>
      <c r="S116" s="165"/>
      <c r="T116" s="165"/>
      <c r="U116" s="165"/>
      <c r="V116" s="165">
        <f>SUM(V117:V121)</f>
        <v>89.82</v>
      </c>
      <c r="W116" s="165"/>
      <c r="X116" s="165"/>
      <c r="Y116" s="165"/>
      <c r="AG116" t="s">
        <v>98</v>
      </c>
    </row>
    <row r="117" spans="1:60" outlineLevel="1" x14ac:dyDescent="0.2">
      <c r="A117" s="179">
        <v>24</v>
      </c>
      <c r="B117" s="180" t="s">
        <v>197</v>
      </c>
      <c r="C117" s="189" t="s">
        <v>198</v>
      </c>
      <c r="D117" s="181" t="s">
        <v>132</v>
      </c>
      <c r="E117" s="182">
        <v>24.802600000000002</v>
      </c>
      <c r="F117" s="183"/>
      <c r="G117" s="184">
        <f>ROUND(E117*F117,2)</f>
        <v>0</v>
      </c>
      <c r="H117" s="158"/>
      <c r="I117" s="157">
        <f>ROUND(E117*H117,2)</f>
        <v>0</v>
      </c>
      <c r="J117" s="158"/>
      <c r="K117" s="157">
        <f>ROUND(E117*J117,2)</f>
        <v>0</v>
      </c>
      <c r="L117" s="157">
        <v>21</v>
      </c>
      <c r="M117" s="157">
        <f>G117*(1+L117/100)</f>
        <v>0</v>
      </c>
      <c r="N117" s="156">
        <v>0</v>
      </c>
      <c r="O117" s="156">
        <f>ROUND(E117*N117,2)</f>
        <v>0</v>
      </c>
      <c r="P117" s="156">
        <v>0</v>
      </c>
      <c r="Q117" s="156">
        <f>ROUND(E117*P117,2)</f>
        <v>0</v>
      </c>
      <c r="R117" s="157"/>
      <c r="S117" s="157" t="s">
        <v>102</v>
      </c>
      <c r="T117" s="157" t="s">
        <v>102</v>
      </c>
      <c r="U117" s="157">
        <v>1.1399999999999999</v>
      </c>
      <c r="V117" s="157">
        <f>ROUND(E117*U117,2)</f>
        <v>28.27</v>
      </c>
      <c r="W117" s="157"/>
      <c r="X117" s="157" t="s">
        <v>199</v>
      </c>
      <c r="Y117" s="157" t="s">
        <v>104</v>
      </c>
      <c r="Z117" s="147"/>
      <c r="AA117" s="147"/>
      <c r="AB117" s="147"/>
      <c r="AC117" s="147"/>
      <c r="AD117" s="147"/>
      <c r="AE117" s="147"/>
      <c r="AF117" s="147"/>
      <c r="AG117" s="147" t="s">
        <v>200</v>
      </c>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1" x14ac:dyDescent="0.2">
      <c r="A118" s="179">
        <v>25</v>
      </c>
      <c r="B118" s="180" t="s">
        <v>201</v>
      </c>
      <c r="C118" s="189" t="s">
        <v>202</v>
      </c>
      <c r="D118" s="181" t="s">
        <v>132</v>
      </c>
      <c r="E118" s="182">
        <v>24.802600000000002</v>
      </c>
      <c r="F118" s="183"/>
      <c r="G118" s="184">
        <f>ROUND(E118*F118,2)</f>
        <v>0</v>
      </c>
      <c r="H118" s="158"/>
      <c r="I118" s="157">
        <f>ROUND(E118*H118,2)</f>
        <v>0</v>
      </c>
      <c r="J118" s="158"/>
      <c r="K118" s="157">
        <f>ROUND(E118*J118,2)</f>
        <v>0</v>
      </c>
      <c r="L118" s="157">
        <v>21</v>
      </c>
      <c r="M118" s="157">
        <f>G118*(1+L118/100)</f>
        <v>0</v>
      </c>
      <c r="N118" s="156">
        <v>0</v>
      </c>
      <c r="O118" s="156">
        <f>ROUND(E118*N118,2)</f>
        <v>0</v>
      </c>
      <c r="P118" s="156">
        <v>0</v>
      </c>
      <c r="Q118" s="156">
        <f>ROUND(E118*P118,2)</f>
        <v>0</v>
      </c>
      <c r="R118" s="157"/>
      <c r="S118" s="157" t="s">
        <v>102</v>
      </c>
      <c r="T118" s="157" t="s">
        <v>102</v>
      </c>
      <c r="U118" s="157">
        <v>0.49</v>
      </c>
      <c r="V118" s="157">
        <f>ROUND(E118*U118,2)</f>
        <v>12.15</v>
      </c>
      <c r="W118" s="157"/>
      <c r="X118" s="157" t="s">
        <v>199</v>
      </c>
      <c r="Y118" s="157" t="s">
        <v>104</v>
      </c>
      <c r="Z118" s="147"/>
      <c r="AA118" s="147"/>
      <c r="AB118" s="147"/>
      <c r="AC118" s="147"/>
      <c r="AD118" s="147"/>
      <c r="AE118" s="147"/>
      <c r="AF118" s="147"/>
      <c r="AG118" s="147" t="s">
        <v>200</v>
      </c>
      <c r="AH118" s="147"/>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1" x14ac:dyDescent="0.2">
      <c r="A119" s="179">
        <v>26</v>
      </c>
      <c r="B119" s="180" t="s">
        <v>203</v>
      </c>
      <c r="C119" s="189" t="s">
        <v>204</v>
      </c>
      <c r="D119" s="181" t="s">
        <v>132</v>
      </c>
      <c r="E119" s="182">
        <v>471.24939999999998</v>
      </c>
      <c r="F119" s="183"/>
      <c r="G119" s="184">
        <f>ROUND(E119*F119,2)</f>
        <v>0</v>
      </c>
      <c r="H119" s="158"/>
      <c r="I119" s="157">
        <f>ROUND(E119*H119,2)</f>
        <v>0</v>
      </c>
      <c r="J119" s="158"/>
      <c r="K119" s="157">
        <f>ROUND(E119*J119,2)</f>
        <v>0</v>
      </c>
      <c r="L119" s="157">
        <v>21</v>
      </c>
      <c r="M119" s="157">
        <f>G119*(1+L119/100)</f>
        <v>0</v>
      </c>
      <c r="N119" s="156">
        <v>0</v>
      </c>
      <c r="O119" s="156">
        <f>ROUND(E119*N119,2)</f>
        <v>0</v>
      </c>
      <c r="P119" s="156">
        <v>0</v>
      </c>
      <c r="Q119" s="156">
        <f>ROUND(E119*P119,2)</f>
        <v>0</v>
      </c>
      <c r="R119" s="157"/>
      <c r="S119" s="157" t="s">
        <v>102</v>
      </c>
      <c r="T119" s="157" t="s">
        <v>102</v>
      </c>
      <c r="U119" s="157">
        <v>0</v>
      </c>
      <c r="V119" s="157">
        <f>ROUND(E119*U119,2)</f>
        <v>0</v>
      </c>
      <c r="W119" s="157"/>
      <c r="X119" s="157" t="s">
        <v>199</v>
      </c>
      <c r="Y119" s="157" t="s">
        <v>104</v>
      </c>
      <c r="Z119" s="147"/>
      <c r="AA119" s="147"/>
      <c r="AB119" s="147"/>
      <c r="AC119" s="147"/>
      <c r="AD119" s="147"/>
      <c r="AE119" s="147"/>
      <c r="AF119" s="147"/>
      <c r="AG119" s="147" t="s">
        <v>200</v>
      </c>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1" x14ac:dyDescent="0.2">
      <c r="A120" s="179">
        <v>27</v>
      </c>
      <c r="B120" s="180" t="s">
        <v>205</v>
      </c>
      <c r="C120" s="189" t="s">
        <v>206</v>
      </c>
      <c r="D120" s="181" t="s">
        <v>132</v>
      </c>
      <c r="E120" s="182">
        <v>24.802600000000002</v>
      </c>
      <c r="F120" s="183"/>
      <c r="G120" s="184">
        <f>ROUND(E120*F120,2)</f>
        <v>0</v>
      </c>
      <c r="H120" s="158"/>
      <c r="I120" s="157">
        <f>ROUND(E120*H120,2)</f>
        <v>0</v>
      </c>
      <c r="J120" s="158"/>
      <c r="K120" s="157">
        <f>ROUND(E120*J120,2)</f>
        <v>0</v>
      </c>
      <c r="L120" s="157">
        <v>21</v>
      </c>
      <c r="M120" s="157">
        <f>G120*(1+L120/100)</f>
        <v>0</v>
      </c>
      <c r="N120" s="156">
        <v>0</v>
      </c>
      <c r="O120" s="156">
        <f>ROUND(E120*N120,2)</f>
        <v>0</v>
      </c>
      <c r="P120" s="156">
        <v>0</v>
      </c>
      <c r="Q120" s="156">
        <f>ROUND(E120*P120,2)</f>
        <v>0</v>
      </c>
      <c r="R120" s="157"/>
      <c r="S120" s="157" t="s">
        <v>102</v>
      </c>
      <c r="T120" s="157" t="s">
        <v>102</v>
      </c>
      <c r="U120" s="157">
        <v>0.94199999999999995</v>
      </c>
      <c r="V120" s="157">
        <f>ROUND(E120*U120,2)</f>
        <v>23.36</v>
      </c>
      <c r="W120" s="157"/>
      <c r="X120" s="157" t="s">
        <v>199</v>
      </c>
      <c r="Y120" s="157" t="s">
        <v>104</v>
      </c>
      <c r="Z120" s="147"/>
      <c r="AA120" s="147"/>
      <c r="AB120" s="147"/>
      <c r="AC120" s="147"/>
      <c r="AD120" s="147"/>
      <c r="AE120" s="147"/>
      <c r="AF120" s="147"/>
      <c r="AG120" s="147" t="s">
        <v>200</v>
      </c>
      <c r="AH120" s="147"/>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1" x14ac:dyDescent="0.2">
      <c r="A121" s="179">
        <v>28</v>
      </c>
      <c r="B121" s="180" t="s">
        <v>207</v>
      </c>
      <c r="C121" s="189" t="s">
        <v>208</v>
      </c>
      <c r="D121" s="181" t="s">
        <v>132</v>
      </c>
      <c r="E121" s="182">
        <v>248.02600000000001</v>
      </c>
      <c r="F121" s="183"/>
      <c r="G121" s="184">
        <f>ROUND(E121*F121,2)</f>
        <v>0</v>
      </c>
      <c r="H121" s="158"/>
      <c r="I121" s="157">
        <f>ROUND(E121*H121,2)</f>
        <v>0</v>
      </c>
      <c r="J121" s="158"/>
      <c r="K121" s="157">
        <f>ROUND(E121*J121,2)</f>
        <v>0</v>
      </c>
      <c r="L121" s="157">
        <v>21</v>
      </c>
      <c r="M121" s="157">
        <f>G121*(1+L121/100)</f>
        <v>0</v>
      </c>
      <c r="N121" s="156">
        <v>0</v>
      </c>
      <c r="O121" s="156">
        <f>ROUND(E121*N121,2)</f>
        <v>0</v>
      </c>
      <c r="P121" s="156">
        <v>0</v>
      </c>
      <c r="Q121" s="156">
        <f>ROUND(E121*P121,2)</f>
        <v>0</v>
      </c>
      <c r="R121" s="157"/>
      <c r="S121" s="157" t="s">
        <v>102</v>
      </c>
      <c r="T121" s="157" t="s">
        <v>102</v>
      </c>
      <c r="U121" s="157">
        <v>0.105</v>
      </c>
      <c r="V121" s="157">
        <f>ROUND(E121*U121,2)</f>
        <v>26.04</v>
      </c>
      <c r="W121" s="157"/>
      <c r="X121" s="157" t="s">
        <v>199</v>
      </c>
      <c r="Y121" s="157" t="s">
        <v>104</v>
      </c>
      <c r="Z121" s="147"/>
      <c r="AA121" s="147"/>
      <c r="AB121" s="147"/>
      <c r="AC121" s="147"/>
      <c r="AD121" s="147"/>
      <c r="AE121" s="147"/>
      <c r="AF121" s="147"/>
      <c r="AG121" s="147" t="s">
        <v>200</v>
      </c>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x14ac:dyDescent="0.2">
      <c r="A122" s="166" t="s">
        <v>97</v>
      </c>
      <c r="B122" s="167" t="s">
        <v>69</v>
      </c>
      <c r="C122" s="186" t="s">
        <v>29</v>
      </c>
      <c r="D122" s="168"/>
      <c r="E122" s="169"/>
      <c r="F122" s="170"/>
      <c r="G122" s="171">
        <f>SUMIF(AG123:AG134,"&lt;&gt;NOR",G123:G134)</f>
        <v>0</v>
      </c>
      <c r="H122" s="165"/>
      <c r="I122" s="165">
        <f>SUM(I123:I134)</f>
        <v>0</v>
      </c>
      <c r="J122" s="165"/>
      <c r="K122" s="165">
        <f>SUM(K123:K134)</f>
        <v>0</v>
      </c>
      <c r="L122" s="165"/>
      <c r="M122" s="165">
        <f>SUM(M123:M134)</f>
        <v>0</v>
      </c>
      <c r="N122" s="164"/>
      <c r="O122" s="164">
        <f>SUM(O123:O134)</f>
        <v>0</v>
      </c>
      <c r="P122" s="164"/>
      <c r="Q122" s="164">
        <f>SUM(Q123:Q134)</f>
        <v>0</v>
      </c>
      <c r="R122" s="165"/>
      <c r="S122" s="165"/>
      <c r="T122" s="165"/>
      <c r="U122" s="165"/>
      <c r="V122" s="165">
        <f>SUM(V123:V134)</f>
        <v>0</v>
      </c>
      <c r="W122" s="165"/>
      <c r="X122" s="165"/>
      <c r="Y122" s="165"/>
      <c r="AG122" t="s">
        <v>98</v>
      </c>
    </row>
    <row r="123" spans="1:60" outlineLevel="1" x14ac:dyDescent="0.2">
      <c r="A123" s="173">
        <v>29</v>
      </c>
      <c r="B123" s="174" t="s">
        <v>209</v>
      </c>
      <c r="C123" s="187" t="s">
        <v>210</v>
      </c>
      <c r="D123" s="175" t="s">
        <v>211</v>
      </c>
      <c r="E123" s="176">
        <v>1</v>
      </c>
      <c r="F123" s="177"/>
      <c r="G123" s="178">
        <f>ROUND(E123*F123,2)</f>
        <v>0</v>
      </c>
      <c r="H123" s="158"/>
      <c r="I123" s="157">
        <f>ROUND(E123*H123,2)</f>
        <v>0</v>
      </c>
      <c r="J123" s="158"/>
      <c r="K123" s="157">
        <f>ROUND(E123*J123,2)</f>
        <v>0</v>
      </c>
      <c r="L123" s="157">
        <v>21</v>
      </c>
      <c r="M123" s="157">
        <f>G123*(1+L123/100)</f>
        <v>0</v>
      </c>
      <c r="N123" s="156">
        <v>0</v>
      </c>
      <c r="O123" s="156">
        <f>ROUND(E123*N123,2)</f>
        <v>0</v>
      </c>
      <c r="P123" s="156">
        <v>0</v>
      </c>
      <c r="Q123" s="156">
        <f>ROUND(E123*P123,2)</f>
        <v>0</v>
      </c>
      <c r="R123" s="157"/>
      <c r="S123" s="157" t="s">
        <v>102</v>
      </c>
      <c r="T123" s="157" t="s">
        <v>142</v>
      </c>
      <c r="U123" s="157">
        <v>0</v>
      </c>
      <c r="V123" s="157">
        <f>ROUND(E123*U123,2)</f>
        <v>0</v>
      </c>
      <c r="W123" s="157"/>
      <c r="X123" s="157" t="s">
        <v>212</v>
      </c>
      <c r="Y123" s="157" t="s">
        <v>104</v>
      </c>
      <c r="Z123" s="147"/>
      <c r="AA123" s="147"/>
      <c r="AB123" s="147"/>
      <c r="AC123" s="147"/>
      <c r="AD123" s="147"/>
      <c r="AE123" s="147"/>
      <c r="AF123" s="147"/>
      <c r="AG123" s="147" t="s">
        <v>213</v>
      </c>
      <c r="AH123" s="147"/>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2" x14ac:dyDescent="0.2">
      <c r="A124" s="154"/>
      <c r="B124" s="155"/>
      <c r="C124" s="251" t="s">
        <v>214</v>
      </c>
      <c r="D124" s="252"/>
      <c r="E124" s="252"/>
      <c r="F124" s="252"/>
      <c r="G124" s="252"/>
      <c r="H124" s="157"/>
      <c r="I124" s="157"/>
      <c r="J124" s="157"/>
      <c r="K124" s="157"/>
      <c r="L124" s="157"/>
      <c r="M124" s="157"/>
      <c r="N124" s="156"/>
      <c r="O124" s="156"/>
      <c r="P124" s="156"/>
      <c r="Q124" s="156"/>
      <c r="R124" s="157"/>
      <c r="S124" s="157"/>
      <c r="T124" s="157"/>
      <c r="U124" s="157"/>
      <c r="V124" s="157"/>
      <c r="W124" s="157"/>
      <c r="X124" s="157"/>
      <c r="Y124" s="157"/>
      <c r="Z124" s="147"/>
      <c r="AA124" s="147"/>
      <c r="AB124" s="147"/>
      <c r="AC124" s="147"/>
      <c r="AD124" s="147"/>
      <c r="AE124" s="147"/>
      <c r="AF124" s="147"/>
      <c r="AG124" s="147" t="s">
        <v>144</v>
      </c>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3" x14ac:dyDescent="0.2">
      <c r="A125" s="154"/>
      <c r="B125" s="155"/>
      <c r="C125" s="190" t="s">
        <v>145</v>
      </c>
      <c r="D125" s="161"/>
      <c r="E125" s="162"/>
      <c r="F125" s="163"/>
      <c r="G125" s="163"/>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144</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3" x14ac:dyDescent="0.2">
      <c r="A126" s="154"/>
      <c r="B126" s="155"/>
      <c r="C126" s="253" t="s">
        <v>215</v>
      </c>
      <c r="D126" s="254"/>
      <c r="E126" s="254"/>
      <c r="F126" s="254"/>
      <c r="G126" s="254"/>
      <c r="H126" s="157"/>
      <c r="I126" s="157"/>
      <c r="J126" s="157"/>
      <c r="K126" s="157"/>
      <c r="L126" s="157"/>
      <c r="M126" s="157"/>
      <c r="N126" s="156"/>
      <c r="O126" s="156"/>
      <c r="P126" s="156"/>
      <c r="Q126" s="156"/>
      <c r="R126" s="157"/>
      <c r="S126" s="157"/>
      <c r="T126" s="157"/>
      <c r="U126" s="157"/>
      <c r="V126" s="157"/>
      <c r="W126" s="157"/>
      <c r="X126" s="157"/>
      <c r="Y126" s="157"/>
      <c r="Z126" s="147"/>
      <c r="AA126" s="147"/>
      <c r="AB126" s="147"/>
      <c r="AC126" s="147"/>
      <c r="AD126" s="147"/>
      <c r="AE126" s="147"/>
      <c r="AF126" s="147"/>
      <c r="AG126" s="147" t="s">
        <v>144</v>
      </c>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3" x14ac:dyDescent="0.2">
      <c r="A127" s="154"/>
      <c r="B127" s="155"/>
      <c r="C127" s="190" t="s">
        <v>145</v>
      </c>
      <c r="D127" s="161"/>
      <c r="E127" s="162"/>
      <c r="F127" s="163"/>
      <c r="G127" s="163"/>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144</v>
      </c>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3" x14ac:dyDescent="0.2">
      <c r="A128" s="154"/>
      <c r="B128" s="155"/>
      <c r="C128" s="253" t="s">
        <v>216</v>
      </c>
      <c r="D128" s="254"/>
      <c r="E128" s="254"/>
      <c r="F128" s="254"/>
      <c r="G128" s="254"/>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144</v>
      </c>
      <c r="AH128" s="147"/>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1" x14ac:dyDescent="0.2">
      <c r="A129" s="173">
        <v>30</v>
      </c>
      <c r="B129" s="174" t="s">
        <v>217</v>
      </c>
      <c r="C129" s="187" t="s">
        <v>218</v>
      </c>
      <c r="D129" s="175" t="s">
        <v>211</v>
      </c>
      <c r="E129" s="176">
        <v>1</v>
      </c>
      <c r="F129" s="177"/>
      <c r="G129" s="178">
        <f>ROUND(E129*F129,2)</f>
        <v>0</v>
      </c>
      <c r="H129" s="158"/>
      <c r="I129" s="157">
        <f>ROUND(E129*H129,2)</f>
        <v>0</v>
      </c>
      <c r="J129" s="158"/>
      <c r="K129" s="157">
        <f>ROUND(E129*J129,2)</f>
        <v>0</v>
      </c>
      <c r="L129" s="157">
        <v>21</v>
      </c>
      <c r="M129" s="157">
        <f>G129*(1+L129/100)</f>
        <v>0</v>
      </c>
      <c r="N129" s="156">
        <v>0</v>
      </c>
      <c r="O129" s="156">
        <f>ROUND(E129*N129,2)</f>
        <v>0</v>
      </c>
      <c r="P129" s="156">
        <v>0</v>
      </c>
      <c r="Q129" s="156">
        <f>ROUND(E129*P129,2)</f>
        <v>0</v>
      </c>
      <c r="R129" s="157"/>
      <c r="S129" s="157" t="s">
        <v>102</v>
      </c>
      <c r="T129" s="157" t="s">
        <v>142</v>
      </c>
      <c r="U129" s="157">
        <v>0</v>
      </c>
      <c r="V129" s="157">
        <f>ROUND(E129*U129,2)</f>
        <v>0</v>
      </c>
      <c r="W129" s="157"/>
      <c r="X129" s="157" t="s">
        <v>212</v>
      </c>
      <c r="Y129" s="157" t="s">
        <v>104</v>
      </c>
      <c r="Z129" s="147"/>
      <c r="AA129" s="147"/>
      <c r="AB129" s="147"/>
      <c r="AC129" s="147"/>
      <c r="AD129" s="147"/>
      <c r="AE129" s="147"/>
      <c r="AF129" s="147"/>
      <c r="AG129" s="147" t="s">
        <v>213</v>
      </c>
      <c r="AH129" s="147"/>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outlineLevel="2" x14ac:dyDescent="0.2">
      <c r="A130" s="154"/>
      <c r="B130" s="155"/>
      <c r="C130" s="251" t="s">
        <v>219</v>
      </c>
      <c r="D130" s="252"/>
      <c r="E130" s="252"/>
      <c r="F130" s="252"/>
      <c r="G130" s="252"/>
      <c r="H130" s="157"/>
      <c r="I130" s="157"/>
      <c r="J130" s="157"/>
      <c r="K130" s="157"/>
      <c r="L130" s="157"/>
      <c r="M130" s="157"/>
      <c r="N130" s="156"/>
      <c r="O130" s="156"/>
      <c r="P130" s="156"/>
      <c r="Q130" s="156"/>
      <c r="R130" s="157"/>
      <c r="S130" s="157"/>
      <c r="T130" s="157"/>
      <c r="U130" s="157"/>
      <c r="V130" s="157"/>
      <c r="W130" s="157"/>
      <c r="X130" s="157"/>
      <c r="Y130" s="157"/>
      <c r="Z130" s="147"/>
      <c r="AA130" s="147"/>
      <c r="AB130" s="147"/>
      <c r="AC130" s="147"/>
      <c r="AD130" s="147"/>
      <c r="AE130" s="147"/>
      <c r="AF130" s="147"/>
      <c r="AG130" s="147" t="s">
        <v>144</v>
      </c>
      <c r="AH130" s="147"/>
      <c r="AI130" s="147"/>
      <c r="AJ130" s="147"/>
      <c r="AK130" s="147"/>
      <c r="AL130" s="147"/>
      <c r="AM130" s="147"/>
      <c r="AN130" s="147"/>
      <c r="AO130" s="147"/>
      <c r="AP130" s="147"/>
      <c r="AQ130" s="147"/>
      <c r="AR130" s="147"/>
      <c r="AS130" s="147"/>
      <c r="AT130" s="147"/>
      <c r="AU130" s="147"/>
      <c r="AV130" s="147"/>
      <c r="AW130" s="147"/>
      <c r="AX130" s="147"/>
      <c r="AY130" s="147"/>
      <c r="AZ130" s="147"/>
      <c r="BA130" s="147"/>
      <c r="BB130" s="147"/>
      <c r="BC130" s="147"/>
      <c r="BD130" s="147"/>
      <c r="BE130" s="147"/>
      <c r="BF130" s="147"/>
      <c r="BG130" s="147"/>
      <c r="BH130" s="147"/>
    </row>
    <row r="131" spans="1:60" outlineLevel="3" x14ac:dyDescent="0.2">
      <c r="A131" s="154"/>
      <c r="B131" s="155"/>
      <c r="C131" s="190" t="s">
        <v>145</v>
      </c>
      <c r="D131" s="161"/>
      <c r="E131" s="162"/>
      <c r="F131" s="163"/>
      <c r="G131" s="163"/>
      <c r="H131" s="157"/>
      <c r="I131" s="157"/>
      <c r="J131" s="157"/>
      <c r="K131" s="157"/>
      <c r="L131" s="157"/>
      <c r="M131" s="157"/>
      <c r="N131" s="156"/>
      <c r="O131" s="156"/>
      <c r="P131" s="156"/>
      <c r="Q131" s="156"/>
      <c r="R131" s="157"/>
      <c r="S131" s="157"/>
      <c r="T131" s="157"/>
      <c r="U131" s="157"/>
      <c r="V131" s="157"/>
      <c r="W131" s="157"/>
      <c r="X131" s="157"/>
      <c r="Y131" s="157"/>
      <c r="Z131" s="147"/>
      <c r="AA131" s="147"/>
      <c r="AB131" s="147"/>
      <c r="AC131" s="147"/>
      <c r="AD131" s="147"/>
      <c r="AE131" s="147"/>
      <c r="AF131" s="147"/>
      <c r="AG131" s="147" t="s">
        <v>144</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ht="33.75" outlineLevel="3" x14ac:dyDescent="0.2">
      <c r="A132" s="154"/>
      <c r="B132" s="155"/>
      <c r="C132" s="253" t="s">
        <v>220</v>
      </c>
      <c r="D132" s="254"/>
      <c r="E132" s="254"/>
      <c r="F132" s="254"/>
      <c r="G132" s="254"/>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144</v>
      </c>
      <c r="AH132" s="147"/>
      <c r="AI132" s="147"/>
      <c r="AJ132" s="147"/>
      <c r="AK132" s="147"/>
      <c r="AL132" s="147"/>
      <c r="AM132" s="147"/>
      <c r="AN132" s="147"/>
      <c r="AO132" s="147"/>
      <c r="AP132" s="147"/>
      <c r="AQ132" s="147"/>
      <c r="AR132" s="147"/>
      <c r="AS132" s="147"/>
      <c r="AT132" s="147"/>
      <c r="AU132" s="147"/>
      <c r="AV132" s="147"/>
      <c r="AW132" s="147"/>
      <c r="AX132" s="147"/>
      <c r="AY132" s="147"/>
      <c r="AZ132" s="147"/>
      <c r="BA132" s="185" t="str">
        <f>C132</f>
        <v>Kompletační činnost (geodetické zaměření, vytýčení inženýrských sítí, zabezpečení staveniště, dodržování BOZP, vzorkování, fotodokumentace, revize a zkoušky, dokumentace skutečného provedení, příprava podkladů pro kolaudaci aj...)</v>
      </c>
      <c r="BB132" s="147"/>
      <c r="BC132" s="147"/>
      <c r="BD132" s="147"/>
      <c r="BE132" s="147"/>
      <c r="BF132" s="147"/>
      <c r="BG132" s="147"/>
      <c r="BH132" s="147"/>
    </row>
    <row r="133" spans="1:60" ht="22.5" outlineLevel="1" x14ac:dyDescent="0.2">
      <c r="A133" s="179">
        <v>31</v>
      </c>
      <c r="B133" s="180" t="s">
        <v>221</v>
      </c>
      <c r="C133" s="189" t="s">
        <v>222</v>
      </c>
      <c r="D133" s="181" t="s">
        <v>140</v>
      </c>
      <c r="E133" s="182">
        <v>13</v>
      </c>
      <c r="F133" s="183"/>
      <c r="G133" s="184">
        <f>ROUND(E133*F133,2)</f>
        <v>0</v>
      </c>
      <c r="H133" s="158"/>
      <c r="I133" s="157">
        <f>ROUND(E133*H133,2)</f>
        <v>0</v>
      </c>
      <c r="J133" s="158"/>
      <c r="K133" s="157">
        <f>ROUND(E133*J133,2)</f>
        <v>0</v>
      </c>
      <c r="L133" s="157">
        <v>21</v>
      </c>
      <c r="M133" s="157">
        <f>G133*(1+L133/100)</f>
        <v>0</v>
      </c>
      <c r="N133" s="156">
        <v>0</v>
      </c>
      <c r="O133" s="156">
        <f>ROUND(E133*N133,2)</f>
        <v>0</v>
      </c>
      <c r="P133" s="156">
        <v>0</v>
      </c>
      <c r="Q133" s="156">
        <f>ROUND(E133*P133,2)</f>
        <v>0</v>
      </c>
      <c r="R133" s="157"/>
      <c r="S133" s="157" t="s">
        <v>141</v>
      </c>
      <c r="T133" s="157" t="s">
        <v>142</v>
      </c>
      <c r="U133" s="157">
        <v>0</v>
      </c>
      <c r="V133" s="157">
        <f>ROUND(E133*U133,2)</f>
        <v>0</v>
      </c>
      <c r="W133" s="157"/>
      <c r="X133" s="157" t="s">
        <v>212</v>
      </c>
      <c r="Y133" s="157" t="s">
        <v>104</v>
      </c>
      <c r="Z133" s="147"/>
      <c r="AA133" s="147"/>
      <c r="AB133" s="147"/>
      <c r="AC133" s="147"/>
      <c r="AD133" s="147"/>
      <c r="AE133" s="147"/>
      <c r="AF133" s="147"/>
      <c r="AG133" s="147" t="s">
        <v>223</v>
      </c>
      <c r="AH133" s="147"/>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1" x14ac:dyDescent="0.2">
      <c r="A134" s="173">
        <v>32</v>
      </c>
      <c r="B134" s="174" t="s">
        <v>224</v>
      </c>
      <c r="C134" s="187" t="s">
        <v>233</v>
      </c>
      <c r="D134" s="175" t="s">
        <v>140</v>
      </c>
      <c r="E134" s="176">
        <v>1</v>
      </c>
      <c r="F134" s="177"/>
      <c r="G134" s="178">
        <f>ROUND(E134*F134,2)</f>
        <v>0</v>
      </c>
      <c r="H134" s="158"/>
      <c r="I134" s="157">
        <f>ROUND(E134*H134,2)</f>
        <v>0</v>
      </c>
      <c r="J134" s="158"/>
      <c r="K134" s="157">
        <f>ROUND(E134*J134,2)</f>
        <v>0</v>
      </c>
      <c r="L134" s="157">
        <v>21</v>
      </c>
      <c r="M134" s="157">
        <f>G134*(1+L134/100)</f>
        <v>0</v>
      </c>
      <c r="N134" s="156">
        <v>0</v>
      </c>
      <c r="O134" s="156">
        <f>ROUND(E134*N134,2)</f>
        <v>0</v>
      </c>
      <c r="P134" s="156">
        <v>0</v>
      </c>
      <c r="Q134" s="156">
        <f>ROUND(E134*P134,2)</f>
        <v>0</v>
      </c>
      <c r="R134" s="157"/>
      <c r="S134" s="157" t="s">
        <v>141</v>
      </c>
      <c r="T134" s="157" t="s">
        <v>142</v>
      </c>
      <c r="U134" s="157">
        <v>0</v>
      </c>
      <c r="V134" s="157">
        <f>ROUND(E134*U134,2)</f>
        <v>0</v>
      </c>
      <c r="W134" s="157"/>
      <c r="X134" s="157" t="s">
        <v>212</v>
      </c>
      <c r="Y134" s="157" t="s">
        <v>104</v>
      </c>
      <c r="Z134" s="147"/>
      <c r="AA134" s="147"/>
      <c r="AB134" s="147"/>
      <c r="AC134" s="147"/>
      <c r="AD134" s="147"/>
      <c r="AE134" s="147"/>
      <c r="AF134" s="147"/>
      <c r="AG134" s="147" t="s">
        <v>223</v>
      </c>
      <c r="AH134" s="147"/>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x14ac:dyDescent="0.2">
      <c r="A135" s="3"/>
      <c r="B135" s="4"/>
      <c r="C135" s="191"/>
      <c r="D135" s="6"/>
      <c r="E135" s="3"/>
      <c r="F135" s="3"/>
      <c r="G135" s="3"/>
      <c r="H135" s="3"/>
      <c r="I135" s="3"/>
      <c r="J135" s="3"/>
      <c r="K135" s="3"/>
      <c r="L135" s="3"/>
      <c r="M135" s="3"/>
      <c r="N135" s="3"/>
      <c r="O135" s="3"/>
      <c r="P135" s="3"/>
      <c r="Q135" s="3"/>
      <c r="R135" s="3"/>
      <c r="S135" s="3"/>
      <c r="T135" s="3"/>
      <c r="U135" s="3"/>
      <c r="V135" s="3"/>
      <c r="W135" s="3"/>
      <c r="X135" s="3"/>
      <c r="Y135" s="3"/>
      <c r="AE135">
        <v>12</v>
      </c>
      <c r="AF135">
        <v>21</v>
      </c>
      <c r="AG135" t="s">
        <v>83</v>
      </c>
    </row>
    <row r="136" spans="1:60" x14ac:dyDescent="0.2">
      <c r="A136" s="150"/>
      <c r="B136" s="151" t="s">
        <v>31</v>
      </c>
      <c r="C136" s="192"/>
      <c r="D136" s="152"/>
      <c r="E136" s="153"/>
      <c r="F136" s="153"/>
      <c r="G136" s="172">
        <f>G8+G28+G107+G112+G114+G116+G122</f>
        <v>0</v>
      </c>
      <c r="H136" s="3"/>
      <c r="I136" s="3"/>
      <c r="J136" s="3"/>
      <c r="K136" s="3"/>
      <c r="L136" s="3"/>
      <c r="M136" s="3"/>
      <c r="N136" s="3"/>
      <c r="O136" s="3"/>
      <c r="P136" s="3"/>
      <c r="Q136" s="3"/>
      <c r="R136" s="3"/>
      <c r="S136" s="3"/>
      <c r="T136" s="3"/>
      <c r="U136" s="3"/>
      <c r="V136" s="3"/>
      <c r="W136" s="3"/>
      <c r="X136" s="3"/>
      <c r="Y136" s="3"/>
      <c r="AE136">
        <f>SUMIF(L7:L134,AE135,G7:G134)</f>
        <v>0</v>
      </c>
      <c r="AF136">
        <f>SUMIF(L7:L134,AF135,G7:G134)</f>
        <v>0</v>
      </c>
      <c r="AG136" t="s">
        <v>225</v>
      </c>
    </row>
    <row r="137" spans="1:60" x14ac:dyDescent="0.2">
      <c r="A137" s="3"/>
      <c r="B137" s="4"/>
      <c r="C137" s="191"/>
      <c r="D137" s="6"/>
      <c r="E137" s="3"/>
      <c r="F137" s="3"/>
      <c r="G137" s="3"/>
      <c r="H137" s="3"/>
      <c r="I137" s="3"/>
      <c r="J137" s="3"/>
      <c r="K137" s="3"/>
      <c r="L137" s="3"/>
      <c r="M137" s="3"/>
      <c r="N137" s="3"/>
      <c r="O137" s="3"/>
      <c r="P137" s="3"/>
      <c r="Q137" s="3"/>
      <c r="R137" s="3"/>
      <c r="S137" s="3"/>
      <c r="T137" s="3"/>
      <c r="U137" s="3"/>
      <c r="V137" s="3"/>
      <c r="W137" s="3"/>
      <c r="X137" s="3"/>
      <c r="Y137" s="3"/>
    </row>
    <row r="138" spans="1:60" x14ac:dyDescent="0.2">
      <c r="A138" s="3"/>
      <c r="B138" s="4"/>
      <c r="C138" s="191"/>
      <c r="D138" s="6"/>
      <c r="E138" s="3"/>
      <c r="F138" s="3"/>
      <c r="G138" s="3"/>
      <c r="H138" s="3"/>
      <c r="I138" s="3"/>
      <c r="J138" s="3"/>
      <c r="K138" s="3"/>
      <c r="L138" s="3"/>
      <c r="M138" s="3"/>
      <c r="N138" s="3"/>
      <c r="O138" s="3"/>
      <c r="P138" s="3"/>
      <c r="Q138" s="3"/>
      <c r="R138" s="3"/>
      <c r="S138" s="3"/>
      <c r="T138" s="3"/>
      <c r="U138" s="3"/>
      <c r="V138" s="3"/>
      <c r="W138" s="3"/>
      <c r="X138" s="3"/>
      <c r="Y138" s="3"/>
    </row>
    <row r="139" spans="1:60" x14ac:dyDescent="0.2">
      <c r="A139" s="262" t="s">
        <v>226</v>
      </c>
      <c r="B139" s="262"/>
      <c r="C139" s="263"/>
      <c r="D139" s="6"/>
      <c r="E139" s="3"/>
      <c r="F139" s="3"/>
      <c r="G139" s="3"/>
      <c r="H139" s="3"/>
      <c r="I139" s="3"/>
      <c r="J139" s="3"/>
      <c r="K139" s="3"/>
      <c r="L139" s="3"/>
      <c r="M139" s="3"/>
      <c r="N139" s="3"/>
      <c r="O139" s="3"/>
      <c r="P139" s="3"/>
      <c r="Q139" s="3"/>
      <c r="R139" s="3"/>
      <c r="S139" s="3"/>
      <c r="T139" s="3"/>
      <c r="U139" s="3"/>
      <c r="V139" s="3"/>
      <c r="W139" s="3"/>
      <c r="X139" s="3"/>
      <c r="Y139" s="3"/>
    </row>
    <row r="140" spans="1:60" x14ac:dyDescent="0.2">
      <c r="A140" s="264"/>
      <c r="B140" s="265"/>
      <c r="C140" s="266"/>
      <c r="D140" s="265"/>
      <c r="E140" s="265"/>
      <c r="F140" s="265"/>
      <c r="G140" s="267"/>
      <c r="H140" s="3"/>
      <c r="I140" s="3"/>
      <c r="J140" s="3"/>
      <c r="K140" s="3"/>
      <c r="L140" s="3"/>
      <c r="M140" s="3"/>
      <c r="N140" s="3"/>
      <c r="O140" s="3"/>
      <c r="P140" s="3"/>
      <c r="Q140" s="3"/>
      <c r="R140" s="3"/>
      <c r="S140" s="3"/>
      <c r="T140" s="3"/>
      <c r="U140" s="3"/>
      <c r="V140" s="3"/>
      <c r="W140" s="3"/>
      <c r="X140" s="3"/>
      <c r="Y140" s="3"/>
      <c r="AG140" t="s">
        <v>227</v>
      </c>
    </row>
    <row r="141" spans="1:60" x14ac:dyDescent="0.2">
      <c r="A141" s="268"/>
      <c r="B141" s="269"/>
      <c r="C141" s="270"/>
      <c r="D141" s="269"/>
      <c r="E141" s="269"/>
      <c r="F141" s="269"/>
      <c r="G141" s="271"/>
      <c r="H141" s="3"/>
      <c r="I141" s="3"/>
      <c r="J141" s="3"/>
      <c r="K141" s="3"/>
      <c r="L141" s="3"/>
      <c r="M141" s="3"/>
      <c r="N141" s="3"/>
      <c r="O141" s="3"/>
      <c r="P141" s="3"/>
      <c r="Q141" s="3"/>
      <c r="R141" s="3"/>
      <c r="S141" s="3"/>
      <c r="T141" s="3"/>
      <c r="U141" s="3"/>
      <c r="V141" s="3"/>
      <c r="W141" s="3"/>
      <c r="X141" s="3"/>
      <c r="Y141" s="3"/>
    </row>
    <row r="142" spans="1:60" x14ac:dyDescent="0.2">
      <c r="A142" s="268"/>
      <c r="B142" s="269"/>
      <c r="C142" s="270"/>
      <c r="D142" s="269"/>
      <c r="E142" s="269"/>
      <c r="F142" s="269"/>
      <c r="G142" s="271"/>
      <c r="H142" s="3"/>
      <c r="I142" s="3"/>
      <c r="J142" s="3"/>
      <c r="K142" s="3"/>
      <c r="L142" s="3"/>
      <c r="M142" s="3"/>
      <c r="N142" s="3"/>
      <c r="O142" s="3"/>
      <c r="P142" s="3"/>
      <c r="Q142" s="3"/>
      <c r="R142" s="3"/>
      <c r="S142" s="3"/>
      <c r="T142" s="3"/>
      <c r="U142" s="3"/>
      <c r="V142" s="3"/>
      <c r="W142" s="3"/>
      <c r="X142" s="3"/>
      <c r="Y142" s="3"/>
    </row>
    <row r="143" spans="1:60" x14ac:dyDescent="0.2">
      <c r="A143" s="268"/>
      <c r="B143" s="269"/>
      <c r="C143" s="270"/>
      <c r="D143" s="269"/>
      <c r="E143" s="269"/>
      <c r="F143" s="269"/>
      <c r="G143" s="271"/>
      <c r="H143" s="3"/>
      <c r="I143" s="3"/>
      <c r="J143" s="3"/>
      <c r="K143" s="3"/>
      <c r="L143" s="3"/>
      <c r="M143" s="3"/>
      <c r="N143" s="3"/>
      <c r="O143" s="3"/>
      <c r="P143" s="3"/>
      <c r="Q143" s="3"/>
      <c r="R143" s="3"/>
      <c r="S143" s="3"/>
      <c r="T143" s="3"/>
      <c r="U143" s="3"/>
      <c r="V143" s="3"/>
      <c r="W143" s="3"/>
      <c r="X143" s="3"/>
      <c r="Y143" s="3"/>
    </row>
    <row r="144" spans="1:60" x14ac:dyDescent="0.2">
      <c r="A144" s="272"/>
      <c r="B144" s="273"/>
      <c r="C144" s="274"/>
      <c r="D144" s="273"/>
      <c r="E144" s="273"/>
      <c r="F144" s="273"/>
      <c r="G144" s="275"/>
      <c r="H144" s="3"/>
      <c r="I144" s="3"/>
      <c r="J144" s="3"/>
      <c r="K144" s="3"/>
      <c r="L144" s="3"/>
      <c r="M144" s="3"/>
      <c r="N144" s="3"/>
      <c r="O144" s="3"/>
      <c r="P144" s="3"/>
      <c r="Q144" s="3"/>
      <c r="R144" s="3"/>
      <c r="S144" s="3"/>
      <c r="T144" s="3"/>
      <c r="U144" s="3"/>
      <c r="V144" s="3"/>
      <c r="W144" s="3"/>
      <c r="X144" s="3"/>
      <c r="Y144" s="3"/>
    </row>
    <row r="145" spans="1:33" x14ac:dyDescent="0.2">
      <c r="A145" s="3"/>
      <c r="B145" s="4"/>
      <c r="C145" s="191"/>
      <c r="D145" s="6"/>
      <c r="E145" s="3"/>
      <c r="F145" s="3"/>
      <c r="G145" s="3"/>
      <c r="H145" s="3"/>
      <c r="I145" s="3"/>
      <c r="J145" s="3"/>
      <c r="K145" s="3"/>
      <c r="L145" s="3"/>
      <c r="M145" s="3"/>
      <c r="N145" s="3"/>
      <c r="O145" s="3"/>
      <c r="P145" s="3"/>
      <c r="Q145" s="3"/>
      <c r="R145" s="3"/>
      <c r="S145" s="3"/>
      <c r="T145" s="3"/>
      <c r="U145" s="3"/>
      <c r="V145" s="3"/>
      <c r="W145" s="3"/>
      <c r="X145" s="3"/>
      <c r="Y145" s="3"/>
    </row>
    <row r="146" spans="1:33" x14ac:dyDescent="0.2">
      <c r="C146" s="193"/>
      <c r="D146" s="10"/>
      <c r="AG146" t="s">
        <v>232</v>
      </c>
    </row>
    <row r="147" spans="1:33" x14ac:dyDescent="0.2">
      <c r="D147" s="10"/>
    </row>
    <row r="148" spans="1:33" x14ac:dyDescent="0.2">
      <c r="D148" s="10"/>
    </row>
    <row r="149" spans="1:33" x14ac:dyDescent="0.2">
      <c r="D149" s="10"/>
    </row>
    <row r="150" spans="1:33" x14ac:dyDescent="0.2">
      <c r="D150" s="10"/>
    </row>
    <row r="151" spans="1:33" x14ac:dyDescent="0.2">
      <c r="D151" s="10"/>
    </row>
    <row r="152" spans="1:33" x14ac:dyDescent="0.2">
      <c r="D152" s="10"/>
    </row>
    <row r="153" spans="1:33" x14ac:dyDescent="0.2">
      <c r="D153" s="10"/>
    </row>
    <row r="154" spans="1:33" x14ac:dyDescent="0.2">
      <c r="D154" s="10"/>
    </row>
    <row r="155" spans="1:33" x14ac:dyDescent="0.2">
      <c r="D155" s="10"/>
    </row>
    <row r="156" spans="1:33" x14ac:dyDescent="0.2">
      <c r="D156" s="10"/>
    </row>
    <row r="157" spans="1:33" x14ac:dyDescent="0.2">
      <c r="D157" s="10"/>
    </row>
    <row r="158" spans="1:33" x14ac:dyDescent="0.2">
      <c r="D158" s="10"/>
    </row>
    <row r="159" spans="1:33" x14ac:dyDescent="0.2">
      <c r="D159" s="10"/>
    </row>
    <row r="160" spans="1:33"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57">
    <mergeCell ref="A139:C139"/>
    <mergeCell ref="A140:G144"/>
    <mergeCell ref="C30:G30"/>
    <mergeCell ref="C32:G32"/>
    <mergeCell ref="C34:G34"/>
    <mergeCell ref="C35:G35"/>
    <mergeCell ref="C45:G45"/>
    <mergeCell ref="A1:G1"/>
    <mergeCell ref="C2:G2"/>
    <mergeCell ref="C3:G3"/>
    <mergeCell ref="C4:G4"/>
    <mergeCell ref="C36:G36"/>
    <mergeCell ref="C37:G37"/>
    <mergeCell ref="C39:G39"/>
    <mergeCell ref="C41:G41"/>
    <mergeCell ref="C43:G43"/>
    <mergeCell ref="C63:G63"/>
    <mergeCell ref="C46:G46"/>
    <mergeCell ref="C47:G47"/>
    <mergeCell ref="C48:G48"/>
    <mergeCell ref="C50:G50"/>
    <mergeCell ref="C52:G52"/>
    <mergeCell ref="C54:G54"/>
    <mergeCell ref="C56:G56"/>
    <mergeCell ref="C57:G57"/>
    <mergeCell ref="C58:G58"/>
    <mergeCell ref="C59:G59"/>
    <mergeCell ref="C61:G61"/>
    <mergeCell ref="C83:G83"/>
    <mergeCell ref="C65:G65"/>
    <mergeCell ref="C67:G67"/>
    <mergeCell ref="C68:G68"/>
    <mergeCell ref="C69:G69"/>
    <mergeCell ref="C70:G70"/>
    <mergeCell ref="C73:G73"/>
    <mergeCell ref="C75:G75"/>
    <mergeCell ref="C77:G77"/>
    <mergeCell ref="C79:G79"/>
    <mergeCell ref="C81:G81"/>
    <mergeCell ref="C82:G82"/>
    <mergeCell ref="C105:G105"/>
    <mergeCell ref="C84:G84"/>
    <mergeCell ref="C86:G86"/>
    <mergeCell ref="C89:G89"/>
    <mergeCell ref="C91:G91"/>
    <mergeCell ref="C92:G92"/>
    <mergeCell ref="C93:G93"/>
    <mergeCell ref="C94:G94"/>
    <mergeCell ref="C97:G97"/>
    <mergeCell ref="C100:G100"/>
    <mergeCell ref="C102:G102"/>
    <mergeCell ref="C103:G103"/>
    <mergeCell ref="C124:G124"/>
    <mergeCell ref="C126:G126"/>
    <mergeCell ref="C128:G128"/>
    <mergeCell ref="C130:G130"/>
    <mergeCell ref="C132:G132"/>
  </mergeCells>
  <pageMargins left="0.59055118110236204" right="0.196850393700787" top="0.78740157499999996" bottom="0.78740157499999996" header="0.3" footer="0.3"/>
  <pageSetup paperSize="9" orientation="portrait" horizontalDpi="4294967293"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01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01 01 Pol'!Názvy_tisku</vt:lpstr>
      <vt:lpstr>oadresa</vt:lpstr>
      <vt:lpstr>Stavba!Objednatel</vt:lpstr>
      <vt:lpstr>Stavba!Objekt</vt:lpstr>
      <vt:lpstr>'SO 01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 365</dc:creator>
  <cp:lastModifiedBy>Koukalová Markéta</cp:lastModifiedBy>
  <cp:lastPrinted>2019-03-19T12:27:02Z</cp:lastPrinted>
  <dcterms:created xsi:type="dcterms:W3CDTF">2009-04-08T07:15:50Z</dcterms:created>
  <dcterms:modified xsi:type="dcterms:W3CDTF">2025-05-30T07:43:06Z</dcterms:modified>
</cp:coreProperties>
</file>