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patnaja\Desktop\DNS_V_Kosare_5_cb_48_BJ\PD\"/>
    </mc:Choice>
  </mc:AlternateContent>
  <xr:revisionPtr revIDLastSave="0" documentId="13_ncr:1_{7DFFF110-7278-40D7-990C-91D00AD6C0B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ace stavby" sheetId="1" state="veryHidden" r:id="rId1"/>
    <sheet name="5 - Bytová jednotka č. 48" sheetId="2" r:id="rId2"/>
  </sheets>
  <definedNames>
    <definedName name="_xlnm._FilterDatabase" localSheetId="1" hidden="1">'5 - Bytová jednotka č. 48'!$C$139:$K$411</definedName>
    <definedName name="_xlnm.Print_Titles" localSheetId="1">'5 - Bytová jednotka č. 48'!$139:$139</definedName>
    <definedName name="_xlnm.Print_Titles" localSheetId="0">'Rekapitulace stavby'!$92:$92</definedName>
    <definedName name="_xlnm.Print_Area" localSheetId="1">'5 - Bytová jednotka č. 48'!$C$4:$J$76,'5 - Bytová jednotka č. 48'!$C$82:$J$121,'5 - Bytová jednotka č. 48'!$C$127:$K$411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6" i="2" l="1"/>
  <c r="P356" i="2"/>
  <c r="R356" i="2"/>
  <c r="T356" i="2"/>
  <c r="BE356" i="2"/>
  <c r="BF356" i="2"/>
  <c r="BG356" i="2"/>
  <c r="BH356" i="2"/>
  <c r="BI356" i="2"/>
  <c r="BK356" i="2"/>
  <c r="J246" i="2" l="1"/>
  <c r="J198" i="2" l="1"/>
  <c r="J199" i="2"/>
  <c r="J37" i="2" l="1"/>
  <c r="J36" i="2"/>
  <c r="AY95" i="1" s="1"/>
  <c r="J35" i="2"/>
  <c r="AX95" i="1" s="1"/>
  <c r="BI411" i="2"/>
  <c r="BH411" i="2"/>
  <c r="BG411" i="2"/>
  <c r="BE411" i="2"/>
  <c r="T411" i="2"/>
  <c r="T410" i="2" s="1"/>
  <c r="R411" i="2"/>
  <c r="R410" i="2" s="1"/>
  <c r="P411" i="2"/>
  <c r="P410" i="2" s="1"/>
  <c r="BI409" i="2"/>
  <c r="BH409" i="2"/>
  <c r="BG409" i="2"/>
  <c r="BE409" i="2"/>
  <c r="T409" i="2"/>
  <c r="T408" i="2" s="1"/>
  <c r="R409" i="2"/>
  <c r="R408" i="2" s="1"/>
  <c r="P409" i="2"/>
  <c r="P408" i="2" s="1"/>
  <c r="BI404" i="2"/>
  <c r="BH404" i="2"/>
  <c r="BG404" i="2"/>
  <c r="BE404" i="2"/>
  <c r="T404" i="2"/>
  <c r="R404" i="2"/>
  <c r="P404" i="2"/>
  <c r="BI398" i="2"/>
  <c r="BH398" i="2"/>
  <c r="BG398" i="2"/>
  <c r="BE398" i="2"/>
  <c r="T398" i="2"/>
  <c r="R398" i="2"/>
  <c r="P398" i="2"/>
  <c r="BI383" i="2"/>
  <c r="BH383" i="2"/>
  <c r="BG383" i="2"/>
  <c r="BE383" i="2"/>
  <c r="T383" i="2"/>
  <c r="R383" i="2"/>
  <c r="P383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2" i="2"/>
  <c r="BH372" i="2"/>
  <c r="BG372" i="2"/>
  <c r="BE372" i="2"/>
  <c r="T372" i="2"/>
  <c r="R372" i="2"/>
  <c r="P372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48" i="2"/>
  <c r="BH348" i="2"/>
  <c r="BG348" i="2"/>
  <c r="BE348" i="2"/>
  <c r="T348" i="2"/>
  <c r="R348" i="2"/>
  <c r="P348" i="2"/>
  <c r="BI345" i="2"/>
  <c r="BH345" i="2"/>
  <c r="BG345" i="2"/>
  <c r="BE345" i="2"/>
  <c r="T345" i="2"/>
  <c r="R345" i="2"/>
  <c r="P345" i="2"/>
  <c r="BI342" i="2"/>
  <c r="BH342" i="2"/>
  <c r="BG342" i="2"/>
  <c r="BE342" i="2"/>
  <c r="T342" i="2"/>
  <c r="R342" i="2"/>
  <c r="P342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0" i="2"/>
  <c r="BH310" i="2"/>
  <c r="BG310" i="2"/>
  <c r="BE310" i="2"/>
  <c r="T310" i="2"/>
  <c r="R310" i="2"/>
  <c r="P310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298" i="2"/>
  <c r="BH298" i="2"/>
  <c r="BG298" i="2"/>
  <c r="BE298" i="2"/>
  <c r="T298" i="2"/>
  <c r="R298" i="2"/>
  <c r="P298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4" i="2"/>
  <c r="BH174" i="2"/>
  <c r="BG174" i="2"/>
  <c r="BE174" i="2"/>
  <c r="T174" i="2"/>
  <c r="R174" i="2"/>
  <c r="P174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J136" i="2"/>
  <c r="F134" i="2"/>
  <c r="E132" i="2"/>
  <c r="J91" i="2"/>
  <c r="F89" i="2"/>
  <c r="E87" i="2"/>
  <c r="J24" i="2"/>
  <c r="E24" i="2"/>
  <c r="J137" i="2" s="1"/>
  <c r="J23" i="2"/>
  <c r="J18" i="2"/>
  <c r="E18" i="2"/>
  <c r="F137" i="2" s="1"/>
  <c r="J17" i="2"/>
  <c r="J15" i="2"/>
  <c r="E15" i="2"/>
  <c r="F136" i="2" s="1"/>
  <c r="J14" i="2"/>
  <c r="J12" i="2"/>
  <c r="J134" i="2" s="1"/>
  <c r="E130" i="2"/>
  <c r="L90" i="1"/>
  <c r="AM90" i="1"/>
  <c r="AM89" i="1"/>
  <c r="L89" i="1"/>
  <c r="AM87" i="1"/>
  <c r="L87" i="1"/>
  <c r="L85" i="1"/>
  <c r="L84" i="1"/>
  <c r="BK404" i="2"/>
  <c r="BK398" i="2"/>
  <c r="J383" i="2"/>
  <c r="J381" i="2"/>
  <c r="J380" i="2"/>
  <c r="J372" i="2"/>
  <c r="BK364" i="2"/>
  <c r="J362" i="2"/>
  <c r="BK359" i="2"/>
  <c r="J358" i="2"/>
  <c r="J355" i="2"/>
  <c r="BK354" i="2"/>
  <c r="BK352" i="2"/>
  <c r="BK348" i="2"/>
  <c r="J345" i="2"/>
  <c r="BK342" i="2"/>
  <c r="BK338" i="2"/>
  <c r="J336" i="2"/>
  <c r="J333" i="2"/>
  <c r="J332" i="2"/>
  <c r="BK329" i="2"/>
  <c r="BK327" i="2"/>
  <c r="BK326" i="2"/>
  <c r="J326" i="2"/>
  <c r="BK325" i="2"/>
  <c r="BK324" i="2"/>
  <c r="BK323" i="2"/>
  <c r="BK322" i="2"/>
  <c r="J321" i="2"/>
  <c r="J320" i="2"/>
  <c r="BK319" i="2"/>
  <c r="BK318" i="2"/>
  <c r="BK317" i="2"/>
  <c r="J316" i="2"/>
  <c r="J315" i="2"/>
  <c r="J314" i="2"/>
  <c r="BK310" i="2"/>
  <c r="J307" i="2"/>
  <c r="J306" i="2"/>
  <c r="J303" i="2"/>
  <c r="J302" i="2"/>
  <c r="BK298" i="2"/>
  <c r="J298" i="2"/>
  <c r="BK292" i="2"/>
  <c r="BK290" i="2"/>
  <c r="BK289" i="2"/>
  <c r="J288" i="2"/>
  <c r="BK287" i="2"/>
  <c r="J286" i="2"/>
  <c r="BK285" i="2"/>
  <c r="BK283" i="2"/>
  <c r="J282" i="2"/>
  <c r="BK281" i="2"/>
  <c r="BK280" i="2"/>
  <c r="BK279" i="2"/>
  <c r="BK278" i="2"/>
  <c r="BK277" i="2"/>
  <c r="BK276" i="2"/>
  <c r="BK275" i="2"/>
  <c r="BK274" i="2"/>
  <c r="BK273" i="2"/>
  <c r="J272" i="2"/>
  <c r="BK271" i="2"/>
  <c r="J271" i="2"/>
  <c r="BK270" i="2"/>
  <c r="J269" i="2"/>
  <c r="BK268" i="2"/>
  <c r="BK267" i="2"/>
  <c r="J264" i="2"/>
  <c r="J262" i="2"/>
  <c r="BK261" i="2"/>
  <c r="J261" i="2"/>
  <c r="J260" i="2"/>
  <c r="J259" i="2"/>
  <c r="J258" i="2"/>
  <c r="J257" i="2"/>
  <c r="BK256" i="2"/>
  <c r="J256" i="2"/>
  <c r="J255" i="2"/>
  <c r="BK254" i="2"/>
  <c r="BK253" i="2"/>
  <c r="BK252" i="2"/>
  <c r="BK250" i="2"/>
  <c r="BK249" i="2"/>
  <c r="BK247" i="2"/>
  <c r="J245" i="2"/>
  <c r="J243" i="2"/>
  <c r="BK242" i="2"/>
  <c r="J241" i="2"/>
  <c r="J240" i="2"/>
  <c r="BK239" i="2"/>
  <c r="J238" i="2"/>
  <c r="BK237" i="2"/>
  <c r="BK236" i="2"/>
  <c r="BK234" i="2"/>
  <c r="J232" i="2"/>
  <c r="J231" i="2"/>
  <c r="BK228" i="2"/>
  <c r="J227" i="2"/>
  <c r="J226" i="2"/>
  <c r="BK225" i="2"/>
  <c r="J224" i="2"/>
  <c r="J222" i="2"/>
  <c r="BK220" i="2"/>
  <c r="BK219" i="2"/>
  <c r="BK214" i="2"/>
  <c r="J212" i="2"/>
  <c r="BK205" i="2"/>
  <c r="J202" i="2"/>
  <c r="BK199" i="2"/>
  <c r="BK198" i="2"/>
  <c r="J197" i="2"/>
  <c r="J195" i="2"/>
  <c r="J193" i="2"/>
  <c r="BK192" i="2"/>
  <c r="BK190" i="2"/>
  <c r="BK189" i="2"/>
  <c r="J185" i="2"/>
  <c r="BK183" i="2"/>
  <c r="J178" i="2"/>
  <c r="BK174" i="2"/>
  <c r="J168" i="2"/>
  <c r="BK166" i="2"/>
  <c r="BK165" i="2"/>
  <c r="J162" i="2"/>
  <c r="BK159" i="2"/>
  <c r="BK158" i="2"/>
  <c r="J157" i="2"/>
  <c r="J149" i="2"/>
  <c r="BK148" i="2"/>
  <c r="BK147" i="2"/>
  <c r="BK146" i="2"/>
  <c r="BK145" i="2"/>
  <c r="BK411" i="2"/>
  <c r="J411" i="2"/>
  <c r="BK409" i="2"/>
  <c r="J409" i="2"/>
  <c r="J404" i="2"/>
  <c r="J398" i="2"/>
  <c r="BK383" i="2"/>
  <c r="BK381" i="2"/>
  <c r="BK380" i="2"/>
  <c r="BK372" i="2"/>
  <c r="J364" i="2"/>
  <c r="BK362" i="2"/>
  <c r="J359" i="2"/>
  <c r="BK358" i="2"/>
  <c r="BK355" i="2"/>
  <c r="J354" i="2"/>
  <c r="J352" i="2"/>
  <c r="J348" i="2"/>
  <c r="BK345" i="2"/>
  <c r="J342" i="2"/>
  <c r="J338" i="2"/>
  <c r="BK336" i="2"/>
  <c r="BK333" i="2"/>
  <c r="BK332" i="2"/>
  <c r="J329" i="2"/>
  <c r="J327" i="2"/>
  <c r="J325" i="2"/>
  <c r="J324" i="2"/>
  <c r="J323" i="2"/>
  <c r="J322" i="2"/>
  <c r="BK321" i="2"/>
  <c r="BK320" i="2"/>
  <c r="J319" i="2"/>
  <c r="J318" i="2"/>
  <c r="J317" i="2"/>
  <c r="BK316" i="2"/>
  <c r="BK315" i="2"/>
  <c r="BK314" i="2"/>
  <c r="J310" i="2"/>
  <c r="BK307" i="2"/>
  <c r="BK306" i="2"/>
  <c r="BK303" i="2"/>
  <c r="BK302" i="2"/>
  <c r="BK301" i="2"/>
  <c r="J301" i="2"/>
  <c r="J292" i="2"/>
  <c r="J290" i="2"/>
  <c r="J289" i="2"/>
  <c r="BK288" i="2"/>
  <c r="J287" i="2"/>
  <c r="BK286" i="2"/>
  <c r="J285" i="2"/>
  <c r="J283" i="2"/>
  <c r="BK282" i="2"/>
  <c r="J281" i="2"/>
  <c r="J280" i="2"/>
  <c r="J279" i="2"/>
  <c r="J278" i="2"/>
  <c r="J277" i="2"/>
  <c r="J276" i="2"/>
  <c r="J275" i="2"/>
  <c r="J274" i="2"/>
  <c r="J273" i="2"/>
  <c r="BK272" i="2"/>
  <c r="J270" i="2"/>
  <c r="BK269" i="2"/>
  <c r="J268" i="2"/>
  <c r="J267" i="2"/>
  <c r="BK265" i="2"/>
  <c r="J265" i="2"/>
  <c r="BK264" i="2"/>
  <c r="BK262" i="2"/>
  <c r="BK260" i="2"/>
  <c r="BK259" i="2"/>
  <c r="BK258" i="2"/>
  <c r="BK257" i="2"/>
  <c r="BK255" i="2"/>
  <c r="J254" i="2"/>
  <c r="J253" i="2"/>
  <c r="J252" i="2"/>
  <c r="BK251" i="2"/>
  <c r="J251" i="2"/>
  <c r="J250" i="2"/>
  <c r="J249" i="2"/>
  <c r="BK248" i="2"/>
  <c r="J248" i="2"/>
  <c r="J247" i="2"/>
  <c r="BK245" i="2"/>
  <c r="BK243" i="2"/>
  <c r="J242" i="2"/>
  <c r="BK241" i="2"/>
  <c r="BK240" i="2"/>
  <c r="J239" i="2"/>
  <c r="BK238" i="2"/>
  <c r="J237" i="2"/>
  <c r="J236" i="2"/>
  <c r="BK235" i="2"/>
  <c r="J235" i="2"/>
  <c r="J234" i="2"/>
  <c r="BK232" i="2"/>
  <c r="BK231" i="2"/>
  <c r="J228" i="2"/>
  <c r="BK227" i="2"/>
  <c r="BK226" i="2"/>
  <c r="J225" i="2"/>
  <c r="BK224" i="2"/>
  <c r="BK222" i="2"/>
  <c r="J220" i="2"/>
  <c r="J219" i="2"/>
  <c r="J214" i="2"/>
  <c r="BK212" i="2"/>
  <c r="BK209" i="2"/>
  <c r="J209" i="2"/>
  <c r="J205" i="2"/>
  <c r="BK202" i="2"/>
  <c r="BK197" i="2"/>
  <c r="BK195" i="2"/>
  <c r="BK193" i="2"/>
  <c r="J192" i="2"/>
  <c r="J190" i="2"/>
  <c r="J189" i="2"/>
  <c r="BK185" i="2"/>
  <c r="J183" i="2"/>
  <c r="BK178" i="2"/>
  <c r="J174" i="2"/>
  <c r="BK168" i="2"/>
  <c r="J166" i="2"/>
  <c r="J165" i="2"/>
  <c r="BK162" i="2"/>
  <c r="J159" i="2"/>
  <c r="J158" i="2"/>
  <c r="BK157" i="2"/>
  <c r="BK153" i="2"/>
  <c r="J153" i="2"/>
  <c r="BK149" i="2"/>
  <c r="J148" i="2"/>
  <c r="J147" i="2"/>
  <c r="J146" i="2"/>
  <c r="J145" i="2"/>
  <c r="AS94" i="1"/>
  <c r="J244" i="2" l="1"/>
  <c r="P407" i="2"/>
  <c r="R407" i="2"/>
  <c r="T407" i="2"/>
  <c r="BK142" i="2"/>
  <c r="R142" i="2"/>
  <c r="BK167" i="2"/>
  <c r="J167" i="2" s="1"/>
  <c r="J99" i="2" s="1"/>
  <c r="R167" i="2"/>
  <c r="BK188" i="2"/>
  <c r="J188" i="2" s="1"/>
  <c r="J100" i="2" s="1"/>
  <c r="P188" i="2"/>
  <c r="T188" i="2"/>
  <c r="R196" i="2"/>
  <c r="BK201" i="2"/>
  <c r="R201" i="2"/>
  <c r="BK223" i="2"/>
  <c r="J223" i="2" s="1"/>
  <c r="J104" i="2" s="1"/>
  <c r="R223" i="2"/>
  <c r="BK233" i="2"/>
  <c r="J233" i="2" s="1"/>
  <c r="J105" i="2" s="1"/>
  <c r="R233" i="2"/>
  <c r="BK244" i="2"/>
  <c r="R244" i="2"/>
  <c r="BK263" i="2"/>
  <c r="J263" i="2" s="1"/>
  <c r="J107" i="2" s="1"/>
  <c r="R263" i="2"/>
  <c r="T263" i="2"/>
  <c r="P266" i="2"/>
  <c r="T266" i="2"/>
  <c r="R284" i="2"/>
  <c r="T284" i="2"/>
  <c r="P291" i="2"/>
  <c r="T291" i="2"/>
  <c r="P309" i="2"/>
  <c r="T309" i="2"/>
  <c r="P328" i="2"/>
  <c r="T328" i="2"/>
  <c r="P337" i="2"/>
  <c r="R337" i="2"/>
  <c r="T337" i="2"/>
  <c r="R346" i="2"/>
  <c r="BK357" i="2"/>
  <c r="J357" i="2" s="1"/>
  <c r="J115" i="2" s="1"/>
  <c r="P357" i="2"/>
  <c r="BK363" i="2"/>
  <c r="J363" i="2" s="1"/>
  <c r="J116" i="2" s="1"/>
  <c r="R363" i="2"/>
  <c r="T363" i="2"/>
  <c r="R382" i="2"/>
  <c r="P142" i="2"/>
  <c r="T142" i="2"/>
  <c r="P167" i="2"/>
  <c r="T167" i="2"/>
  <c r="R188" i="2"/>
  <c r="BK196" i="2"/>
  <c r="J196" i="2" s="1"/>
  <c r="J101" i="2" s="1"/>
  <c r="P196" i="2"/>
  <c r="T196" i="2"/>
  <c r="P201" i="2"/>
  <c r="T201" i="2"/>
  <c r="P223" i="2"/>
  <c r="T223" i="2"/>
  <c r="P233" i="2"/>
  <c r="T233" i="2"/>
  <c r="P244" i="2"/>
  <c r="T244" i="2"/>
  <c r="P263" i="2"/>
  <c r="BK266" i="2"/>
  <c r="J266" i="2" s="1"/>
  <c r="J108" i="2" s="1"/>
  <c r="R266" i="2"/>
  <c r="BK284" i="2"/>
  <c r="J284" i="2" s="1"/>
  <c r="J109" i="2" s="1"/>
  <c r="P284" i="2"/>
  <c r="BK291" i="2"/>
  <c r="J291" i="2" s="1"/>
  <c r="J110" i="2" s="1"/>
  <c r="R291" i="2"/>
  <c r="BK309" i="2"/>
  <c r="J309" i="2" s="1"/>
  <c r="J111" i="2" s="1"/>
  <c r="R309" i="2"/>
  <c r="BK328" i="2"/>
  <c r="J328" i="2" s="1"/>
  <c r="J112" i="2" s="1"/>
  <c r="R328" i="2"/>
  <c r="BK337" i="2"/>
  <c r="J337" i="2" s="1"/>
  <c r="J113" i="2" s="1"/>
  <c r="BK346" i="2"/>
  <c r="J346" i="2" s="1"/>
  <c r="J114" i="2" s="1"/>
  <c r="P346" i="2"/>
  <c r="T346" i="2"/>
  <c r="R357" i="2"/>
  <c r="T357" i="2"/>
  <c r="P363" i="2"/>
  <c r="BK382" i="2"/>
  <c r="J382" i="2" s="1"/>
  <c r="J117" i="2" s="1"/>
  <c r="P382" i="2"/>
  <c r="T382" i="2"/>
  <c r="E85" i="2"/>
  <c r="F91" i="2"/>
  <c r="F92" i="2"/>
  <c r="BF145" i="2"/>
  <c r="BF146" i="2"/>
  <c r="BF147" i="2"/>
  <c r="BF148" i="2"/>
  <c r="BF149" i="2"/>
  <c r="BF153" i="2"/>
  <c r="BF158" i="2"/>
  <c r="BF159" i="2"/>
  <c r="BF162" i="2"/>
  <c r="BF165" i="2"/>
  <c r="BF166" i="2"/>
  <c r="BF168" i="2"/>
  <c r="BF178" i="2"/>
  <c r="BF183" i="2"/>
  <c r="BF190" i="2"/>
  <c r="BF192" i="2"/>
  <c r="BF197" i="2"/>
  <c r="BF199" i="2"/>
  <c r="BF202" i="2"/>
  <c r="BF205" i="2"/>
  <c r="BF212" i="2"/>
  <c r="BF214" i="2"/>
  <c r="BF222" i="2"/>
  <c r="BF224" i="2"/>
  <c r="BF225" i="2"/>
  <c r="BF226" i="2"/>
  <c r="BF227" i="2"/>
  <c r="BF228" i="2"/>
  <c r="BF234" i="2"/>
  <c r="BF241" i="2"/>
  <c r="BF242" i="2"/>
  <c r="BF243" i="2"/>
  <c r="BF245" i="2"/>
  <c r="BF247" i="2"/>
  <c r="BF250" i="2"/>
  <c r="BF252" i="2"/>
  <c r="BF253" i="2"/>
  <c r="BF256" i="2"/>
  <c r="BF260" i="2"/>
  <c r="BF264" i="2"/>
  <c r="BF271" i="2"/>
  <c r="BF278" i="2"/>
  <c r="BF279" i="2"/>
  <c r="BF280" i="2"/>
  <c r="BF282" i="2"/>
  <c r="BF283" i="2"/>
  <c r="BF285" i="2"/>
  <c r="BF286" i="2"/>
  <c r="BF292" i="2"/>
  <c r="BF298" i="2"/>
  <c r="BF302" i="2"/>
  <c r="BF303" i="2"/>
  <c r="BF315" i="2"/>
  <c r="BF318" i="2"/>
  <c r="BF321" i="2"/>
  <c r="BF322" i="2"/>
  <c r="BF323" i="2"/>
  <c r="BF324" i="2"/>
  <c r="BF325" i="2"/>
  <c r="BF336" i="2"/>
  <c r="BF338" i="2"/>
  <c r="BF342" i="2"/>
  <c r="BF345" i="2"/>
  <c r="BF348" i="2"/>
  <c r="BF362" i="2"/>
  <c r="BF381" i="2"/>
  <c r="BF383" i="2"/>
  <c r="BF398" i="2"/>
  <c r="BF409" i="2"/>
  <c r="BF411" i="2"/>
  <c r="J89" i="2"/>
  <c r="J92" i="2"/>
  <c r="BF157" i="2"/>
  <c r="BF174" i="2"/>
  <c r="BF185" i="2"/>
  <c r="BF189" i="2"/>
  <c r="BF193" i="2"/>
  <c r="BF195" i="2"/>
  <c r="BF198" i="2"/>
  <c r="BF209" i="2"/>
  <c r="BF219" i="2"/>
  <c r="BF220" i="2"/>
  <c r="BF231" i="2"/>
  <c r="BF232" i="2"/>
  <c r="BF235" i="2"/>
  <c r="BF236" i="2"/>
  <c r="BF237" i="2"/>
  <c r="BF238" i="2"/>
  <c r="BF239" i="2"/>
  <c r="BF240" i="2"/>
  <c r="BF248" i="2"/>
  <c r="BF249" i="2"/>
  <c r="BF251" i="2"/>
  <c r="BF254" i="2"/>
  <c r="BF255" i="2"/>
  <c r="BF257" i="2"/>
  <c r="BF258" i="2"/>
  <c r="BF259" i="2"/>
  <c r="BF261" i="2"/>
  <c r="BF262" i="2"/>
  <c r="BF265" i="2"/>
  <c r="BF267" i="2"/>
  <c r="BF268" i="2"/>
  <c r="BF269" i="2"/>
  <c r="BF270" i="2"/>
  <c r="BF272" i="2"/>
  <c r="BF273" i="2"/>
  <c r="BF274" i="2"/>
  <c r="BF275" i="2"/>
  <c r="BF276" i="2"/>
  <c r="BF277" i="2"/>
  <c r="BF281" i="2"/>
  <c r="BF287" i="2"/>
  <c r="BF288" i="2"/>
  <c r="BF289" i="2"/>
  <c r="BF290" i="2"/>
  <c r="BF301" i="2"/>
  <c r="BF306" i="2"/>
  <c r="BF307" i="2"/>
  <c r="BF310" i="2"/>
  <c r="BF314" i="2"/>
  <c r="BF316" i="2"/>
  <c r="BF317" i="2"/>
  <c r="BF319" i="2"/>
  <c r="BF320" i="2"/>
  <c r="BF326" i="2"/>
  <c r="BF327" i="2"/>
  <c r="BF329" i="2"/>
  <c r="BF332" i="2"/>
  <c r="BF333" i="2"/>
  <c r="BF352" i="2"/>
  <c r="BF354" i="2"/>
  <c r="BF355" i="2"/>
  <c r="BF358" i="2"/>
  <c r="BF359" i="2"/>
  <c r="BF364" i="2"/>
  <c r="BF372" i="2"/>
  <c r="BF380" i="2"/>
  <c r="BF404" i="2"/>
  <c r="BK408" i="2"/>
  <c r="J408" i="2" s="1"/>
  <c r="J119" i="2" s="1"/>
  <c r="BK410" i="2"/>
  <c r="J410" i="2" s="1"/>
  <c r="J120" i="2" s="1"/>
  <c r="J33" i="2"/>
  <c r="AV95" i="1" s="1"/>
  <c r="F35" i="2"/>
  <c r="BB95" i="1" s="1"/>
  <c r="BB94" i="1" s="1"/>
  <c r="W31" i="1" s="1"/>
  <c r="F36" i="2"/>
  <c r="BC95" i="1" s="1"/>
  <c r="BC94" i="1" s="1"/>
  <c r="W32" i="1" s="1"/>
  <c r="F33" i="2"/>
  <c r="AZ95" i="1" s="1"/>
  <c r="AZ94" i="1" s="1"/>
  <c r="W29" i="1" s="1"/>
  <c r="F37" i="2"/>
  <c r="BD95" i="1" s="1"/>
  <c r="BD94" i="1" s="1"/>
  <c r="W33" i="1" s="1"/>
  <c r="J106" i="2" l="1"/>
  <c r="P200" i="2"/>
  <c r="P141" i="2"/>
  <c r="BK200" i="2"/>
  <c r="BK141" i="2"/>
  <c r="J141" i="2" s="1"/>
  <c r="J97" i="2" s="1"/>
  <c r="T200" i="2"/>
  <c r="T141" i="2"/>
  <c r="R200" i="2"/>
  <c r="R141" i="2"/>
  <c r="J142" i="2"/>
  <c r="J98" i="2" s="1"/>
  <c r="J201" i="2"/>
  <c r="BK407" i="2"/>
  <c r="J407" i="2" s="1"/>
  <c r="J118" i="2" s="1"/>
  <c r="AV94" i="1"/>
  <c r="AK29" i="1" s="1"/>
  <c r="AY94" i="1"/>
  <c r="J34" i="2"/>
  <c r="AW95" i="1" s="1"/>
  <c r="AT95" i="1" s="1"/>
  <c r="AX94" i="1"/>
  <c r="F34" i="2"/>
  <c r="BA95" i="1" s="1"/>
  <c r="BA94" i="1" s="1"/>
  <c r="W30" i="1" s="1"/>
  <c r="J103" i="2" l="1"/>
  <c r="J200" i="2"/>
  <c r="J140" i="2" s="1"/>
  <c r="P140" i="2"/>
  <c r="AU95" i="1" s="1"/>
  <c r="AU94" i="1" s="1"/>
  <c r="T140" i="2"/>
  <c r="R140" i="2"/>
  <c r="BK140" i="2"/>
  <c r="AW94" i="1"/>
  <c r="AK30" i="1" s="1"/>
  <c r="J96" i="2" l="1"/>
  <c r="J102" i="2"/>
  <c r="J30" i="2"/>
  <c r="AG95" i="1" s="1"/>
  <c r="AN95" i="1" s="1"/>
  <c r="AT94" i="1"/>
  <c r="J39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<sst xmlns="http://schemas.openxmlformats.org/spreadsheetml/2006/main" count="3202" uniqueCount="677">
  <si>
    <t>Export Komplet</t>
  </si>
  <si>
    <t/>
  </si>
  <si>
    <t>2.0</t>
  </si>
  <si>
    <t>False</t>
  </si>
  <si>
    <t>{570878b4-c09d-461a-8c07-ca65d282b3bf}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</si>
  <si>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</si>
  <si>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</si>
  <si>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</si>
  <si>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</si>
  <si>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</si>
  <si>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</si>
  <si>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</si>
  <si>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</si>
  <si>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</si>
  <si>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</si>
  <si>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</si>
  <si>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</si>
  <si>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V. Košaře 122/1</t>
  </si>
  <si>
    <t>KSO:</t>
  </si>
  <si>
    <t>CC-CZ:</t>
  </si>
  <si>
    <t>Místo:</t>
  </si>
  <si>
    <t xml:space="preserve"> </t>
  </si>
  <si>
    <t>Datum:</t>
  </si>
  <si>
    <t>27. 8. 2019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</si>
  <si>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</si>
  <si>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</si>
  <si>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</si>
  <si>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</si>
  <si>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</si>
  <si>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</si>
  <si>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</si>
  <si>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</si>
  <si>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</si>
  <si>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</si>
  <si>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</si>
  <si>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</si>
  <si>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</si>
  <si>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</si>
  <si>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</si>
  <si>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</si>
  <si>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</si>
  <si>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</si>
  <si>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</si>
  <si>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</si>
  <si>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</si>
  <si>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</si>
  <si>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</si>
  <si>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</si>
  <si>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</si>
  <si>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</si>
  <si>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</si>
  <si>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</si>
  <si>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</si>
  <si>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</si>
  <si>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</si>
  <si>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</si>
  <si>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</si>
  <si>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</si>
  <si>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</si>
  <si>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</si>
  <si>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</si>
  <si>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</si>
  <si>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</si>
  <si>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</si>
  <si>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</si>
  <si>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</si>
  <si>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</si>
  <si>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</si>
  <si>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</si>
  <si>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</si>
  <si>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</si>
  <si>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</si>
  <si>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</si>
  <si>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</si>
  <si>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</si>
  <si>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</si>
  <si>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</si>
  <si>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</si>
  <si>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</si>
  <si>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</si>
  <si>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</si>
  <si>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5</t>
  </si>
  <si>
    <t>Bytová jednotka č.5</t>
  </si>
  <si>
    <t>STA</t>
  </si>
  <si>
    <t>1</t>
  </si>
  <si>
    <t>{7a273748-1351-411e-bb4a-d5beeb11af8e}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</si>
  <si>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</si>
  <si>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</si>
  <si>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</si>
  <si>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</si>
  <si>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</si>
  <si>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</si>
  <si>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</si>
  <si>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</si>
  <si>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</si>
  <si>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</si>
  <si>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</si>
  <si>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</si>
  <si>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</si>
  <si>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</si>
  <si>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</si>
  <si>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</si>
  <si>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</si>
  <si>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</si>
  <si>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</si>
  <si>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</si>
  <si>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</si>
  <si>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</si>
  <si>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</si>
  <si>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</si>
  <si>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</si>
  <si>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</si>
  <si>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</si>
  <si>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</si>
  <si>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</si>
  <si>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</si>
  <si>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</si>
  <si>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</si>
  <si>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</si>
  <si>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</si>
  <si>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</si>
  <si>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</si>
  <si>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</si>
  <si>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</si>
  <si>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</si>
  <si>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</si>
  <si>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</si>
  <si>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</si>
  <si>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</si>
  <si>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</si>
  <si>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</si>
  <si>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</si>
  <si>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</si>
  <si>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</si>
  <si>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</si>
  <si>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</si>
  <si>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m2</t>
  </si>
  <si>
    <t>4</t>
  </si>
  <si>
    <t>2</t>
  </si>
  <si>
    <t>VV</t>
  </si>
  <si>
    <t>3,25</t>
  </si>
  <si>
    <t>Součet</t>
  </si>
  <si>
    <t>324282223</t>
  </si>
  <si>
    <t>3</t>
  </si>
  <si>
    <t>290043294</t>
  </si>
  <si>
    <t>612131121</t>
  </si>
  <si>
    <t>Penetrační disperzní nátěr vnitřních stěn nanášený ručně</t>
  </si>
  <si>
    <t>1392172552</t>
  </si>
  <si>
    <t>612142001</t>
  </si>
  <si>
    <t>Potažení vnitřních stěn sklovláknitým pletivem vtlačeným do tenkovrstvé hmoty</t>
  </si>
  <si>
    <t>-539645972</t>
  </si>
  <si>
    <t>612311131</t>
  </si>
  <si>
    <t>Potažení vnitřních stěn vápenným štukem tloušťky do 3 mm</t>
  </si>
  <si>
    <t>1069203208</t>
  </si>
  <si>
    <t>(2,18+1,105)*0,6</t>
  </si>
  <si>
    <t>(0,6+2,4)*0,5</t>
  </si>
  <si>
    <t>8</t>
  </si>
  <si>
    <t>612321111</t>
  </si>
  <si>
    <t>Vápenocementová omítka hrubá jednovrstvá zatřená vnitřních stěn nanášená ručně</t>
  </si>
  <si>
    <t>-2040375668</t>
  </si>
  <si>
    <t>(1,835+4,04+1,105+0,6)*2,6</t>
  </si>
  <si>
    <t>9</t>
  </si>
  <si>
    <t>4,04*2</t>
  </si>
  <si>
    <t>50</t>
  </si>
  <si>
    <t>631319013</t>
  </si>
  <si>
    <t>Příplatek k mazanině tl do 240 mm za přehlazení povrchu</t>
  </si>
  <si>
    <t>m3</t>
  </si>
  <si>
    <t>-1946130643</t>
  </si>
  <si>
    <t>631319197</t>
  </si>
  <si>
    <t>Příplatek k mazanině tl do 240 mm za plochu do 5 m2</t>
  </si>
  <si>
    <t>1070249430</t>
  </si>
  <si>
    <t>631342132</t>
  </si>
  <si>
    <t>Mazanina tl do 240 mm z betonu lehkého tepelně-izolačního polystyrenového 500 kg/m3</t>
  </si>
  <si>
    <t>-1088352833</t>
  </si>
  <si>
    <t>podbetonování sprchového koutu max. v. 150mm - vytvoření spádové vrstvy:</t>
  </si>
  <si>
    <t>0,7*1,2*0,15</t>
  </si>
  <si>
    <t>632441112</t>
  </si>
  <si>
    <t>Potěr anhydritový samonivelační tl do 30 mm ze suchých směsí</t>
  </si>
  <si>
    <t>240153186</t>
  </si>
  <si>
    <t>642944121</t>
  </si>
  <si>
    <t>Osazování ocelových zárubní dodatečné pl do 2,5 m2</t>
  </si>
  <si>
    <t>kus</t>
  </si>
  <si>
    <t>-1210978925</t>
  </si>
  <si>
    <t>16</t>
  </si>
  <si>
    <t>M</t>
  </si>
  <si>
    <t>55331521</t>
  </si>
  <si>
    <t>-579421320</t>
  </si>
  <si>
    <t>Ostatní konstrukce a práce, bourání</t>
  </si>
  <si>
    <t>784111001</t>
  </si>
  <si>
    <t>Oprášení (ometení ) podkladu v místnostech výšky do 3,80 m</t>
  </si>
  <si>
    <t>382511728</t>
  </si>
  <si>
    <t>konstrukce po vybouraném jádru:</t>
  </si>
  <si>
    <t>(4,04+2+2)*2,6</t>
  </si>
  <si>
    <t>strop:</t>
  </si>
  <si>
    <t>784111011</t>
  </si>
  <si>
    <t>Obroušení podkladu omítnutého v místnostech výšky do 3,80 m</t>
  </si>
  <si>
    <t>-1330611746</t>
  </si>
  <si>
    <t>lehké obroušení stávajícího panelu - příprava pro novou omítku:</t>
  </si>
  <si>
    <t>952901111</t>
  </si>
  <si>
    <t>Vyčištění budov bytové a občanské výstavby při výšce podlaží do 4 m</t>
  </si>
  <si>
    <t>355162099</t>
  </si>
  <si>
    <t>4,04*4</t>
  </si>
  <si>
    <t>přístupová trasa do bytu-chodba:</t>
  </si>
  <si>
    <t>962084121</t>
  </si>
  <si>
    <t>Bourání příček umakartových tl do 50 mm</t>
  </si>
  <si>
    <t>-471675218</t>
  </si>
  <si>
    <t>(4,04+1,87+2,2+1,2+0,865)*2,6</t>
  </si>
  <si>
    <t>965046111</t>
  </si>
  <si>
    <t>Broušení stávajících betonových podlah úběr do 3 mm</t>
  </si>
  <si>
    <t>2028505536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</si>
  <si>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</si>
  <si>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</si>
  <si>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</si>
  <si>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</si>
  <si>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</si>
  <si>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1688602951</t>
  </si>
  <si>
    <t>997013219</t>
  </si>
  <si>
    <t>Příplatek k vnitrostaveništní dopravě suti a vybouraných hmot za zvětšenou dopravu suti ZKD 10 m</t>
  </si>
  <si>
    <t>779660564</t>
  </si>
  <si>
    <t>3,017*50 'Přepočtené koeficientem množství</t>
  </si>
  <si>
    <t>997013501</t>
  </si>
  <si>
    <t>Odvoz suti a vybouraných hmot na skládku nebo meziskládku do 1 km se složením</t>
  </si>
  <si>
    <t>-2119968737</t>
  </si>
  <si>
    <t>997013509</t>
  </si>
  <si>
    <t>Příplatek k odvozu suti a vybouraných hmot na skládku ZKD 1 km přes 1 km</t>
  </si>
  <si>
    <t>-41546433</t>
  </si>
  <si>
    <t>3,017*9 'Přepočtené koeficientem množství</t>
  </si>
  <si>
    <t>997013831</t>
  </si>
  <si>
    <t>Poplatek za uložení na skládce (skládkovné) stavebního odpadu směsného kód odpadu 170 904</t>
  </si>
  <si>
    <t>-775260414</t>
  </si>
  <si>
    <t>998</t>
  </si>
  <si>
    <t>Přesun hmot</t>
  </si>
  <si>
    <t>998011003</t>
  </si>
  <si>
    <t>Přesun hmot pro budovy zděné v do 24 m</t>
  </si>
  <si>
    <t>332293610</t>
  </si>
  <si>
    <t>998011014</t>
  </si>
  <si>
    <t>Příplatek k přesunu hmot pro budovy zděné za zvětšený přesun do 500 m</t>
  </si>
  <si>
    <t>-1779270019</t>
  </si>
  <si>
    <t>998017003</t>
  </si>
  <si>
    <t>Přesun hmot s omezením mechanizace pro budovy v do 24 m</t>
  </si>
  <si>
    <t>101735003</t>
  </si>
  <si>
    <t>PSV</t>
  </si>
  <si>
    <t>Práce a dodávky PSV</t>
  </si>
  <si>
    <t>711</t>
  </si>
  <si>
    <t>Izolace proti vodě, vlhkosti a plynům</t>
  </si>
  <si>
    <t>711191201</t>
  </si>
  <si>
    <t>277180845</t>
  </si>
  <si>
    <t>711192201</t>
  </si>
  <si>
    <t>-184068137</t>
  </si>
  <si>
    <t>(0,7+1,235+0,7)*2</t>
  </si>
  <si>
    <t>(1,105+2,18+1,105+0,5+0,2+0,5+0,9)*0,2</t>
  </si>
  <si>
    <t>32</t>
  </si>
  <si>
    <t>24617150</t>
  </si>
  <si>
    <t>hmota nátěrová hydroizolační elastická na beton nebo omítku</t>
  </si>
  <si>
    <t>kg</t>
  </si>
  <si>
    <t>-637078574</t>
  </si>
  <si>
    <t>spotřeba 3kg/m2, tl. 2mm</t>
  </si>
  <si>
    <t>(3,25+6,568)*3</t>
  </si>
  <si>
    <t>711199095</t>
  </si>
  <si>
    <t>Příplatek k izolacím proti zemní vlhkosti za plochu do 10 m2 natěradly za studena nebo za horka</t>
  </si>
  <si>
    <t>1700889665</t>
  </si>
  <si>
    <t>3,25+6,568</t>
  </si>
  <si>
    <t>711199101</t>
  </si>
  <si>
    <t>Provedení těsnícího pásu do spoje dilatační nebo styčné spáry podlaha - stěna</t>
  </si>
  <si>
    <t>m</t>
  </si>
  <si>
    <t>166188219</t>
  </si>
  <si>
    <t>1,835+2,18+1,105+0,9+0,5+0,2+0,5+0,7+1,2</t>
  </si>
  <si>
    <t>2*2</t>
  </si>
  <si>
    <t>0,2*6</t>
  </si>
  <si>
    <t>711199102</t>
  </si>
  <si>
    <t>Provedení těsnícího koutu pro vnější nebo vnitřní roh spáry podlaha - stěna</t>
  </si>
  <si>
    <t>1975746015</t>
  </si>
  <si>
    <t>28355020</t>
  </si>
  <si>
    <t>páska pružná těsnící š 80mm</t>
  </si>
  <si>
    <t>-157998654</t>
  </si>
  <si>
    <t>14,32*1,1</t>
  </si>
  <si>
    <t>998711103</t>
  </si>
  <si>
    <t>Přesun hmot tonážní pro izolace proti vodě, vlhkosti a plynům v objektech výšky do 60 m</t>
  </si>
  <si>
    <t>-57580135</t>
  </si>
  <si>
    <t>721</t>
  </si>
  <si>
    <t>Zdravotechnika - vnitřní kanalizace</t>
  </si>
  <si>
    <t>721171808</t>
  </si>
  <si>
    <t>Demontáž potrubí z PVC do D 114</t>
  </si>
  <si>
    <t>1492014250</t>
  </si>
  <si>
    <t>721173706</t>
  </si>
  <si>
    <t>Potrubí kanalizační z PE odpadní DN 100</t>
  </si>
  <si>
    <t>-1512259683</t>
  </si>
  <si>
    <t>721173722</t>
  </si>
  <si>
    <t>Potrubí kanalizační z PE připojovací DN 40</t>
  </si>
  <si>
    <t>1791667421</t>
  </si>
  <si>
    <t>721173724</t>
  </si>
  <si>
    <t>Potrubí kanalizační z PE připojovací DN 70</t>
  </si>
  <si>
    <t>-465818085</t>
  </si>
  <si>
    <t>721220801</t>
  </si>
  <si>
    <t>Demontáž uzávěrek zápachových DN 70</t>
  </si>
  <si>
    <t>1759857268</t>
  </si>
  <si>
    <t>vana,umyvadlo,pračka:</t>
  </si>
  <si>
    <t>721290111</t>
  </si>
  <si>
    <t>Zkouška těsnosti potrubí kanalizace vodou do DN 125</t>
  </si>
  <si>
    <t>-1871484168</t>
  </si>
  <si>
    <t>998721103</t>
  </si>
  <si>
    <t>Přesun hmot tonážní pro vnitřní kanalizace v objektech v do 24 m</t>
  </si>
  <si>
    <t>606443196</t>
  </si>
  <si>
    <t>722</t>
  </si>
  <si>
    <t>Zdravotechnika - vnitřní vodovod</t>
  </si>
  <si>
    <t>722170801</t>
  </si>
  <si>
    <t>Demontáž rozvodů vody z plastů do D 25</t>
  </si>
  <si>
    <t>-235910146</t>
  </si>
  <si>
    <t>722176113</t>
  </si>
  <si>
    <t>Montáž potrubí plastové spojované svary polyfuzně do D 25 mm</t>
  </si>
  <si>
    <t>667175137</t>
  </si>
  <si>
    <t>28615150</t>
  </si>
  <si>
    <t>trubka vodovodní tlaková PPR řada PN 20 D 16mm dl 4m</t>
  </si>
  <si>
    <t>-1199123119</t>
  </si>
  <si>
    <t>28615152</t>
  </si>
  <si>
    <t>trubka vodovodní tlaková PPR řada PN 20 D 20mm dl 4m</t>
  </si>
  <si>
    <t>1076346841</t>
  </si>
  <si>
    <t>28615153</t>
  </si>
  <si>
    <t>trubka vodovodní tlaková PPR řada PN 20 D 25mm dl 4m</t>
  </si>
  <si>
    <t>1810904515</t>
  </si>
  <si>
    <t>722179191</t>
  </si>
  <si>
    <t>Příplatek k rozvodu vody z plastů za malý rozsah prací na zakázce do 20 m</t>
  </si>
  <si>
    <t>soubor</t>
  </si>
  <si>
    <t>1015964653</t>
  </si>
  <si>
    <t>722179192</t>
  </si>
  <si>
    <t>Příplatek k rozvodu vody z plastů za potrubí do D 32 mm do 15 svarů</t>
  </si>
  <si>
    <t>-225951747</t>
  </si>
  <si>
    <t>722290215</t>
  </si>
  <si>
    <t>Zkouška těsnosti vodovodního potrubí hrdlového nebo přírubového do DN 100</t>
  </si>
  <si>
    <t>1786928775</t>
  </si>
  <si>
    <t>722290234</t>
  </si>
  <si>
    <t>Proplach a dezinfekce vodovodního potrubí do DN 80</t>
  </si>
  <si>
    <t>1817378551</t>
  </si>
  <si>
    <t>998722103</t>
  </si>
  <si>
    <t>Přesun hmot tonážní pro vnitřní vodovod v objektech v do 24 m</t>
  </si>
  <si>
    <t>-1517904910</t>
  </si>
  <si>
    <t>725</t>
  </si>
  <si>
    <t>Zdravotechnika - zařizovací předměty</t>
  </si>
  <si>
    <t>725110811</t>
  </si>
  <si>
    <t>Demontáž klozetů splachovací s nádrží</t>
  </si>
  <si>
    <t>1107913490</t>
  </si>
  <si>
    <t>725210821</t>
  </si>
  <si>
    <t>Demontáž umyvadel bez výtokových armatur</t>
  </si>
  <si>
    <t>-722823337</t>
  </si>
  <si>
    <t>725211602</t>
  </si>
  <si>
    <t>Umyvadlo keramické připevněné na stěnu šrouby bílé bez krytu na sifon 550 mm</t>
  </si>
  <si>
    <t>747903297</t>
  </si>
  <si>
    <t>725220841</t>
  </si>
  <si>
    <t>Demontáž van ocelová</t>
  </si>
  <si>
    <t>1808744777</t>
  </si>
  <si>
    <t>725245151</t>
  </si>
  <si>
    <t>-1393213483</t>
  </si>
  <si>
    <t>55145594</t>
  </si>
  <si>
    <t>1642837872</t>
  </si>
  <si>
    <t>55233200</t>
  </si>
  <si>
    <t>80413746</t>
  </si>
  <si>
    <t>55233206</t>
  </si>
  <si>
    <t>805611690</t>
  </si>
  <si>
    <t>725810811</t>
  </si>
  <si>
    <t>Demontáž ventilů výtokových nástěnných</t>
  </si>
  <si>
    <t>-1409614251</t>
  </si>
  <si>
    <t>725811115</t>
  </si>
  <si>
    <t>Ventil nástěnný pevný výtok G1/2x80 mm</t>
  </si>
  <si>
    <t>1032325261</t>
  </si>
  <si>
    <t>725820801</t>
  </si>
  <si>
    <t>Demontáž baterie nástěnné do G 3 / 4</t>
  </si>
  <si>
    <t>224333423</t>
  </si>
  <si>
    <t>725822611</t>
  </si>
  <si>
    <t>-204364853</t>
  </si>
  <si>
    <t>725869101</t>
  </si>
  <si>
    <t>Montáž zápachových uzávěrek do DN 40</t>
  </si>
  <si>
    <t>-456866810</t>
  </si>
  <si>
    <t>55161837</t>
  </si>
  <si>
    <t>598104706</t>
  </si>
  <si>
    <t>ZUU</t>
  </si>
  <si>
    <t>561006523</t>
  </si>
  <si>
    <t>998725103</t>
  </si>
  <si>
    <t>Přesun hmot tonážní pro zařizovací předměty v objektech v do 24 m</t>
  </si>
  <si>
    <t>-1910081315</t>
  </si>
  <si>
    <t>OIM</t>
  </si>
  <si>
    <t>Ostatní instalační materiál nutný pro dopojení zařizovacích předmětů (pancéřové hadičky, těsnění atd...)</t>
  </si>
  <si>
    <t>kpl</t>
  </si>
  <si>
    <t>-510030226</t>
  </si>
  <si>
    <t>726</t>
  </si>
  <si>
    <t>Zdravotechnika - předstěnové instalace</t>
  </si>
  <si>
    <t>726131001</t>
  </si>
  <si>
    <t>Instalační předstěna - umyvadlo do v 1120 mm se stojánkovou baterií do lehkých stěn s kovovou kcí</t>
  </si>
  <si>
    <t>726181781</t>
  </si>
  <si>
    <t>998726113</t>
  </si>
  <si>
    <t>Přesun hmot tonážní pro instalační prefabrikáty v objektech v do 24 m</t>
  </si>
  <si>
    <t>2018071198</t>
  </si>
  <si>
    <t>741</t>
  </si>
  <si>
    <t>Elektroinstalace - silnoproud</t>
  </si>
  <si>
    <t>741112001</t>
  </si>
  <si>
    <t>Montáž krabice zapuštěná plastová kruhová</t>
  </si>
  <si>
    <t>1641522183</t>
  </si>
  <si>
    <t>34571515</t>
  </si>
  <si>
    <t>krabice přístrojová instalační 400 V, 142x71x45mm do dutých stěn</t>
  </si>
  <si>
    <t>1605885419</t>
  </si>
  <si>
    <t>741120001</t>
  </si>
  <si>
    <t>Montáž vodič Cu izolovaný plný a laněný žíla 0,35-6 mm2 pod omítku (CY)</t>
  </si>
  <si>
    <t>-1655389984</t>
  </si>
  <si>
    <t>34111036</t>
  </si>
  <si>
    <t>kabel silový s Cu jádrem 1 kV 3x2,5mm2</t>
  </si>
  <si>
    <t>-603497209</t>
  </si>
  <si>
    <t>34111018</t>
  </si>
  <si>
    <t>kabel silový s Cu jádrem 6mm2</t>
  </si>
  <si>
    <t>-1882763688</t>
  </si>
  <si>
    <t>741210001</t>
  </si>
  <si>
    <t>Montáž rozvodnice oceloplechová nebo plastová běžná do 20 kg</t>
  </si>
  <si>
    <t>-1630493910</t>
  </si>
  <si>
    <t>35713850</t>
  </si>
  <si>
    <t>rozvodnice elektroměrové s jedním 1 fázovým místem bez požární úpravy 18 pozic</t>
  </si>
  <si>
    <t>942018444</t>
  </si>
  <si>
    <t>741310001</t>
  </si>
  <si>
    <t>Montáž vypínač nástěnný 1-jednopólový prostředí normální</t>
  </si>
  <si>
    <t>-1640661667</t>
  </si>
  <si>
    <t>34535799</t>
  </si>
  <si>
    <t>1350451943</t>
  </si>
  <si>
    <t>741313001</t>
  </si>
  <si>
    <t>Montáž zásuvka (polo)zapuštěná bezšroubové připojení 2P+PE se zapojením vodičů</t>
  </si>
  <si>
    <t>1256391964</t>
  </si>
  <si>
    <t>35811077</t>
  </si>
  <si>
    <t>-1756915355</t>
  </si>
  <si>
    <t>741370002</t>
  </si>
  <si>
    <t>Montáž svítidlo žárovkové bytové stropní přisazené 1 zdroj se sklem</t>
  </si>
  <si>
    <t>-634792933</t>
  </si>
  <si>
    <t>34821275</t>
  </si>
  <si>
    <t>svítidlo bytové žárovkové IP 42, max. 60 W E27</t>
  </si>
  <si>
    <t>-339151072</t>
  </si>
  <si>
    <t>1516369742</t>
  </si>
  <si>
    <t>34111030</t>
  </si>
  <si>
    <t>kabel silový s Cu jádrem 1 kV 3x1,5mm2</t>
  </si>
  <si>
    <t>222816576</t>
  </si>
  <si>
    <t>741810001</t>
  </si>
  <si>
    <t>Celková prohlídka elektrického rozvodu a zařízení do 100 000,- Kč</t>
  </si>
  <si>
    <t>864825378</t>
  </si>
  <si>
    <t>998741103</t>
  </si>
  <si>
    <t>Přesun hmot tonážní pro silnoproud v objektech v do 24 m</t>
  </si>
  <si>
    <t>241733212</t>
  </si>
  <si>
    <t>751</t>
  </si>
  <si>
    <t>Vzduchotechnika</t>
  </si>
  <si>
    <t>751111012</t>
  </si>
  <si>
    <t>Mtž vent ax ntl nástěnného základního D do 200 mm</t>
  </si>
  <si>
    <t>1776743345</t>
  </si>
  <si>
    <t>V</t>
  </si>
  <si>
    <t>-1763580870</t>
  </si>
  <si>
    <t>751111811</t>
  </si>
  <si>
    <t>Demontáž ventilátoru axiálního nízkotlakého kruhové potrubí D do 200 mm</t>
  </si>
  <si>
    <t>-1475826021</t>
  </si>
  <si>
    <t>751377011</t>
  </si>
  <si>
    <t>Mtž odsávacího zákrytu (digestoř) bytového vestavěného</t>
  </si>
  <si>
    <t>-1765994227</t>
  </si>
  <si>
    <t>1870917112</t>
  </si>
  <si>
    <t>998751102</t>
  </si>
  <si>
    <t>Přesun hmot tonážní pro vzduchotechniku v objektech v do 24 m</t>
  </si>
  <si>
    <t>-1632170730</t>
  </si>
  <si>
    <t>763</t>
  </si>
  <si>
    <t>Konstrukce suché výstavby</t>
  </si>
  <si>
    <t>763111331</t>
  </si>
  <si>
    <t>SDK příčka tl 80 mm profil CW+UW 50 desky 1xH2 15 TI 40 mm</t>
  </si>
  <si>
    <t>1865533860</t>
  </si>
  <si>
    <t>1,835*2,6</t>
  </si>
  <si>
    <t>4,04*2,6</t>
  </si>
  <si>
    <t>1,23*2,6</t>
  </si>
  <si>
    <t>0,9*2,6</t>
  </si>
  <si>
    <t>763111718</t>
  </si>
  <si>
    <t>SDK příčka úprava styku příčky a stropu/stávající stěny páskou nebo silikonováním</t>
  </si>
  <si>
    <t>-516384833</t>
  </si>
  <si>
    <t>4,04+1,775+1,835*2+1,2+1,2+0,2+0,5+0,9</t>
  </si>
  <si>
    <t>763111751</t>
  </si>
  <si>
    <t>Příplatek k SDK příčce za plochu do 6 m2 jednotlivě</t>
  </si>
  <si>
    <t>2048429318</t>
  </si>
  <si>
    <t>763111762</t>
  </si>
  <si>
    <t>Příplatek k SDK příčce s jednoduchou nosnou konstrukcí za zahuštění profilů na vzdálenost 41 mm</t>
  </si>
  <si>
    <t>1714851427</t>
  </si>
  <si>
    <t>763111771</t>
  </si>
  <si>
    <t>Příplatek k SDK příčce za rovinnost kvality Q3</t>
  </si>
  <si>
    <t>508909671</t>
  </si>
  <si>
    <t>20,813*2</t>
  </si>
  <si>
    <t>998763303</t>
  </si>
  <si>
    <t>Přesun hmot tonážní pro sádrokartonové konstrukce v objektech v do 24 m</t>
  </si>
  <si>
    <t>-1976687554</t>
  </si>
  <si>
    <t>VS</t>
  </si>
  <si>
    <t>Příplatek za použití vysokopevnostního sádrokartonu tvrzeného v místě zavěšení kuchyňské linky</t>
  </si>
  <si>
    <t>1754392911</t>
  </si>
  <si>
    <t>2,4*2,6</t>
  </si>
  <si>
    <t>766</t>
  </si>
  <si>
    <t>Konstrukce truhlářské</t>
  </si>
  <si>
    <t>766421812</t>
  </si>
  <si>
    <t>Demontáž truhlářského obložení podhledů z panelů plochy přes 1,5 m2</t>
  </si>
  <si>
    <t>-1602860268</t>
  </si>
  <si>
    <t>demontáž obložení stropu umakartem:</t>
  </si>
  <si>
    <t>3,11</t>
  </si>
  <si>
    <t>766660001</t>
  </si>
  <si>
    <t>Montáž dveřních křídel otvíravých 1křídlových š do 0,8 m do ocelové zárubně</t>
  </si>
  <si>
    <t>375342203</t>
  </si>
  <si>
    <t>61162854</t>
  </si>
  <si>
    <t>-400511483</t>
  </si>
  <si>
    <t>61162857</t>
  </si>
  <si>
    <t>158639230</t>
  </si>
  <si>
    <t>54914610</t>
  </si>
  <si>
    <t>1272145980</t>
  </si>
  <si>
    <t>766660722</t>
  </si>
  <si>
    <t>Montáž dveřního kování - zámku</t>
  </si>
  <si>
    <t>-85293795</t>
  </si>
  <si>
    <t>54925015</t>
  </si>
  <si>
    <t>-337428087</t>
  </si>
  <si>
    <t>766695212</t>
  </si>
  <si>
    <t>Montáž truhlářských prahů dveří 1křídlových šířky do 10 cm</t>
  </si>
  <si>
    <t>2047089937</t>
  </si>
  <si>
    <t>61187416</t>
  </si>
  <si>
    <t>práh dveřní dřevěný bukový tl 2cm dl 92cm š 10cm</t>
  </si>
  <si>
    <t>-1127604152</t>
  </si>
  <si>
    <t>766812840</t>
  </si>
  <si>
    <t>Demontáž kuchyňských linek dřevěných nebo kovových délky do 2,1 m</t>
  </si>
  <si>
    <t>1853699049</t>
  </si>
  <si>
    <t>998766103</t>
  </si>
  <si>
    <t>Přesun hmot tonážní pro konstrukce truhlářské v objektech v do 24 m</t>
  </si>
  <si>
    <t>1967293205</t>
  </si>
  <si>
    <t>DV</t>
  </si>
  <si>
    <t>1085587334</t>
  </si>
  <si>
    <t>KL</t>
  </si>
  <si>
    <t>750760601</t>
  </si>
  <si>
    <t>MKL</t>
  </si>
  <si>
    <t>Montáž kuchyňské linky dle specifikace</t>
  </si>
  <si>
    <t>-145050429</t>
  </si>
  <si>
    <t>UP</t>
  </si>
  <si>
    <t>Dodatečná úprava dveřních prahů vzhledem k výškovým rozdílům podlah</t>
  </si>
  <si>
    <t>-1293750392</t>
  </si>
  <si>
    <t>771</t>
  </si>
  <si>
    <t>Podlahy z dlaždic</t>
  </si>
  <si>
    <t>771571113</t>
  </si>
  <si>
    <t>Montáž podlah z keramických dlaždic režných hladkých do malty do 12 ks/m2</t>
  </si>
  <si>
    <t>1906204315</t>
  </si>
  <si>
    <t>771591111</t>
  </si>
  <si>
    <t>Podlahy penetrace podkladu</t>
  </si>
  <si>
    <t>326395775</t>
  </si>
  <si>
    <t>59761408</t>
  </si>
  <si>
    <t>dlaždice keramická barevná přes 9 do 12 ks/m2</t>
  </si>
  <si>
    <t>1965433053</t>
  </si>
  <si>
    <t>3,25*1,1</t>
  </si>
  <si>
    <t>3,575*1,1 'Přepočtené koeficientem množství</t>
  </si>
  <si>
    <t>998771103</t>
  </si>
  <si>
    <t>Přesun hmot tonážní pro podlahy z dlaždic v objektech v do 24 m</t>
  </si>
  <si>
    <t>1507812907</t>
  </si>
  <si>
    <t>776</t>
  </si>
  <si>
    <t>Podlahy povlakové</t>
  </si>
  <si>
    <t>776201812</t>
  </si>
  <si>
    <t>Demontáž lepených povlakových podlah s podložkou ručně</t>
  </si>
  <si>
    <t>1245463263</t>
  </si>
  <si>
    <t>demontáž nášlapné vrstvy z pvc:</t>
  </si>
  <si>
    <t>776421111</t>
  </si>
  <si>
    <t>1475735501</t>
  </si>
  <si>
    <t>1,835+1,775+0,8</t>
  </si>
  <si>
    <t>998776103</t>
  </si>
  <si>
    <t>Přesun hmot tonážní pro podlahy povlakové v objektech v do 24 m</t>
  </si>
  <si>
    <t>944388594</t>
  </si>
  <si>
    <t>781</t>
  </si>
  <si>
    <t>Dokončovací práce - obklady</t>
  </si>
  <si>
    <t>781471113</t>
  </si>
  <si>
    <t>Montáž obkladů vnitřních keramických hladkých do 19 ks/m2 kladených do malty</t>
  </si>
  <si>
    <t>2057015411</t>
  </si>
  <si>
    <t>59761155</t>
  </si>
  <si>
    <t>dlaždice keramické koupelnové(barevné) přes 19 do 25 ks/m2</t>
  </si>
  <si>
    <t>317438784</t>
  </si>
  <si>
    <t>781495111</t>
  </si>
  <si>
    <t>Penetrace podkladu vnitřních obkladů</t>
  </si>
  <si>
    <t>27976128</t>
  </si>
  <si>
    <t>998781103</t>
  </si>
  <si>
    <t>Přesun hmot tonážní pro obklady keramické v objektech v do 24 m</t>
  </si>
  <si>
    <t>-779266235</t>
  </si>
  <si>
    <t>998781181</t>
  </si>
  <si>
    <t>Příplatek k přesunu hmot tonážní 781 prováděný bez použití mechanizace</t>
  </si>
  <si>
    <t>-176325598</t>
  </si>
  <si>
    <t>783</t>
  </si>
  <si>
    <t>Dokončovací práce - nátěry</t>
  </si>
  <si>
    <t>783301313</t>
  </si>
  <si>
    <t>Odmaštění zámečnických konstrukcí ředidlovým odmašťovačem</t>
  </si>
  <si>
    <t>-1463399896</t>
  </si>
  <si>
    <t>783314101</t>
  </si>
  <si>
    <t>Základní jednonásobný syntetický nátěr zámečnických konstrukcí</t>
  </si>
  <si>
    <t>-1611697920</t>
  </si>
  <si>
    <t>zárubně:</t>
  </si>
  <si>
    <t>(2*2+0,9)*2*0,5</t>
  </si>
  <si>
    <t>783317101</t>
  </si>
  <si>
    <t>Krycí jednonásobný syntetický standardní nátěr zámečnických konstrukcí</t>
  </si>
  <si>
    <t>1694069024</t>
  </si>
  <si>
    <t>784</t>
  </si>
  <si>
    <t>Dokončovací práce - malby a tapety</t>
  </si>
  <si>
    <t>-998683182</t>
  </si>
  <si>
    <t>3,26+3,25</t>
  </si>
  <si>
    <t>stěny:</t>
  </si>
  <si>
    <t>(1,835+2,18+1,105+0,9+0,5+0,2+1,23+1,2)*0,6</t>
  </si>
  <si>
    <t>kuchyň:</t>
  </si>
  <si>
    <t>784121001</t>
  </si>
  <si>
    <t>Oškrabání malby v mísnostech výšky do 3,80 m</t>
  </si>
  <si>
    <t>2063331627</t>
  </si>
  <si>
    <t>0,6*2,6</t>
  </si>
  <si>
    <t>chodba:</t>
  </si>
  <si>
    <t>(1,835+1,775)*2,6</t>
  </si>
  <si>
    <t>strop chodba:</t>
  </si>
  <si>
    <t>3,26</t>
  </si>
  <si>
    <t>784181111</t>
  </si>
  <si>
    <t>Základní silikátová jednonásobná penetrace podkladu v místnostech výšky do 3,80m</t>
  </si>
  <si>
    <t>-1458750081</t>
  </si>
  <si>
    <t>784321001</t>
  </si>
  <si>
    <t>Jednonásobné silikátové bílé malby v místnosti výšky do 3,80 m</t>
  </si>
  <si>
    <t>-1800011473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</si>
  <si>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</si>
  <si>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</si>
  <si>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</si>
  <si>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</si>
  <si>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</si>
  <si>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</si>
  <si>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1518222256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</si>
  <si>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</si>
  <si>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</si>
  <si>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</si>
  <si>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</si>
  <si>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</si>
  <si>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</si>
  <si>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</si>
  <si>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HZS2212</t>
  </si>
  <si>
    <t>Hodinová zúčtovací sazba instalatér odborný</t>
  </si>
  <si>
    <t>1656675990</t>
  </si>
  <si>
    <t>Ostatní drobné nepecifikované práce související s rozvody vody a kanalizace bytového jádra:</t>
  </si>
  <si>
    <t>instalatérské práce při dopojení kuchyňské linky:</t>
  </si>
  <si>
    <t>HZS3111</t>
  </si>
  <si>
    <t>Hodinová zúčtovací sazba montér potrubí</t>
  </si>
  <si>
    <t>1466349162</t>
  </si>
  <si>
    <t>dopojení nového ventilátoru na stávající potrubí:</t>
  </si>
  <si>
    <t>VRN</t>
  </si>
  <si>
    <t>Vedlejší rozpočtové náklady</t>
  </si>
  <si>
    <t>VRN3</t>
  </si>
  <si>
    <t>Zařízení staveniště</t>
  </si>
  <si>
    <t>030001000</t>
  </si>
  <si>
    <t>1024</t>
  </si>
  <si>
    <t>-806250143</t>
  </si>
  <si>
    <t>VRN7</t>
  </si>
  <si>
    <t>Provozní vlivy</t>
  </si>
  <si>
    <t>070001000</t>
  </si>
  <si>
    <t>2018892847</t>
  </si>
  <si>
    <t>Podhled sádrokartonový na závěsnou ocel konst desky standard imored tl. 12,5 mm, bez izolace, zalený proti vlhkosti</t>
  </si>
  <si>
    <t>342264051RT3</t>
  </si>
  <si>
    <t>713111221RK2</t>
  </si>
  <si>
    <t>Montáž pározábrany, závěsného podhledu s přelepením spojů vč. dodávky parozábrany</t>
  </si>
  <si>
    <t>zárubeň ocelová pro sádrokarton 100 700 L/P 80/197 cm</t>
  </si>
  <si>
    <t>Provedení izolace  hydroizolační stěrkou vodorovné na betonu, 2 vrstvy</t>
  </si>
  <si>
    <t>Provedení izolace hydroizolační stěrkou svislé na betonu, 2 vrstvy</t>
  </si>
  <si>
    <t>žlab sprchového koutu se zápachovou uzávěrkou š koutu 800 mm</t>
  </si>
  <si>
    <t>rošt žlabu sprchového koutu š koutu 800 mm</t>
  </si>
  <si>
    <t>zámek stavební zadlabací WC zámek do koupelny do pokoje dozický</t>
  </si>
  <si>
    <t>725112001</t>
  </si>
  <si>
    <t>Zástěna sprchová zásuvná dvoudílná s jedním otvíravým dílem do výšky 2000 mm a šířky 1200 mm, (šířka průchodu min. 50 cm, profil- broušený hliník. tl. bezp. skla min. 6 mm, magnetické těsnění, oboustranné madlo - typ odsouhlasit objednatelem)</t>
  </si>
  <si>
    <t>baterie vanová páková 150 mm chrom vč. příslušenství a držáku-tyče</t>
  </si>
  <si>
    <t>Zápachová uzávěra - sifon pro umyvadla, provedení chrom - láhvový - uzavírání tzv. "click-clack"</t>
  </si>
  <si>
    <t>ovladač zapínací tlačítkový 10A 3553-80289 velkoplošný- např. "TANGO"</t>
  </si>
  <si>
    <t>zásuvka nepropustná nástěnná 16A 220 V 3pólová - např. "TANGO"</t>
  </si>
  <si>
    <t>Axiální ventilátor max. 20x20cm, pr. 125 mm s automat. žaluzií a doběhem</t>
  </si>
  <si>
    <t>dveře vnitřní foliované - HDF - CPL laminát - plné 1křídlové 70x197 cm</t>
  </si>
  <si>
    <t>dveře vnitřní foliované - HDF - CPL laminát - prosklené 3/3 - sklo svislý pruh,1křídlové 80x197 cm</t>
  </si>
  <si>
    <t>kování vrchní dveřní klika včetně rozet a montážního materiál nerez PK koupelna použít WC zámek  (masivní kov)</t>
  </si>
  <si>
    <t>Digestoř vestavná výsuvná pod skříňku - černá s odtahem</t>
  </si>
  <si>
    <t>Dodávka a osazení SDK konstrukce vč. laminátových dvířek za wc vč. úchytek a začištění (dekor odsouhlasí objednatel)</t>
  </si>
  <si>
    <t>Dodávka kuchyňské linky dle specifikace vč. dřezu.s odkapávačem - nutno zaměřit na místě (přibližné rozměry viz. výkres), vzhled viz. přiložené foto - dekor a členění odsouhlasí objednatel</t>
  </si>
  <si>
    <t>Montáž obvodových lišt plastových lepením/šroubováním</t>
  </si>
  <si>
    <t>Klozet keramický standardní samostatně stojící s hlubokým splachováním odpad vodorovný - duální</t>
  </si>
  <si>
    <t>Baterie umyvadlová stojánková páková bez výpusti s delším výtokovým ramenem</t>
  </si>
  <si>
    <t>uzávěrka zápachová pro pračku a myčku nástěnná PP-bílá DN 40 -uzavírání tzv. "click-clack"</t>
  </si>
  <si>
    <t>V. Košaře 5/124</t>
  </si>
  <si>
    <t>741-001</t>
  </si>
  <si>
    <t>D+M LED pásek pod horní skříňky KL vč. lišty (profilu) v délce cca 180 cm  (zafrézovaný do horních skříněk KL)</t>
  </si>
  <si>
    <t>Bytová jednotka č. 48</t>
  </si>
  <si>
    <t>(1,83+2,18+1,2+1,23+0,08+0,5+0,9+1,1)*2,5</t>
  </si>
  <si>
    <t>(2,4+0,6)*0,6 + (0,6x0,9) + (1,5x0,6)</t>
  </si>
  <si>
    <t>24,39*1,1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</si>
</sst>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9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7" t="s">
        <v>14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9"/>
      <c r="BE5" s="22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8" t="s">
        <v>17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9"/>
      <c r="BE6" s="22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2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25"/>
      <c r="BS8" s="16" t="s">
        <v>6</v>
      </c>
    </row>
    <row r="9" spans="1:74" ht="14.45" customHeight="1">
      <c r="B9" s="19"/>
      <c r="AR9" s="19"/>
      <c r="BE9" s="22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25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25"/>
      <c r="BS11" s="16" t="s">
        <v>6</v>
      </c>
    </row>
    <row r="12" spans="1:74" ht="6.95" customHeight="1">
      <c r="B12" s="19"/>
      <c r="AR12" s="19"/>
      <c r="BE12" s="225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25"/>
      <c r="BS13" s="16" t="s">
        <v>6</v>
      </c>
    </row>
    <row r="14" spans="1:74" ht="12.75">
      <c r="B14" s="19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6" t="s">
        <v>26</v>
      </c>
      <c r="AN14" s="28" t="s">
        <v>28</v>
      </c>
      <c r="AR14" s="19"/>
      <c r="BE14" s="225"/>
      <c r="BS14" s="16" t="s">
        <v>6</v>
      </c>
    </row>
    <row r="15" spans="1:74" ht="6.95" customHeight="1">
      <c r="B15" s="19"/>
      <c r="AR15" s="19"/>
      <c r="BE15" s="225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225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225"/>
      <c r="BS17" s="16" t="s">
        <v>33</v>
      </c>
    </row>
    <row r="18" spans="2:71" ht="6.95" customHeight="1">
      <c r="B18" s="19"/>
      <c r="AR18" s="19"/>
      <c r="BE18" s="225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225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25"/>
      <c r="BS20" s="16" t="s">
        <v>33</v>
      </c>
    </row>
    <row r="21" spans="2:71" ht="6.95" customHeight="1">
      <c r="B21" s="19"/>
      <c r="AR21" s="19"/>
      <c r="BE21" s="225"/>
    </row>
    <row r="22" spans="2:71" ht="12" customHeight="1">
      <c r="B22" s="19"/>
      <c r="D22" s="26" t="s">
        <v>35</v>
      </c>
      <c r="AR22" s="19"/>
      <c r="BE22" s="225"/>
    </row>
    <row r="23" spans="2:71" ht="16.5" customHeight="1">
      <c r="B23" s="19"/>
      <c r="E23" s="231" t="s">
        <v>1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19"/>
      <c r="BE23" s="225"/>
    </row>
    <row r="24" spans="2:71" ht="6.95" customHeight="1">
      <c r="B24" s="19"/>
      <c r="AR24" s="19"/>
      <c r="BE24" s="22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2">
        <f>ROUND(AG94,2)</f>
        <v>0</v>
      </c>
      <c r="AL26" s="233"/>
      <c r="AM26" s="233"/>
      <c r="AN26" s="233"/>
      <c r="AO26" s="233"/>
      <c r="AR26" s="31"/>
      <c r="BE26" s="225"/>
    </row>
    <row r="27" spans="2:71" s="1" customFormat="1" ht="6.95" customHeight="1">
      <c r="B27" s="31"/>
      <c r="AR27" s="31"/>
      <c r="BE27" s="225"/>
    </row>
    <row r="28" spans="2:71" s="1" customFormat="1" ht="12.75">
      <c r="B28" s="31"/>
      <c r="L28" s="234" t="s">
        <v>37</v>
      </c>
      <c r="M28" s="234"/>
      <c r="N28" s="234"/>
      <c r="O28" s="234"/>
      <c r="P28" s="234"/>
      <c r="W28" s="234" t="s">
        <v>38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39</v>
      </c>
      <c r="AL28" s="234"/>
      <c r="AM28" s="234"/>
      <c r="AN28" s="234"/>
      <c r="AO28" s="234"/>
      <c r="AR28" s="31"/>
      <c r="BE28" s="225"/>
    </row>
    <row r="29" spans="2:71" s="2" customFormat="1" ht="14.45" customHeight="1">
      <c r="B29" s="35"/>
      <c r="D29" s="26" t="s">
        <v>40</v>
      </c>
      <c r="F29" s="26" t="s">
        <v>41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5"/>
      <c r="BE29" s="226"/>
    </row>
    <row r="30" spans="2:71" s="2" customFormat="1" ht="14.45" customHeight="1">
      <c r="B30" s="35"/>
      <c r="F30" s="26" t="s">
        <v>42</v>
      </c>
      <c r="L30" s="217">
        <v>0.15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5"/>
      <c r="BE30" s="226"/>
    </row>
    <row r="31" spans="2:71" s="2" customFormat="1" ht="14.45" hidden="1" customHeight="1">
      <c r="B31" s="35"/>
      <c r="F31" s="26" t="s">
        <v>43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5"/>
      <c r="BE31" s="226"/>
    </row>
    <row r="32" spans="2:71" s="2" customFormat="1" ht="14.45" hidden="1" customHeight="1">
      <c r="B32" s="35"/>
      <c r="F32" s="26" t="s">
        <v>44</v>
      </c>
      <c r="L32" s="217">
        <v>0.15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5"/>
      <c r="BE32" s="226"/>
    </row>
    <row r="33" spans="2:57" s="2" customFormat="1" ht="14.45" hidden="1" customHeight="1">
      <c r="B33" s="35"/>
      <c r="F33" s="26" t="s">
        <v>45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5"/>
      <c r="BE33" s="226"/>
    </row>
    <row r="34" spans="2:57" s="1" customFormat="1" ht="6.95" customHeight="1">
      <c r="B34" s="31"/>
      <c r="AR34" s="31"/>
      <c r="BE34" s="225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0" t="s">
        <v>48</v>
      </c>
      <c r="Y35" s="221"/>
      <c r="Z35" s="221"/>
      <c r="AA35" s="221"/>
      <c r="AB35" s="221"/>
      <c r="AC35" s="38"/>
      <c r="AD35" s="38"/>
      <c r="AE35" s="38"/>
      <c r="AF35" s="38"/>
      <c r="AG35" s="38"/>
      <c r="AH35" s="38"/>
      <c r="AI35" s="38"/>
      <c r="AJ35" s="38"/>
      <c r="AK35" s="222">
        <f>SUM(AK26:AK33)</f>
        <v>0</v>
      </c>
      <c r="AL35" s="221"/>
      <c r="AM35" s="221"/>
      <c r="AN35" s="221"/>
      <c r="AO35" s="223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P1911/3</v>
      </c>
      <c r="AR84" s="47"/>
    </row>
    <row r="85" spans="1:91" s="4" customFormat="1" ht="36.950000000000003" customHeight="1">
      <c r="B85" s="48"/>
      <c r="C85" s="49" t="s">
        <v>16</v>
      </c>
      <c r="L85" s="206" t="str">
        <f>K6</f>
        <v>V. Košaře 122/1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8" t="str">
        <f>IF(AN8= "","",AN8)</f>
        <v>27. 8. 2019</v>
      </c>
      <c r="AN87" s="20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9" t="str">
        <f>IF(E17="","",E17)</f>
        <v>Ing. Vladimír Slonka</v>
      </c>
      <c r="AN89" s="210"/>
      <c r="AO89" s="210"/>
      <c r="AP89" s="210"/>
      <c r="AR89" s="31"/>
      <c r="AS89" s="211" t="s">
        <v>56</v>
      </c>
      <c r="AT89" s="21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09" t="str">
        <f>IF(E20="","",E20)</f>
        <v xml:space="preserve"> </v>
      </c>
      <c r="AN90" s="210"/>
      <c r="AO90" s="210"/>
      <c r="AP90" s="210"/>
      <c r="AR90" s="31"/>
      <c r="AS90" s="213"/>
      <c r="AT90" s="214"/>
      <c r="BD90" s="54"/>
    </row>
    <row r="91" spans="1:91" s="1" customFormat="1" ht="10.9" customHeight="1">
      <c r="B91" s="31"/>
      <c r="AR91" s="31"/>
      <c r="AS91" s="213"/>
      <c r="AT91" s="214"/>
      <c r="BD91" s="54"/>
    </row>
    <row r="92" spans="1:91" s="1" customFormat="1" ht="29.25" customHeight="1">
      <c r="B92" s="31"/>
      <c r="C92" s="201" t="s">
        <v>57</v>
      </c>
      <c r="D92" s="202"/>
      <c r="E92" s="202"/>
      <c r="F92" s="202"/>
      <c r="G92" s="202"/>
      <c r="H92" s="55"/>
      <c r="I92" s="203" t="s">
        <v>58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59</v>
      </c>
      <c r="AH92" s="202"/>
      <c r="AI92" s="202"/>
      <c r="AJ92" s="202"/>
      <c r="AK92" s="202"/>
      <c r="AL92" s="202"/>
      <c r="AM92" s="202"/>
      <c r="AN92" s="203" t="s">
        <v>60</v>
      </c>
      <c r="AO92" s="202"/>
      <c r="AP92" s="205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7">
        <f>ROUND(AG95,2)</f>
        <v>0</v>
      </c>
      <c r="AH94" s="197"/>
      <c r="AI94" s="197"/>
      <c r="AJ94" s="197"/>
      <c r="AK94" s="197"/>
      <c r="AL94" s="197"/>
      <c r="AM94" s="197"/>
      <c r="AN94" s="198">
        <f>SUM(AG94,AT94)</f>
        <v>0</v>
      </c>
      <c r="AO94" s="198"/>
      <c r="AP94" s="198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196" t="s">
        <v>81</v>
      </c>
      <c r="E95" s="196"/>
      <c r="F95" s="196"/>
      <c r="G95" s="196"/>
      <c r="H95" s="196"/>
      <c r="I95" s="75"/>
      <c r="J95" s="196" t="s">
        <v>82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218">
        <f>'5 - Bytová jednotka č. 48'!J30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76" t="s">
        <v>83</v>
      </c>
      <c r="AR95" s="73"/>
      <c r="AS95" s="77">
        <v>0</v>
      </c>
      <c r="AT95" s="78">
        <f>ROUND(SUM(AV95:AW95),2)</f>
        <v>0</v>
      </c>
      <c r="AU95" s="79">
        <f>'5 - Bytová jednotka č. 48'!P140</f>
        <v>0</v>
      </c>
      <c r="AV95" s="78">
        <f>'5 - Bytová jednotka č. 48'!J33</f>
        <v>0</v>
      </c>
      <c r="AW95" s="78">
        <f>'5 - Bytová jednotka č. 48'!J34</f>
        <v>0</v>
      </c>
      <c r="AX95" s="78">
        <f>'5 - Bytová jednotka č. 48'!J35</f>
        <v>0</v>
      </c>
      <c r="AY95" s="78">
        <f>'5 - Bytová jednotka č. 48'!J36</f>
        <v>0</v>
      </c>
      <c r="AZ95" s="78">
        <f>'5 - Bytová jednotka č. 48'!F33</f>
        <v>0</v>
      </c>
      <c r="BA95" s="78">
        <f>'5 - Bytová jednotka č. 48'!F34</f>
        <v>0</v>
      </c>
      <c r="BB95" s="78">
        <f>'5 - Bytová jednotka č. 48'!F35</f>
        <v>0</v>
      </c>
      <c r="BC95" s="78">
        <f>'5 - Bytová jednotka č. 48'!F36</f>
        <v>0</v>
      </c>
      <c r="BD95" s="80">
        <f>'5 - Bytová jednotka č. 48'!F37</f>
        <v>0</v>
      </c>
      <c r="BT95" s="81" t="s">
        <v>84</v>
      </c>
      <c r="BV95" s="81" t="s">
        <v>78</v>
      </c>
      <c r="BW95" s="81" t="s">
        <v>85</v>
      </c>
      <c r="BX95" s="81" t="s">
        <v>4</v>
      </c>
      <c r="CL95" s="81" t="s">
        <v>1</v>
      </c>
      <c r="CM95" s="81" t="s">
        <v>84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</mergeCells>
  <hyperlinks>
    <hyperlink ref="A95" location="'5 - Bytová jednotka č.5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2"/>
  <sheetViews>
    <sheetView showGridLines="0" tabSelected="1" topLeftCell="A297" workbookViewId="0">
      <selection activeCell="X359" sqref="X359"/>
    </sheetView>
  </sheetViews>
  <sheetFormatPr defaultRowHeight="11.25"/>
  <cols>
    <col min="1" max="1" width="8.33203125" customWidth="1"/>
    <col min="2" max="2" width="1.6640625" customWidth="1"/>
    <col min="3" max="3" width="5.6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84</v>
      </c>
    </row>
    <row r="4" spans="2:46" ht="24.95" customHeight="1">
      <c r="B4" s="19"/>
      <c r="D4" s="20" t="s">
        <v>86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">
        <v>670</v>
      </c>
      <c r="F7" s="237"/>
      <c r="G7" s="237"/>
      <c r="H7" s="237"/>
      <c r="L7" s="19"/>
    </row>
    <row r="8" spans="2:46" s="1" customFormat="1" ht="12" customHeight="1">
      <c r="B8" s="31"/>
      <c r="D8" s="26" t="s">
        <v>87</v>
      </c>
      <c r="I8" s="85"/>
      <c r="L8" s="31"/>
    </row>
    <row r="9" spans="2:46" s="1" customFormat="1" ht="16.5" customHeight="1">
      <c r="B9" s="31"/>
      <c r="E9" s="206" t="s">
        <v>673</v>
      </c>
      <c r="F9" s="235"/>
      <c r="G9" s="235"/>
      <c r="H9" s="235"/>
      <c r="I9" s="85"/>
      <c r="L9" s="31"/>
    </row>
    <row r="10" spans="2:46" s="1" customFormat="1">
      <c r="B10" s="31"/>
      <c r="I10" s="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86" t="s">
        <v>22</v>
      </c>
      <c r="J12" s="51" t="str">
        <f>'Rekapitulace stavby'!AN8</f>
        <v>27. 8. 2019</v>
      </c>
      <c r="L12" s="31"/>
    </row>
    <row r="13" spans="2:46" s="1" customFormat="1" ht="10.9" customHeight="1">
      <c r="B13" s="31"/>
      <c r="I13" s="85"/>
      <c r="L13" s="31"/>
    </row>
    <row r="14" spans="2:46" s="1" customFormat="1" ht="12" customHeight="1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85"/>
      <c r="L16" s="31"/>
    </row>
    <row r="17" spans="2:12" s="1" customFormat="1" ht="12" customHeight="1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227"/>
      <c r="G18" s="227"/>
      <c r="H18" s="227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85"/>
      <c r="L19" s="31"/>
    </row>
    <row r="20" spans="2:12" s="1" customFormat="1" ht="12" customHeight="1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>
      <c r="B22" s="31"/>
      <c r="I22" s="85"/>
      <c r="L22" s="31"/>
    </row>
    <row r="23" spans="2:12" s="1" customFormat="1" ht="12" customHeight="1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I25" s="85"/>
      <c r="L25" s="31"/>
    </row>
    <row r="26" spans="2:12" s="1" customFormat="1" ht="12" customHeight="1">
      <c r="B26" s="31"/>
      <c r="D26" s="26" t="s">
        <v>35</v>
      </c>
      <c r="I26" s="85"/>
      <c r="L26" s="31"/>
    </row>
    <row r="27" spans="2:12" s="7" customFormat="1" ht="16.5" customHeight="1">
      <c r="B27" s="87"/>
      <c r="E27" s="231" t="s">
        <v>1</v>
      </c>
      <c r="F27" s="231"/>
      <c r="G27" s="231"/>
      <c r="H27" s="231"/>
      <c r="I27" s="88"/>
      <c r="L27" s="87"/>
    </row>
    <row r="28" spans="2:12" s="1" customFormat="1" ht="6.95" customHeight="1">
      <c r="B28" s="31"/>
      <c r="I28" s="85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>
      <c r="B30" s="31"/>
      <c r="D30" s="90" t="s">
        <v>36</v>
      </c>
      <c r="I30" s="85"/>
      <c r="J30" s="64">
        <f>ROUND(J140,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>
      <c r="B33" s="31"/>
      <c r="D33" s="92" t="s">
        <v>40</v>
      </c>
      <c r="E33" s="26" t="s">
        <v>41</v>
      </c>
      <c r="F33" s="93">
        <f>ROUND((SUM(BE140:BE411)),  2)</f>
        <v>0</v>
      </c>
      <c r="I33" s="94">
        <v>0.21</v>
      </c>
      <c r="J33" s="93">
        <f>ROUND(((SUM(BE140:BE411))*I33),  2)</f>
        <v>0</v>
      </c>
      <c r="L33" s="31"/>
    </row>
    <row r="34" spans="2:12" s="1" customFormat="1" ht="14.45" customHeight="1">
      <c r="B34" s="31"/>
      <c r="E34" s="26" t="s">
        <v>42</v>
      </c>
      <c r="F34" s="93">
        <f>ROUND((SUM(BF140:BF411)),  2)</f>
        <v>0</v>
      </c>
      <c r="I34" s="94">
        <v>0.12</v>
      </c>
      <c r="J34" s="93">
        <f>ROUND(((SUM(BF140:BF411))*I34),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3">
        <f>ROUND((SUM(BG140:BG411)),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3">
        <f>ROUND((SUM(BH140:BH411)),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3">
        <f>ROUND((SUM(BI140:BI411)),  2)</f>
        <v>0</v>
      </c>
      <c r="I37" s="94">
        <v>0</v>
      </c>
      <c r="J37" s="93">
        <f>0</f>
        <v>0</v>
      </c>
      <c r="L37" s="31"/>
    </row>
    <row r="38" spans="2:12" s="1" customFormat="1" ht="6.95" customHeight="1">
      <c r="B38" s="31"/>
      <c r="I38" s="85"/>
      <c r="L38" s="31"/>
    </row>
    <row r="39" spans="2:12" s="1" customFormat="1" ht="25.35" customHeight="1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>
      <c r="B40" s="31"/>
      <c r="I40" s="85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>
      <c r="B82" s="31"/>
      <c r="C82" s="20" t="s">
        <v>88</v>
      </c>
      <c r="I82" s="85"/>
      <c r="L82" s="31"/>
    </row>
    <row r="83" spans="2:47" s="1" customFormat="1" ht="6.95" customHeight="1">
      <c r="B83" s="31"/>
      <c r="I83" s="85"/>
      <c r="L83" s="31"/>
    </row>
    <row r="84" spans="2:47" s="1" customFormat="1" ht="12" customHeight="1">
      <c r="B84" s="31"/>
      <c r="C84" s="26" t="s">
        <v>16</v>
      </c>
      <c r="I84" s="85"/>
      <c r="L84" s="31"/>
    </row>
    <row r="85" spans="2:47" s="1" customFormat="1" ht="16.5" customHeight="1">
      <c r="B85" s="31"/>
      <c r="E85" s="236" t="str">
        <f>E7</f>
        <v>V. Košaře 5/124</v>
      </c>
      <c r="F85" s="237"/>
      <c r="G85" s="237"/>
      <c r="H85" s="237"/>
      <c r="I85" s="85"/>
      <c r="L85" s="31"/>
    </row>
    <row r="86" spans="2:47" s="1" customFormat="1" ht="12" customHeight="1">
      <c r="B86" s="31"/>
      <c r="C86" s="26" t="s">
        <v>87</v>
      </c>
      <c r="I86" s="85"/>
      <c r="L86" s="31"/>
    </row>
    <row r="87" spans="2:47" s="1" customFormat="1" ht="16.5" customHeight="1">
      <c r="B87" s="31"/>
      <c r="E87" s="206" t="str">
        <f>E9</f>
        <v>Bytová jednotka č. 48</v>
      </c>
      <c r="F87" s="235"/>
      <c r="G87" s="235"/>
      <c r="H87" s="235"/>
      <c r="I87" s="85"/>
      <c r="L87" s="31"/>
    </row>
    <row r="88" spans="2:47" s="1" customFormat="1" ht="6.95" customHeight="1">
      <c r="B88" s="31"/>
      <c r="I88" s="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>27. 8. 2019</v>
      </c>
      <c r="L89" s="31"/>
    </row>
    <row r="90" spans="2:47" s="1" customFormat="1" ht="6.95" customHeight="1">
      <c r="B90" s="31"/>
      <c r="I90" s="85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I93" s="85"/>
      <c r="L93" s="31"/>
    </row>
    <row r="94" spans="2:47" s="1" customFormat="1" ht="29.25" customHeight="1">
      <c r="B94" s="31"/>
      <c r="C94" s="108" t="s">
        <v>89</v>
      </c>
      <c r="D94" s="95"/>
      <c r="E94" s="95"/>
      <c r="F94" s="95"/>
      <c r="G94" s="95"/>
      <c r="H94" s="95"/>
      <c r="I94" s="109"/>
      <c r="J94" s="110" t="s">
        <v>90</v>
      </c>
      <c r="K94" s="95"/>
      <c r="L94" s="31"/>
    </row>
    <row r="95" spans="2:47" s="1" customFormat="1" ht="10.35" customHeight="1">
      <c r="B95" s="31"/>
      <c r="I95" s="85"/>
      <c r="L95" s="31"/>
    </row>
    <row r="96" spans="2:47" s="1" customFormat="1" ht="22.9" customHeight="1">
      <c r="B96" s="31"/>
      <c r="C96" s="111" t="s">
        <v>91</v>
      </c>
      <c r="I96" s="85"/>
      <c r="J96" s="64">
        <f>J140</f>
        <v>0</v>
      </c>
      <c r="L96" s="31"/>
      <c r="AU96" s="16" t="s">
        <v>92</v>
      </c>
    </row>
    <row r="97" spans="2:12" s="8" customFormat="1" ht="24.95" customHeight="1">
      <c r="B97" s="112"/>
      <c r="D97" s="113" t="s">
        <v>93</v>
      </c>
      <c r="E97" s="114"/>
      <c r="F97" s="114"/>
      <c r="G97" s="114"/>
      <c r="H97" s="114"/>
      <c r="I97" s="115"/>
      <c r="J97" s="116">
        <f>J141</f>
        <v>0</v>
      </c>
      <c r="L97" s="112"/>
    </row>
    <row r="98" spans="2:12" s="9" customFormat="1" ht="19.899999999999999" customHeight="1">
      <c r="B98" s="117"/>
      <c r="D98" s="118" t="s">
        <v>94</v>
      </c>
      <c r="E98" s="119"/>
      <c r="F98" s="119"/>
      <c r="G98" s="119"/>
      <c r="H98" s="119"/>
      <c r="I98" s="120"/>
      <c r="J98" s="121">
        <f>J142</f>
        <v>0</v>
      </c>
      <c r="L98" s="117"/>
    </row>
    <row r="99" spans="2:12" s="9" customFormat="1" ht="19.899999999999999" customHeight="1">
      <c r="B99" s="117"/>
      <c r="D99" s="118" t="s">
        <v>95</v>
      </c>
      <c r="E99" s="119"/>
      <c r="F99" s="119"/>
      <c r="G99" s="119"/>
      <c r="H99" s="119"/>
      <c r="I99" s="120"/>
      <c r="J99" s="121">
        <f>J167</f>
        <v>0</v>
      </c>
      <c r="L99" s="117"/>
    </row>
    <row r="100" spans="2:12" s="9" customFormat="1" ht="19.899999999999999" customHeight="1">
      <c r="B100" s="117"/>
      <c r="D100" s="118" t="s">
        <v>96</v>
      </c>
      <c r="E100" s="119"/>
      <c r="F100" s="119"/>
      <c r="G100" s="119"/>
      <c r="H100" s="119"/>
      <c r="I100" s="120"/>
      <c r="J100" s="121">
        <f>J188</f>
        <v>0</v>
      </c>
      <c r="L100" s="117"/>
    </row>
    <row r="101" spans="2:12" s="9" customFormat="1" ht="19.899999999999999" customHeight="1">
      <c r="B101" s="117"/>
      <c r="D101" s="118" t="s">
        <v>97</v>
      </c>
      <c r="E101" s="119"/>
      <c r="F101" s="119"/>
      <c r="G101" s="119"/>
      <c r="H101" s="119"/>
      <c r="I101" s="120"/>
      <c r="J101" s="121">
        <f>J196</f>
        <v>0</v>
      </c>
      <c r="L101" s="117"/>
    </row>
    <row r="102" spans="2:12" s="8" customFormat="1" ht="24.95" customHeight="1">
      <c r="B102" s="112"/>
      <c r="D102" s="113" t="s">
        <v>98</v>
      </c>
      <c r="E102" s="114"/>
      <c r="F102" s="114"/>
      <c r="G102" s="114"/>
      <c r="H102" s="114"/>
      <c r="I102" s="115"/>
      <c r="J102" s="116">
        <f>J200</f>
        <v>0</v>
      </c>
      <c r="L102" s="112"/>
    </row>
    <row r="103" spans="2:12" s="9" customFormat="1" ht="19.899999999999999" customHeight="1">
      <c r="B103" s="117"/>
      <c r="D103" s="118" t="s">
        <v>99</v>
      </c>
      <c r="E103" s="119"/>
      <c r="F103" s="119"/>
      <c r="G103" s="119"/>
      <c r="H103" s="119"/>
      <c r="I103" s="120"/>
      <c r="J103" s="121">
        <f>J201</f>
        <v>0</v>
      </c>
      <c r="L103" s="117"/>
    </row>
    <row r="104" spans="2:12" s="9" customFormat="1" ht="19.899999999999999" customHeight="1">
      <c r="B104" s="117"/>
      <c r="D104" s="118" t="s">
        <v>100</v>
      </c>
      <c r="E104" s="119"/>
      <c r="F104" s="119"/>
      <c r="G104" s="119"/>
      <c r="H104" s="119"/>
      <c r="I104" s="120"/>
      <c r="J104" s="121">
        <f>J223</f>
        <v>0</v>
      </c>
      <c r="L104" s="117"/>
    </row>
    <row r="105" spans="2:12" s="9" customFormat="1" ht="19.899999999999999" customHeight="1">
      <c r="B105" s="117"/>
      <c r="D105" s="118" t="s">
        <v>101</v>
      </c>
      <c r="E105" s="119"/>
      <c r="F105" s="119"/>
      <c r="G105" s="119"/>
      <c r="H105" s="119"/>
      <c r="I105" s="120"/>
      <c r="J105" s="121">
        <f>J233</f>
        <v>0</v>
      </c>
      <c r="L105" s="117"/>
    </row>
    <row r="106" spans="2:12" s="9" customFormat="1" ht="19.899999999999999" customHeight="1">
      <c r="B106" s="117"/>
      <c r="D106" s="118" t="s">
        <v>102</v>
      </c>
      <c r="E106" s="119"/>
      <c r="F106" s="119"/>
      <c r="G106" s="119"/>
      <c r="H106" s="119"/>
      <c r="I106" s="120"/>
      <c r="J106" s="121">
        <f>J244</f>
        <v>0</v>
      </c>
      <c r="L106" s="117"/>
    </row>
    <row r="107" spans="2:12" s="9" customFormat="1" ht="19.899999999999999" customHeight="1">
      <c r="B107" s="117"/>
      <c r="D107" s="118" t="s">
        <v>103</v>
      </c>
      <c r="E107" s="119"/>
      <c r="F107" s="119"/>
      <c r="G107" s="119"/>
      <c r="H107" s="119"/>
      <c r="I107" s="120"/>
      <c r="J107" s="121">
        <f>J263</f>
        <v>0</v>
      </c>
      <c r="L107" s="117"/>
    </row>
    <row r="108" spans="2:12" s="9" customFormat="1" ht="19.899999999999999" customHeight="1">
      <c r="B108" s="117"/>
      <c r="D108" s="118" t="s">
        <v>104</v>
      </c>
      <c r="E108" s="119"/>
      <c r="F108" s="119"/>
      <c r="G108" s="119"/>
      <c r="H108" s="119"/>
      <c r="I108" s="120"/>
      <c r="J108" s="121">
        <f>J266</f>
        <v>0</v>
      </c>
      <c r="L108" s="117"/>
    </row>
    <row r="109" spans="2:12" s="9" customFormat="1" ht="19.899999999999999" customHeight="1">
      <c r="B109" s="117"/>
      <c r="D109" s="118" t="s">
        <v>105</v>
      </c>
      <c r="E109" s="119"/>
      <c r="F109" s="119"/>
      <c r="G109" s="119"/>
      <c r="H109" s="119"/>
      <c r="I109" s="120"/>
      <c r="J109" s="121">
        <f>J284</f>
        <v>0</v>
      </c>
      <c r="L109" s="117"/>
    </row>
    <row r="110" spans="2:12" s="9" customFormat="1" ht="19.899999999999999" customHeight="1">
      <c r="B110" s="117"/>
      <c r="D110" s="118" t="s">
        <v>106</v>
      </c>
      <c r="E110" s="119"/>
      <c r="F110" s="119"/>
      <c r="G110" s="119"/>
      <c r="H110" s="119"/>
      <c r="I110" s="120"/>
      <c r="J110" s="121">
        <f>J291</f>
        <v>0</v>
      </c>
      <c r="L110" s="117"/>
    </row>
    <row r="111" spans="2:12" s="9" customFormat="1" ht="19.899999999999999" customHeight="1">
      <c r="B111" s="117"/>
      <c r="D111" s="118" t="s">
        <v>107</v>
      </c>
      <c r="E111" s="119"/>
      <c r="F111" s="119"/>
      <c r="G111" s="119"/>
      <c r="H111" s="119"/>
      <c r="I111" s="120"/>
      <c r="J111" s="121">
        <f>J309</f>
        <v>0</v>
      </c>
      <c r="L111" s="117"/>
    </row>
    <row r="112" spans="2:12" s="9" customFormat="1" ht="19.899999999999999" customHeight="1">
      <c r="B112" s="117"/>
      <c r="D112" s="118" t="s">
        <v>108</v>
      </c>
      <c r="E112" s="119"/>
      <c r="F112" s="119"/>
      <c r="G112" s="119"/>
      <c r="H112" s="119"/>
      <c r="I112" s="120"/>
      <c r="J112" s="121">
        <f>J328</f>
        <v>0</v>
      </c>
      <c r="L112" s="117"/>
    </row>
    <row r="113" spans="2:12" s="9" customFormat="1" ht="19.899999999999999" customHeight="1">
      <c r="B113" s="117"/>
      <c r="D113" s="118" t="s">
        <v>109</v>
      </c>
      <c r="E113" s="119"/>
      <c r="F113" s="119"/>
      <c r="G113" s="119"/>
      <c r="H113" s="119"/>
      <c r="I113" s="120"/>
      <c r="J113" s="121">
        <f>J337</f>
        <v>0</v>
      </c>
      <c r="L113" s="117"/>
    </row>
    <row r="114" spans="2:12" s="9" customFormat="1" ht="19.899999999999999" customHeight="1">
      <c r="B114" s="117"/>
      <c r="D114" s="118" t="s">
        <v>110</v>
      </c>
      <c r="E114" s="119"/>
      <c r="F114" s="119"/>
      <c r="G114" s="119"/>
      <c r="H114" s="119"/>
      <c r="I114" s="120"/>
      <c r="J114" s="121">
        <f>J346</f>
        <v>0</v>
      </c>
      <c r="L114" s="117"/>
    </row>
    <row r="115" spans="2:12" s="9" customFormat="1" ht="19.899999999999999" customHeight="1">
      <c r="B115" s="117"/>
      <c r="D115" s="118" t="s">
        <v>111</v>
      </c>
      <c r="E115" s="119"/>
      <c r="F115" s="119"/>
      <c r="G115" s="119"/>
      <c r="H115" s="119"/>
      <c r="I115" s="120"/>
      <c r="J115" s="121">
        <f>J357</f>
        <v>0</v>
      </c>
      <c r="L115" s="117"/>
    </row>
    <row r="116" spans="2:12" s="9" customFormat="1" ht="19.899999999999999" customHeight="1">
      <c r="B116" s="117"/>
      <c r="D116" s="118" t="s">
        <v>112</v>
      </c>
      <c r="E116" s="119"/>
      <c r="F116" s="119"/>
      <c r="G116" s="119"/>
      <c r="H116" s="119"/>
      <c r="I116" s="120"/>
      <c r="J116" s="121">
        <f>J363</f>
        <v>0</v>
      </c>
      <c r="L116" s="117"/>
    </row>
    <row r="117" spans="2:12" s="8" customFormat="1" ht="24.95" customHeight="1">
      <c r="B117" s="112"/>
      <c r="D117" s="113" t="s">
        <v>113</v>
      </c>
      <c r="E117" s="114"/>
      <c r="F117" s="114"/>
      <c r="G117" s="114"/>
      <c r="H117" s="114"/>
      <c r="I117" s="115"/>
      <c r="J117" s="116">
        <f>J382</f>
        <v>0</v>
      </c>
      <c r="L117" s="112"/>
    </row>
    <row r="118" spans="2:12" s="8" customFormat="1" ht="24.95" customHeight="1">
      <c r="B118" s="112"/>
      <c r="D118" s="113" t="s">
        <v>114</v>
      </c>
      <c r="E118" s="114"/>
      <c r="F118" s="114"/>
      <c r="G118" s="114"/>
      <c r="H118" s="114"/>
      <c r="I118" s="115"/>
      <c r="J118" s="116">
        <f>J407</f>
        <v>0</v>
      </c>
      <c r="L118" s="112"/>
    </row>
    <row r="119" spans="2:12" s="9" customFormat="1" ht="19.899999999999999" customHeight="1">
      <c r="B119" s="117"/>
      <c r="D119" s="118" t="s">
        <v>115</v>
      </c>
      <c r="E119" s="119"/>
      <c r="F119" s="119"/>
      <c r="G119" s="119"/>
      <c r="H119" s="119"/>
      <c r="I119" s="120"/>
      <c r="J119" s="121">
        <f>J408</f>
        <v>0</v>
      </c>
      <c r="L119" s="117"/>
    </row>
    <row r="120" spans="2:12" s="9" customFormat="1" ht="19.899999999999999" customHeight="1">
      <c r="B120" s="117"/>
      <c r="D120" s="118" t="s">
        <v>116</v>
      </c>
      <c r="E120" s="119"/>
      <c r="F120" s="119"/>
      <c r="G120" s="119"/>
      <c r="H120" s="119"/>
      <c r="I120" s="120"/>
      <c r="J120" s="121">
        <f>J410</f>
        <v>0</v>
      </c>
      <c r="L120" s="117"/>
    </row>
    <row r="121" spans="2:12" s="1" customFormat="1" ht="21.75" customHeight="1">
      <c r="B121" s="31"/>
      <c r="I121" s="85"/>
      <c r="L121" s="31"/>
    </row>
    <row r="122" spans="2:12" s="1" customFormat="1" ht="6.95" customHeight="1">
      <c r="B122" s="43"/>
      <c r="C122" s="44"/>
      <c r="D122" s="44"/>
      <c r="E122" s="44"/>
      <c r="F122" s="44"/>
      <c r="G122" s="44"/>
      <c r="H122" s="44"/>
      <c r="I122" s="106"/>
      <c r="J122" s="44"/>
      <c r="K122" s="44"/>
      <c r="L122" s="31"/>
    </row>
    <row r="126" spans="2:12" s="1" customFormat="1" ht="6.95" customHeight="1">
      <c r="B126" s="45"/>
      <c r="C126" s="46"/>
      <c r="D126" s="46"/>
      <c r="E126" s="46"/>
      <c r="F126" s="46"/>
      <c r="G126" s="46"/>
      <c r="H126" s="46"/>
      <c r="I126" s="107"/>
      <c r="J126" s="46"/>
      <c r="K126" s="46"/>
      <c r="L126" s="31"/>
    </row>
    <row r="127" spans="2:12" s="1" customFormat="1" ht="24.95" customHeight="1">
      <c r="B127" s="31"/>
      <c r="C127" s="20" t="s">
        <v>117</v>
      </c>
      <c r="I127" s="85"/>
      <c r="L127" s="31"/>
    </row>
    <row r="128" spans="2:12" s="1" customFormat="1" ht="6.95" customHeight="1">
      <c r="B128" s="31"/>
      <c r="I128" s="85"/>
      <c r="L128" s="31"/>
    </row>
    <row r="129" spans="2:63" s="1" customFormat="1" ht="12" customHeight="1">
      <c r="B129" s="31"/>
      <c r="C129" s="26" t="s">
        <v>16</v>
      </c>
      <c r="I129" s="85"/>
      <c r="L129" s="31"/>
    </row>
    <row r="130" spans="2:63" s="1" customFormat="1" ht="16.5" customHeight="1">
      <c r="B130" s="31"/>
      <c r="E130" s="236" t="str">
        <f>E7</f>
        <v>V. Košaře 5/124</v>
      </c>
      <c r="F130" s="237"/>
      <c r="G130" s="237"/>
      <c r="H130" s="237"/>
      <c r="I130" s="85"/>
      <c r="L130" s="31"/>
    </row>
    <row r="131" spans="2:63" s="1" customFormat="1" ht="12" customHeight="1">
      <c r="B131" s="31"/>
      <c r="C131" s="26" t="s">
        <v>87</v>
      </c>
      <c r="I131" s="85"/>
      <c r="L131" s="31"/>
    </row>
    <row r="132" spans="2:63" s="1" customFormat="1" ht="16.5" customHeight="1">
      <c r="B132" s="31"/>
      <c r="E132" s="206" t="str">
        <f>E9</f>
        <v>Bytová jednotka č. 48</v>
      </c>
      <c r="F132" s="235"/>
      <c r="G132" s="235"/>
      <c r="H132" s="235"/>
      <c r="I132" s="85"/>
      <c r="L132" s="31"/>
    </row>
    <row r="133" spans="2:63" s="1" customFormat="1" ht="6.95" customHeight="1">
      <c r="B133" s="31"/>
      <c r="I133" s="85"/>
      <c r="L133" s="31"/>
    </row>
    <row r="134" spans="2:63" s="1" customFormat="1" ht="12" customHeight="1">
      <c r="B134" s="31"/>
      <c r="C134" s="26" t="s">
        <v>20</v>
      </c>
      <c r="F134" s="24" t="str">
        <f>F12</f>
        <v xml:space="preserve"> </v>
      </c>
      <c r="I134" s="86" t="s">
        <v>22</v>
      </c>
      <c r="J134" s="51" t="str">
        <f>IF(J12="","",J12)</f>
        <v>27. 8. 2019</v>
      </c>
      <c r="L134" s="31"/>
    </row>
    <row r="135" spans="2:63" s="1" customFormat="1" ht="6.95" customHeight="1">
      <c r="B135" s="31"/>
      <c r="I135" s="85"/>
      <c r="L135" s="31"/>
    </row>
    <row r="136" spans="2:63" s="1" customFormat="1" ht="25.7" customHeight="1">
      <c r="B136" s="31"/>
      <c r="C136" s="26" t="s">
        <v>24</v>
      </c>
      <c r="F136" s="24" t="str">
        <f>E15</f>
        <v xml:space="preserve"> </v>
      </c>
      <c r="I136" s="86" t="s">
        <v>29</v>
      </c>
      <c r="J136" s="29" t="str">
        <f>E21</f>
        <v>Ing. Vladimír Slonka</v>
      </c>
      <c r="L136" s="31"/>
    </row>
    <row r="137" spans="2:63" s="1" customFormat="1" ht="15.2" customHeight="1">
      <c r="B137" s="31"/>
      <c r="C137" s="26" t="s">
        <v>27</v>
      </c>
      <c r="F137" s="24" t="str">
        <f>IF(E18="","",E18)</f>
        <v>Vyplň údaj</v>
      </c>
      <c r="I137" s="86" t="s">
        <v>34</v>
      </c>
      <c r="J137" s="29" t="str">
        <f>E24</f>
        <v xml:space="preserve"> </v>
      </c>
      <c r="L137" s="31"/>
    </row>
    <row r="138" spans="2:63" s="1" customFormat="1" ht="10.35" customHeight="1">
      <c r="B138" s="31"/>
      <c r="I138" s="85"/>
      <c r="L138" s="31"/>
    </row>
    <row r="139" spans="2:63" s="10" customFormat="1" ht="29.25" customHeight="1">
      <c r="B139" s="122"/>
      <c r="C139" s="123" t="s">
        <v>118</v>
      </c>
      <c r="D139" s="124" t="s">
        <v>61</v>
      </c>
      <c r="E139" s="124" t="s">
        <v>57</v>
      </c>
      <c r="F139" s="124" t="s">
        <v>58</v>
      </c>
      <c r="G139" s="124" t="s">
        <v>119</v>
      </c>
      <c r="H139" s="124" t="s">
        <v>120</v>
      </c>
      <c r="I139" s="125" t="s">
        <v>121</v>
      </c>
      <c r="J139" s="126" t="s">
        <v>90</v>
      </c>
      <c r="K139" s="127" t="s">
        <v>122</v>
      </c>
      <c r="L139" s="122"/>
      <c r="M139" s="57" t="s">
        <v>1</v>
      </c>
      <c r="N139" s="58" t="s">
        <v>40</v>
      </c>
      <c r="O139" s="58" t="s">
        <v>123</v>
      </c>
      <c r="P139" s="58" t="s">
        <v>124</v>
      </c>
      <c r="Q139" s="58" t="s">
        <v>125</v>
      </c>
      <c r="R139" s="58" t="s">
        <v>126</v>
      </c>
      <c r="S139" s="58" t="s">
        <v>127</v>
      </c>
      <c r="T139" s="59" t="s">
        <v>128</v>
      </c>
    </row>
    <row r="140" spans="2:63" s="1" customFormat="1" ht="22.9" customHeight="1">
      <c r="B140" s="31"/>
      <c r="C140" s="62" t="s">
        <v>129</v>
      </c>
      <c r="I140" s="85"/>
      <c r="J140" s="128">
        <f>J141+J200+J382+J407</f>
        <v>0</v>
      </c>
      <c r="L140" s="31"/>
      <c r="M140" s="60"/>
      <c r="N140" s="52"/>
      <c r="O140" s="52"/>
      <c r="P140" s="129">
        <f>P141+P200+P382+P407</f>
        <v>0</v>
      </c>
      <c r="Q140" s="52"/>
      <c r="R140" s="129">
        <f>R141+R200+R382+R407</f>
        <v>3.0424446500000002</v>
      </c>
      <c r="S140" s="52"/>
      <c r="T140" s="130">
        <f>T141+T200+T382+T407</f>
        <v>3.0165815600000001</v>
      </c>
      <c r="AT140" s="16" t="s">
        <v>75</v>
      </c>
      <c r="AU140" s="16" t="s">
        <v>92</v>
      </c>
      <c r="BK140" s="131">
        <f>BK141+BK200+BK382+BK407</f>
        <v>0</v>
      </c>
    </row>
    <row r="141" spans="2:63" s="11" customFormat="1" ht="25.9" customHeight="1">
      <c r="B141" s="132"/>
      <c r="D141" s="133" t="s">
        <v>75</v>
      </c>
      <c r="E141" s="134" t="s">
        <v>130</v>
      </c>
      <c r="F141" s="134" t="s">
        <v>131</v>
      </c>
      <c r="I141" s="135"/>
      <c r="J141" s="136">
        <f>BK141</f>
        <v>0</v>
      </c>
      <c r="L141" s="132"/>
      <c r="M141" s="137"/>
      <c r="P141" s="138">
        <f>P142+P167+P188+P196</f>
        <v>0</v>
      </c>
      <c r="R141" s="138">
        <f>R142+R167+R188+R196</f>
        <v>0.82741552000000007</v>
      </c>
      <c r="T141" s="139">
        <f>T142+T167+T188+T196</f>
        <v>2.6484562</v>
      </c>
      <c r="AR141" s="133" t="s">
        <v>84</v>
      </c>
      <c r="AT141" s="140" t="s">
        <v>75</v>
      </c>
      <c r="AU141" s="140" t="s">
        <v>76</v>
      </c>
      <c r="AY141" s="133" t="s">
        <v>132</v>
      </c>
      <c r="BK141" s="141">
        <f>BK142+BK167+BK188+BK196</f>
        <v>0</v>
      </c>
    </row>
    <row r="142" spans="2:63" s="11" customFormat="1" ht="22.9" customHeight="1">
      <c r="B142" s="132"/>
      <c r="D142" s="133" t="s">
        <v>75</v>
      </c>
      <c r="E142" s="142" t="s">
        <v>133</v>
      </c>
      <c r="F142" s="142" t="s">
        <v>134</v>
      </c>
      <c r="I142" s="135"/>
      <c r="J142" s="143">
        <f>BK142</f>
        <v>0</v>
      </c>
      <c r="L142" s="132"/>
      <c r="M142" s="137"/>
      <c r="P142" s="138">
        <f>SUM(P143:P166)</f>
        <v>0</v>
      </c>
      <c r="R142" s="138">
        <f>SUM(R143:R166)</f>
        <v>0.82476912000000002</v>
      </c>
      <c r="T142" s="139">
        <f>SUM(T143:T166)</f>
        <v>0</v>
      </c>
      <c r="AR142" s="133" t="s">
        <v>84</v>
      </c>
      <c r="AT142" s="140" t="s">
        <v>75</v>
      </c>
      <c r="AU142" s="140" t="s">
        <v>84</v>
      </c>
      <c r="AY142" s="133" t="s">
        <v>132</v>
      </c>
      <c r="BK142" s="141">
        <f>SUM(BK143:BK166)</f>
        <v>0</v>
      </c>
    </row>
    <row r="143" spans="2:63" s="12" customFormat="1">
      <c r="B143" s="159"/>
      <c r="D143" s="160"/>
      <c r="E143" s="161"/>
      <c r="F143" s="162"/>
      <c r="H143" s="163"/>
      <c r="I143" s="164"/>
      <c r="L143" s="159"/>
      <c r="M143" s="165"/>
      <c r="T143" s="166"/>
      <c r="AT143" s="161" t="s">
        <v>139</v>
      </c>
      <c r="AU143" s="161" t="s">
        <v>138</v>
      </c>
      <c r="AV143" s="12" t="s">
        <v>138</v>
      </c>
      <c r="AW143" s="12" t="s">
        <v>33</v>
      </c>
      <c r="AX143" s="12" t="s">
        <v>76</v>
      </c>
      <c r="AY143" s="161" t="s">
        <v>132</v>
      </c>
    </row>
    <row r="144" spans="2:63" s="13" customFormat="1">
      <c r="B144" s="167"/>
      <c r="D144" s="160"/>
      <c r="E144" s="168"/>
      <c r="F144" s="169"/>
      <c r="H144" s="170"/>
      <c r="I144" s="171"/>
      <c r="L144" s="167"/>
      <c r="M144" s="172"/>
      <c r="T144" s="173"/>
      <c r="AT144" s="168" t="s">
        <v>139</v>
      </c>
      <c r="AU144" s="168" t="s">
        <v>138</v>
      </c>
      <c r="AV144" s="13" t="s">
        <v>137</v>
      </c>
      <c r="AW144" s="13" t="s">
        <v>33</v>
      </c>
      <c r="AX144" s="13" t="s">
        <v>84</v>
      </c>
      <c r="AY144" s="168" t="s">
        <v>132</v>
      </c>
    </row>
    <row r="145" spans="2:65" s="1" customFormat="1" ht="36">
      <c r="B145" s="144"/>
      <c r="C145" s="145">
        <v>1</v>
      </c>
      <c r="D145" s="145" t="s">
        <v>135</v>
      </c>
      <c r="E145" s="146" t="s">
        <v>644</v>
      </c>
      <c r="F145" s="147" t="s">
        <v>643</v>
      </c>
      <c r="G145" s="148" t="s">
        <v>136</v>
      </c>
      <c r="H145" s="149">
        <v>3.25</v>
      </c>
      <c r="I145" s="150"/>
      <c r="J145" s="151">
        <f t="shared" ref="J145:J149" si="0">ROUND(I145*H145,2)</f>
        <v>0</v>
      </c>
      <c r="K145" s="152"/>
      <c r="L145" s="31"/>
      <c r="M145" s="153" t="s">
        <v>1</v>
      </c>
      <c r="N145" s="154" t="s">
        <v>42</v>
      </c>
      <c r="P145" s="155">
        <f t="shared" ref="P145:P149" si="1">O145*H145</f>
        <v>0</v>
      </c>
      <c r="Q145" s="155">
        <v>4.3800000000000002E-3</v>
      </c>
      <c r="R145" s="155">
        <f t="shared" ref="R145:R149" si="2">Q145*H145</f>
        <v>1.4235000000000001E-2</v>
      </c>
      <c r="S145" s="155">
        <v>0</v>
      </c>
      <c r="T145" s="156">
        <f t="shared" ref="T145:T149" si="3">S145*H145</f>
        <v>0</v>
      </c>
      <c r="AR145" s="157" t="s">
        <v>137</v>
      </c>
      <c r="AT145" s="157" t="s">
        <v>135</v>
      </c>
      <c r="AU145" s="157" t="s">
        <v>138</v>
      </c>
      <c r="AY145" s="16" t="s">
        <v>132</v>
      </c>
      <c r="BE145" s="158">
        <f t="shared" ref="BE145:BE149" si="4">IF(N145="základní",J145,0)</f>
        <v>0</v>
      </c>
      <c r="BF145" s="158">
        <f t="shared" ref="BF145:BF149" si="5">IF(N145="snížená",J145,0)</f>
        <v>0</v>
      </c>
      <c r="BG145" s="158">
        <f t="shared" ref="BG145:BG149" si="6">IF(N145="zákl. přenesená",J145,0)</f>
        <v>0</v>
      </c>
      <c r="BH145" s="158">
        <f t="shared" ref="BH145:BH149" si="7">IF(N145="sníž. přenesená",J145,0)</f>
        <v>0</v>
      </c>
      <c r="BI145" s="158">
        <f t="shared" ref="BI145:BI149" si="8">IF(N145="nulová",J145,0)</f>
        <v>0</v>
      </c>
      <c r="BJ145" s="16" t="s">
        <v>138</v>
      </c>
      <c r="BK145" s="158">
        <f t="shared" ref="BK145:BK149" si="9">ROUND(I145*H145,2)</f>
        <v>0</v>
      </c>
      <c r="BL145" s="16" t="s">
        <v>137</v>
      </c>
      <c r="BM145" s="157" t="s">
        <v>142</v>
      </c>
    </row>
    <row r="146" spans="2:65" s="1" customFormat="1" ht="24">
      <c r="B146" s="144"/>
      <c r="C146" s="145">
        <v>2</v>
      </c>
      <c r="D146" s="145" t="s">
        <v>135</v>
      </c>
      <c r="E146" s="146" t="s">
        <v>645</v>
      </c>
      <c r="F146" s="147" t="s">
        <v>646</v>
      </c>
      <c r="G146" s="148" t="s">
        <v>136</v>
      </c>
      <c r="H146" s="149">
        <v>3.25</v>
      </c>
      <c r="I146" s="150"/>
      <c r="J146" s="151">
        <f t="shared" si="0"/>
        <v>0</v>
      </c>
      <c r="K146" s="152"/>
      <c r="L146" s="31"/>
      <c r="M146" s="153" t="s">
        <v>1</v>
      </c>
      <c r="N146" s="154" t="s">
        <v>42</v>
      </c>
      <c r="P146" s="155">
        <f t="shared" si="1"/>
        <v>0</v>
      </c>
      <c r="Q146" s="155">
        <v>3.0000000000000001E-3</v>
      </c>
      <c r="R146" s="155">
        <f t="shared" si="2"/>
        <v>9.75E-3</v>
      </c>
      <c r="S146" s="155">
        <v>0</v>
      </c>
      <c r="T146" s="156">
        <f t="shared" si="3"/>
        <v>0</v>
      </c>
      <c r="AR146" s="157" t="s">
        <v>137</v>
      </c>
      <c r="AT146" s="157" t="s">
        <v>135</v>
      </c>
      <c r="AU146" s="157" t="s">
        <v>138</v>
      </c>
      <c r="AY146" s="16" t="s">
        <v>132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6" t="s">
        <v>138</v>
      </c>
      <c r="BK146" s="158">
        <f t="shared" si="9"/>
        <v>0</v>
      </c>
      <c r="BL146" s="16" t="s">
        <v>137</v>
      </c>
      <c r="BM146" s="157" t="s">
        <v>144</v>
      </c>
    </row>
    <row r="147" spans="2:65" s="1" customFormat="1" ht="24">
      <c r="B147" s="144"/>
      <c r="C147" s="145">
        <v>3</v>
      </c>
      <c r="D147" s="145" t="s">
        <v>135</v>
      </c>
      <c r="E147" s="146" t="s">
        <v>145</v>
      </c>
      <c r="F147" s="147" t="s">
        <v>146</v>
      </c>
      <c r="G147" s="148" t="s">
        <v>136</v>
      </c>
      <c r="H147" s="149">
        <v>19.707999999999998</v>
      </c>
      <c r="I147" s="150"/>
      <c r="J147" s="151">
        <f t="shared" si="0"/>
        <v>0</v>
      </c>
      <c r="K147" s="152"/>
      <c r="L147" s="31"/>
      <c r="M147" s="153" t="s">
        <v>1</v>
      </c>
      <c r="N147" s="154" t="s">
        <v>42</v>
      </c>
      <c r="P147" s="155">
        <f t="shared" si="1"/>
        <v>0</v>
      </c>
      <c r="Q147" s="155">
        <v>2.5999999999999998E-4</v>
      </c>
      <c r="R147" s="155">
        <f t="shared" si="2"/>
        <v>5.1240799999999987E-3</v>
      </c>
      <c r="S147" s="155">
        <v>0</v>
      </c>
      <c r="T147" s="156">
        <f t="shared" si="3"/>
        <v>0</v>
      </c>
      <c r="AR147" s="157" t="s">
        <v>137</v>
      </c>
      <c r="AT147" s="157" t="s">
        <v>135</v>
      </c>
      <c r="AU147" s="157" t="s">
        <v>138</v>
      </c>
      <c r="AY147" s="16" t="s">
        <v>132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6" t="s">
        <v>138</v>
      </c>
      <c r="BK147" s="158">
        <f t="shared" si="9"/>
        <v>0</v>
      </c>
      <c r="BL147" s="16" t="s">
        <v>137</v>
      </c>
      <c r="BM147" s="157" t="s">
        <v>147</v>
      </c>
    </row>
    <row r="148" spans="2:65" s="1" customFormat="1" ht="24">
      <c r="B148" s="144"/>
      <c r="C148" s="145">
        <v>4</v>
      </c>
      <c r="D148" s="145" t="s">
        <v>135</v>
      </c>
      <c r="E148" s="146" t="s">
        <v>148</v>
      </c>
      <c r="F148" s="147" t="s">
        <v>149</v>
      </c>
      <c r="G148" s="148" t="s">
        <v>136</v>
      </c>
      <c r="H148" s="149">
        <v>19.707999999999998</v>
      </c>
      <c r="I148" s="150"/>
      <c r="J148" s="151">
        <f t="shared" si="0"/>
        <v>0</v>
      </c>
      <c r="K148" s="152"/>
      <c r="L148" s="31"/>
      <c r="M148" s="153" t="s">
        <v>1</v>
      </c>
      <c r="N148" s="154" t="s">
        <v>42</v>
      </c>
      <c r="P148" s="155">
        <f t="shared" si="1"/>
        <v>0</v>
      </c>
      <c r="Q148" s="155">
        <v>4.3800000000000002E-3</v>
      </c>
      <c r="R148" s="155">
        <f t="shared" si="2"/>
        <v>8.6321040000000002E-2</v>
      </c>
      <c r="S148" s="155">
        <v>0</v>
      </c>
      <c r="T148" s="156">
        <f t="shared" si="3"/>
        <v>0</v>
      </c>
      <c r="AR148" s="157" t="s">
        <v>137</v>
      </c>
      <c r="AT148" s="157" t="s">
        <v>135</v>
      </c>
      <c r="AU148" s="157" t="s">
        <v>138</v>
      </c>
      <c r="AY148" s="16" t="s">
        <v>132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6" t="s">
        <v>138</v>
      </c>
      <c r="BK148" s="158">
        <f t="shared" si="9"/>
        <v>0</v>
      </c>
      <c r="BL148" s="16" t="s">
        <v>137</v>
      </c>
      <c r="BM148" s="157" t="s">
        <v>150</v>
      </c>
    </row>
    <row r="149" spans="2:65" s="1" customFormat="1" ht="24">
      <c r="B149" s="144"/>
      <c r="C149" s="145">
        <v>5</v>
      </c>
      <c r="D149" s="145" t="s">
        <v>135</v>
      </c>
      <c r="E149" s="146" t="s">
        <v>151</v>
      </c>
      <c r="F149" s="147" t="s">
        <v>152</v>
      </c>
      <c r="G149" s="148" t="s">
        <v>136</v>
      </c>
      <c r="H149" s="149">
        <v>3.4710000000000001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3.0000000000000001E-3</v>
      </c>
      <c r="R149" s="155">
        <f t="shared" si="2"/>
        <v>1.0413E-2</v>
      </c>
      <c r="S149" s="155">
        <v>0</v>
      </c>
      <c r="T149" s="156">
        <f t="shared" si="3"/>
        <v>0</v>
      </c>
      <c r="AR149" s="157" t="s">
        <v>137</v>
      </c>
      <c r="AT149" s="157" t="s">
        <v>135</v>
      </c>
      <c r="AU149" s="157" t="s">
        <v>138</v>
      </c>
      <c r="AY149" s="16" t="s">
        <v>132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138</v>
      </c>
      <c r="BK149" s="158">
        <f t="shared" si="9"/>
        <v>0</v>
      </c>
      <c r="BL149" s="16" t="s">
        <v>137</v>
      </c>
      <c r="BM149" s="157" t="s">
        <v>153</v>
      </c>
    </row>
    <row r="150" spans="2:65" s="12" customFormat="1">
      <c r="B150" s="159"/>
      <c r="D150" s="160" t="s">
        <v>139</v>
      </c>
      <c r="E150" s="161" t="s">
        <v>1</v>
      </c>
      <c r="F150" s="162" t="s">
        <v>154</v>
      </c>
      <c r="H150" s="163">
        <v>1.9710000000000001</v>
      </c>
      <c r="I150" s="164"/>
      <c r="L150" s="159"/>
      <c r="M150" s="165"/>
      <c r="T150" s="166"/>
      <c r="AT150" s="161" t="s">
        <v>139</v>
      </c>
      <c r="AU150" s="161" t="s">
        <v>138</v>
      </c>
      <c r="AV150" s="12" t="s">
        <v>138</v>
      </c>
      <c r="AW150" s="12" t="s">
        <v>33</v>
      </c>
      <c r="AX150" s="12" t="s">
        <v>76</v>
      </c>
      <c r="AY150" s="161" t="s">
        <v>132</v>
      </c>
    </row>
    <row r="151" spans="2:65" s="12" customFormat="1">
      <c r="B151" s="159"/>
      <c r="D151" s="160" t="s">
        <v>139</v>
      </c>
      <c r="E151" s="161" t="s">
        <v>1</v>
      </c>
      <c r="F151" s="162" t="s">
        <v>155</v>
      </c>
      <c r="H151" s="163">
        <v>1.5</v>
      </c>
      <c r="I151" s="164"/>
      <c r="L151" s="159"/>
      <c r="M151" s="165"/>
      <c r="T151" s="166"/>
      <c r="AT151" s="161" t="s">
        <v>139</v>
      </c>
      <c r="AU151" s="161" t="s">
        <v>138</v>
      </c>
      <c r="AV151" s="12" t="s">
        <v>138</v>
      </c>
      <c r="AW151" s="12" t="s">
        <v>33</v>
      </c>
      <c r="AX151" s="12" t="s">
        <v>76</v>
      </c>
      <c r="AY151" s="161" t="s">
        <v>132</v>
      </c>
    </row>
    <row r="152" spans="2:65" s="13" customFormat="1">
      <c r="B152" s="167"/>
      <c r="D152" s="160" t="s">
        <v>139</v>
      </c>
      <c r="E152" s="168" t="s">
        <v>1</v>
      </c>
      <c r="F152" s="169" t="s">
        <v>141</v>
      </c>
      <c r="H152" s="170">
        <v>3.4710000000000001</v>
      </c>
      <c r="I152" s="171"/>
      <c r="L152" s="167"/>
      <c r="M152" s="172"/>
      <c r="T152" s="173"/>
      <c r="AT152" s="168" t="s">
        <v>139</v>
      </c>
      <c r="AU152" s="168" t="s">
        <v>138</v>
      </c>
      <c r="AV152" s="13" t="s">
        <v>137</v>
      </c>
      <c r="AW152" s="13" t="s">
        <v>33</v>
      </c>
      <c r="AX152" s="13" t="s">
        <v>84</v>
      </c>
      <c r="AY152" s="168" t="s">
        <v>132</v>
      </c>
    </row>
    <row r="153" spans="2:65" s="1" customFormat="1" ht="24">
      <c r="B153" s="144"/>
      <c r="C153" s="145">
        <v>6</v>
      </c>
      <c r="D153" s="145" t="s">
        <v>135</v>
      </c>
      <c r="E153" s="146" t="s">
        <v>157</v>
      </c>
      <c r="F153" s="147" t="s">
        <v>158</v>
      </c>
      <c r="G153" s="148" t="s">
        <v>136</v>
      </c>
      <c r="H153" s="149">
        <v>19.707999999999998</v>
      </c>
      <c r="I153" s="150"/>
      <c r="J153" s="151">
        <f>ROUND(I153*H153,2)</f>
        <v>0</v>
      </c>
      <c r="K153" s="152"/>
      <c r="L153" s="31"/>
      <c r="M153" s="153" t="s">
        <v>1</v>
      </c>
      <c r="N153" s="154" t="s">
        <v>42</v>
      </c>
      <c r="P153" s="155">
        <f>O153*H153</f>
        <v>0</v>
      </c>
      <c r="Q153" s="155">
        <v>1.575E-2</v>
      </c>
      <c r="R153" s="155">
        <f>Q153*H153</f>
        <v>0.31040099999999998</v>
      </c>
      <c r="S153" s="155">
        <v>0</v>
      </c>
      <c r="T153" s="156">
        <f>S153*H153</f>
        <v>0</v>
      </c>
      <c r="AR153" s="157" t="s">
        <v>137</v>
      </c>
      <c r="AT153" s="157" t="s">
        <v>135</v>
      </c>
      <c r="AU153" s="157" t="s">
        <v>138</v>
      </c>
      <c r="AY153" s="16" t="s">
        <v>132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6" t="s">
        <v>138</v>
      </c>
      <c r="BK153" s="158">
        <f>ROUND(I153*H153,2)</f>
        <v>0</v>
      </c>
      <c r="BL153" s="16" t="s">
        <v>137</v>
      </c>
      <c r="BM153" s="157" t="s">
        <v>159</v>
      </c>
    </row>
    <row r="154" spans="2:65" s="12" customFormat="1">
      <c r="B154" s="159"/>
      <c r="D154" s="160" t="s">
        <v>139</v>
      </c>
      <c r="E154" s="161" t="s">
        <v>1</v>
      </c>
      <c r="F154" s="162" t="s">
        <v>160</v>
      </c>
      <c r="H154" s="163">
        <v>19.707999999999998</v>
      </c>
      <c r="I154" s="164"/>
      <c r="L154" s="159"/>
      <c r="M154" s="165"/>
      <c r="T154" s="166"/>
      <c r="AT154" s="161" t="s">
        <v>139</v>
      </c>
      <c r="AU154" s="161" t="s">
        <v>138</v>
      </c>
      <c r="AV154" s="12" t="s">
        <v>138</v>
      </c>
      <c r="AW154" s="12" t="s">
        <v>33</v>
      </c>
      <c r="AX154" s="12" t="s">
        <v>84</v>
      </c>
      <c r="AY154" s="161" t="s">
        <v>132</v>
      </c>
    </row>
    <row r="155" spans="2:65" s="14" customFormat="1">
      <c r="B155" s="174"/>
      <c r="D155" s="160"/>
      <c r="E155" s="175"/>
      <c r="F155" s="176"/>
      <c r="H155" s="175"/>
      <c r="I155" s="177"/>
      <c r="L155" s="174"/>
      <c r="M155" s="178"/>
      <c r="T155" s="179"/>
      <c r="AT155" s="175" t="s">
        <v>139</v>
      </c>
      <c r="AU155" s="175" t="s">
        <v>138</v>
      </c>
      <c r="AV155" s="14" t="s">
        <v>84</v>
      </c>
      <c r="AW155" s="14" t="s">
        <v>33</v>
      </c>
      <c r="AX155" s="14" t="s">
        <v>76</v>
      </c>
      <c r="AY155" s="175" t="s">
        <v>132</v>
      </c>
    </row>
    <row r="156" spans="2:65" s="12" customFormat="1">
      <c r="B156" s="159"/>
      <c r="D156" s="160"/>
      <c r="E156" s="161"/>
      <c r="F156" s="162"/>
      <c r="H156" s="163"/>
      <c r="I156" s="164"/>
      <c r="L156" s="159"/>
      <c r="M156" s="165"/>
      <c r="T156" s="166"/>
      <c r="AT156" s="161" t="s">
        <v>139</v>
      </c>
      <c r="AU156" s="161" t="s">
        <v>138</v>
      </c>
      <c r="AV156" s="12" t="s">
        <v>138</v>
      </c>
      <c r="AW156" s="12" t="s">
        <v>33</v>
      </c>
      <c r="AX156" s="12" t="s">
        <v>84</v>
      </c>
      <c r="AY156" s="161" t="s">
        <v>132</v>
      </c>
    </row>
    <row r="157" spans="2:65" s="1" customFormat="1" ht="24">
      <c r="B157" s="144"/>
      <c r="C157" s="145">
        <v>7</v>
      </c>
      <c r="D157" s="145" t="s">
        <v>135</v>
      </c>
      <c r="E157" s="146" t="s">
        <v>164</v>
      </c>
      <c r="F157" s="147" t="s">
        <v>165</v>
      </c>
      <c r="G157" s="148" t="s">
        <v>166</v>
      </c>
      <c r="H157" s="149">
        <v>0.126</v>
      </c>
      <c r="I157" s="150"/>
      <c r="J157" s="151">
        <f>ROUND(I157*H157,2)</f>
        <v>0</v>
      </c>
      <c r="K157" s="152"/>
      <c r="L157" s="31"/>
      <c r="M157" s="153" t="s">
        <v>1</v>
      </c>
      <c r="N157" s="154" t="s">
        <v>42</v>
      </c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AR157" s="157" t="s">
        <v>137</v>
      </c>
      <c r="AT157" s="157" t="s">
        <v>135</v>
      </c>
      <c r="AU157" s="157" t="s">
        <v>138</v>
      </c>
      <c r="AY157" s="16" t="s">
        <v>132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6" t="s">
        <v>138</v>
      </c>
      <c r="BK157" s="158">
        <f>ROUND(I157*H157,2)</f>
        <v>0</v>
      </c>
      <c r="BL157" s="16" t="s">
        <v>137</v>
      </c>
      <c r="BM157" s="157" t="s">
        <v>167</v>
      </c>
    </row>
    <row r="158" spans="2:65" s="1" customFormat="1" ht="24">
      <c r="B158" s="144"/>
      <c r="C158" s="145">
        <v>8</v>
      </c>
      <c r="D158" s="145" t="s">
        <v>135</v>
      </c>
      <c r="E158" s="146" t="s">
        <v>168</v>
      </c>
      <c r="F158" s="147" t="s">
        <v>169</v>
      </c>
      <c r="G158" s="148" t="s">
        <v>166</v>
      </c>
      <c r="H158" s="149">
        <v>0.126</v>
      </c>
      <c r="I158" s="150"/>
      <c r="J158" s="151">
        <f>ROUND(I158*H158,2)</f>
        <v>0</v>
      </c>
      <c r="K158" s="152"/>
      <c r="L158" s="31"/>
      <c r="M158" s="153" t="s">
        <v>1</v>
      </c>
      <c r="N158" s="154" t="s">
        <v>42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AR158" s="157" t="s">
        <v>137</v>
      </c>
      <c r="AT158" s="157" t="s">
        <v>135</v>
      </c>
      <c r="AU158" s="157" t="s">
        <v>138</v>
      </c>
      <c r="AY158" s="16" t="s">
        <v>132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6" t="s">
        <v>138</v>
      </c>
      <c r="BK158" s="158">
        <f>ROUND(I158*H158,2)</f>
        <v>0</v>
      </c>
      <c r="BL158" s="16" t="s">
        <v>137</v>
      </c>
      <c r="BM158" s="157" t="s">
        <v>170</v>
      </c>
    </row>
    <row r="159" spans="2:65" s="1" customFormat="1" ht="24">
      <c r="B159" s="144"/>
      <c r="C159" s="145">
        <v>9</v>
      </c>
      <c r="D159" s="145" t="s">
        <v>135</v>
      </c>
      <c r="E159" s="146" t="s">
        <v>171</v>
      </c>
      <c r="F159" s="147" t="s">
        <v>172</v>
      </c>
      <c r="G159" s="148" t="s">
        <v>166</v>
      </c>
      <c r="H159" s="149">
        <v>0.126</v>
      </c>
      <c r="I159" s="150"/>
      <c r="J159" s="151">
        <f>ROUND(I159*H159,2)</f>
        <v>0</v>
      </c>
      <c r="K159" s="152"/>
      <c r="L159" s="31"/>
      <c r="M159" s="153" t="s">
        <v>1</v>
      </c>
      <c r="N159" s="154" t="s">
        <v>42</v>
      </c>
      <c r="P159" s="155">
        <f>O159*H159</f>
        <v>0</v>
      </c>
      <c r="Q159" s="155">
        <v>0.505</v>
      </c>
      <c r="R159" s="155">
        <f>Q159*H159</f>
        <v>6.3630000000000006E-2</v>
      </c>
      <c r="S159" s="155">
        <v>0</v>
      </c>
      <c r="T159" s="156">
        <f>S159*H159</f>
        <v>0</v>
      </c>
      <c r="AR159" s="157" t="s">
        <v>137</v>
      </c>
      <c r="AT159" s="157" t="s">
        <v>135</v>
      </c>
      <c r="AU159" s="157" t="s">
        <v>138</v>
      </c>
      <c r="AY159" s="16" t="s">
        <v>132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6" t="s">
        <v>138</v>
      </c>
      <c r="BK159" s="158">
        <f>ROUND(I159*H159,2)</f>
        <v>0</v>
      </c>
      <c r="BL159" s="16" t="s">
        <v>137</v>
      </c>
      <c r="BM159" s="157" t="s">
        <v>173</v>
      </c>
    </row>
    <row r="160" spans="2:65" s="14" customFormat="1" ht="22.5">
      <c r="B160" s="174"/>
      <c r="D160" s="160" t="s">
        <v>139</v>
      </c>
      <c r="E160" s="175" t="s">
        <v>1</v>
      </c>
      <c r="F160" s="176" t="s">
        <v>174</v>
      </c>
      <c r="H160" s="175" t="s">
        <v>1</v>
      </c>
      <c r="I160" s="177"/>
      <c r="L160" s="174"/>
      <c r="M160" s="178"/>
      <c r="T160" s="179"/>
      <c r="AT160" s="175" t="s">
        <v>139</v>
      </c>
      <c r="AU160" s="175" t="s">
        <v>138</v>
      </c>
      <c r="AV160" s="14" t="s">
        <v>84</v>
      </c>
      <c r="AW160" s="14" t="s">
        <v>33</v>
      </c>
      <c r="AX160" s="14" t="s">
        <v>76</v>
      </c>
      <c r="AY160" s="175" t="s">
        <v>132</v>
      </c>
    </row>
    <row r="161" spans="2:65" s="12" customFormat="1">
      <c r="B161" s="159"/>
      <c r="D161" s="160" t="s">
        <v>139</v>
      </c>
      <c r="E161" s="161" t="s">
        <v>1</v>
      </c>
      <c r="F161" s="162" t="s">
        <v>175</v>
      </c>
      <c r="H161" s="163">
        <v>0.126</v>
      </c>
      <c r="I161" s="164"/>
      <c r="L161" s="159"/>
      <c r="M161" s="165"/>
      <c r="T161" s="166"/>
      <c r="AT161" s="161" t="s">
        <v>139</v>
      </c>
      <c r="AU161" s="161" t="s">
        <v>138</v>
      </c>
      <c r="AV161" s="12" t="s">
        <v>138</v>
      </c>
      <c r="AW161" s="12" t="s">
        <v>33</v>
      </c>
      <c r="AX161" s="12" t="s">
        <v>84</v>
      </c>
      <c r="AY161" s="161" t="s">
        <v>132</v>
      </c>
    </row>
    <row r="162" spans="2:65" s="1" customFormat="1" ht="24">
      <c r="B162" s="144"/>
      <c r="C162" s="145">
        <v>10</v>
      </c>
      <c r="D162" s="145" t="s">
        <v>135</v>
      </c>
      <c r="E162" s="146" t="s">
        <v>176</v>
      </c>
      <c r="F162" s="147" t="s">
        <v>177</v>
      </c>
      <c r="G162" s="148" t="s">
        <v>136</v>
      </c>
      <c r="H162" s="149">
        <v>3.25</v>
      </c>
      <c r="I162" s="150"/>
      <c r="J162" s="151">
        <f>ROUND(I162*H162,2)</f>
        <v>0</v>
      </c>
      <c r="K162" s="152"/>
      <c r="L162" s="31"/>
      <c r="M162" s="153" t="s">
        <v>1</v>
      </c>
      <c r="N162" s="154" t="s">
        <v>42</v>
      </c>
      <c r="P162" s="155">
        <f>O162*H162</f>
        <v>0</v>
      </c>
      <c r="Q162" s="155">
        <v>5.67E-2</v>
      </c>
      <c r="R162" s="155">
        <f>Q162*H162</f>
        <v>0.18427499999999999</v>
      </c>
      <c r="S162" s="155">
        <v>0</v>
      </c>
      <c r="T162" s="156">
        <f>S162*H162</f>
        <v>0</v>
      </c>
      <c r="AR162" s="157" t="s">
        <v>137</v>
      </c>
      <c r="AT162" s="157" t="s">
        <v>135</v>
      </c>
      <c r="AU162" s="157" t="s">
        <v>138</v>
      </c>
      <c r="AY162" s="16" t="s">
        <v>132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6" t="s">
        <v>138</v>
      </c>
      <c r="BK162" s="158">
        <f>ROUND(I162*H162,2)</f>
        <v>0</v>
      </c>
      <c r="BL162" s="16" t="s">
        <v>137</v>
      </c>
      <c r="BM162" s="157" t="s">
        <v>178</v>
      </c>
    </row>
    <row r="163" spans="2:65" s="12" customFormat="1">
      <c r="B163" s="159"/>
      <c r="D163" s="160" t="s">
        <v>139</v>
      </c>
      <c r="E163" s="161" t="s">
        <v>1</v>
      </c>
      <c r="F163" s="162" t="s">
        <v>140</v>
      </c>
      <c r="H163" s="163">
        <v>3.25</v>
      </c>
      <c r="I163" s="164"/>
      <c r="L163" s="159"/>
      <c r="M163" s="165"/>
      <c r="T163" s="166"/>
      <c r="AT163" s="161" t="s">
        <v>139</v>
      </c>
      <c r="AU163" s="161" t="s">
        <v>138</v>
      </c>
      <c r="AV163" s="12" t="s">
        <v>138</v>
      </c>
      <c r="AW163" s="12" t="s">
        <v>33</v>
      </c>
      <c r="AX163" s="12" t="s">
        <v>76</v>
      </c>
      <c r="AY163" s="161" t="s">
        <v>132</v>
      </c>
    </row>
    <row r="164" spans="2:65" s="13" customFormat="1">
      <c r="B164" s="167"/>
      <c r="D164" s="160" t="s">
        <v>139</v>
      </c>
      <c r="E164" s="168" t="s">
        <v>1</v>
      </c>
      <c r="F164" s="169" t="s">
        <v>141</v>
      </c>
      <c r="H164" s="170">
        <v>3.25</v>
      </c>
      <c r="I164" s="171"/>
      <c r="L164" s="167"/>
      <c r="M164" s="172"/>
      <c r="T164" s="173"/>
      <c r="AT164" s="168" t="s">
        <v>139</v>
      </c>
      <c r="AU164" s="168" t="s">
        <v>138</v>
      </c>
      <c r="AV164" s="13" t="s">
        <v>137</v>
      </c>
      <c r="AW164" s="13" t="s">
        <v>33</v>
      </c>
      <c r="AX164" s="13" t="s">
        <v>84</v>
      </c>
      <c r="AY164" s="168" t="s">
        <v>132</v>
      </c>
    </row>
    <row r="165" spans="2:65" s="1" customFormat="1" ht="12">
      <c r="B165" s="144"/>
      <c r="C165" s="145">
        <v>11</v>
      </c>
      <c r="D165" s="145" t="s">
        <v>135</v>
      </c>
      <c r="E165" s="146" t="s">
        <v>179</v>
      </c>
      <c r="F165" s="147" t="s">
        <v>180</v>
      </c>
      <c r="G165" s="148" t="s">
        <v>181</v>
      </c>
      <c r="H165" s="149">
        <v>2</v>
      </c>
      <c r="I165" s="150"/>
      <c r="J165" s="151">
        <f>ROUND(I165*H165,2)</f>
        <v>0</v>
      </c>
      <c r="K165" s="152"/>
      <c r="L165" s="31"/>
      <c r="M165" s="153" t="s">
        <v>1</v>
      </c>
      <c r="N165" s="154" t="s">
        <v>42</v>
      </c>
      <c r="P165" s="155">
        <f>O165*H165</f>
        <v>0</v>
      </c>
      <c r="Q165" s="155">
        <v>4.684E-2</v>
      </c>
      <c r="R165" s="155">
        <f>Q165*H165</f>
        <v>9.3679999999999999E-2</v>
      </c>
      <c r="S165" s="155">
        <v>0</v>
      </c>
      <c r="T165" s="156">
        <f>S165*H165</f>
        <v>0</v>
      </c>
      <c r="AR165" s="157" t="s">
        <v>137</v>
      </c>
      <c r="AT165" s="157" t="s">
        <v>135</v>
      </c>
      <c r="AU165" s="157" t="s">
        <v>138</v>
      </c>
      <c r="AY165" s="16" t="s">
        <v>132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6" t="s">
        <v>138</v>
      </c>
      <c r="BK165" s="158">
        <f>ROUND(I165*H165,2)</f>
        <v>0</v>
      </c>
      <c r="BL165" s="16" t="s">
        <v>137</v>
      </c>
      <c r="BM165" s="157" t="s">
        <v>182</v>
      </c>
    </row>
    <row r="166" spans="2:65" s="1" customFormat="1" ht="24">
      <c r="B166" s="144"/>
      <c r="C166" s="180">
        <v>12</v>
      </c>
      <c r="D166" s="180" t="s">
        <v>184</v>
      </c>
      <c r="E166" s="181" t="s">
        <v>185</v>
      </c>
      <c r="F166" s="182" t="s">
        <v>647</v>
      </c>
      <c r="G166" s="183" t="s">
        <v>181</v>
      </c>
      <c r="H166" s="184">
        <v>2</v>
      </c>
      <c r="I166" s="185"/>
      <c r="J166" s="186">
        <f>ROUND(I166*H166,2)</f>
        <v>0</v>
      </c>
      <c r="K166" s="187"/>
      <c r="L166" s="188"/>
      <c r="M166" s="189" t="s">
        <v>1</v>
      </c>
      <c r="N166" s="190" t="s">
        <v>42</v>
      </c>
      <c r="P166" s="155">
        <f>O166*H166</f>
        <v>0</v>
      </c>
      <c r="Q166" s="155">
        <v>2.3470000000000001E-2</v>
      </c>
      <c r="R166" s="155">
        <f>Q166*H166</f>
        <v>4.6940000000000003E-2</v>
      </c>
      <c r="S166" s="155">
        <v>0</v>
      </c>
      <c r="T166" s="156">
        <f>S166*H166</f>
        <v>0</v>
      </c>
      <c r="AR166" s="157" t="s">
        <v>156</v>
      </c>
      <c r="AT166" s="157" t="s">
        <v>184</v>
      </c>
      <c r="AU166" s="157" t="s">
        <v>138</v>
      </c>
      <c r="AY166" s="16" t="s">
        <v>132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6" t="s">
        <v>138</v>
      </c>
      <c r="BK166" s="158">
        <f>ROUND(I166*H166,2)</f>
        <v>0</v>
      </c>
      <c r="BL166" s="16" t="s">
        <v>137</v>
      </c>
      <c r="BM166" s="157" t="s">
        <v>186</v>
      </c>
    </row>
    <row r="167" spans="2:65" s="11" customFormat="1" ht="22.9" customHeight="1">
      <c r="B167" s="132"/>
      <c r="D167" s="133" t="s">
        <v>75</v>
      </c>
      <c r="E167" s="142" t="s">
        <v>161</v>
      </c>
      <c r="F167" s="142" t="s">
        <v>187</v>
      </c>
      <c r="I167" s="135"/>
      <c r="J167" s="143">
        <f>BK167</f>
        <v>0</v>
      </c>
      <c r="L167" s="132"/>
      <c r="M167" s="137"/>
      <c r="P167" s="138">
        <f>SUM(P168:P187)</f>
        <v>0</v>
      </c>
      <c r="R167" s="138">
        <f>SUM(R168:R187)</f>
        <v>2.6464000000000001E-3</v>
      </c>
      <c r="T167" s="139">
        <f>SUM(T168:T187)</f>
        <v>2.6484562</v>
      </c>
      <c r="AR167" s="133" t="s">
        <v>84</v>
      </c>
      <c r="AT167" s="140" t="s">
        <v>75</v>
      </c>
      <c r="AU167" s="140" t="s">
        <v>84</v>
      </c>
      <c r="AY167" s="133" t="s">
        <v>132</v>
      </c>
      <c r="BK167" s="141">
        <f>SUM(BK168:BK187)</f>
        <v>0</v>
      </c>
    </row>
    <row r="168" spans="2:65" s="1" customFormat="1" ht="24">
      <c r="B168" s="144"/>
      <c r="C168" s="145">
        <v>13</v>
      </c>
      <c r="D168" s="145" t="s">
        <v>135</v>
      </c>
      <c r="E168" s="146" t="s">
        <v>188</v>
      </c>
      <c r="F168" s="147" t="s">
        <v>189</v>
      </c>
      <c r="G168" s="148" t="s">
        <v>136</v>
      </c>
      <c r="H168" s="149">
        <v>28.984000000000002</v>
      </c>
      <c r="I168" s="150"/>
      <c r="J168" s="151">
        <f>ROUND(I168*H168,2)</f>
        <v>0</v>
      </c>
      <c r="K168" s="152"/>
      <c r="L168" s="31"/>
      <c r="M168" s="153" t="s">
        <v>1</v>
      </c>
      <c r="N168" s="154" t="s">
        <v>42</v>
      </c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AR168" s="157" t="s">
        <v>183</v>
      </c>
      <c r="AT168" s="157" t="s">
        <v>135</v>
      </c>
      <c r="AU168" s="157" t="s">
        <v>138</v>
      </c>
      <c r="AY168" s="16" t="s">
        <v>132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6" t="s">
        <v>138</v>
      </c>
      <c r="BK168" s="158">
        <f>ROUND(I168*H168,2)</f>
        <v>0</v>
      </c>
      <c r="BL168" s="16" t="s">
        <v>183</v>
      </c>
      <c r="BM168" s="157" t="s">
        <v>190</v>
      </c>
    </row>
    <row r="169" spans="2:65" s="14" customFormat="1">
      <c r="B169" s="174"/>
      <c r="D169" s="160" t="s">
        <v>139</v>
      </c>
      <c r="E169" s="175" t="s">
        <v>1</v>
      </c>
      <c r="F169" s="176" t="s">
        <v>191</v>
      </c>
      <c r="H169" s="175" t="s">
        <v>1</v>
      </c>
      <c r="I169" s="177"/>
      <c r="L169" s="174"/>
      <c r="M169" s="178"/>
      <c r="T169" s="179"/>
      <c r="AT169" s="175" t="s">
        <v>139</v>
      </c>
      <c r="AU169" s="175" t="s">
        <v>138</v>
      </c>
      <c r="AV169" s="14" t="s">
        <v>84</v>
      </c>
      <c r="AW169" s="14" t="s">
        <v>33</v>
      </c>
      <c r="AX169" s="14" t="s">
        <v>76</v>
      </c>
      <c r="AY169" s="175" t="s">
        <v>132</v>
      </c>
    </row>
    <row r="170" spans="2:65" s="12" customFormat="1">
      <c r="B170" s="159"/>
      <c r="D170" s="160" t="s">
        <v>139</v>
      </c>
      <c r="E170" s="161" t="s">
        <v>1</v>
      </c>
      <c r="F170" s="162" t="s">
        <v>192</v>
      </c>
      <c r="H170" s="163">
        <v>20.904</v>
      </c>
      <c r="I170" s="164"/>
      <c r="L170" s="159"/>
      <c r="M170" s="165"/>
      <c r="T170" s="166"/>
      <c r="AT170" s="161" t="s">
        <v>139</v>
      </c>
      <c r="AU170" s="161" t="s">
        <v>138</v>
      </c>
      <c r="AV170" s="12" t="s">
        <v>138</v>
      </c>
      <c r="AW170" s="12" t="s">
        <v>33</v>
      </c>
      <c r="AX170" s="12" t="s">
        <v>76</v>
      </c>
      <c r="AY170" s="161" t="s">
        <v>132</v>
      </c>
    </row>
    <row r="171" spans="2:65" s="14" customFormat="1">
      <c r="B171" s="174"/>
      <c r="D171" s="160" t="s">
        <v>139</v>
      </c>
      <c r="E171" s="175" t="s">
        <v>1</v>
      </c>
      <c r="F171" s="176" t="s">
        <v>193</v>
      </c>
      <c r="H171" s="175" t="s">
        <v>1</v>
      </c>
      <c r="I171" s="177"/>
      <c r="L171" s="174"/>
      <c r="M171" s="178"/>
      <c r="T171" s="179"/>
      <c r="AT171" s="175" t="s">
        <v>139</v>
      </c>
      <c r="AU171" s="175" t="s">
        <v>138</v>
      </c>
      <c r="AV171" s="14" t="s">
        <v>84</v>
      </c>
      <c r="AW171" s="14" t="s">
        <v>33</v>
      </c>
      <c r="AX171" s="14" t="s">
        <v>76</v>
      </c>
      <c r="AY171" s="175" t="s">
        <v>132</v>
      </c>
    </row>
    <row r="172" spans="2:65" s="12" customFormat="1">
      <c r="B172" s="159"/>
      <c r="D172" s="160" t="s">
        <v>139</v>
      </c>
      <c r="E172" s="161" t="s">
        <v>1</v>
      </c>
      <c r="F172" s="162" t="s">
        <v>162</v>
      </c>
      <c r="H172" s="163">
        <v>8.08</v>
      </c>
      <c r="I172" s="164"/>
      <c r="L172" s="159"/>
      <c r="M172" s="165"/>
      <c r="T172" s="166"/>
      <c r="AT172" s="161" t="s">
        <v>139</v>
      </c>
      <c r="AU172" s="161" t="s">
        <v>138</v>
      </c>
      <c r="AV172" s="12" t="s">
        <v>138</v>
      </c>
      <c r="AW172" s="12" t="s">
        <v>33</v>
      </c>
      <c r="AX172" s="12" t="s">
        <v>76</v>
      </c>
      <c r="AY172" s="161" t="s">
        <v>132</v>
      </c>
    </row>
    <row r="173" spans="2:65" s="13" customFormat="1">
      <c r="B173" s="167"/>
      <c r="D173" s="160" t="s">
        <v>139</v>
      </c>
      <c r="E173" s="168" t="s">
        <v>1</v>
      </c>
      <c r="F173" s="169" t="s">
        <v>141</v>
      </c>
      <c r="H173" s="170">
        <v>28.984000000000002</v>
      </c>
      <c r="I173" s="171"/>
      <c r="L173" s="167"/>
      <c r="M173" s="172"/>
      <c r="T173" s="173"/>
      <c r="AT173" s="168" t="s">
        <v>139</v>
      </c>
      <c r="AU173" s="168" t="s">
        <v>138</v>
      </c>
      <c r="AV173" s="13" t="s">
        <v>137</v>
      </c>
      <c r="AW173" s="13" t="s">
        <v>33</v>
      </c>
      <c r="AX173" s="13" t="s">
        <v>84</v>
      </c>
      <c r="AY173" s="168" t="s">
        <v>132</v>
      </c>
    </row>
    <row r="174" spans="2:65" s="1" customFormat="1" ht="24">
      <c r="B174" s="144"/>
      <c r="C174" s="145">
        <v>14</v>
      </c>
      <c r="D174" s="145" t="s">
        <v>135</v>
      </c>
      <c r="E174" s="146" t="s">
        <v>194</v>
      </c>
      <c r="F174" s="147" t="s">
        <v>195</v>
      </c>
      <c r="G174" s="148" t="s">
        <v>136</v>
      </c>
      <c r="H174" s="149">
        <v>19.707999999999998</v>
      </c>
      <c r="I174" s="150"/>
      <c r="J174" s="151">
        <f>ROUND(I174*H174,2)</f>
        <v>0</v>
      </c>
      <c r="K174" s="152"/>
      <c r="L174" s="31"/>
      <c r="M174" s="153" t="s">
        <v>1</v>
      </c>
      <c r="N174" s="154" t="s">
        <v>42</v>
      </c>
      <c r="P174" s="155">
        <f>O174*H174</f>
        <v>0</v>
      </c>
      <c r="Q174" s="155">
        <v>0</v>
      </c>
      <c r="R174" s="155">
        <f>Q174*H174</f>
        <v>0</v>
      </c>
      <c r="S174" s="155">
        <v>1.4999999999999999E-4</v>
      </c>
      <c r="T174" s="156">
        <f>S174*H174</f>
        <v>2.9561999999999995E-3</v>
      </c>
      <c r="AR174" s="157" t="s">
        <v>183</v>
      </c>
      <c r="AT174" s="157" t="s">
        <v>135</v>
      </c>
      <c r="AU174" s="157" t="s">
        <v>138</v>
      </c>
      <c r="AY174" s="16" t="s">
        <v>132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6" t="s">
        <v>138</v>
      </c>
      <c r="BK174" s="158">
        <f>ROUND(I174*H174,2)</f>
        <v>0</v>
      </c>
      <c r="BL174" s="16" t="s">
        <v>183</v>
      </c>
      <c r="BM174" s="157" t="s">
        <v>196</v>
      </c>
    </row>
    <row r="175" spans="2:65" s="14" customFormat="1" ht="22.5">
      <c r="B175" s="174"/>
      <c r="D175" s="160" t="s">
        <v>139</v>
      </c>
      <c r="E175" s="175" t="s">
        <v>1</v>
      </c>
      <c r="F175" s="176" t="s">
        <v>197</v>
      </c>
      <c r="H175" s="175" t="s">
        <v>1</v>
      </c>
      <c r="I175" s="177"/>
      <c r="L175" s="174"/>
      <c r="M175" s="178"/>
      <c r="T175" s="179"/>
      <c r="AT175" s="175" t="s">
        <v>139</v>
      </c>
      <c r="AU175" s="175" t="s">
        <v>138</v>
      </c>
      <c r="AV175" s="14" t="s">
        <v>84</v>
      </c>
      <c r="AW175" s="14" t="s">
        <v>33</v>
      </c>
      <c r="AX175" s="14" t="s">
        <v>76</v>
      </c>
      <c r="AY175" s="175" t="s">
        <v>132</v>
      </c>
    </row>
    <row r="176" spans="2:65" s="12" customFormat="1">
      <c r="B176" s="159"/>
      <c r="D176" s="160" t="s">
        <v>139</v>
      </c>
      <c r="E176" s="161" t="s">
        <v>1</v>
      </c>
      <c r="F176" s="162" t="s">
        <v>160</v>
      </c>
      <c r="H176" s="163">
        <v>19.707999999999998</v>
      </c>
      <c r="I176" s="164"/>
      <c r="L176" s="159"/>
      <c r="M176" s="165"/>
      <c r="T176" s="166"/>
      <c r="AT176" s="161" t="s">
        <v>139</v>
      </c>
      <c r="AU176" s="161" t="s">
        <v>138</v>
      </c>
      <c r="AV176" s="12" t="s">
        <v>138</v>
      </c>
      <c r="AW176" s="12" t="s">
        <v>33</v>
      </c>
      <c r="AX176" s="12" t="s">
        <v>76</v>
      </c>
      <c r="AY176" s="161" t="s">
        <v>132</v>
      </c>
    </row>
    <row r="177" spans="2:65" s="13" customFormat="1">
      <c r="B177" s="167"/>
      <c r="D177" s="160" t="s">
        <v>139</v>
      </c>
      <c r="E177" s="168" t="s">
        <v>1</v>
      </c>
      <c r="F177" s="169" t="s">
        <v>141</v>
      </c>
      <c r="H177" s="170">
        <v>19.707999999999998</v>
      </c>
      <c r="I177" s="171"/>
      <c r="L177" s="167"/>
      <c r="M177" s="172"/>
      <c r="T177" s="173"/>
      <c r="AT177" s="168" t="s">
        <v>139</v>
      </c>
      <c r="AU177" s="168" t="s">
        <v>138</v>
      </c>
      <c r="AV177" s="13" t="s">
        <v>137</v>
      </c>
      <c r="AW177" s="13" t="s">
        <v>33</v>
      </c>
      <c r="AX177" s="13" t="s">
        <v>84</v>
      </c>
      <c r="AY177" s="168" t="s">
        <v>132</v>
      </c>
    </row>
    <row r="178" spans="2:65" s="1" customFormat="1" ht="24">
      <c r="B178" s="144"/>
      <c r="C178" s="145">
        <v>15</v>
      </c>
      <c r="D178" s="145" t="s">
        <v>135</v>
      </c>
      <c r="E178" s="146" t="s">
        <v>198</v>
      </c>
      <c r="F178" s="147" t="s">
        <v>199</v>
      </c>
      <c r="G178" s="148" t="s">
        <v>136</v>
      </c>
      <c r="H178" s="149">
        <v>66.16</v>
      </c>
      <c r="I178" s="150"/>
      <c r="J178" s="151">
        <f>ROUND(I178*H178,2)</f>
        <v>0</v>
      </c>
      <c r="K178" s="152"/>
      <c r="L178" s="31"/>
      <c r="M178" s="153" t="s">
        <v>1</v>
      </c>
      <c r="N178" s="154" t="s">
        <v>42</v>
      </c>
      <c r="P178" s="155">
        <f>O178*H178</f>
        <v>0</v>
      </c>
      <c r="Q178" s="155">
        <v>4.0000000000000003E-5</v>
      </c>
      <c r="R178" s="155">
        <f>Q178*H178</f>
        <v>2.6464000000000001E-3</v>
      </c>
      <c r="S178" s="155">
        <v>0</v>
      </c>
      <c r="T178" s="156">
        <f>S178*H178</f>
        <v>0</v>
      </c>
      <c r="AR178" s="157" t="s">
        <v>137</v>
      </c>
      <c r="AT178" s="157" t="s">
        <v>135</v>
      </c>
      <c r="AU178" s="157" t="s">
        <v>138</v>
      </c>
      <c r="AY178" s="16" t="s">
        <v>132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6" t="s">
        <v>138</v>
      </c>
      <c r="BK178" s="158">
        <f>ROUND(I178*H178,2)</f>
        <v>0</v>
      </c>
      <c r="BL178" s="16" t="s">
        <v>137</v>
      </c>
      <c r="BM178" s="157" t="s">
        <v>200</v>
      </c>
    </row>
    <row r="179" spans="2:65" s="12" customFormat="1">
      <c r="B179" s="159"/>
      <c r="D179" s="160" t="s">
        <v>139</v>
      </c>
      <c r="E179" s="161" t="s">
        <v>1</v>
      </c>
      <c r="F179" s="162" t="s">
        <v>201</v>
      </c>
      <c r="H179" s="163">
        <v>16.16</v>
      </c>
      <c r="I179" s="164"/>
      <c r="L179" s="159"/>
      <c r="M179" s="165"/>
      <c r="T179" s="166"/>
      <c r="AT179" s="161" t="s">
        <v>139</v>
      </c>
      <c r="AU179" s="161" t="s">
        <v>138</v>
      </c>
      <c r="AV179" s="12" t="s">
        <v>138</v>
      </c>
      <c r="AW179" s="12" t="s">
        <v>33</v>
      </c>
      <c r="AX179" s="12" t="s">
        <v>76</v>
      </c>
      <c r="AY179" s="161" t="s">
        <v>132</v>
      </c>
    </row>
    <row r="180" spans="2:65" s="14" customFormat="1">
      <c r="B180" s="174"/>
      <c r="D180" s="160" t="s">
        <v>139</v>
      </c>
      <c r="E180" s="175" t="s">
        <v>1</v>
      </c>
      <c r="F180" s="176" t="s">
        <v>202</v>
      </c>
      <c r="H180" s="175" t="s">
        <v>1</v>
      </c>
      <c r="I180" s="177"/>
      <c r="L180" s="174"/>
      <c r="M180" s="178"/>
      <c r="T180" s="179"/>
      <c r="AT180" s="175" t="s">
        <v>139</v>
      </c>
      <c r="AU180" s="175" t="s">
        <v>138</v>
      </c>
      <c r="AV180" s="14" t="s">
        <v>84</v>
      </c>
      <c r="AW180" s="14" t="s">
        <v>33</v>
      </c>
      <c r="AX180" s="14" t="s">
        <v>76</v>
      </c>
      <c r="AY180" s="175" t="s">
        <v>132</v>
      </c>
    </row>
    <row r="181" spans="2:65" s="12" customFormat="1">
      <c r="B181" s="159"/>
      <c r="D181" s="160" t="s">
        <v>139</v>
      </c>
      <c r="E181" s="161" t="s">
        <v>1</v>
      </c>
      <c r="F181" s="162" t="s">
        <v>163</v>
      </c>
      <c r="H181" s="163">
        <v>50</v>
      </c>
      <c r="I181" s="164"/>
      <c r="L181" s="159"/>
      <c r="M181" s="165"/>
      <c r="T181" s="166"/>
      <c r="AT181" s="161" t="s">
        <v>139</v>
      </c>
      <c r="AU181" s="161" t="s">
        <v>138</v>
      </c>
      <c r="AV181" s="12" t="s">
        <v>138</v>
      </c>
      <c r="AW181" s="12" t="s">
        <v>33</v>
      </c>
      <c r="AX181" s="12" t="s">
        <v>76</v>
      </c>
      <c r="AY181" s="161" t="s">
        <v>132</v>
      </c>
    </row>
    <row r="182" spans="2:65" s="13" customFormat="1">
      <c r="B182" s="167"/>
      <c r="D182" s="160" t="s">
        <v>139</v>
      </c>
      <c r="E182" s="168" t="s">
        <v>1</v>
      </c>
      <c r="F182" s="169" t="s">
        <v>141</v>
      </c>
      <c r="H182" s="170">
        <v>66.16</v>
      </c>
      <c r="I182" s="171"/>
      <c r="L182" s="167"/>
      <c r="M182" s="172"/>
      <c r="T182" s="173"/>
      <c r="AT182" s="168" t="s">
        <v>139</v>
      </c>
      <c r="AU182" s="168" t="s">
        <v>138</v>
      </c>
      <c r="AV182" s="13" t="s">
        <v>137</v>
      </c>
      <c r="AW182" s="13" t="s">
        <v>33</v>
      </c>
      <c r="AX182" s="13" t="s">
        <v>84</v>
      </c>
      <c r="AY182" s="168" t="s">
        <v>132</v>
      </c>
    </row>
    <row r="183" spans="2:65" s="1" customFormat="1" ht="12">
      <c r="B183" s="144"/>
      <c r="C183" s="145">
        <v>16</v>
      </c>
      <c r="D183" s="145" t="s">
        <v>135</v>
      </c>
      <c r="E183" s="146" t="s">
        <v>203</v>
      </c>
      <c r="F183" s="147" t="s">
        <v>204</v>
      </c>
      <c r="G183" s="148" t="s">
        <v>136</v>
      </c>
      <c r="H183" s="149">
        <v>26.454999999999998</v>
      </c>
      <c r="I183" s="150"/>
      <c r="J183" s="151">
        <f>ROUND(I183*H183,2)</f>
        <v>0</v>
      </c>
      <c r="K183" s="152"/>
      <c r="L183" s="31"/>
      <c r="M183" s="153" t="s">
        <v>1</v>
      </c>
      <c r="N183" s="154" t="s">
        <v>42</v>
      </c>
      <c r="P183" s="155">
        <f>O183*H183</f>
        <v>0</v>
      </c>
      <c r="Q183" s="155">
        <v>0</v>
      </c>
      <c r="R183" s="155">
        <f>Q183*H183</f>
        <v>0</v>
      </c>
      <c r="S183" s="155">
        <v>0.1</v>
      </c>
      <c r="T183" s="156">
        <f>S183*H183</f>
        <v>2.6455000000000002</v>
      </c>
      <c r="AR183" s="157" t="s">
        <v>137</v>
      </c>
      <c r="AT183" s="157" t="s">
        <v>135</v>
      </c>
      <c r="AU183" s="157" t="s">
        <v>138</v>
      </c>
      <c r="AY183" s="16" t="s">
        <v>132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6" t="s">
        <v>138</v>
      </c>
      <c r="BK183" s="158">
        <f>ROUND(I183*H183,2)</f>
        <v>0</v>
      </c>
      <c r="BL183" s="16" t="s">
        <v>137</v>
      </c>
      <c r="BM183" s="157" t="s">
        <v>205</v>
      </c>
    </row>
    <row r="184" spans="2:65" s="12" customFormat="1">
      <c r="B184" s="159"/>
      <c r="D184" s="160" t="s">
        <v>139</v>
      </c>
      <c r="E184" s="161" t="s">
        <v>1</v>
      </c>
      <c r="F184" s="162" t="s">
        <v>206</v>
      </c>
      <c r="H184" s="163">
        <v>26.454999999999998</v>
      </c>
      <c r="I184" s="164"/>
      <c r="L184" s="159"/>
      <c r="M184" s="165"/>
      <c r="T184" s="166"/>
      <c r="AT184" s="161" t="s">
        <v>139</v>
      </c>
      <c r="AU184" s="161" t="s">
        <v>138</v>
      </c>
      <c r="AV184" s="12" t="s">
        <v>138</v>
      </c>
      <c r="AW184" s="12" t="s">
        <v>33</v>
      </c>
      <c r="AX184" s="12" t="s">
        <v>84</v>
      </c>
      <c r="AY184" s="161" t="s">
        <v>132</v>
      </c>
    </row>
    <row r="185" spans="2:65" s="1" customFormat="1" ht="24">
      <c r="B185" s="144"/>
      <c r="C185" s="145">
        <v>17</v>
      </c>
      <c r="D185" s="145" t="s">
        <v>135</v>
      </c>
      <c r="E185" s="146" t="s">
        <v>207</v>
      </c>
      <c r="F185" s="147" t="s">
        <v>208</v>
      </c>
      <c r="G185" s="148" t="s">
        <v>136</v>
      </c>
      <c r="H185" s="149">
        <v>3.25</v>
      </c>
      <c r="I185" s="150"/>
      <c r="J185" s="151">
        <f>ROUND(I185*H185,2)</f>
        <v>0</v>
      </c>
      <c r="K185" s="152"/>
      <c r="L185" s="31"/>
      <c r="M185" s="153" t="s">
        <v>1</v>
      </c>
      <c r="N185" s="154" t="s">
        <v>42</v>
      </c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AR185" s="157" t="s">
        <v>137</v>
      </c>
      <c r="AT185" s="157" t="s">
        <v>135</v>
      </c>
      <c r="AU185" s="157" t="s">
        <v>138</v>
      </c>
      <c r="AY185" s="16" t="s">
        <v>132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6" t="s">
        <v>138</v>
      </c>
      <c r="BK185" s="158">
        <f>ROUND(I185*H185,2)</f>
        <v>0</v>
      </c>
      <c r="BL185" s="16" t="s">
        <v>137</v>
      </c>
      <c r="BM185" s="157" t="s">
        <v>209</v>
      </c>
    </row>
    <row r="186" spans="2:65" s="12" customFormat="1">
      <c r="B186" s="159"/>
      <c r="D186" s="160" t="s">
        <v>139</v>
      </c>
      <c r="E186" s="161" t="s">
        <v>1</v>
      </c>
      <c r="F186" s="162" t="s">
        <v>140</v>
      </c>
      <c r="H186" s="163">
        <v>3.25</v>
      </c>
      <c r="I186" s="164"/>
      <c r="L186" s="159"/>
      <c r="M186" s="165"/>
      <c r="T186" s="166"/>
      <c r="AT186" s="161" t="s">
        <v>139</v>
      </c>
      <c r="AU186" s="161" t="s">
        <v>138</v>
      </c>
      <c r="AV186" s="12" t="s">
        <v>138</v>
      </c>
      <c r="AW186" s="12" t="s">
        <v>33</v>
      </c>
      <c r="AX186" s="12" t="s">
        <v>76</v>
      </c>
      <c r="AY186" s="161" t="s">
        <v>132</v>
      </c>
    </row>
    <row r="187" spans="2:65" s="13" customFormat="1">
      <c r="B187" s="167"/>
      <c r="D187" s="160" t="s">
        <v>139</v>
      </c>
      <c r="E187" s="168" t="s">
        <v>1</v>
      </c>
      <c r="F187" s="169" t="s">
        <v>141</v>
      </c>
      <c r="H187" s="170">
        <v>3.25</v>
      </c>
      <c r="I187" s="171"/>
      <c r="L187" s="167"/>
      <c r="M187" s="172"/>
      <c r="T187" s="173"/>
      <c r="AT187" s="168" t="s">
        <v>139</v>
      </c>
      <c r="AU187" s="168" t="s">
        <v>138</v>
      </c>
      <c r="AV187" s="13" t="s">
        <v>137</v>
      </c>
      <c r="AW187" s="13" t="s">
        <v>33</v>
      </c>
      <c r="AX187" s="13" t="s">
        <v>84</v>
      </c>
      <c r="AY187" s="168" t="s">
        <v>132</v>
      </c>
    </row>
    <row r="188" spans="2:65" s="11" customFormat="1" ht="22.9" customHeight="1">
      <c r="B188" s="132"/>
      <c r="D188" s="133" t="s">
        <v>75</v>
      </c>
      <c r="E188" s="142" t="s">
        <v>210</v>
      </c>
      <c r="F188" s="142" t="s">
        <v>211</v>
      </c>
      <c r="I188" s="135"/>
      <c r="J188" s="143">
        <f>BK188</f>
        <v>0</v>
      </c>
      <c r="L188" s="132"/>
      <c r="M188" s="137"/>
      <c r="P188" s="138">
        <f>SUM(P189:P195)</f>
        <v>0</v>
      </c>
      <c r="R188" s="138">
        <f>SUM(R189:R195)</f>
        <v>0</v>
      </c>
      <c r="T188" s="139">
        <f>SUM(T189:T195)</f>
        <v>0</v>
      </c>
      <c r="AR188" s="133" t="s">
        <v>84</v>
      </c>
      <c r="AT188" s="140" t="s">
        <v>75</v>
      </c>
      <c r="AU188" s="140" t="s">
        <v>84</v>
      </c>
      <c r="AY188" s="133" t="s">
        <v>132</v>
      </c>
      <c r="BK188" s="141">
        <f>SUM(BK189:BK195)</f>
        <v>0</v>
      </c>
    </row>
    <row r="189" spans="2:65" s="1" customFormat="1" ht="24">
      <c r="B189" s="144"/>
      <c r="C189" s="145">
        <v>18</v>
      </c>
      <c r="D189" s="145" t="s">
        <v>135</v>
      </c>
      <c r="E189" s="146" t="s">
        <v>212</v>
      </c>
      <c r="F189" s="147" t="s">
        <v>213</v>
      </c>
      <c r="G189" s="148" t="s">
        <v>214</v>
      </c>
      <c r="H189" s="149">
        <v>3.0169999999999999</v>
      </c>
      <c r="I189" s="150"/>
      <c r="J189" s="151">
        <f>ROUND(I189*H189,2)</f>
        <v>0</v>
      </c>
      <c r="K189" s="152"/>
      <c r="L189" s="31"/>
      <c r="M189" s="153" t="s">
        <v>1</v>
      </c>
      <c r="N189" s="154" t="s">
        <v>42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137</v>
      </c>
      <c r="AT189" s="157" t="s">
        <v>135</v>
      </c>
      <c r="AU189" s="157" t="s">
        <v>138</v>
      </c>
      <c r="AY189" s="16" t="s">
        <v>132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6" t="s">
        <v>138</v>
      </c>
      <c r="BK189" s="158">
        <f>ROUND(I189*H189,2)</f>
        <v>0</v>
      </c>
      <c r="BL189" s="16" t="s">
        <v>137</v>
      </c>
      <c r="BM189" s="157" t="s">
        <v>215</v>
      </c>
    </row>
    <row r="190" spans="2:65" s="1" customFormat="1" ht="36">
      <c r="B190" s="144"/>
      <c r="C190" s="145">
        <v>19</v>
      </c>
      <c r="D190" s="145" t="s">
        <v>135</v>
      </c>
      <c r="E190" s="146" t="s">
        <v>216</v>
      </c>
      <c r="F190" s="147" t="s">
        <v>217</v>
      </c>
      <c r="G190" s="148" t="s">
        <v>214</v>
      </c>
      <c r="H190" s="149">
        <v>150.85</v>
      </c>
      <c r="I190" s="150"/>
      <c r="J190" s="151">
        <f>ROUND(I190*H190,2)</f>
        <v>0</v>
      </c>
      <c r="K190" s="152"/>
      <c r="L190" s="31"/>
      <c r="M190" s="153" t="s">
        <v>1</v>
      </c>
      <c r="N190" s="154" t="s">
        <v>42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57" t="s">
        <v>137</v>
      </c>
      <c r="AT190" s="157" t="s">
        <v>135</v>
      </c>
      <c r="AU190" s="157" t="s">
        <v>138</v>
      </c>
      <c r="AY190" s="16" t="s">
        <v>132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6" t="s">
        <v>138</v>
      </c>
      <c r="BK190" s="158">
        <f>ROUND(I190*H190,2)</f>
        <v>0</v>
      </c>
      <c r="BL190" s="16" t="s">
        <v>137</v>
      </c>
      <c r="BM190" s="157" t="s">
        <v>218</v>
      </c>
    </row>
    <row r="191" spans="2:65" s="12" customFormat="1">
      <c r="B191" s="159"/>
      <c r="D191" s="160" t="s">
        <v>139</v>
      </c>
      <c r="F191" s="162" t="s">
        <v>219</v>
      </c>
      <c r="H191" s="163">
        <v>150.85</v>
      </c>
      <c r="I191" s="164"/>
      <c r="L191" s="159"/>
      <c r="M191" s="165"/>
      <c r="T191" s="166"/>
      <c r="AT191" s="161" t="s">
        <v>139</v>
      </c>
      <c r="AU191" s="161" t="s">
        <v>138</v>
      </c>
      <c r="AV191" s="12" t="s">
        <v>138</v>
      </c>
      <c r="AW191" s="12" t="s">
        <v>3</v>
      </c>
      <c r="AX191" s="12" t="s">
        <v>84</v>
      </c>
      <c r="AY191" s="161" t="s">
        <v>132</v>
      </c>
    </row>
    <row r="192" spans="2:65" s="1" customFormat="1" ht="24">
      <c r="B192" s="144"/>
      <c r="C192" s="145">
        <v>20</v>
      </c>
      <c r="D192" s="145" t="s">
        <v>135</v>
      </c>
      <c r="E192" s="146" t="s">
        <v>220</v>
      </c>
      <c r="F192" s="147" t="s">
        <v>221</v>
      </c>
      <c r="G192" s="148" t="s">
        <v>214</v>
      </c>
      <c r="H192" s="149">
        <v>3.0169999999999999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137</v>
      </c>
      <c r="AT192" s="157" t="s">
        <v>135</v>
      </c>
      <c r="AU192" s="157" t="s">
        <v>138</v>
      </c>
      <c r="AY192" s="16" t="s">
        <v>132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138</v>
      </c>
      <c r="BK192" s="158">
        <f>ROUND(I192*H192,2)</f>
        <v>0</v>
      </c>
      <c r="BL192" s="16" t="s">
        <v>137</v>
      </c>
      <c r="BM192" s="157" t="s">
        <v>222</v>
      </c>
    </row>
    <row r="193" spans="2:65" s="1" customFormat="1" ht="24">
      <c r="B193" s="144"/>
      <c r="C193" s="145">
        <v>21</v>
      </c>
      <c r="D193" s="145" t="s">
        <v>135</v>
      </c>
      <c r="E193" s="146" t="s">
        <v>223</v>
      </c>
      <c r="F193" s="147" t="s">
        <v>224</v>
      </c>
      <c r="G193" s="148" t="s">
        <v>214</v>
      </c>
      <c r="H193" s="149">
        <v>27.152999999999999</v>
      </c>
      <c r="I193" s="150"/>
      <c r="J193" s="151">
        <f>ROUND(I193*H193,2)</f>
        <v>0</v>
      </c>
      <c r="K193" s="152"/>
      <c r="L193" s="31"/>
      <c r="M193" s="153" t="s">
        <v>1</v>
      </c>
      <c r="N193" s="154" t="s">
        <v>42</v>
      </c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AR193" s="157" t="s">
        <v>137</v>
      </c>
      <c r="AT193" s="157" t="s">
        <v>135</v>
      </c>
      <c r="AU193" s="157" t="s">
        <v>138</v>
      </c>
      <c r="AY193" s="16" t="s">
        <v>132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6" t="s">
        <v>138</v>
      </c>
      <c r="BK193" s="158">
        <f>ROUND(I193*H193,2)</f>
        <v>0</v>
      </c>
      <c r="BL193" s="16" t="s">
        <v>137</v>
      </c>
      <c r="BM193" s="157" t="s">
        <v>225</v>
      </c>
    </row>
    <row r="194" spans="2:65" s="12" customFormat="1">
      <c r="B194" s="159"/>
      <c r="D194" s="160" t="s">
        <v>139</v>
      </c>
      <c r="F194" s="162" t="s">
        <v>226</v>
      </c>
      <c r="H194" s="163">
        <v>27.152999999999999</v>
      </c>
      <c r="I194" s="164"/>
      <c r="L194" s="159"/>
      <c r="M194" s="165"/>
      <c r="T194" s="166"/>
      <c r="AT194" s="161" t="s">
        <v>139</v>
      </c>
      <c r="AU194" s="161" t="s">
        <v>138</v>
      </c>
      <c r="AV194" s="12" t="s">
        <v>138</v>
      </c>
      <c r="AW194" s="12" t="s">
        <v>3</v>
      </c>
      <c r="AX194" s="12" t="s">
        <v>84</v>
      </c>
      <c r="AY194" s="161" t="s">
        <v>132</v>
      </c>
    </row>
    <row r="195" spans="2:65" s="1" customFormat="1" ht="24">
      <c r="B195" s="144"/>
      <c r="C195" s="145">
        <v>22</v>
      </c>
      <c r="D195" s="145" t="s">
        <v>135</v>
      </c>
      <c r="E195" s="146" t="s">
        <v>227</v>
      </c>
      <c r="F195" s="147" t="s">
        <v>228</v>
      </c>
      <c r="G195" s="148" t="s">
        <v>214</v>
      </c>
      <c r="H195" s="149">
        <v>3.0169999999999999</v>
      </c>
      <c r="I195" s="150"/>
      <c r="J195" s="151">
        <f>ROUND(I195*H195,2)</f>
        <v>0</v>
      </c>
      <c r="K195" s="152"/>
      <c r="L195" s="31"/>
      <c r="M195" s="153" t="s">
        <v>1</v>
      </c>
      <c r="N195" s="154" t="s">
        <v>42</v>
      </c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AR195" s="157" t="s">
        <v>137</v>
      </c>
      <c r="AT195" s="157" t="s">
        <v>135</v>
      </c>
      <c r="AU195" s="157" t="s">
        <v>138</v>
      </c>
      <c r="AY195" s="16" t="s">
        <v>132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6" t="s">
        <v>138</v>
      </c>
      <c r="BK195" s="158">
        <f>ROUND(I195*H195,2)</f>
        <v>0</v>
      </c>
      <c r="BL195" s="16" t="s">
        <v>137</v>
      </c>
      <c r="BM195" s="157" t="s">
        <v>229</v>
      </c>
    </row>
    <row r="196" spans="2:65" s="11" customFormat="1" ht="22.9" customHeight="1">
      <c r="B196" s="132"/>
      <c r="D196" s="133" t="s">
        <v>75</v>
      </c>
      <c r="E196" s="142" t="s">
        <v>230</v>
      </c>
      <c r="F196" s="142" t="s">
        <v>231</v>
      </c>
      <c r="I196" s="135"/>
      <c r="J196" s="143">
        <f>BK196</f>
        <v>0</v>
      </c>
      <c r="L196" s="132"/>
      <c r="M196" s="137"/>
      <c r="P196" s="138">
        <f>SUM(P197:P199)</f>
        <v>0</v>
      </c>
      <c r="R196" s="138">
        <f>SUM(R197:R199)</f>
        <v>0</v>
      </c>
      <c r="T196" s="139">
        <f>SUM(T197:T199)</f>
        <v>0</v>
      </c>
      <c r="AR196" s="133" t="s">
        <v>84</v>
      </c>
      <c r="AT196" s="140" t="s">
        <v>75</v>
      </c>
      <c r="AU196" s="140" t="s">
        <v>84</v>
      </c>
      <c r="AY196" s="133" t="s">
        <v>132</v>
      </c>
      <c r="BK196" s="141">
        <f>SUM(BK197:BK199)</f>
        <v>0</v>
      </c>
    </row>
    <row r="197" spans="2:65" s="1" customFormat="1" ht="12">
      <c r="B197" s="144"/>
      <c r="C197" s="145">
        <v>23</v>
      </c>
      <c r="D197" s="145" t="s">
        <v>135</v>
      </c>
      <c r="E197" s="146" t="s">
        <v>232</v>
      </c>
      <c r="F197" s="147" t="s">
        <v>233</v>
      </c>
      <c r="G197" s="148" t="s">
        <v>214</v>
      </c>
      <c r="H197" s="149">
        <v>0.879</v>
      </c>
      <c r="I197" s="150"/>
      <c r="J197" s="151">
        <f>ROUND(I197*H197,2)</f>
        <v>0</v>
      </c>
      <c r="K197" s="152"/>
      <c r="L197" s="31"/>
      <c r="M197" s="153" t="s">
        <v>1</v>
      </c>
      <c r="N197" s="154" t="s">
        <v>42</v>
      </c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AR197" s="157" t="s">
        <v>137</v>
      </c>
      <c r="AT197" s="157" t="s">
        <v>135</v>
      </c>
      <c r="AU197" s="157" t="s">
        <v>138</v>
      </c>
      <c r="AY197" s="16" t="s">
        <v>132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6" t="s">
        <v>138</v>
      </c>
      <c r="BK197" s="158">
        <f>ROUND(I197*H197,2)</f>
        <v>0</v>
      </c>
      <c r="BL197" s="16" t="s">
        <v>137</v>
      </c>
      <c r="BM197" s="157" t="s">
        <v>234</v>
      </c>
    </row>
    <row r="198" spans="2:65" s="1" customFormat="1" ht="24">
      <c r="B198" s="144"/>
      <c r="C198" s="145">
        <v>24</v>
      </c>
      <c r="D198" s="145" t="s">
        <v>135</v>
      </c>
      <c r="E198" s="146" t="s">
        <v>235</v>
      </c>
      <c r="F198" s="147" t="s">
        <v>236</v>
      </c>
      <c r="G198" s="148" t="s">
        <v>214</v>
      </c>
      <c r="H198" s="149">
        <v>0.879</v>
      </c>
      <c r="I198" s="150"/>
      <c r="J198" s="151">
        <f>ROUND(I198*H198,2)</f>
        <v>0</v>
      </c>
      <c r="K198" s="152"/>
      <c r="L198" s="31"/>
      <c r="M198" s="153" t="s">
        <v>1</v>
      </c>
      <c r="N198" s="154" t="s">
        <v>42</v>
      </c>
      <c r="P198" s="155">
        <f>O198*H198</f>
        <v>0</v>
      </c>
      <c r="Q198" s="155">
        <v>0</v>
      </c>
      <c r="R198" s="155">
        <f>Q198*H198</f>
        <v>0</v>
      </c>
      <c r="S198" s="155">
        <v>0</v>
      </c>
      <c r="T198" s="156">
        <f>S198*H198</f>
        <v>0</v>
      </c>
      <c r="AR198" s="157" t="s">
        <v>137</v>
      </c>
      <c r="AT198" s="157" t="s">
        <v>135</v>
      </c>
      <c r="AU198" s="157" t="s">
        <v>138</v>
      </c>
      <c r="AY198" s="16" t="s">
        <v>132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6" t="s">
        <v>138</v>
      </c>
      <c r="BK198" s="158">
        <f>ROUND(I198*H198,2)</f>
        <v>0</v>
      </c>
      <c r="BL198" s="16" t="s">
        <v>137</v>
      </c>
      <c r="BM198" s="157" t="s">
        <v>237</v>
      </c>
    </row>
    <row r="199" spans="2:65" s="1" customFormat="1" ht="24">
      <c r="B199" s="144"/>
      <c r="C199" s="145">
        <v>25</v>
      </c>
      <c r="D199" s="145" t="s">
        <v>135</v>
      </c>
      <c r="E199" s="146" t="s">
        <v>238</v>
      </c>
      <c r="F199" s="147" t="s">
        <v>239</v>
      </c>
      <c r="G199" s="148" t="s">
        <v>214</v>
      </c>
      <c r="H199" s="149">
        <v>0.879</v>
      </c>
      <c r="I199" s="150"/>
      <c r="J199" s="151">
        <f>ROUND(I199*H199,2)</f>
        <v>0</v>
      </c>
      <c r="K199" s="152"/>
      <c r="L199" s="31"/>
      <c r="M199" s="153" t="s">
        <v>1</v>
      </c>
      <c r="N199" s="154" t="s">
        <v>42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137</v>
      </c>
      <c r="AT199" s="157" t="s">
        <v>135</v>
      </c>
      <c r="AU199" s="157" t="s">
        <v>138</v>
      </c>
      <c r="AY199" s="16" t="s">
        <v>132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6" t="s">
        <v>138</v>
      </c>
      <c r="BK199" s="158">
        <f>ROUND(I199*H199,2)</f>
        <v>0</v>
      </c>
      <c r="BL199" s="16" t="s">
        <v>137</v>
      </c>
      <c r="BM199" s="157" t="s">
        <v>240</v>
      </c>
    </row>
    <row r="200" spans="2:65" s="11" customFormat="1" ht="25.9" customHeight="1">
      <c r="B200" s="132"/>
      <c r="D200" s="133" t="s">
        <v>75</v>
      </c>
      <c r="E200" s="134" t="s">
        <v>241</v>
      </c>
      <c r="F200" s="134" t="s">
        <v>242</v>
      </c>
      <c r="I200" s="135"/>
      <c r="J200" s="136">
        <f>J201+J223+J233+J244+J263+J266+J284+J291+J309+J328+J337+J346+J357+J363</f>
        <v>0</v>
      </c>
      <c r="L200" s="132"/>
      <c r="M200" s="137"/>
      <c r="P200" s="138">
        <f>P201+P223+P233+P244+P263+P266+P284+P291+P309+P328+P337+P346+P357+P363</f>
        <v>0</v>
      </c>
      <c r="R200" s="138">
        <f>R201+R223+R233+R244+R263+R266+R284+R291+R309+R328+R337+R346+R357+R363</f>
        <v>2.21502913</v>
      </c>
      <c r="T200" s="139">
        <f>T201+T223+T233+T244+T263+T266+T284+T291+T309+T328+T337+T346+T357+T363</f>
        <v>0.36812535999999996</v>
      </c>
      <c r="AR200" s="133" t="s">
        <v>138</v>
      </c>
      <c r="AT200" s="140" t="s">
        <v>75</v>
      </c>
      <c r="AU200" s="140" t="s">
        <v>76</v>
      </c>
      <c r="AY200" s="133" t="s">
        <v>132</v>
      </c>
      <c r="BK200" s="141">
        <f>BK201+BK223+BK233+BK244+BK263+BK266+BK284+BK291+BK309+BK328+BK337+BK346+BK357+BK363</f>
        <v>0</v>
      </c>
    </row>
    <row r="201" spans="2:65" s="11" customFormat="1" ht="24.75" customHeight="1">
      <c r="B201" s="132"/>
      <c r="D201" s="133" t="s">
        <v>75</v>
      </c>
      <c r="E201" s="142" t="s">
        <v>243</v>
      </c>
      <c r="F201" s="142" t="s">
        <v>244</v>
      </c>
      <c r="I201" s="135"/>
      <c r="J201" s="143">
        <f>BK201</f>
        <v>0</v>
      </c>
      <c r="L201" s="132"/>
      <c r="M201" s="137"/>
      <c r="P201" s="138">
        <f>SUM(P202:P222)</f>
        <v>0</v>
      </c>
      <c r="R201" s="138">
        <f>SUM(R202:R222)</f>
        <v>3.0399120000000002E-2</v>
      </c>
      <c r="T201" s="139">
        <f>SUM(T202:T222)</f>
        <v>0</v>
      </c>
      <c r="AR201" s="133" t="s">
        <v>138</v>
      </c>
      <c r="AT201" s="140" t="s">
        <v>75</v>
      </c>
      <c r="AU201" s="140" t="s">
        <v>84</v>
      </c>
      <c r="AY201" s="133" t="s">
        <v>132</v>
      </c>
      <c r="BK201" s="141">
        <f>SUM(BK202:BK222)</f>
        <v>0</v>
      </c>
    </row>
    <row r="202" spans="2:65" s="1" customFormat="1" ht="24">
      <c r="B202" s="144"/>
      <c r="C202" s="145">
        <v>26</v>
      </c>
      <c r="D202" s="145" t="s">
        <v>135</v>
      </c>
      <c r="E202" s="146" t="s">
        <v>245</v>
      </c>
      <c r="F202" s="147" t="s">
        <v>648</v>
      </c>
      <c r="G202" s="148" t="s">
        <v>136</v>
      </c>
      <c r="H202" s="149">
        <v>3.25</v>
      </c>
      <c r="I202" s="150"/>
      <c r="J202" s="151">
        <f>ROUND(I202*H202,2)</f>
        <v>0</v>
      </c>
      <c r="K202" s="152"/>
      <c r="L202" s="31"/>
      <c r="M202" s="153" t="s">
        <v>1</v>
      </c>
      <c r="N202" s="154" t="s">
        <v>42</v>
      </c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AR202" s="157" t="s">
        <v>183</v>
      </c>
      <c r="AT202" s="157" t="s">
        <v>135</v>
      </c>
      <c r="AU202" s="157" t="s">
        <v>138</v>
      </c>
      <c r="AY202" s="16" t="s">
        <v>132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6" t="s">
        <v>138</v>
      </c>
      <c r="BK202" s="158">
        <f>ROUND(I202*H202,2)</f>
        <v>0</v>
      </c>
      <c r="BL202" s="16" t="s">
        <v>183</v>
      </c>
      <c r="BM202" s="157" t="s">
        <v>246</v>
      </c>
    </row>
    <row r="203" spans="2:65" s="12" customFormat="1">
      <c r="B203" s="159"/>
      <c r="D203" s="160" t="s">
        <v>139</v>
      </c>
      <c r="E203" s="161" t="s">
        <v>1</v>
      </c>
      <c r="F203" s="162" t="s">
        <v>140</v>
      </c>
      <c r="H203" s="163">
        <v>3.25</v>
      </c>
      <c r="I203" s="164"/>
      <c r="L203" s="159"/>
      <c r="M203" s="165"/>
      <c r="T203" s="166"/>
      <c r="AT203" s="161" t="s">
        <v>139</v>
      </c>
      <c r="AU203" s="161" t="s">
        <v>138</v>
      </c>
      <c r="AV203" s="12" t="s">
        <v>138</v>
      </c>
      <c r="AW203" s="12" t="s">
        <v>33</v>
      </c>
      <c r="AX203" s="12" t="s">
        <v>76</v>
      </c>
      <c r="AY203" s="161" t="s">
        <v>132</v>
      </c>
    </row>
    <row r="204" spans="2:65" s="13" customFormat="1">
      <c r="B204" s="167"/>
      <c r="D204" s="160" t="s">
        <v>139</v>
      </c>
      <c r="E204" s="168" t="s">
        <v>1</v>
      </c>
      <c r="F204" s="169" t="s">
        <v>141</v>
      </c>
      <c r="H204" s="170">
        <v>3.25</v>
      </c>
      <c r="I204" s="171"/>
      <c r="L204" s="167"/>
      <c r="M204" s="172"/>
      <c r="T204" s="173"/>
      <c r="AT204" s="168" t="s">
        <v>139</v>
      </c>
      <c r="AU204" s="168" t="s">
        <v>138</v>
      </c>
      <c r="AV204" s="13" t="s">
        <v>137</v>
      </c>
      <c r="AW204" s="13" t="s">
        <v>33</v>
      </c>
      <c r="AX204" s="13" t="s">
        <v>84</v>
      </c>
      <c r="AY204" s="168" t="s">
        <v>132</v>
      </c>
    </row>
    <row r="205" spans="2:65" s="1" customFormat="1" ht="24">
      <c r="B205" s="144"/>
      <c r="C205" s="145">
        <v>27</v>
      </c>
      <c r="D205" s="145" t="s">
        <v>135</v>
      </c>
      <c r="E205" s="146" t="s">
        <v>247</v>
      </c>
      <c r="F205" s="147" t="s">
        <v>649</v>
      </c>
      <c r="G205" s="148" t="s">
        <v>136</v>
      </c>
      <c r="H205" s="149">
        <v>6.5679999999999996</v>
      </c>
      <c r="I205" s="150"/>
      <c r="J205" s="151">
        <f>ROUND(I205*H205,2)</f>
        <v>0</v>
      </c>
      <c r="K205" s="152"/>
      <c r="L205" s="31"/>
      <c r="M205" s="153" t="s">
        <v>1</v>
      </c>
      <c r="N205" s="154" t="s">
        <v>42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183</v>
      </c>
      <c r="AT205" s="157" t="s">
        <v>135</v>
      </c>
      <c r="AU205" s="157" t="s">
        <v>138</v>
      </c>
      <c r="AY205" s="16" t="s">
        <v>132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6" t="s">
        <v>138</v>
      </c>
      <c r="BK205" s="158">
        <f>ROUND(I205*H205,2)</f>
        <v>0</v>
      </c>
      <c r="BL205" s="16" t="s">
        <v>183</v>
      </c>
      <c r="BM205" s="157" t="s">
        <v>248</v>
      </c>
    </row>
    <row r="206" spans="2:65" s="12" customFormat="1">
      <c r="B206" s="159"/>
      <c r="D206" s="160" t="s">
        <v>139</v>
      </c>
      <c r="E206" s="161" t="s">
        <v>1</v>
      </c>
      <c r="F206" s="162" t="s">
        <v>249</v>
      </c>
      <c r="H206" s="163">
        <v>5.27</v>
      </c>
      <c r="I206" s="164"/>
      <c r="L206" s="159"/>
      <c r="M206" s="165"/>
      <c r="T206" s="166"/>
      <c r="AT206" s="161" t="s">
        <v>139</v>
      </c>
      <c r="AU206" s="161" t="s">
        <v>138</v>
      </c>
      <c r="AV206" s="12" t="s">
        <v>138</v>
      </c>
      <c r="AW206" s="12" t="s">
        <v>33</v>
      </c>
      <c r="AX206" s="12" t="s">
        <v>76</v>
      </c>
      <c r="AY206" s="161" t="s">
        <v>132</v>
      </c>
    </row>
    <row r="207" spans="2:65" s="12" customFormat="1">
      <c r="B207" s="159"/>
      <c r="D207" s="160" t="s">
        <v>139</v>
      </c>
      <c r="E207" s="161" t="s">
        <v>1</v>
      </c>
      <c r="F207" s="162" t="s">
        <v>250</v>
      </c>
      <c r="H207" s="163">
        <v>1.298</v>
      </c>
      <c r="I207" s="164"/>
      <c r="L207" s="159"/>
      <c r="M207" s="165"/>
      <c r="T207" s="166"/>
      <c r="AT207" s="161" t="s">
        <v>139</v>
      </c>
      <c r="AU207" s="161" t="s">
        <v>138</v>
      </c>
      <c r="AV207" s="12" t="s">
        <v>138</v>
      </c>
      <c r="AW207" s="12" t="s">
        <v>33</v>
      </c>
      <c r="AX207" s="12" t="s">
        <v>76</v>
      </c>
      <c r="AY207" s="161" t="s">
        <v>132</v>
      </c>
    </row>
    <row r="208" spans="2:65" s="13" customFormat="1">
      <c r="B208" s="167"/>
      <c r="D208" s="160" t="s">
        <v>139</v>
      </c>
      <c r="E208" s="168" t="s">
        <v>1</v>
      </c>
      <c r="F208" s="169" t="s">
        <v>141</v>
      </c>
      <c r="H208" s="170">
        <v>6.5679999999999996</v>
      </c>
      <c r="I208" s="171"/>
      <c r="L208" s="167"/>
      <c r="M208" s="172"/>
      <c r="T208" s="173"/>
      <c r="AT208" s="168" t="s">
        <v>139</v>
      </c>
      <c r="AU208" s="168" t="s">
        <v>138</v>
      </c>
      <c r="AV208" s="13" t="s">
        <v>137</v>
      </c>
      <c r="AW208" s="13" t="s">
        <v>33</v>
      </c>
      <c r="AX208" s="13" t="s">
        <v>84</v>
      </c>
      <c r="AY208" s="168" t="s">
        <v>132</v>
      </c>
    </row>
    <row r="209" spans="2:65" s="1" customFormat="1" ht="24">
      <c r="B209" s="144"/>
      <c r="C209" s="180">
        <v>28</v>
      </c>
      <c r="D209" s="180" t="s">
        <v>184</v>
      </c>
      <c r="E209" s="181" t="s">
        <v>252</v>
      </c>
      <c r="F209" s="182" t="s">
        <v>253</v>
      </c>
      <c r="G209" s="183" t="s">
        <v>254</v>
      </c>
      <c r="H209" s="184">
        <v>29.454000000000001</v>
      </c>
      <c r="I209" s="185"/>
      <c r="J209" s="186">
        <f>ROUND(I209*H209,2)</f>
        <v>0</v>
      </c>
      <c r="K209" s="187"/>
      <c r="L209" s="188"/>
      <c r="M209" s="189" t="s">
        <v>1</v>
      </c>
      <c r="N209" s="190" t="s">
        <v>42</v>
      </c>
      <c r="P209" s="155">
        <f>O209*H209</f>
        <v>0</v>
      </c>
      <c r="Q209" s="155">
        <v>1E-3</v>
      </c>
      <c r="R209" s="155">
        <f>Q209*H209</f>
        <v>2.9454000000000001E-2</v>
      </c>
      <c r="S209" s="155">
        <v>0</v>
      </c>
      <c r="T209" s="156">
        <f>S209*H209</f>
        <v>0</v>
      </c>
      <c r="AR209" s="157" t="s">
        <v>251</v>
      </c>
      <c r="AT209" s="157" t="s">
        <v>184</v>
      </c>
      <c r="AU209" s="157" t="s">
        <v>138</v>
      </c>
      <c r="AY209" s="16" t="s">
        <v>132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6" t="s">
        <v>138</v>
      </c>
      <c r="BK209" s="158">
        <f>ROUND(I209*H209,2)</f>
        <v>0</v>
      </c>
      <c r="BL209" s="16" t="s">
        <v>183</v>
      </c>
      <c r="BM209" s="157" t="s">
        <v>255</v>
      </c>
    </row>
    <row r="210" spans="2:65" s="14" customFormat="1">
      <c r="B210" s="174"/>
      <c r="D210" s="160" t="s">
        <v>139</v>
      </c>
      <c r="E210" s="175" t="s">
        <v>1</v>
      </c>
      <c r="F210" s="176" t="s">
        <v>256</v>
      </c>
      <c r="H210" s="175" t="s">
        <v>1</v>
      </c>
      <c r="I210" s="177"/>
      <c r="L210" s="174"/>
      <c r="M210" s="178"/>
      <c r="T210" s="179"/>
      <c r="AT210" s="175" t="s">
        <v>139</v>
      </c>
      <c r="AU210" s="175" t="s">
        <v>138</v>
      </c>
      <c r="AV210" s="14" t="s">
        <v>84</v>
      </c>
      <c r="AW210" s="14" t="s">
        <v>33</v>
      </c>
      <c r="AX210" s="14" t="s">
        <v>76</v>
      </c>
      <c r="AY210" s="175" t="s">
        <v>132</v>
      </c>
    </row>
    <row r="211" spans="2:65" s="12" customFormat="1">
      <c r="B211" s="159"/>
      <c r="D211" s="160" t="s">
        <v>139</v>
      </c>
      <c r="E211" s="161" t="s">
        <v>1</v>
      </c>
      <c r="F211" s="162" t="s">
        <v>257</v>
      </c>
      <c r="H211" s="163">
        <v>29.454000000000001</v>
      </c>
      <c r="I211" s="164"/>
      <c r="L211" s="159"/>
      <c r="M211" s="165"/>
      <c r="T211" s="166"/>
      <c r="AT211" s="161" t="s">
        <v>139</v>
      </c>
      <c r="AU211" s="161" t="s">
        <v>138</v>
      </c>
      <c r="AV211" s="12" t="s">
        <v>138</v>
      </c>
      <c r="AW211" s="12" t="s">
        <v>33</v>
      </c>
      <c r="AX211" s="12" t="s">
        <v>84</v>
      </c>
      <c r="AY211" s="161" t="s">
        <v>132</v>
      </c>
    </row>
    <row r="212" spans="2:65" s="1" customFormat="1" ht="24">
      <c r="B212" s="144"/>
      <c r="C212" s="145">
        <v>29</v>
      </c>
      <c r="D212" s="145" t="s">
        <v>135</v>
      </c>
      <c r="E212" s="146" t="s">
        <v>258</v>
      </c>
      <c r="F212" s="147" t="s">
        <v>259</v>
      </c>
      <c r="G212" s="148" t="s">
        <v>136</v>
      </c>
      <c r="H212" s="149">
        <v>9.8179999999999996</v>
      </c>
      <c r="I212" s="150"/>
      <c r="J212" s="151">
        <f>ROUND(I212*H212,2)</f>
        <v>0</v>
      </c>
      <c r="K212" s="152"/>
      <c r="L212" s="31"/>
      <c r="M212" s="153" t="s">
        <v>1</v>
      </c>
      <c r="N212" s="154" t="s">
        <v>42</v>
      </c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AR212" s="157" t="s">
        <v>183</v>
      </c>
      <c r="AT212" s="157" t="s">
        <v>135</v>
      </c>
      <c r="AU212" s="157" t="s">
        <v>138</v>
      </c>
      <c r="AY212" s="16" t="s">
        <v>132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6" t="s">
        <v>138</v>
      </c>
      <c r="BK212" s="158">
        <f>ROUND(I212*H212,2)</f>
        <v>0</v>
      </c>
      <c r="BL212" s="16" t="s">
        <v>183</v>
      </c>
      <c r="BM212" s="157" t="s">
        <v>260</v>
      </c>
    </row>
    <row r="213" spans="2:65" s="12" customFormat="1">
      <c r="B213" s="159"/>
      <c r="D213" s="160" t="s">
        <v>139</v>
      </c>
      <c r="E213" s="161" t="s">
        <v>1</v>
      </c>
      <c r="F213" s="162" t="s">
        <v>261</v>
      </c>
      <c r="H213" s="163">
        <v>9.8179999999999996</v>
      </c>
      <c r="I213" s="164"/>
      <c r="L213" s="159"/>
      <c r="M213" s="165"/>
      <c r="T213" s="166"/>
      <c r="AT213" s="161" t="s">
        <v>139</v>
      </c>
      <c r="AU213" s="161" t="s">
        <v>138</v>
      </c>
      <c r="AV213" s="12" t="s">
        <v>138</v>
      </c>
      <c r="AW213" s="12" t="s">
        <v>33</v>
      </c>
      <c r="AX213" s="12" t="s">
        <v>84</v>
      </c>
      <c r="AY213" s="161" t="s">
        <v>132</v>
      </c>
    </row>
    <row r="214" spans="2:65" s="1" customFormat="1" ht="24">
      <c r="B214" s="144"/>
      <c r="C214" s="145">
        <v>30</v>
      </c>
      <c r="D214" s="145" t="s">
        <v>135</v>
      </c>
      <c r="E214" s="146" t="s">
        <v>262</v>
      </c>
      <c r="F214" s="147" t="s">
        <v>263</v>
      </c>
      <c r="G214" s="148" t="s">
        <v>264</v>
      </c>
      <c r="H214" s="149">
        <v>14.32</v>
      </c>
      <c r="I214" s="150"/>
      <c r="J214" s="151">
        <f>ROUND(I214*H214,2)</f>
        <v>0</v>
      </c>
      <c r="K214" s="152"/>
      <c r="L214" s="31"/>
      <c r="M214" s="153" t="s">
        <v>1</v>
      </c>
      <c r="N214" s="154" t="s">
        <v>42</v>
      </c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AR214" s="157" t="s">
        <v>183</v>
      </c>
      <c r="AT214" s="157" t="s">
        <v>135</v>
      </c>
      <c r="AU214" s="157" t="s">
        <v>138</v>
      </c>
      <c r="AY214" s="16" t="s">
        <v>132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6" t="s">
        <v>138</v>
      </c>
      <c r="BK214" s="158">
        <f>ROUND(I214*H214,2)</f>
        <v>0</v>
      </c>
      <c r="BL214" s="16" t="s">
        <v>183</v>
      </c>
      <c r="BM214" s="157" t="s">
        <v>265</v>
      </c>
    </row>
    <row r="215" spans="2:65" s="12" customFormat="1">
      <c r="B215" s="159"/>
      <c r="D215" s="160" t="s">
        <v>139</v>
      </c>
      <c r="E215" s="161" t="s">
        <v>1</v>
      </c>
      <c r="F215" s="162" t="s">
        <v>266</v>
      </c>
      <c r="H215" s="163">
        <v>9.1199999999999992</v>
      </c>
      <c r="I215" s="164"/>
      <c r="L215" s="159"/>
      <c r="M215" s="165"/>
      <c r="T215" s="166"/>
      <c r="AT215" s="161" t="s">
        <v>139</v>
      </c>
      <c r="AU215" s="161" t="s">
        <v>138</v>
      </c>
      <c r="AV215" s="12" t="s">
        <v>138</v>
      </c>
      <c r="AW215" s="12" t="s">
        <v>33</v>
      </c>
      <c r="AX215" s="12" t="s">
        <v>76</v>
      </c>
      <c r="AY215" s="161" t="s">
        <v>132</v>
      </c>
    </row>
    <row r="216" spans="2:65" s="12" customFormat="1">
      <c r="B216" s="159"/>
      <c r="D216" s="160" t="s">
        <v>139</v>
      </c>
      <c r="E216" s="161" t="s">
        <v>1</v>
      </c>
      <c r="F216" s="162" t="s">
        <v>267</v>
      </c>
      <c r="H216" s="163">
        <v>4</v>
      </c>
      <c r="I216" s="164"/>
      <c r="L216" s="159"/>
      <c r="M216" s="165"/>
      <c r="T216" s="166"/>
      <c r="AT216" s="161" t="s">
        <v>139</v>
      </c>
      <c r="AU216" s="161" t="s">
        <v>138</v>
      </c>
      <c r="AV216" s="12" t="s">
        <v>138</v>
      </c>
      <c r="AW216" s="12" t="s">
        <v>33</v>
      </c>
      <c r="AX216" s="12" t="s">
        <v>76</v>
      </c>
      <c r="AY216" s="161" t="s">
        <v>132</v>
      </c>
    </row>
    <row r="217" spans="2:65" s="12" customFormat="1">
      <c r="B217" s="159"/>
      <c r="D217" s="160" t="s">
        <v>139</v>
      </c>
      <c r="E217" s="161" t="s">
        <v>1</v>
      </c>
      <c r="F217" s="162" t="s">
        <v>268</v>
      </c>
      <c r="H217" s="163">
        <v>1.2</v>
      </c>
      <c r="I217" s="164"/>
      <c r="L217" s="159"/>
      <c r="M217" s="165"/>
      <c r="T217" s="166"/>
      <c r="AT217" s="161" t="s">
        <v>139</v>
      </c>
      <c r="AU217" s="161" t="s">
        <v>138</v>
      </c>
      <c r="AV217" s="12" t="s">
        <v>138</v>
      </c>
      <c r="AW217" s="12" t="s">
        <v>33</v>
      </c>
      <c r="AX217" s="12" t="s">
        <v>76</v>
      </c>
      <c r="AY217" s="161" t="s">
        <v>132</v>
      </c>
    </row>
    <row r="218" spans="2:65" s="13" customFormat="1">
      <c r="B218" s="167"/>
      <c r="D218" s="160" t="s">
        <v>139</v>
      </c>
      <c r="E218" s="168" t="s">
        <v>1</v>
      </c>
      <c r="F218" s="169" t="s">
        <v>141</v>
      </c>
      <c r="H218" s="170">
        <v>14.319999999999999</v>
      </c>
      <c r="I218" s="171"/>
      <c r="L218" s="167"/>
      <c r="M218" s="172"/>
      <c r="T218" s="173"/>
      <c r="AT218" s="168" t="s">
        <v>139</v>
      </c>
      <c r="AU218" s="168" t="s">
        <v>138</v>
      </c>
      <c r="AV218" s="13" t="s">
        <v>137</v>
      </c>
      <c r="AW218" s="13" t="s">
        <v>33</v>
      </c>
      <c r="AX218" s="13" t="s">
        <v>84</v>
      </c>
      <c r="AY218" s="168" t="s">
        <v>132</v>
      </c>
    </row>
    <row r="219" spans="2:65" s="1" customFormat="1" ht="24">
      <c r="B219" s="144"/>
      <c r="C219" s="145">
        <v>31</v>
      </c>
      <c r="D219" s="145" t="s">
        <v>135</v>
      </c>
      <c r="E219" s="146" t="s">
        <v>269</v>
      </c>
      <c r="F219" s="147" t="s">
        <v>270</v>
      </c>
      <c r="G219" s="148" t="s">
        <v>181</v>
      </c>
      <c r="H219" s="149">
        <v>6</v>
      </c>
      <c r="I219" s="150"/>
      <c r="J219" s="151">
        <f>ROUND(I219*H219,2)</f>
        <v>0</v>
      </c>
      <c r="K219" s="152"/>
      <c r="L219" s="31"/>
      <c r="M219" s="153" t="s">
        <v>1</v>
      </c>
      <c r="N219" s="154" t="s">
        <v>42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183</v>
      </c>
      <c r="AT219" s="157" t="s">
        <v>135</v>
      </c>
      <c r="AU219" s="157" t="s">
        <v>138</v>
      </c>
      <c r="AY219" s="16" t="s">
        <v>132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6" t="s">
        <v>138</v>
      </c>
      <c r="BK219" s="158">
        <f>ROUND(I219*H219,2)</f>
        <v>0</v>
      </c>
      <c r="BL219" s="16" t="s">
        <v>183</v>
      </c>
      <c r="BM219" s="157" t="s">
        <v>271</v>
      </c>
    </row>
    <row r="220" spans="2:65" s="1" customFormat="1" ht="12">
      <c r="B220" s="144"/>
      <c r="C220" s="180">
        <v>32</v>
      </c>
      <c r="D220" s="180" t="s">
        <v>184</v>
      </c>
      <c r="E220" s="181" t="s">
        <v>272</v>
      </c>
      <c r="F220" s="182" t="s">
        <v>273</v>
      </c>
      <c r="G220" s="183" t="s">
        <v>264</v>
      </c>
      <c r="H220" s="184">
        <v>15.752000000000001</v>
      </c>
      <c r="I220" s="185"/>
      <c r="J220" s="186">
        <f>ROUND(I220*H220,2)</f>
        <v>0</v>
      </c>
      <c r="K220" s="187"/>
      <c r="L220" s="188"/>
      <c r="M220" s="189" t="s">
        <v>1</v>
      </c>
      <c r="N220" s="190" t="s">
        <v>42</v>
      </c>
      <c r="P220" s="155">
        <f>O220*H220</f>
        <v>0</v>
      </c>
      <c r="Q220" s="155">
        <v>6.0000000000000002E-5</v>
      </c>
      <c r="R220" s="155">
        <f>Q220*H220</f>
        <v>9.4512000000000003E-4</v>
      </c>
      <c r="S220" s="155">
        <v>0</v>
      </c>
      <c r="T220" s="156">
        <f>S220*H220</f>
        <v>0</v>
      </c>
      <c r="AR220" s="157" t="s">
        <v>251</v>
      </c>
      <c r="AT220" s="157" t="s">
        <v>184</v>
      </c>
      <c r="AU220" s="157" t="s">
        <v>138</v>
      </c>
      <c r="AY220" s="16" t="s">
        <v>132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6" t="s">
        <v>138</v>
      </c>
      <c r="BK220" s="158">
        <f>ROUND(I220*H220,2)</f>
        <v>0</v>
      </c>
      <c r="BL220" s="16" t="s">
        <v>183</v>
      </c>
      <c r="BM220" s="157" t="s">
        <v>274</v>
      </c>
    </row>
    <row r="221" spans="2:65" s="12" customFormat="1">
      <c r="B221" s="159"/>
      <c r="D221" s="160" t="s">
        <v>139</v>
      </c>
      <c r="E221" s="161" t="s">
        <v>1</v>
      </c>
      <c r="F221" s="162" t="s">
        <v>275</v>
      </c>
      <c r="H221" s="163">
        <v>15.752000000000001</v>
      </c>
      <c r="I221" s="164"/>
      <c r="L221" s="159"/>
      <c r="M221" s="165"/>
      <c r="T221" s="166"/>
      <c r="AT221" s="161" t="s">
        <v>139</v>
      </c>
      <c r="AU221" s="161" t="s">
        <v>138</v>
      </c>
      <c r="AV221" s="12" t="s">
        <v>138</v>
      </c>
      <c r="AW221" s="12" t="s">
        <v>33</v>
      </c>
      <c r="AX221" s="12" t="s">
        <v>84</v>
      </c>
      <c r="AY221" s="161" t="s">
        <v>132</v>
      </c>
    </row>
    <row r="222" spans="2:65" s="1" customFormat="1" ht="24">
      <c r="B222" s="144"/>
      <c r="C222" s="145">
        <v>33</v>
      </c>
      <c r="D222" s="145" t="s">
        <v>135</v>
      </c>
      <c r="E222" s="146" t="s">
        <v>276</v>
      </c>
      <c r="F222" s="147" t="s">
        <v>277</v>
      </c>
      <c r="G222" s="148" t="s">
        <v>214</v>
      </c>
      <c r="H222" s="149">
        <v>0.03</v>
      </c>
      <c r="I222" s="150"/>
      <c r="J222" s="151">
        <f>ROUND(I222*H222,2)</f>
        <v>0</v>
      </c>
      <c r="K222" s="152"/>
      <c r="L222" s="31"/>
      <c r="M222" s="153" t="s">
        <v>1</v>
      </c>
      <c r="N222" s="154" t="s">
        <v>42</v>
      </c>
      <c r="P222" s="155">
        <f>O222*H222</f>
        <v>0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AR222" s="157" t="s">
        <v>183</v>
      </c>
      <c r="AT222" s="157" t="s">
        <v>135</v>
      </c>
      <c r="AU222" s="157" t="s">
        <v>138</v>
      </c>
      <c r="AY222" s="16" t="s">
        <v>132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6" t="s">
        <v>138</v>
      </c>
      <c r="BK222" s="158">
        <f>ROUND(I222*H222,2)</f>
        <v>0</v>
      </c>
      <c r="BL222" s="16" t="s">
        <v>183</v>
      </c>
      <c r="BM222" s="157" t="s">
        <v>278</v>
      </c>
    </row>
    <row r="223" spans="2:65" s="11" customFormat="1" ht="22.9" customHeight="1">
      <c r="B223" s="132"/>
      <c r="D223" s="133" t="s">
        <v>75</v>
      </c>
      <c r="E223" s="142" t="s">
        <v>279</v>
      </c>
      <c r="F223" s="142" t="s">
        <v>280</v>
      </c>
      <c r="I223" s="135"/>
      <c r="J223" s="143">
        <f>BK223</f>
        <v>0</v>
      </c>
      <c r="L223" s="132"/>
      <c r="M223" s="137"/>
      <c r="P223" s="138">
        <f>SUM(P224:P232)</f>
        <v>0</v>
      </c>
      <c r="R223" s="138">
        <f>SUM(R224:R232)</f>
        <v>8.3000000000000001E-3</v>
      </c>
      <c r="T223" s="139">
        <f>SUM(T224:T232)</f>
        <v>2.1179999999999997E-2</v>
      </c>
      <c r="AR223" s="133" t="s">
        <v>138</v>
      </c>
      <c r="AT223" s="140" t="s">
        <v>75</v>
      </c>
      <c r="AU223" s="140" t="s">
        <v>84</v>
      </c>
      <c r="AY223" s="133" t="s">
        <v>132</v>
      </c>
      <c r="BK223" s="141">
        <f>SUM(BK224:BK232)</f>
        <v>0</v>
      </c>
    </row>
    <row r="224" spans="2:65" s="1" customFormat="1" ht="12">
      <c r="B224" s="144"/>
      <c r="C224" s="145">
        <v>34</v>
      </c>
      <c r="D224" s="145" t="s">
        <v>135</v>
      </c>
      <c r="E224" s="146" t="s">
        <v>281</v>
      </c>
      <c r="F224" s="147" t="s">
        <v>282</v>
      </c>
      <c r="G224" s="148" t="s">
        <v>264</v>
      </c>
      <c r="H224" s="149">
        <v>6</v>
      </c>
      <c r="I224" s="150"/>
      <c r="J224" s="151">
        <f>ROUND(I224*H224,2)</f>
        <v>0</v>
      </c>
      <c r="K224" s="152"/>
      <c r="L224" s="31"/>
      <c r="M224" s="153" t="s">
        <v>1</v>
      </c>
      <c r="N224" s="154" t="s">
        <v>42</v>
      </c>
      <c r="P224" s="155">
        <f>O224*H224</f>
        <v>0</v>
      </c>
      <c r="Q224" s="155">
        <v>0</v>
      </c>
      <c r="R224" s="155">
        <f>Q224*H224</f>
        <v>0</v>
      </c>
      <c r="S224" s="155">
        <v>1.98E-3</v>
      </c>
      <c r="T224" s="156">
        <f>S224*H224</f>
        <v>1.188E-2</v>
      </c>
      <c r="AR224" s="157" t="s">
        <v>183</v>
      </c>
      <c r="AT224" s="157" t="s">
        <v>135</v>
      </c>
      <c r="AU224" s="157" t="s">
        <v>138</v>
      </c>
      <c r="AY224" s="16" t="s">
        <v>132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6" t="s">
        <v>138</v>
      </c>
      <c r="BK224" s="158">
        <f>ROUND(I224*H224,2)</f>
        <v>0</v>
      </c>
      <c r="BL224" s="16" t="s">
        <v>183</v>
      </c>
      <c r="BM224" s="157" t="s">
        <v>283</v>
      </c>
    </row>
    <row r="225" spans="2:65" s="1" customFormat="1" ht="12">
      <c r="B225" s="144"/>
      <c r="C225" s="145">
        <v>35</v>
      </c>
      <c r="D225" s="145" t="s">
        <v>135</v>
      </c>
      <c r="E225" s="146" t="s">
        <v>284</v>
      </c>
      <c r="F225" s="147" t="s">
        <v>285</v>
      </c>
      <c r="G225" s="148" t="s">
        <v>264</v>
      </c>
      <c r="H225" s="149">
        <v>2</v>
      </c>
      <c r="I225" s="150"/>
      <c r="J225" s="151">
        <f>ROUND(I225*H225,2)</f>
        <v>0</v>
      </c>
      <c r="K225" s="152"/>
      <c r="L225" s="31"/>
      <c r="M225" s="153" t="s">
        <v>1</v>
      </c>
      <c r="N225" s="154" t="s">
        <v>42</v>
      </c>
      <c r="P225" s="155">
        <f>O225*H225</f>
        <v>0</v>
      </c>
      <c r="Q225" s="155">
        <v>1.7700000000000001E-3</v>
      </c>
      <c r="R225" s="155">
        <f>Q225*H225</f>
        <v>3.5400000000000002E-3</v>
      </c>
      <c r="S225" s="155">
        <v>0</v>
      </c>
      <c r="T225" s="156">
        <f>S225*H225</f>
        <v>0</v>
      </c>
      <c r="AR225" s="157" t="s">
        <v>183</v>
      </c>
      <c r="AT225" s="157" t="s">
        <v>135</v>
      </c>
      <c r="AU225" s="157" t="s">
        <v>138</v>
      </c>
      <c r="AY225" s="16" t="s">
        <v>132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6" t="s">
        <v>138</v>
      </c>
      <c r="BK225" s="158">
        <f>ROUND(I225*H225,2)</f>
        <v>0</v>
      </c>
      <c r="BL225" s="16" t="s">
        <v>183</v>
      </c>
      <c r="BM225" s="157" t="s">
        <v>286</v>
      </c>
    </row>
    <row r="226" spans="2:65" s="1" customFormat="1" ht="12">
      <c r="B226" s="144"/>
      <c r="C226" s="145">
        <v>36</v>
      </c>
      <c r="D226" s="145" t="s">
        <v>135</v>
      </c>
      <c r="E226" s="146" t="s">
        <v>287</v>
      </c>
      <c r="F226" s="147" t="s">
        <v>288</v>
      </c>
      <c r="G226" s="148" t="s">
        <v>264</v>
      </c>
      <c r="H226" s="149">
        <v>7</v>
      </c>
      <c r="I226" s="150"/>
      <c r="J226" s="151">
        <f>ROUND(I226*H226,2)</f>
        <v>0</v>
      </c>
      <c r="K226" s="152"/>
      <c r="L226" s="31"/>
      <c r="M226" s="153" t="s">
        <v>1</v>
      </c>
      <c r="N226" s="154" t="s">
        <v>42</v>
      </c>
      <c r="P226" s="155">
        <f>O226*H226</f>
        <v>0</v>
      </c>
      <c r="Q226" s="155">
        <v>4.6000000000000001E-4</v>
      </c>
      <c r="R226" s="155">
        <f>Q226*H226</f>
        <v>3.2200000000000002E-3</v>
      </c>
      <c r="S226" s="155">
        <v>0</v>
      </c>
      <c r="T226" s="156">
        <f>S226*H226</f>
        <v>0</v>
      </c>
      <c r="AR226" s="157" t="s">
        <v>183</v>
      </c>
      <c r="AT226" s="157" t="s">
        <v>135</v>
      </c>
      <c r="AU226" s="157" t="s">
        <v>138</v>
      </c>
      <c r="AY226" s="16" t="s">
        <v>132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6" t="s">
        <v>138</v>
      </c>
      <c r="BK226" s="158">
        <f>ROUND(I226*H226,2)</f>
        <v>0</v>
      </c>
      <c r="BL226" s="16" t="s">
        <v>183</v>
      </c>
      <c r="BM226" s="157" t="s">
        <v>289</v>
      </c>
    </row>
    <row r="227" spans="2:65" s="1" customFormat="1" ht="12">
      <c r="B227" s="144"/>
      <c r="C227" s="145">
        <v>37</v>
      </c>
      <c r="D227" s="145" t="s">
        <v>135</v>
      </c>
      <c r="E227" s="146" t="s">
        <v>290</v>
      </c>
      <c r="F227" s="147" t="s">
        <v>291</v>
      </c>
      <c r="G227" s="148" t="s">
        <v>264</v>
      </c>
      <c r="H227" s="149">
        <v>2</v>
      </c>
      <c r="I227" s="150"/>
      <c r="J227" s="151">
        <f>ROUND(I227*H227,2)</f>
        <v>0</v>
      </c>
      <c r="K227" s="152"/>
      <c r="L227" s="31"/>
      <c r="M227" s="153" t="s">
        <v>1</v>
      </c>
      <c r="N227" s="154" t="s">
        <v>42</v>
      </c>
      <c r="P227" s="155">
        <f>O227*H227</f>
        <v>0</v>
      </c>
      <c r="Q227" s="155">
        <v>7.6999999999999996E-4</v>
      </c>
      <c r="R227" s="155">
        <f>Q227*H227</f>
        <v>1.5399999999999999E-3</v>
      </c>
      <c r="S227" s="155">
        <v>0</v>
      </c>
      <c r="T227" s="156">
        <f>S227*H227</f>
        <v>0</v>
      </c>
      <c r="AR227" s="157" t="s">
        <v>183</v>
      </c>
      <c r="AT227" s="157" t="s">
        <v>135</v>
      </c>
      <c r="AU227" s="157" t="s">
        <v>138</v>
      </c>
      <c r="AY227" s="16" t="s">
        <v>132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6" t="s">
        <v>138</v>
      </c>
      <c r="BK227" s="158">
        <f>ROUND(I227*H227,2)</f>
        <v>0</v>
      </c>
      <c r="BL227" s="16" t="s">
        <v>183</v>
      </c>
      <c r="BM227" s="157" t="s">
        <v>292</v>
      </c>
    </row>
    <row r="228" spans="2:65" s="1" customFormat="1" ht="12">
      <c r="B228" s="144"/>
      <c r="C228" s="145">
        <v>38</v>
      </c>
      <c r="D228" s="145" t="s">
        <v>135</v>
      </c>
      <c r="E228" s="146" t="s">
        <v>293</v>
      </c>
      <c r="F228" s="147" t="s">
        <v>294</v>
      </c>
      <c r="G228" s="148" t="s">
        <v>181</v>
      </c>
      <c r="H228" s="149">
        <v>3</v>
      </c>
      <c r="I228" s="150"/>
      <c r="J228" s="151">
        <f>ROUND(I228*H228,2)</f>
        <v>0</v>
      </c>
      <c r="K228" s="152"/>
      <c r="L228" s="31"/>
      <c r="M228" s="153" t="s">
        <v>1</v>
      </c>
      <c r="N228" s="154" t="s">
        <v>42</v>
      </c>
      <c r="P228" s="155">
        <f>O228*H228</f>
        <v>0</v>
      </c>
      <c r="Q228" s="155">
        <v>0</v>
      </c>
      <c r="R228" s="155">
        <f>Q228*H228</f>
        <v>0</v>
      </c>
      <c r="S228" s="155">
        <v>3.0999999999999999E-3</v>
      </c>
      <c r="T228" s="156">
        <f>S228*H228</f>
        <v>9.2999999999999992E-3</v>
      </c>
      <c r="AR228" s="157" t="s">
        <v>183</v>
      </c>
      <c r="AT228" s="157" t="s">
        <v>135</v>
      </c>
      <c r="AU228" s="157" t="s">
        <v>138</v>
      </c>
      <c r="AY228" s="16" t="s">
        <v>132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6" t="s">
        <v>138</v>
      </c>
      <c r="BK228" s="158">
        <f>ROUND(I228*H228,2)</f>
        <v>0</v>
      </c>
      <c r="BL228" s="16" t="s">
        <v>183</v>
      </c>
      <c r="BM228" s="157" t="s">
        <v>295</v>
      </c>
    </row>
    <row r="229" spans="2:65" s="14" customFormat="1">
      <c r="B229" s="174"/>
      <c r="D229" s="160" t="s">
        <v>139</v>
      </c>
      <c r="E229" s="175" t="s">
        <v>1</v>
      </c>
      <c r="F229" s="176" t="s">
        <v>296</v>
      </c>
      <c r="H229" s="175" t="s">
        <v>1</v>
      </c>
      <c r="I229" s="177"/>
      <c r="L229" s="174"/>
      <c r="M229" s="178"/>
      <c r="T229" s="179"/>
      <c r="AT229" s="175" t="s">
        <v>139</v>
      </c>
      <c r="AU229" s="175" t="s">
        <v>138</v>
      </c>
      <c r="AV229" s="14" t="s">
        <v>84</v>
      </c>
      <c r="AW229" s="14" t="s">
        <v>33</v>
      </c>
      <c r="AX229" s="14" t="s">
        <v>76</v>
      </c>
      <c r="AY229" s="175" t="s">
        <v>132</v>
      </c>
    </row>
    <row r="230" spans="2:65" s="12" customFormat="1">
      <c r="B230" s="159"/>
      <c r="D230" s="160" t="s">
        <v>139</v>
      </c>
      <c r="E230" s="161" t="s">
        <v>1</v>
      </c>
      <c r="F230" s="162" t="s">
        <v>143</v>
      </c>
      <c r="H230" s="163">
        <v>3</v>
      </c>
      <c r="I230" s="164"/>
      <c r="L230" s="159"/>
      <c r="M230" s="165"/>
      <c r="T230" s="166"/>
      <c r="AT230" s="161" t="s">
        <v>139</v>
      </c>
      <c r="AU230" s="161" t="s">
        <v>138</v>
      </c>
      <c r="AV230" s="12" t="s">
        <v>138</v>
      </c>
      <c r="AW230" s="12" t="s">
        <v>33</v>
      </c>
      <c r="AX230" s="12" t="s">
        <v>84</v>
      </c>
      <c r="AY230" s="161" t="s">
        <v>132</v>
      </c>
    </row>
    <row r="231" spans="2:65" s="1" customFormat="1" ht="24">
      <c r="B231" s="144"/>
      <c r="C231" s="145">
        <v>39</v>
      </c>
      <c r="D231" s="145" t="s">
        <v>135</v>
      </c>
      <c r="E231" s="146" t="s">
        <v>297</v>
      </c>
      <c r="F231" s="147" t="s">
        <v>298</v>
      </c>
      <c r="G231" s="148" t="s">
        <v>264</v>
      </c>
      <c r="H231" s="149">
        <v>11</v>
      </c>
      <c r="I231" s="150"/>
      <c r="J231" s="151">
        <f>ROUND(I231*H231,2)</f>
        <v>0</v>
      </c>
      <c r="K231" s="152"/>
      <c r="L231" s="31"/>
      <c r="M231" s="153" t="s">
        <v>1</v>
      </c>
      <c r="N231" s="154" t="s">
        <v>42</v>
      </c>
      <c r="P231" s="155">
        <f>O231*H231</f>
        <v>0</v>
      </c>
      <c r="Q231" s="155">
        <v>0</v>
      </c>
      <c r="R231" s="155">
        <f>Q231*H231</f>
        <v>0</v>
      </c>
      <c r="S231" s="155">
        <v>0</v>
      </c>
      <c r="T231" s="156">
        <f>S231*H231</f>
        <v>0</v>
      </c>
      <c r="AR231" s="157" t="s">
        <v>183</v>
      </c>
      <c r="AT231" s="157" t="s">
        <v>135</v>
      </c>
      <c r="AU231" s="157" t="s">
        <v>138</v>
      </c>
      <c r="AY231" s="16" t="s">
        <v>132</v>
      </c>
      <c r="BE231" s="158">
        <f>IF(N231="základní",J231,0)</f>
        <v>0</v>
      </c>
      <c r="BF231" s="158">
        <f>IF(N231="snížená",J231,0)</f>
        <v>0</v>
      </c>
      <c r="BG231" s="158">
        <f>IF(N231="zákl. přenesená",J231,0)</f>
        <v>0</v>
      </c>
      <c r="BH231" s="158">
        <f>IF(N231="sníž. přenesená",J231,0)</f>
        <v>0</v>
      </c>
      <c r="BI231" s="158">
        <f>IF(N231="nulová",J231,0)</f>
        <v>0</v>
      </c>
      <c r="BJ231" s="16" t="s">
        <v>138</v>
      </c>
      <c r="BK231" s="158">
        <f>ROUND(I231*H231,2)</f>
        <v>0</v>
      </c>
      <c r="BL231" s="16" t="s">
        <v>183</v>
      </c>
      <c r="BM231" s="157" t="s">
        <v>299</v>
      </c>
    </row>
    <row r="232" spans="2:65" s="1" customFormat="1" ht="24">
      <c r="B232" s="144"/>
      <c r="C232" s="145">
        <v>40</v>
      </c>
      <c r="D232" s="145" t="s">
        <v>135</v>
      </c>
      <c r="E232" s="146" t="s">
        <v>300</v>
      </c>
      <c r="F232" s="147" t="s">
        <v>301</v>
      </c>
      <c r="G232" s="148" t="s">
        <v>214</v>
      </c>
      <c r="H232" s="149">
        <v>8.0000000000000002E-3</v>
      </c>
      <c r="I232" s="150"/>
      <c r="J232" s="151">
        <f>ROUND(I232*H232,2)</f>
        <v>0</v>
      </c>
      <c r="K232" s="152"/>
      <c r="L232" s="31"/>
      <c r="M232" s="153" t="s">
        <v>1</v>
      </c>
      <c r="N232" s="154" t="s">
        <v>42</v>
      </c>
      <c r="P232" s="155">
        <f>O232*H232</f>
        <v>0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AR232" s="157" t="s">
        <v>183</v>
      </c>
      <c r="AT232" s="157" t="s">
        <v>135</v>
      </c>
      <c r="AU232" s="157" t="s">
        <v>138</v>
      </c>
      <c r="AY232" s="16" t="s">
        <v>132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6" t="s">
        <v>138</v>
      </c>
      <c r="BK232" s="158">
        <f>ROUND(I232*H232,2)</f>
        <v>0</v>
      </c>
      <c r="BL232" s="16" t="s">
        <v>183</v>
      </c>
      <c r="BM232" s="157" t="s">
        <v>302</v>
      </c>
    </row>
    <row r="233" spans="2:65" s="11" customFormat="1" ht="22.9" customHeight="1">
      <c r="B233" s="132"/>
      <c r="D233" s="133" t="s">
        <v>75</v>
      </c>
      <c r="E233" s="142" t="s">
        <v>303</v>
      </c>
      <c r="F233" s="142" t="s">
        <v>304</v>
      </c>
      <c r="I233" s="135"/>
      <c r="J233" s="143">
        <f>BK233</f>
        <v>0</v>
      </c>
      <c r="L233" s="132"/>
      <c r="M233" s="137"/>
      <c r="P233" s="138">
        <f>SUM(P234:P243)</f>
        <v>0</v>
      </c>
      <c r="R233" s="138">
        <f>SUM(R234:R243)</f>
        <v>2.018E-2</v>
      </c>
      <c r="T233" s="139">
        <f>SUM(T234:T243)</f>
        <v>2.7999999999999995E-3</v>
      </c>
      <c r="AR233" s="133" t="s">
        <v>138</v>
      </c>
      <c r="AT233" s="140" t="s">
        <v>75</v>
      </c>
      <c r="AU233" s="140" t="s">
        <v>84</v>
      </c>
      <c r="AY233" s="133" t="s">
        <v>132</v>
      </c>
      <c r="BK233" s="141">
        <f>SUM(BK234:BK243)</f>
        <v>0</v>
      </c>
    </row>
    <row r="234" spans="2:65" s="1" customFormat="1" ht="12">
      <c r="B234" s="144"/>
      <c r="C234" s="145">
        <v>41</v>
      </c>
      <c r="D234" s="145" t="s">
        <v>135</v>
      </c>
      <c r="E234" s="146" t="s">
        <v>305</v>
      </c>
      <c r="F234" s="147" t="s">
        <v>306</v>
      </c>
      <c r="G234" s="148" t="s">
        <v>264</v>
      </c>
      <c r="H234" s="149">
        <v>10</v>
      </c>
      <c r="I234" s="150"/>
      <c r="J234" s="151">
        <f t="shared" ref="J234:J243" si="10">ROUND(I234*H234,2)</f>
        <v>0</v>
      </c>
      <c r="K234" s="152"/>
      <c r="L234" s="31"/>
      <c r="M234" s="153" t="s">
        <v>1</v>
      </c>
      <c r="N234" s="154" t="s">
        <v>42</v>
      </c>
      <c r="P234" s="155">
        <f t="shared" ref="P234:P243" si="11">O234*H234</f>
        <v>0</v>
      </c>
      <c r="Q234" s="155">
        <v>0</v>
      </c>
      <c r="R234" s="155">
        <f t="shared" ref="R234:R243" si="12">Q234*H234</f>
        <v>0</v>
      </c>
      <c r="S234" s="155">
        <v>2.7999999999999998E-4</v>
      </c>
      <c r="T234" s="156">
        <f t="shared" ref="T234:T243" si="13">S234*H234</f>
        <v>2.7999999999999995E-3</v>
      </c>
      <c r="AR234" s="157" t="s">
        <v>183</v>
      </c>
      <c r="AT234" s="157" t="s">
        <v>135</v>
      </c>
      <c r="AU234" s="157" t="s">
        <v>138</v>
      </c>
      <c r="AY234" s="16" t="s">
        <v>132</v>
      </c>
      <c r="BE234" s="158">
        <f t="shared" ref="BE234:BE243" si="14">IF(N234="základní",J234,0)</f>
        <v>0</v>
      </c>
      <c r="BF234" s="158">
        <f t="shared" ref="BF234:BF243" si="15">IF(N234="snížená",J234,0)</f>
        <v>0</v>
      </c>
      <c r="BG234" s="158">
        <f t="shared" ref="BG234:BG243" si="16">IF(N234="zákl. přenesená",J234,0)</f>
        <v>0</v>
      </c>
      <c r="BH234" s="158">
        <f t="shared" ref="BH234:BH243" si="17">IF(N234="sníž. přenesená",J234,0)</f>
        <v>0</v>
      </c>
      <c r="BI234" s="158">
        <f t="shared" ref="BI234:BI243" si="18">IF(N234="nulová",J234,0)</f>
        <v>0</v>
      </c>
      <c r="BJ234" s="16" t="s">
        <v>138</v>
      </c>
      <c r="BK234" s="158">
        <f t="shared" ref="BK234:BK243" si="19">ROUND(I234*H234,2)</f>
        <v>0</v>
      </c>
      <c r="BL234" s="16" t="s">
        <v>183</v>
      </c>
      <c r="BM234" s="157" t="s">
        <v>307</v>
      </c>
    </row>
    <row r="235" spans="2:65" s="1" customFormat="1" ht="24">
      <c r="B235" s="144"/>
      <c r="C235" s="145">
        <v>42</v>
      </c>
      <c r="D235" s="145" t="s">
        <v>135</v>
      </c>
      <c r="E235" s="146" t="s">
        <v>308</v>
      </c>
      <c r="F235" s="147" t="s">
        <v>309</v>
      </c>
      <c r="G235" s="148" t="s">
        <v>264</v>
      </c>
      <c r="H235" s="149">
        <v>20</v>
      </c>
      <c r="I235" s="150"/>
      <c r="J235" s="151">
        <f t="shared" si="10"/>
        <v>0</v>
      </c>
      <c r="K235" s="152"/>
      <c r="L235" s="31"/>
      <c r="M235" s="153" t="s">
        <v>1</v>
      </c>
      <c r="N235" s="154" t="s">
        <v>42</v>
      </c>
      <c r="P235" s="155">
        <f t="shared" si="11"/>
        <v>0</v>
      </c>
      <c r="Q235" s="155">
        <v>4.2000000000000002E-4</v>
      </c>
      <c r="R235" s="155">
        <f t="shared" si="12"/>
        <v>8.4000000000000012E-3</v>
      </c>
      <c r="S235" s="155">
        <v>0</v>
      </c>
      <c r="T235" s="156">
        <f t="shared" si="13"/>
        <v>0</v>
      </c>
      <c r="AR235" s="157" t="s">
        <v>183</v>
      </c>
      <c r="AT235" s="157" t="s">
        <v>135</v>
      </c>
      <c r="AU235" s="157" t="s">
        <v>138</v>
      </c>
      <c r="AY235" s="16" t="s">
        <v>132</v>
      </c>
      <c r="BE235" s="158">
        <f t="shared" si="14"/>
        <v>0</v>
      </c>
      <c r="BF235" s="158">
        <f t="shared" si="15"/>
        <v>0</v>
      </c>
      <c r="BG235" s="158">
        <f t="shared" si="16"/>
        <v>0</v>
      </c>
      <c r="BH235" s="158">
        <f t="shared" si="17"/>
        <v>0</v>
      </c>
      <c r="BI235" s="158">
        <f t="shared" si="18"/>
        <v>0</v>
      </c>
      <c r="BJ235" s="16" t="s">
        <v>138</v>
      </c>
      <c r="BK235" s="158">
        <f t="shared" si="19"/>
        <v>0</v>
      </c>
      <c r="BL235" s="16" t="s">
        <v>183</v>
      </c>
      <c r="BM235" s="157" t="s">
        <v>310</v>
      </c>
    </row>
    <row r="236" spans="2:65" s="1" customFormat="1" ht="24">
      <c r="B236" s="144"/>
      <c r="C236" s="180">
        <v>43</v>
      </c>
      <c r="D236" s="180" t="s">
        <v>184</v>
      </c>
      <c r="E236" s="181" t="s">
        <v>311</v>
      </c>
      <c r="F236" s="182" t="s">
        <v>312</v>
      </c>
      <c r="G236" s="183" t="s">
        <v>264</v>
      </c>
      <c r="H236" s="184">
        <v>7</v>
      </c>
      <c r="I236" s="185"/>
      <c r="J236" s="186">
        <f t="shared" si="10"/>
        <v>0</v>
      </c>
      <c r="K236" s="187"/>
      <c r="L236" s="188"/>
      <c r="M236" s="189" t="s">
        <v>1</v>
      </c>
      <c r="N236" s="190" t="s">
        <v>42</v>
      </c>
      <c r="P236" s="155">
        <f t="shared" si="11"/>
        <v>0</v>
      </c>
      <c r="Q236" s="155">
        <v>1.1E-4</v>
      </c>
      <c r="R236" s="155">
        <f t="shared" si="12"/>
        <v>7.7000000000000007E-4</v>
      </c>
      <c r="S236" s="155">
        <v>0</v>
      </c>
      <c r="T236" s="156">
        <f t="shared" si="13"/>
        <v>0</v>
      </c>
      <c r="AR236" s="157" t="s">
        <v>251</v>
      </c>
      <c r="AT236" s="157" t="s">
        <v>184</v>
      </c>
      <c r="AU236" s="157" t="s">
        <v>138</v>
      </c>
      <c r="AY236" s="16" t="s">
        <v>132</v>
      </c>
      <c r="BE236" s="158">
        <f t="shared" si="14"/>
        <v>0</v>
      </c>
      <c r="BF236" s="158">
        <f t="shared" si="15"/>
        <v>0</v>
      </c>
      <c r="BG236" s="158">
        <f t="shared" si="16"/>
        <v>0</v>
      </c>
      <c r="BH236" s="158">
        <f t="shared" si="17"/>
        <v>0</v>
      </c>
      <c r="BI236" s="158">
        <f t="shared" si="18"/>
        <v>0</v>
      </c>
      <c r="BJ236" s="16" t="s">
        <v>138</v>
      </c>
      <c r="BK236" s="158">
        <f t="shared" si="19"/>
        <v>0</v>
      </c>
      <c r="BL236" s="16" t="s">
        <v>183</v>
      </c>
      <c r="BM236" s="157" t="s">
        <v>313</v>
      </c>
    </row>
    <row r="237" spans="2:65" s="1" customFormat="1" ht="24">
      <c r="B237" s="144"/>
      <c r="C237" s="180">
        <v>44</v>
      </c>
      <c r="D237" s="180" t="s">
        <v>184</v>
      </c>
      <c r="E237" s="181" t="s">
        <v>314</v>
      </c>
      <c r="F237" s="182" t="s">
        <v>315</v>
      </c>
      <c r="G237" s="183" t="s">
        <v>264</v>
      </c>
      <c r="H237" s="184">
        <v>7</v>
      </c>
      <c r="I237" s="185"/>
      <c r="J237" s="186">
        <f t="shared" si="10"/>
        <v>0</v>
      </c>
      <c r="K237" s="187"/>
      <c r="L237" s="188"/>
      <c r="M237" s="189" t="s">
        <v>1</v>
      </c>
      <c r="N237" s="190" t="s">
        <v>42</v>
      </c>
      <c r="P237" s="155">
        <f t="shared" si="11"/>
        <v>0</v>
      </c>
      <c r="Q237" s="155">
        <v>1.7000000000000001E-4</v>
      </c>
      <c r="R237" s="155">
        <f t="shared" si="12"/>
        <v>1.1900000000000001E-3</v>
      </c>
      <c r="S237" s="155">
        <v>0</v>
      </c>
      <c r="T237" s="156">
        <f t="shared" si="13"/>
        <v>0</v>
      </c>
      <c r="AR237" s="157" t="s">
        <v>251</v>
      </c>
      <c r="AT237" s="157" t="s">
        <v>184</v>
      </c>
      <c r="AU237" s="157" t="s">
        <v>138</v>
      </c>
      <c r="AY237" s="16" t="s">
        <v>132</v>
      </c>
      <c r="BE237" s="158">
        <f t="shared" si="14"/>
        <v>0</v>
      </c>
      <c r="BF237" s="158">
        <f t="shared" si="15"/>
        <v>0</v>
      </c>
      <c r="BG237" s="158">
        <f t="shared" si="16"/>
        <v>0</v>
      </c>
      <c r="BH237" s="158">
        <f t="shared" si="17"/>
        <v>0</v>
      </c>
      <c r="BI237" s="158">
        <f t="shared" si="18"/>
        <v>0</v>
      </c>
      <c r="BJ237" s="16" t="s">
        <v>138</v>
      </c>
      <c r="BK237" s="158">
        <f t="shared" si="19"/>
        <v>0</v>
      </c>
      <c r="BL237" s="16" t="s">
        <v>183</v>
      </c>
      <c r="BM237" s="157" t="s">
        <v>316</v>
      </c>
    </row>
    <row r="238" spans="2:65" s="1" customFormat="1" ht="24">
      <c r="B238" s="144"/>
      <c r="C238" s="180">
        <v>45</v>
      </c>
      <c r="D238" s="180" t="s">
        <v>184</v>
      </c>
      <c r="E238" s="181" t="s">
        <v>317</v>
      </c>
      <c r="F238" s="182" t="s">
        <v>318</v>
      </c>
      <c r="G238" s="183" t="s">
        <v>264</v>
      </c>
      <c r="H238" s="184">
        <v>6</v>
      </c>
      <c r="I238" s="185"/>
      <c r="J238" s="186">
        <f t="shared" si="10"/>
        <v>0</v>
      </c>
      <c r="K238" s="187"/>
      <c r="L238" s="188"/>
      <c r="M238" s="189" t="s">
        <v>1</v>
      </c>
      <c r="N238" s="190" t="s">
        <v>42</v>
      </c>
      <c r="P238" s="155">
        <f t="shared" si="11"/>
        <v>0</v>
      </c>
      <c r="Q238" s="155">
        <v>2.7E-4</v>
      </c>
      <c r="R238" s="155">
        <f t="shared" si="12"/>
        <v>1.6199999999999999E-3</v>
      </c>
      <c r="S238" s="155">
        <v>0</v>
      </c>
      <c r="T238" s="156">
        <f t="shared" si="13"/>
        <v>0</v>
      </c>
      <c r="AR238" s="157" t="s">
        <v>251</v>
      </c>
      <c r="AT238" s="157" t="s">
        <v>184</v>
      </c>
      <c r="AU238" s="157" t="s">
        <v>138</v>
      </c>
      <c r="AY238" s="16" t="s">
        <v>132</v>
      </c>
      <c r="BE238" s="158">
        <f t="shared" si="14"/>
        <v>0</v>
      </c>
      <c r="BF238" s="158">
        <f t="shared" si="15"/>
        <v>0</v>
      </c>
      <c r="BG238" s="158">
        <f t="shared" si="16"/>
        <v>0</v>
      </c>
      <c r="BH238" s="158">
        <f t="shared" si="17"/>
        <v>0</v>
      </c>
      <c r="BI238" s="158">
        <f t="shared" si="18"/>
        <v>0</v>
      </c>
      <c r="BJ238" s="16" t="s">
        <v>138</v>
      </c>
      <c r="BK238" s="158">
        <f t="shared" si="19"/>
        <v>0</v>
      </c>
      <c r="BL238" s="16" t="s">
        <v>183</v>
      </c>
      <c r="BM238" s="157" t="s">
        <v>319</v>
      </c>
    </row>
    <row r="239" spans="2:65" s="1" customFormat="1" ht="24">
      <c r="B239" s="144"/>
      <c r="C239" s="145">
        <v>46</v>
      </c>
      <c r="D239" s="145" t="s">
        <v>135</v>
      </c>
      <c r="E239" s="146" t="s">
        <v>320</v>
      </c>
      <c r="F239" s="147" t="s">
        <v>321</v>
      </c>
      <c r="G239" s="148" t="s">
        <v>322</v>
      </c>
      <c r="H239" s="149">
        <v>1</v>
      </c>
      <c r="I239" s="150"/>
      <c r="J239" s="151">
        <f t="shared" si="10"/>
        <v>0</v>
      </c>
      <c r="K239" s="152"/>
      <c r="L239" s="31"/>
      <c r="M239" s="153" t="s">
        <v>1</v>
      </c>
      <c r="N239" s="154" t="s">
        <v>42</v>
      </c>
      <c r="P239" s="155">
        <f t="shared" si="11"/>
        <v>0</v>
      </c>
      <c r="Q239" s="155">
        <v>0</v>
      </c>
      <c r="R239" s="155">
        <f t="shared" si="12"/>
        <v>0</v>
      </c>
      <c r="S239" s="155">
        <v>0</v>
      </c>
      <c r="T239" s="156">
        <f t="shared" si="13"/>
        <v>0</v>
      </c>
      <c r="AR239" s="157" t="s">
        <v>183</v>
      </c>
      <c r="AT239" s="157" t="s">
        <v>135</v>
      </c>
      <c r="AU239" s="157" t="s">
        <v>138</v>
      </c>
      <c r="AY239" s="16" t="s">
        <v>132</v>
      </c>
      <c r="BE239" s="158">
        <f t="shared" si="14"/>
        <v>0</v>
      </c>
      <c r="BF239" s="158">
        <f t="shared" si="15"/>
        <v>0</v>
      </c>
      <c r="BG239" s="158">
        <f t="shared" si="16"/>
        <v>0</v>
      </c>
      <c r="BH239" s="158">
        <f t="shared" si="17"/>
        <v>0</v>
      </c>
      <c r="BI239" s="158">
        <f t="shared" si="18"/>
        <v>0</v>
      </c>
      <c r="BJ239" s="16" t="s">
        <v>138</v>
      </c>
      <c r="BK239" s="158">
        <f t="shared" si="19"/>
        <v>0</v>
      </c>
      <c r="BL239" s="16" t="s">
        <v>183</v>
      </c>
      <c r="BM239" s="157" t="s">
        <v>323</v>
      </c>
    </row>
    <row r="240" spans="2:65" s="1" customFormat="1" ht="24">
      <c r="B240" s="144"/>
      <c r="C240" s="145">
        <v>47</v>
      </c>
      <c r="D240" s="145" t="s">
        <v>135</v>
      </c>
      <c r="E240" s="146" t="s">
        <v>324</v>
      </c>
      <c r="F240" s="147" t="s">
        <v>325</v>
      </c>
      <c r="G240" s="148" t="s">
        <v>322</v>
      </c>
      <c r="H240" s="149">
        <v>1</v>
      </c>
      <c r="I240" s="150"/>
      <c r="J240" s="151">
        <f t="shared" si="10"/>
        <v>0</v>
      </c>
      <c r="K240" s="152"/>
      <c r="L240" s="31"/>
      <c r="M240" s="153" t="s">
        <v>1</v>
      </c>
      <c r="N240" s="154" t="s">
        <v>42</v>
      </c>
      <c r="P240" s="155">
        <f t="shared" si="11"/>
        <v>0</v>
      </c>
      <c r="Q240" s="155">
        <v>0</v>
      </c>
      <c r="R240" s="155">
        <f t="shared" si="12"/>
        <v>0</v>
      </c>
      <c r="S240" s="155">
        <v>0</v>
      </c>
      <c r="T240" s="156">
        <f t="shared" si="13"/>
        <v>0</v>
      </c>
      <c r="AR240" s="157" t="s">
        <v>183</v>
      </c>
      <c r="AT240" s="157" t="s">
        <v>135</v>
      </c>
      <c r="AU240" s="157" t="s">
        <v>138</v>
      </c>
      <c r="AY240" s="16" t="s">
        <v>132</v>
      </c>
      <c r="BE240" s="158">
        <f t="shared" si="14"/>
        <v>0</v>
      </c>
      <c r="BF240" s="158">
        <f t="shared" si="15"/>
        <v>0</v>
      </c>
      <c r="BG240" s="158">
        <f t="shared" si="16"/>
        <v>0</v>
      </c>
      <c r="BH240" s="158">
        <f t="shared" si="17"/>
        <v>0</v>
      </c>
      <c r="BI240" s="158">
        <f t="shared" si="18"/>
        <v>0</v>
      </c>
      <c r="BJ240" s="16" t="s">
        <v>138</v>
      </c>
      <c r="BK240" s="158">
        <f t="shared" si="19"/>
        <v>0</v>
      </c>
      <c r="BL240" s="16" t="s">
        <v>183</v>
      </c>
      <c r="BM240" s="157" t="s">
        <v>326</v>
      </c>
    </row>
    <row r="241" spans="2:65" s="1" customFormat="1" ht="24">
      <c r="B241" s="144"/>
      <c r="C241" s="145">
        <v>48</v>
      </c>
      <c r="D241" s="145" t="s">
        <v>135</v>
      </c>
      <c r="E241" s="146" t="s">
        <v>327</v>
      </c>
      <c r="F241" s="147" t="s">
        <v>328</v>
      </c>
      <c r="G241" s="148" t="s">
        <v>264</v>
      </c>
      <c r="H241" s="149">
        <v>20</v>
      </c>
      <c r="I241" s="150"/>
      <c r="J241" s="151">
        <f t="shared" si="10"/>
        <v>0</v>
      </c>
      <c r="K241" s="152"/>
      <c r="L241" s="31"/>
      <c r="M241" s="153" t="s">
        <v>1</v>
      </c>
      <c r="N241" s="154" t="s">
        <v>42</v>
      </c>
      <c r="P241" s="155">
        <f t="shared" si="11"/>
        <v>0</v>
      </c>
      <c r="Q241" s="155">
        <v>4.0000000000000002E-4</v>
      </c>
      <c r="R241" s="155">
        <f t="shared" si="12"/>
        <v>8.0000000000000002E-3</v>
      </c>
      <c r="S241" s="155">
        <v>0</v>
      </c>
      <c r="T241" s="156">
        <f t="shared" si="13"/>
        <v>0</v>
      </c>
      <c r="AR241" s="157" t="s">
        <v>183</v>
      </c>
      <c r="AT241" s="157" t="s">
        <v>135</v>
      </c>
      <c r="AU241" s="157" t="s">
        <v>138</v>
      </c>
      <c r="AY241" s="16" t="s">
        <v>132</v>
      </c>
      <c r="BE241" s="158">
        <f t="shared" si="14"/>
        <v>0</v>
      </c>
      <c r="BF241" s="158">
        <f t="shared" si="15"/>
        <v>0</v>
      </c>
      <c r="BG241" s="158">
        <f t="shared" si="16"/>
        <v>0</v>
      </c>
      <c r="BH241" s="158">
        <f t="shared" si="17"/>
        <v>0</v>
      </c>
      <c r="BI241" s="158">
        <f t="shared" si="18"/>
        <v>0</v>
      </c>
      <c r="BJ241" s="16" t="s">
        <v>138</v>
      </c>
      <c r="BK241" s="158">
        <f t="shared" si="19"/>
        <v>0</v>
      </c>
      <c r="BL241" s="16" t="s">
        <v>183</v>
      </c>
      <c r="BM241" s="157" t="s">
        <v>329</v>
      </c>
    </row>
    <row r="242" spans="2:65" s="1" customFormat="1" ht="12">
      <c r="B242" s="144"/>
      <c r="C242" s="145">
        <v>49</v>
      </c>
      <c r="D242" s="145" t="s">
        <v>135</v>
      </c>
      <c r="E242" s="146" t="s">
        <v>330</v>
      </c>
      <c r="F242" s="147" t="s">
        <v>331</v>
      </c>
      <c r="G242" s="148" t="s">
        <v>264</v>
      </c>
      <c r="H242" s="149">
        <v>20</v>
      </c>
      <c r="I242" s="150"/>
      <c r="J242" s="151">
        <f t="shared" si="10"/>
        <v>0</v>
      </c>
      <c r="K242" s="152"/>
      <c r="L242" s="31"/>
      <c r="M242" s="153" t="s">
        <v>1</v>
      </c>
      <c r="N242" s="154" t="s">
        <v>42</v>
      </c>
      <c r="P242" s="155">
        <f t="shared" si="11"/>
        <v>0</v>
      </c>
      <c r="Q242" s="155">
        <v>1.0000000000000001E-5</v>
      </c>
      <c r="R242" s="155">
        <f t="shared" si="12"/>
        <v>2.0000000000000001E-4</v>
      </c>
      <c r="S242" s="155">
        <v>0</v>
      </c>
      <c r="T242" s="156">
        <f t="shared" si="13"/>
        <v>0</v>
      </c>
      <c r="AR242" s="157" t="s">
        <v>183</v>
      </c>
      <c r="AT242" s="157" t="s">
        <v>135</v>
      </c>
      <c r="AU242" s="157" t="s">
        <v>138</v>
      </c>
      <c r="AY242" s="16" t="s">
        <v>132</v>
      </c>
      <c r="BE242" s="158">
        <f t="shared" si="14"/>
        <v>0</v>
      </c>
      <c r="BF242" s="158">
        <f t="shared" si="15"/>
        <v>0</v>
      </c>
      <c r="BG242" s="158">
        <f t="shared" si="16"/>
        <v>0</v>
      </c>
      <c r="BH242" s="158">
        <f t="shared" si="17"/>
        <v>0</v>
      </c>
      <c r="BI242" s="158">
        <f t="shared" si="18"/>
        <v>0</v>
      </c>
      <c r="BJ242" s="16" t="s">
        <v>138</v>
      </c>
      <c r="BK242" s="158">
        <f t="shared" si="19"/>
        <v>0</v>
      </c>
      <c r="BL242" s="16" t="s">
        <v>183</v>
      </c>
      <c r="BM242" s="157" t="s">
        <v>332</v>
      </c>
    </row>
    <row r="243" spans="2:65" s="1" customFormat="1" ht="24">
      <c r="B243" s="144"/>
      <c r="C243" s="145">
        <v>50</v>
      </c>
      <c r="D243" s="145" t="s">
        <v>135</v>
      </c>
      <c r="E243" s="146" t="s">
        <v>333</v>
      </c>
      <c r="F243" s="147" t="s">
        <v>334</v>
      </c>
      <c r="G243" s="148" t="s">
        <v>214</v>
      </c>
      <c r="H243" s="149">
        <v>0.02</v>
      </c>
      <c r="I243" s="150"/>
      <c r="J243" s="151">
        <f t="shared" si="10"/>
        <v>0</v>
      </c>
      <c r="K243" s="152"/>
      <c r="L243" s="31"/>
      <c r="M243" s="153" t="s">
        <v>1</v>
      </c>
      <c r="N243" s="154" t="s">
        <v>42</v>
      </c>
      <c r="P243" s="155">
        <f t="shared" si="11"/>
        <v>0</v>
      </c>
      <c r="Q243" s="155">
        <v>0</v>
      </c>
      <c r="R243" s="155">
        <f t="shared" si="12"/>
        <v>0</v>
      </c>
      <c r="S243" s="155">
        <v>0</v>
      </c>
      <c r="T243" s="156">
        <f t="shared" si="13"/>
        <v>0</v>
      </c>
      <c r="AR243" s="157" t="s">
        <v>183</v>
      </c>
      <c r="AT243" s="157" t="s">
        <v>135</v>
      </c>
      <c r="AU243" s="157" t="s">
        <v>138</v>
      </c>
      <c r="AY243" s="16" t="s">
        <v>132</v>
      </c>
      <c r="BE243" s="158">
        <f t="shared" si="14"/>
        <v>0</v>
      </c>
      <c r="BF243" s="158">
        <f t="shared" si="15"/>
        <v>0</v>
      </c>
      <c r="BG243" s="158">
        <f t="shared" si="16"/>
        <v>0</v>
      </c>
      <c r="BH243" s="158">
        <f t="shared" si="17"/>
        <v>0</v>
      </c>
      <c r="BI243" s="158">
        <f t="shared" si="18"/>
        <v>0</v>
      </c>
      <c r="BJ243" s="16" t="s">
        <v>138</v>
      </c>
      <c r="BK243" s="158">
        <f t="shared" si="19"/>
        <v>0</v>
      </c>
      <c r="BL243" s="16" t="s">
        <v>183</v>
      </c>
      <c r="BM243" s="157" t="s">
        <v>335</v>
      </c>
    </row>
    <row r="244" spans="2:65" s="11" customFormat="1" ht="22.9" customHeight="1">
      <c r="B244" s="132"/>
      <c r="D244" s="133" t="s">
        <v>75</v>
      </c>
      <c r="E244" s="142" t="s">
        <v>336</v>
      </c>
      <c r="F244" s="142" t="s">
        <v>337</v>
      </c>
      <c r="I244" s="135"/>
      <c r="J244" s="143">
        <f>SUM(J245:J262)</f>
        <v>0</v>
      </c>
      <c r="L244" s="132"/>
      <c r="M244" s="137"/>
      <c r="P244" s="138">
        <f>SUM(P245:P262)</f>
        <v>0</v>
      </c>
      <c r="R244" s="138">
        <f>SUM(R245:R262)</f>
        <v>5.0390000000000011E-2</v>
      </c>
      <c r="T244" s="139">
        <f>SUM(T245:T262)</f>
        <v>7.775E-2</v>
      </c>
      <c r="AR244" s="133" t="s">
        <v>138</v>
      </c>
      <c r="AT244" s="140" t="s">
        <v>75</v>
      </c>
      <c r="AU244" s="140" t="s">
        <v>84</v>
      </c>
      <c r="AY244" s="133" t="s">
        <v>132</v>
      </c>
      <c r="BK244" s="141">
        <f>SUM(BK245:BK262)</f>
        <v>0</v>
      </c>
    </row>
    <row r="245" spans="2:65" s="1" customFormat="1" ht="24">
      <c r="B245" s="144"/>
      <c r="C245" s="145">
        <v>51</v>
      </c>
      <c r="D245" s="145" t="s">
        <v>135</v>
      </c>
      <c r="E245" s="146" t="s">
        <v>338</v>
      </c>
      <c r="F245" s="147" t="s">
        <v>339</v>
      </c>
      <c r="G245" s="148" t="s">
        <v>322</v>
      </c>
      <c r="H245" s="149">
        <v>1</v>
      </c>
      <c r="I245" s="150"/>
      <c r="J245" s="151">
        <f t="shared" ref="J245:J262" si="20">ROUND(I245*H245,2)</f>
        <v>0</v>
      </c>
      <c r="K245" s="152"/>
      <c r="L245" s="31"/>
      <c r="M245" s="153" t="s">
        <v>1</v>
      </c>
      <c r="N245" s="154" t="s">
        <v>42</v>
      </c>
      <c r="P245" s="155">
        <f t="shared" ref="P245:P262" si="21">O245*H245</f>
        <v>0</v>
      </c>
      <c r="Q245" s="155">
        <v>0</v>
      </c>
      <c r="R245" s="155">
        <f t="shared" ref="R245:R262" si="22">Q245*H245</f>
        <v>0</v>
      </c>
      <c r="S245" s="155">
        <v>1.933E-2</v>
      </c>
      <c r="T245" s="156">
        <f t="shared" ref="T245:T262" si="23">S245*H245</f>
        <v>1.933E-2</v>
      </c>
      <c r="AR245" s="157" t="s">
        <v>183</v>
      </c>
      <c r="AT245" s="157" t="s">
        <v>135</v>
      </c>
      <c r="AU245" s="157" t="s">
        <v>138</v>
      </c>
      <c r="AY245" s="16" t="s">
        <v>132</v>
      </c>
      <c r="BE245" s="158">
        <f t="shared" ref="BE245:BE262" si="24">IF(N245="základní",J245,0)</f>
        <v>0</v>
      </c>
      <c r="BF245" s="158">
        <f t="shared" ref="BF245:BF262" si="25">IF(N245="snížená",J245,0)</f>
        <v>0</v>
      </c>
      <c r="BG245" s="158">
        <f t="shared" ref="BG245:BG262" si="26">IF(N245="zákl. přenesená",J245,0)</f>
        <v>0</v>
      </c>
      <c r="BH245" s="158">
        <f t="shared" ref="BH245:BH262" si="27">IF(N245="sníž. přenesená",J245,0)</f>
        <v>0</v>
      </c>
      <c r="BI245" s="158">
        <f t="shared" ref="BI245:BI262" si="28">IF(N245="nulová",J245,0)</f>
        <v>0</v>
      </c>
      <c r="BJ245" s="16" t="s">
        <v>138</v>
      </c>
      <c r="BK245" s="158">
        <f t="shared" ref="BK245:BK262" si="29">ROUND(I245*H245,2)</f>
        <v>0</v>
      </c>
      <c r="BL245" s="16" t="s">
        <v>183</v>
      </c>
      <c r="BM245" s="157" t="s">
        <v>340</v>
      </c>
    </row>
    <row r="246" spans="2:65" s="1" customFormat="1" ht="24">
      <c r="B246" s="144"/>
      <c r="C246" s="145">
        <v>52</v>
      </c>
      <c r="D246" s="145" t="s">
        <v>135</v>
      </c>
      <c r="E246" s="146" t="s">
        <v>653</v>
      </c>
      <c r="F246" s="147" t="s">
        <v>667</v>
      </c>
      <c r="G246" s="148" t="s">
        <v>322</v>
      </c>
      <c r="H246" s="149">
        <v>1</v>
      </c>
      <c r="I246" s="150"/>
      <c r="J246" s="151">
        <f t="shared" si="20"/>
        <v>0</v>
      </c>
      <c r="K246" s="152"/>
      <c r="L246" s="31"/>
      <c r="M246" s="153"/>
      <c r="N246" s="154"/>
      <c r="P246" s="155"/>
      <c r="Q246" s="155"/>
      <c r="R246" s="155"/>
      <c r="S246" s="155"/>
      <c r="T246" s="156"/>
      <c r="AR246" s="157"/>
      <c r="AT246" s="157"/>
      <c r="AU246" s="157"/>
      <c r="AY246" s="16"/>
      <c r="BE246" s="158"/>
      <c r="BF246" s="158"/>
      <c r="BG246" s="158"/>
      <c r="BH246" s="158"/>
      <c r="BI246" s="158"/>
      <c r="BJ246" s="16"/>
      <c r="BK246" s="158"/>
      <c r="BL246" s="16"/>
      <c r="BM246" s="157"/>
    </row>
    <row r="247" spans="2:65" s="1" customFormat="1" ht="24">
      <c r="B247" s="144"/>
      <c r="C247" s="145">
        <v>53</v>
      </c>
      <c r="D247" s="145" t="s">
        <v>135</v>
      </c>
      <c r="E247" s="146" t="s">
        <v>341</v>
      </c>
      <c r="F247" s="147" t="s">
        <v>342</v>
      </c>
      <c r="G247" s="148" t="s">
        <v>322</v>
      </c>
      <c r="H247" s="149">
        <v>1</v>
      </c>
      <c r="I247" s="150"/>
      <c r="J247" s="151">
        <f t="shared" si="20"/>
        <v>0</v>
      </c>
      <c r="K247" s="152"/>
      <c r="L247" s="31"/>
      <c r="M247" s="153" t="s">
        <v>1</v>
      </c>
      <c r="N247" s="154" t="s">
        <v>42</v>
      </c>
      <c r="P247" s="155">
        <f t="shared" si="21"/>
        <v>0</v>
      </c>
      <c r="Q247" s="155">
        <v>0</v>
      </c>
      <c r="R247" s="155">
        <f t="shared" si="22"/>
        <v>0</v>
      </c>
      <c r="S247" s="155">
        <v>1.9460000000000002E-2</v>
      </c>
      <c r="T247" s="156">
        <f t="shared" si="23"/>
        <v>1.9460000000000002E-2</v>
      </c>
      <c r="AR247" s="157" t="s">
        <v>183</v>
      </c>
      <c r="AT247" s="157" t="s">
        <v>135</v>
      </c>
      <c r="AU247" s="157" t="s">
        <v>138</v>
      </c>
      <c r="AY247" s="16" t="s">
        <v>132</v>
      </c>
      <c r="BE247" s="158">
        <f t="shared" si="24"/>
        <v>0</v>
      </c>
      <c r="BF247" s="158">
        <f t="shared" si="25"/>
        <v>0</v>
      </c>
      <c r="BG247" s="158">
        <f t="shared" si="26"/>
        <v>0</v>
      </c>
      <c r="BH247" s="158">
        <f t="shared" si="27"/>
        <v>0</v>
      </c>
      <c r="BI247" s="158">
        <f t="shared" si="28"/>
        <v>0</v>
      </c>
      <c r="BJ247" s="16" t="s">
        <v>138</v>
      </c>
      <c r="BK247" s="158">
        <f t="shared" si="29"/>
        <v>0</v>
      </c>
      <c r="BL247" s="16" t="s">
        <v>183</v>
      </c>
      <c r="BM247" s="157" t="s">
        <v>343</v>
      </c>
    </row>
    <row r="248" spans="2:65" s="1" customFormat="1" ht="24">
      <c r="B248" s="144"/>
      <c r="C248" s="145">
        <v>54</v>
      </c>
      <c r="D248" s="145" t="s">
        <v>135</v>
      </c>
      <c r="E248" s="146" t="s">
        <v>344</v>
      </c>
      <c r="F248" s="147" t="s">
        <v>345</v>
      </c>
      <c r="G248" s="148" t="s">
        <v>322</v>
      </c>
      <c r="H248" s="149">
        <v>1</v>
      </c>
      <c r="I248" s="150"/>
      <c r="J248" s="151">
        <f t="shared" si="20"/>
        <v>0</v>
      </c>
      <c r="K248" s="152"/>
      <c r="L248" s="31"/>
      <c r="M248" s="153" t="s">
        <v>1</v>
      </c>
      <c r="N248" s="154" t="s">
        <v>42</v>
      </c>
      <c r="P248" s="155">
        <f t="shared" si="21"/>
        <v>0</v>
      </c>
      <c r="Q248" s="155">
        <v>1.375E-2</v>
      </c>
      <c r="R248" s="155">
        <f t="shared" si="22"/>
        <v>1.375E-2</v>
      </c>
      <c r="S248" s="155">
        <v>0</v>
      </c>
      <c r="T248" s="156">
        <f t="shared" si="23"/>
        <v>0</v>
      </c>
      <c r="AR248" s="157" t="s">
        <v>183</v>
      </c>
      <c r="AT248" s="157" t="s">
        <v>135</v>
      </c>
      <c r="AU248" s="157" t="s">
        <v>138</v>
      </c>
      <c r="AY248" s="16" t="s">
        <v>132</v>
      </c>
      <c r="BE248" s="158">
        <f t="shared" si="24"/>
        <v>0</v>
      </c>
      <c r="BF248" s="158">
        <f t="shared" si="25"/>
        <v>0</v>
      </c>
      <c r="BG248" s="158">
        <f t="shared" si="26"/>
        <v>0</v>
      </c>
      <c r="BH248" s="158">
        <f t="shared" si="27"/>
        <v>0</v>
      </c>
      <c r="BI248" s="158">
        <f t="shared" si="28"/>
        <v>0</v>
      </c>
      <c r="BJ248" s="16" t="s">
        <v>138</v>
      </c>
      <c r="BK248" s="158">
        <f t="shared" si="29"/>
        <v>0</v>
      </c>
      <c r="BL248" s="16" t="s">
        <v>183</v>
      </c>
      <c r="BM248" s="157" t="s">
        <v>346</v>
      </c>
    </row>
    <row r="249" spans="2:65" s="1" customFormat="1" ht="24">
      <c r="B249" s="144"/>
      <c r="C249" s="145">
        <v>55</v>
      </c>
      <c r="D249" s="145" t="s">
        <v>135</v>
      </c>
      <c r="E249" s="146" t="s">
        <v>347</v>
      </c>
      <c r="F249" s="147" t="s">
        <v>348</v>
      </c>
      <c r="G249" s="148" t="s">
        <v>322</v>
      </c>
      <c r="H249" s="149">
        <v>1</v>
      </c>
      <c r="I249" s="150"/>
      <c r="J249" s="151">
        <f t="shared" si="20"/>
        <v>0</v>
      </c>
      <c r="K249" s="152"/>
      <c r="L249" s="31"/>
      <c r="M249" s="153" t="s">
        <v>1</v>
      </c>
      <c r="N249" s="154" t="s">
        <v>42</v>
      </c>
      <c r="P249" s="155">
        <f t="shared" si="21"/>
        <v>0</v>
      </c>
      <c r="Q249" s="155">
        <v>0</v>
      </c>
      <c r="R249" s="155">
        <f t="shared" si="22"/>
        <v>0</v>
      </c>
      <c r="S249" s="155">
        <v>3.2899999999999999E-2</v>
      </c>
      <c r="T249" s="156">
        <f t="shared" si="23"/>
        <v>3.2899999999999999E-2</v>
      </c>
      <c r="AR249" s="157" t="s">
        <v>183</v>
      </c>
      <c r="AT249" s="157" t="s">
        <v>135</v>
      </c>
      <c r="AU249" s="157" t="s">
        <v>138</v>
      </c>
      <c r="AY249" s="16" t="s">
        <v>132</v>
      </c>
      <c r="BE249" s="158">
        <f t="shared" si="24"/>
        <v>0</v>
      </c>
      <c r="BF249" s="158">
        <f t="shared" si="25"/>
        <v>0</v>
      </c>
      <c r="BG249" s="158">
        <f t="shared" si="26"/>
        <v>0</v>
      </c>
      <c r="BH249" s="158">
        <f t="shared" si="27"/>
        <v>0</v>
      </c>
      <c r="BI249" s="158">
        <f t="shared" si="28"/>
        <v>0</v>
      </c>
      <c r="BJ249" s="16" t="s">
        <v>138</v>
      </c>
      <c r="BK249" s="158">
        <f t="shared" si="29"/>
        <v>0</v>
      </c>
      <c r="BL249" s="16" t="s">
        <v>183</v>
      </c>
      <c r="BM249" s="157" t="s">
        <v>349</v>
      </c>
    </row>
    <row r="250" spans="2:65" s="1" customFormat="1" ht="60">
      <c r="B250" s="144"/>
      <c r="C250" s="145">
        <v>56</v>
      </c>
      <c r="D250" s="145" t="s">
        <v>135</v>
      </c>
      <c r="E250" s="146" t="s">
        <v>350</v>
      </c>
      <c r="F250" s="147" t="s">
        <v>654</v>
      </c>
      <c r="G250" s="148" t="s">
        <v>322</v>
      </c>
      <c r="H250" s="149">
        <v>1</v>
      </c>
      <c r="I250" s="150"/>
      <c r="J250" s="151">
        <f t="shared" si="20"/>
        <v>0</v>
      </c>
      <c r="K250" s="152"/>
      <c r="L250" s="31"/>
      <c r="M250" s="153" t="s">
        <v>1</v>
      </c>
      <c r="N250" s="154" t="s">
        <v>42</v>
      </c>
      <c r="P250" s="155">
        <f t="shared" si="21"/>
        <v>0</v>
      </c>
      <c r="Q250" s="155">
        <v>1.5339999999999999E-2</v>
      </c>
      <c r="R250" s="155">
        <f t="shared" si="22"/>
        <v>1.5339999999999999E-2</v>
      </c>
      <c r="S250" s="155">
        <v>0</v>
      </c>
      <c r="T250" s="156">
        <f t="shared" si="23"/>
        <v>0</v>
      </c>
      <c r="AR250" s="157" t="s">
        <v>183</v>
      </c>
      <c r="AT250" s="157" t="s">
        <v>135</v>
      </c>
      <c r="AU250" s="157" t="s">
        <v>138</v>
      </c>
      <c r="AY250" s="16" t="s">
        <v>132</v>
      </c>
      <c r="BE250" s="158">
        <f t="shared" si="24"/>
        <v>0</v>
      </c>
      <c r="BF250" s="158">
        <f t="shared" si="25"/>
        <v>0</v>
      </c>
      <c r="BG250" s="158">
        <f t="shared" si="26"/>
        <v>0</v>
      </c>
      <c r="BH250" s="158">
        <f t="shared" si="27"/>
        <v>0</v>
      </c>
      <c r="BI250" s="158">
        <f t="shared" si="28"/>
        <v>0</v>
      </c>
      <c r="BJ250" s="16" t="s">
        <v>138</v>
      </c>
      <c r="BK250" s="158">
        <f t="shared" si="29"/>
        <v>0</v>
      </c>
      <c r="BL250" s="16" t="s">
        <v>183</v>
      </c>
      <c r="BM250" s="157" t="s">
        <v>351</v>
      </c>
    </row>
    <row r="251" spans="2:65" s="1" customFormat="1" ht="24">
      <c r="B251" s="144"/>
      <c r="C251" s="145">
        <v>57</v>
      </c>
      <c r="D251" s="180" t="s">
        <v>184</v>
      </c>
      <c r="E251" s="181" t="s">
        <v>352</v>
      </c>
      <c r="F251" s="182" t="s">
        <v>655</v>
      </c>
      <c r="G251" s="183" t="s">
        <v>181</v>
      </c>
      <c r="H251" s="184">
        <v>1</v>
      </c>
      <c r="I251" s="185"/>
      <c r="J251" s="186">
        <f t="shared" si="20"/>
        <v>0</v>
      </c>
      <c r="K251" s="187"/>
      <c r="L251" s="188"/>
      <c r="M251" s="189" t="s">
        <v>1</v>
      </c>
      <c r="N251" s="190" t="s">
        <v>42</v>
      </c>
      <c r="P251" s="155">
        <f t="shared" si="21"/>
        <v>0</v>
      </c>
      <c r="Q251" s="155">
        <v>2.5000000000000001E-3</v>
      </c>
      <c r="R251" s="155">
        <f t="shared" si="22"/>
        <v>2.5000000000000001E-3</v>
      </c>
      <c r="S251" s="155">
        <v>0</v>
      </c>
      <c r="T251" s="156">
        <f t="shared" si="23"/>
        <v>0</v>
      </c>
      <c r="AR251" s="157" t="s">
        <v>251</v>
      </c>
      <c r="AT251" s="157" t="s">
        <v>184</v>
      </c>
      <c r="AU251" s="157" t="s">
        <v>138</v>
      </c>
      <c r="AY251" s="16" t="s">
        <v>132</v>
      </c>
      <c r="BE251" s="158">
        <f t="shared" si="24"/>
        <v>0</v>
      </c>
      <c r="BF251" s="158">
        <f t="shared" si="25"/>
        <v>0</v>
      </c>
      <c r="BG251" s="158">
        <f t="shared" si="26"/>
        <v>0</v>
      </c>
      <c r="BH251" s="158">
        <f t="shared" si="27"/>
        <v>0</v>
      </c>
      <c r="BI251" s="158">
        <f t="shared" si="28"/>
        <v>0</v>
      </c>
      <c r="BJ251" s="16" t="s">
        <v>138</v>
      </c>
      <c r="BK251" s="158">
        <f t="shared" si="29"/>
        <v>0</v>
      </c>
      <c r="BL251" s="16" t="s">
        <v>183</v>
      </c>
      <c r="BM251" s="157" t="s">
        <v>353</v>
      </c>
    </row>
    <row r="252" spans="2:65" s="1" customFormat="1" ht="24">
      <c r="B252" s="144"/>
      <c r="C252" s="145">
        <v>58</v>
      </c>
      <c r="D252" s="180" t="s">
        <v>184</v>
      </c>
      <c r="E252" s="181" t="s">
        <v>354</v>
      </c>
      <c r="F252" s="182" t="s">
        <v>650</v>
      </c>
      <c r="G252" s="183" t="s">
        <v>181</v>
      </c>
      <c r="H252" s="184">
        <v>1</v>
      </c>
      <c r="I252" s="185"/>
      <c r="J252" s="186">
        <f t="shared" si="20"/>
        <v>0</v>
      </c>
      <c r="K252" s="187"/>
      <c r="L252" s="188"/>
      <c r="M252" s="189" t="s">
        <v>1</v>
      </c>
      <c r="N252" s="190" t="s">
        <v>42</v>
      </c>
      <c r="P252" s="155">
        <f t="shared" si="21"/>
        <v>0</v>
      </c>
      <c r="Q252" s="155">
        <v>3.5000000000000001E-3</v>
      </c>
      <c r="R252" s="155">
        <f t="shared" si="22"/>
        <v>3.5000000000000001E-3</v>
      </c>
      <c r="S252" s="155">
        <v>0</v>
      </c>
      <c r="T252" s="156">
        <f t="shared" si="23"/>
        <v>0</v>
      </c>
      <c r="AR252" s="157" t="s">
        <v>251</v>
      </c>
      <c r="AT252" s="157" t="s">
        <v>184</v>
      </c>
      <c r="AU252" s="157" t="s">
        <v>138</v>
      </c>
      <c r="AY252" s="16" t="s">
        <v>132</v>
      </c>
      <c r="BE252" s="158">
        <f t="shared" si="24"/>
        <v>0</v>
      </c>
      <c r="BF252" s="158">
        <f t="shared" si="25"/>
        <v>0</v>
      </c>
      <c r="BG252" s="158">
        <f t="shared" si="26"/>
        <v>0</v>
      </c>
      <c r="BH252" s="158">
        <f t="shared" si="27"/>
        <v>0</v>
      </c>
      <c r="BI252" s="158">
        <f t="shared" si="28"/>
        <v>0</v>
      </c>
      <c r="BJ252" s="16" t="s">
        <v>138</v>
      </c>
      <c r="BK252" s="158">
        <f t="shared" si="29"/>
        <v>0</v>
      </c>
      <c r="BL252" s="16" t="s">
        <v>183</v>
      </c>
      <c r="BM252" s="157" t="s">
        <v>355</v>
      </c>
    </row>
    <row r="253" spans="2:65" s="1" customFormat="1" ht="12">
      <c r="B253" s="144"/>
      <c r="C253" s="145">
        <v>59</v>
      </c>
      <c r="D253" s="180" t="s">
        <v>184</v>
      </c>
      <c r="E253" s="181" t="s">
        <v>356</v>
      </c>
      <c r="F253" s="182" t="s">
        <v>651</v>
      </c>
      <c r="G253" s="183" t="s">
        <v>181</v>
      </c>
      <c r="H253" s="184">
        <v>1</v>
      </c>
      <c r="I253" s="185"/>
      <c r="J253" s="186">
        <f t="shared" si="20"/>
        <v>0</v>
      </c>
      <c r="K253" s="187"/>
      <c r="L253" s="188"/>
      <c r="M253" s="189" t="s">
        <v>1</v>
      </c>
      <c r="N253" s="190" t="s">
        <v>42</v>
      </c>
      <c r="P253" s="155">
        <f t="shared" si="21"/>
        <v>0</v>
      </c>
      <c r="Q253" s="155">
        <v>1.2999999999999999E-3</v>
      </c>
      <c r="R253" s="155">
        <f t="shared" si="22"/>
        <v>1.2999999999999999E-3</v>
      </c>
      <c r="S253" s="155">
        <v>0</v>
      </c>
      <c r="T253" s="156">
        <f t="shared" si="23"/>
        <v>0</v>
      </c>
      <c r="AR253" s="157" t="s">
        <v>251</v>
      </c>
      <c r="AT253" s="157" t="s">
        <v>184</v>
      </c>
      <c r="AU253" s="157" t="s">
        <v>138</v>
      </c>
      <c r="AY253" s="16" t="s">
        <v>132</v>
      </c>
      <c r="BE253" s="158">
        <f t="shared" si="24"/>
        <v>0</v>
      </c>
      <c r="BF253" s="158">
        <f t="shared" si="25"/>
        <v>0</v>
      </c>
      <c r="BG253" s="158">
        <f t="shared" si="26"/>
        <v>0</v>
      </c>
      <c r="BH253" s="158">
        <f t="shared" si="27"/>
        <v>0</v>
      </c>
      <c r="BI253" s="158">
        <f t="shared" si="28"/>
        <v>0</v>
      </c>
      <c r="BJ253" s="16" t="s">
        <v>138</v>
      </c>
      <c r="BK253" s="158">
        <f t="shared" si="29"/>
        <v>0</v>
      </c>
      <c r="BL253" s="16" t="s">
        <v>183</v>
      </c>
      <c r="BM253" s="157" t="s">
        <v>357</v>
      </c>
    </row>
    <row r="254" spans="2:65" s="1" customFormat="1" ht="12">
      <c r="B254" s="144"/>
      <c r="C254" s="145">
        <v>60</v>
      </c>
      <c r="D254" s="145" t="s">
        <v>135</v>
      </c>
      <c r="E254" s="146" t="s">
        <v>358</v>
      </c>
      <c r="F254" s="147" t="s">
        <v>359</v>
      </c>
      <c r="G254" s="148" t="s">
        <v>181</v>
      </c>
      <c r="H254" s="149">
        <v>6</v>
      </c>
      <c r="I254" s="150"/>
      <c r="J254" s="151">
        <f t="shared" si="20"/>
        <v>0</v>
      </c>
      <c r="K254" s="152"/>
      <c r="L254" s="31"/>
      <c r="M254" s="153" t="s">
        <v>1</v>
      </c>
      <c r="N254" s="154" t="s">
        <v>42</v>
      </c>
      <c r="P254" s="155">
        <f t="shared" si="21"/>
        <v>0</v>
      </c>
      <c r="Q254" s="155">
        <v>0</v>
      </c>
      <c r="R254" s="155">
        <f t="shared" si="22"/>
        <v>0</v>
      </c>
      <c r="S254" s="155">
        <v>4.8999999999999998E-4</v>
      </c>
      <c r="T254" s="156">
        <f t="shared" si="23"/>
        <v>2.9399999999999999E-3</v>
      </c>
      <c r="AR254" s="157" t="s">
        <v>183</v>
      </c>
      <c r="AT254" s="157" t="s">
        <v>135</v>
      </c>
      <c r="AU254" s="157" t="s">
        <v>138</v>
      </c>
      <c r="AY254" s="16" t="s">
        <v>132</v>
      </c>
      <c r="BE254" s="158">
        <f t="shared" si="24"/>
        <v>0</v>
      </c>
      <c r="BF254" s="158">
        <f t="shared" si="25"/>
        <v>0</v>
      </c>
      <c r="BG254" s="158">
        <f t="shared" si="26"/>
        <v>0</v>
      </c>
      <c r="BH254" s="158">
        <f t="shared" si="27"/>
        <v>0</v>
      </c>
      <c r="BI254" s="158">
        <f t="shared" si="28"/>
        <v>0</v>
      </c>
      <c r="BJ254" s="16" t="s">
        <v>138</v>
      </c>
      <c r="BK254" s="158">
        <f t="shared" si="29"/>
        <v>0</v>
      </c>
      <c r="BL254" s="16" t="s">
        <v>183</v>
      </c>
      <c r="BM254" s="157" t="s">
        <v>360</v>
      </c>
    </row>
    <row r="255" spans="2:65" s="1" customFormat="1" ht="24">
      <c r="B255" s="144"/>
      <c r="C255" s="145">
        <v>61</v>
      </c>
      <c r="D255" s="145" t="s">
        <v>135</v>
      </c>
      <c r="E255" s="146" t="s">
        <v>361</v>
      </c>
      <c r="F255" s="147" t="s">
        <v>362</v>
      </c>
      <c r="G255" s="148" t="s">
        <v>322</v>
      </c>
      <c r="H255" s="149">
        <v>6</v>
      </c>
      <c r="I255" s="150"/>
      <c r="J255" s="151">
        <f t="shared" si="20"/>
        <v>0</v>
      </c>
      <c r="K255" s="152"/>
      <c r="L255" s="31"/>
      <c r="M255" s="153" t="s">
        <v>1</v>
      </c>
      <c r="N255" s="154" t="s">
        <v>42</v>
      </c>
      <c r="P255" s="155">
        <f t="shared" si="21"/>
        <v>0</v>
      </c>
      <c r="Q255" s="155">
        <v>1.89E-3</v>
      </c>
      <c r="R255" s="155">
        <f t="shared" si="22"/>
        <v>1.1339999999999999E-2</v>
      </c>
      <c r="S255" s="155">
        <v>0</v>
      </c>
      <c r="T255" s="156">
        <f t="shared" si="23"/>
        <v>0</v>
      </c>
      <c r="AR255" s="157" t="s">
        <v>183</v>
      </c>
      <c r="AT255" s="157" t="s">
        <v>135</v>
      </c>
      <c r="AU255" s="157" t="s">
        <v>138</v>
      </c>
      <c r="AY255" s="16" t="s">
        <v>132</v>
      </c>
      <c r="BE255" s="158">
        <f t="shared" si="24"/>
        <v>0</v>
      </c>
      <c r="BF255" s="158">
        <f t="shared" si="25"/>
        <v>0</v>
      </c>
      <c r="BG255" s="158">
        <f t="shared" si="26"/>
        <v>0</v>
      </c>
      <c r="BH255" s="158">
        <f t="shared" si="27"/>
        <v>0</v>
      </c>
      <c r="BI255" s="158">
        <f t="shared" si="28"/>
        <v>0</v>
      </c>
      <c r="BJ255" s="16" t="s">
        <v>138</v>
      </c>
      <c r="BK255" s="158">
        <f t="shared" si="29"/>
        <v>0</v>
      </c>
      <c r="BL255" s="16" t="s">
        <v>183</v>
      </c>
      <c r="BM255" s="157" t="s">
        <v>363</v>
      </c>
    </row>
    <row r="256" spans="2:65" s="1" customFormat="1" ht="24">
      <c r="B256" s="144"/>
      <c r="C256" s="145">
        <v>62</v>
      </c>
      <c r="D256" s="145" t="s">
        <v>135</v>
      </c>
      <c r="E256" s="146" t="s">
        <v>364</v>
      </c>
      <c r="F256" s="147" t="s">
        <v>365</v>
      </c>
      <c r="G256" s="148" t="s">
        <v>322</v>
      </c>
      <c r="H256" s="149">
        <v>2</v>
      </c>
      <c r="I256" s="150"/>
      <c r="J256" s="151">
        <f t="shared" si="20"/>
        <v>0</v>
      </c>
      <c r="K256" s="152"/>
      <c r="L256" s="31"/>
      <c r="M256" s="153" t="s">
        <v>1</v>
      </c>
      <c r="N256" s="154" t="s">
        <v>42</v>
      </c>
      <c r="P256" s="155">
        <f t="shared" si="21"/>
        <v>0</v>
      </c>
      <c r="Q256" s="155">
        <v>0</v>
      </c>
      <c r="R256" s="155">
        <f t="shared" si="22"/>
        <v>0</v>
      </c>
      <c r="S256" s="155">
        <v>1.56E-3</v>
      </c>
      <c r="T256" s="156">
        <f t="shared" si="23"/>
        <v>3.1199999999999999E-3</v>
      </c>
      <c r="AR256" s="157" t="s">
        <v>183</v>
      </c>
      <c r="AT256" s="157" t="s">
        <v>135</v>
      </c>
      <c r="AU256" s="157" t="s">
        <v>138</v>
      </c>
      <c r="AY256" s="16" t="s">
        <v>132</v>
      </c>
      <c r="BE256" s="158">
        <f t="shared" si="24"/>
        <v>0</v>
      </c>
      <c r="BF256" s="158">
        <f t="shared" si="25"/>
        <v>0</v>
      </c>
      <c r="BG256" s="158">
        <f t="shared" si="26"/>
        <v>0</v>
      </c>
      <c r="BH256" s="158">
        <f t="shared" si="27"/>
        <v>0</v>
      </c>
      <c r="BI256" s="158">
        <f t="shared" si="28"/>
        <v>0</v>
      </c>
      <c r="BJ256" s="16" t="s">
        <v>138</v>
      </c>
      <c r="BK256" s="158">
        <f t="shared" si="29"/>
        <v>0</v>
      </c>
      <c r="BL256" s="16" t="s">
        <v>183</v>
      </c>
      <c r="BM256" s="157" t="s">
        <v>366</v>
      </c>
    </row>
    <row r="257" spans="2:65" s="1" customFormat="1" ht="24">
      <c r="B257" s="144"/>
      <c r="C257" s="145">
        <v>63</v>
      </c>
      <c r="D257" s="145" t="s">
        <v>135</v>
      </c>
      <c r="E257" s="146" t="s">
        <v>367</v>
      </c>
      <c r="F257" s="147" t="s">
        <v>668</v>
      </c>
      <c r="G257" s="148" t="s">
        <v>322</v>
      </c>
      <c r="H257" s="149">
        <v>1</v>
      </c>
      <c r="I257" s="150"/>
      <c r="J257" s="151">
        <f t="shared" si="20"/>
        <v>0</v>
      </c>
      <c r="K257" s="152"/>
      <c r="L257" s="31"/>
      <c r="M257" s="153" t="s">
        <v>1</v>
      </c>
      <c r="N257" s="154" t="s">
        <v>42</v>
      </c>
      <c r="P257" s="155">
        <f t="shared" si="21"/>
        <v>0</v>
      </c>
      <c r="Q257" s="155">
        <v>1.8E-3</v>
      </c>
      <c r="R257" s="155">
        <f t="shared" si="22"/>
        <v>1.8E-3</v>
      </c>
      <c r="S257" s="155">
        <v>0</v>
      </c>
      <c r="T257" s="156">
        <f t="shared" si="23"/>
        <v>0</v>
      </c>
      <c r="AR257" s="157" t="s">
        <v>183</v>
      </c>
      <c r="AT257" s="157" t="s">
        <v>135</v>
      </c>
      <c r="AU257" s="157" t="s">
        <v>138</v>
      </c>
      <c r="AY257" s="16" t="s">
        <v>132</v>
      </c>
      <c r="BE257" s="158">
        <f t="shared" si="24"/>
        <v>0</v>
      </c>
      <c r="BF257" s="158">
        <f t="shared" si="25"/>
        <v>0</v>
      </c>
      <c r="BG257" s="158">
        <f t="shared" si="26"/>
        <v>0</v>
      </c>
      <c r="BH257" s="158">
        <f t="shared" si="27"/>
        <v>0</v>
      </c>
      <c r="BI257" s="158">
        <f t="shared" si="28"/>
        <v>0</v>
      </c>
      <c r="BJ257" s="16" t="s">
        <v>138</v>
      </c>
      <c r="BK257" s="158">
        <f t="shared" si="29"/>
        <v>0</v>
      </c>
      <c r="BL257" s="16" t="s">
        <v>183</v>
      </c>
      <c r="BM257" s="157" t="s">
        <v>368</v>
      </c>
    </row>
    <row r="258" spans="2:65" s="1" customFormat="1" ht="12">
      <c r="B258" s="144"/>
      <c r="C258" s="145">
        <v>64</v>
      </c>
      <c r="D258" s="145" t="s">
        <v>135</v>
      </c>
      <c r="E258" s="146" t="s">
        <v>369</v>
      </c>
      <c r="F258" s="147" t="s">
        <v>370</v>
      </c>
      <c r="G258" s="148" t="s">
        <v>181</v>
      </c>
      <c r="H258" s="149">
        <v>3</v>
      </c>
      <c r="I258" s="150"/>
      <c r="J258" s="151">
        <f t="shared" si="20"/>
        <v>0</v>
      </c>
      <c r="K258" s="152"/>
      <c r="L258" s="31"/>
      <c r="M258" s="153" t="s">
        <v>1</v>
      </c>
      <c r="N258" s="154" t="s">
        <v>42</v>
      </c>
      <c r="P258" s="155">
        <f t="shared" si="21"/>
        <v>0</v>
      </c>
      <c r="Q258" s="155">
        <v>1.3999999999999999E-4</v>
      </c>
      <c r="R258" s="155">
        <f t="shared" si="22"/>
        <v>4.1999999999999996E-4</v>
      </c>
      <c r="S258" s="155">
        <v>0</v>
      </c>
      <c r="T258" s="156">
        <f t="shared" si="23"/>
        <v>0</v>
      </c>
      <c r="AR258" s="157" t="s">
        <v>183</v>
      </c>
      <c r="AT258" s="157" t="s">
        <v>135</v>
      </c>
      <c r="AU258" s="157" t="s">
        <v>138</v>
      </c>
      <c r="AY258" s="16" t="s">
        <v>132</v>
      </c>
      <c r="BE258" s="158">
        <f t="shared" si="24"/>
        <v>0</v>
      </c>
      <c r="BF258" s="158">
        <f t="shared" si="25"/>
        <v>0</v>
      </c>
      <c r="BG258" s="158">
        <f t="shared" si="26"/>
        <v>0</v>
      </c>
      <c r="BH258" s="158">
        <f t="shared" si="27"/>
        <v>0</v>
      </c>
      <c r="BI258" s="158">
        <f t="shared" si="28"/>
        <v>0</v>
      </c>
      <c r="BJ258" s="16" t="s">
        <v>138</v>
      </c>
      <c r="BK258" s="158">
        <f t="shared" si="29"/>
        <v>0</v>
      </c>
      <c r="BL258" s="16" t="s">
        <v>183</v>
      </c>
      <c r="BM258" s="157" t="s">
        <v>371</v>
      </c>
    </row>
    <row r="259" spans="2:65" s="1" customFormat="1" ht="24">
      <c r="B259" s="144"/>
      <c r="C259" s="145">
        <v>65</v>
      </c>
      <c r="D259" s="180" t="s">
        <v>184</v>
      </c>
      <c r="E259" s="181" t="s">
        <v>372</v>
      </c>
      <c r="F259" s="182" t="s">
        <v>669</v>
      </c>
      <c r="G259" s="183" t="s">
        <v>181</v>
      </c>
      <c r="H259" s="184">
        <v>1</v>
      </c>
      <c r="I259" s="185"/>
      <c r="J259" s="186">
        <f t="shared" si="20"/>
        <v>0</v>
      </c>
      <c r="K259" s="187"/>
      <c r="L259" s="188"/>
      <c r="M259" s="189" t="s">
        <v>1</v>
      </c>
      <c r="N259" s="190" t="s">
        <v>42</v>
      </c>
      <c r="P259" s="155">
        <f t="shared" si="21"/>
        <v>0</v>
      </c>
      <c r="Q259" s="155">
        <v>4.4000000000000002E-4</v>
      </c>
      <c r="R259" s="155">
        <f t="shared" si="22"/>
        <v>4.4000000000000002E-4</v>
      </c>
      <c r="S259" s="155">
        <v>0</v>
      </c>
      <c r="T259" s="156">
        <f t="shared" si="23"/>
        <v>0</v>
      </c>
      <c r="AR259" s="157" t="s">
        <v>251</v>
      </c>
      <c r="AT259" s="157" t="s">
        <v>184</v>
      </c>
      <c r="AU259" s="157" t="s">
        <v>138</v>
      </c>
      <c r="AY259" s="16" t="s">
        <v>132</v>
      </c>
      <c r="BE259" s="158">
        <f t="shared" si="24"/>
        <v>0</v>
      </c>
      <c r="BF259" s="158">
        <f t="shared" si="25"/>
        <v>0</v>
      </c>
      <c r="BG259" s="158">
        <f t="shared" si="26"/>
        <v>0</v>
      </c>
      <c r="BH259" s="158">
        <f t="shared" si="27"/>
        <v>0</v>
      </c>
      <c r="BI259" s="158">
        <f t="shared" si="28"/>
        <v>0</v>
      </c>
      <c r="BJ259" s="16" t="s">
        <v>138</v>
      </c>
      <c r="BK259" s="158">
        <f t="shared" si="29"/>
        <v>0</v>
      </c>
      <c r="BL259" s="16" t="s">
        <v>183</v>
      </c>
      <c r="BM259" s="157" t="s">
        <v>373</v>
      </c>
    </row>
    <row r="260" spans="2:65" s="1" customFormat="1" ht="24">
      <c r="B260" s="144"/>
      <c r="C260" s="145">
        <v>66</v>
      </c>
      <c r="D260" s="180" t="s">
        <v>184</v>
      </c>
      <c r="E260" s="181" t="s">
        <v>374</v>
      </c>
      <c r="F260" s="182" t="s">
        <v>656</v>
      </c>
      <c r="G260" s="183" t="s">
        <v>181</v>
      </c>
      <c r="H260" s="184">
        <v>1</v>
      </c>
      <c r="I260" s="185"/>
      <c r="J260" s="186">
        <f t="shared" si="20"/>
        <v>0</v>
      </c>
      <c r="K260" s="187"/>
      <c r="L260" s="188"/>
      <c r="M260" s="189" t="s">
        <v>1</v>
      </c>
      <c r="N260" s="190" t="s">
        <v>42</v>
      </c>
      <c r="P260" s="155">
        <f t="shared" si="21"/>
        <v>0</v>
      </c>
      <c r="Q260" s="155">
        <v>0</v>
      </c>
      <c r="R260" s="155">
        <f t="shared" si="22"/>
        <v>0</v>
      </c>
      <c r="S260" s="155">
        <v>0</v>
      </c>
      <c r="T260" s="156">
        <f t="shared" si="23"/>
        <v>0</v>
      </c>
      <c r="AR260" s="157" t="s">
        <v>251</v>
      </c>
      <c r="AT260" s="157" t="s">
        <v>184</v>
      </c>
      <c r="AU260" s="157" t="s">
        <v>138</v>
      </c>
      <c r="AY260" s="16" t="s">
        <v>132</v>
      </c>
      <c r="BE260" s="158">
        <f t="shared" si="24"/>
        <v>0</v>
      </c>
      <c r="BF260" s="158">
        <f t="shared" si="25"/>
        <v>0</v>
      </c>
      <c r="BG260" s="158">
        <f t="shared" si="26"/>
        <v>0</v>
      </c>
      <c r="BH260" s="158">
        <f t="shared" si="27"/>
        <v>0</v>
      </c>
      <c r="BI260" s="158">
        <f t="shared" si="28"/>
        <v>0</v>
      </c>
      <c r="BJ260" s="16" t="s">
        <v>138</v>
      </c>
      <c r="BK260" s="158">
        <f t="shared" si="29"/>
        <v>0</v>
      </c>
      <c r="BL260" s="16" t="s">
        <v>183</v>
      </c>
      <c r="BM260" s="157" t="s">
        <v>375</v>
      </c>
    </row>
    <row r="261" spans="2:65" s="1" customFormat="1" ht="24">
      <c r="B261" s="144"/>
      <c r="C261" s="145">
        <v>67</v>
      </c>
      <c r="D261" s="145" t="s">
        <v>135</v>
      </c>
      <c r="E261" s="146" t="s">
        <v>376</v>
      </c>
      <c r="F261" s="147" t="s">
        <v>377</v>
      </c>
      <c r="G261" s="148" t="s">
        <v>214</v>
      </c>
      <c r="H261" s="149">
        <v>6.4000000000000001E-2</v>
      </c>
      <c r="I261" s="150"/>
      <c r="J261" s="151">
        <f t="shared" si="20"/>
        <v>0</v>
      </c>
      <c r="K261" s="152"/>
      <c r="L261" s="31"/>
      <c r="M261" s="153" t="s">
        <v>1</v>
      </c>
      <c r="N261" s="154" t="s">
        <v>42</v>
      </c>
      <c r="P261" s="155">
        <f t="shared" si="21"/>
        <v>0</v>
      </c>
      <c r="Q261" s="155">
        <v>0</v>
      </c>
      <c r="R261" s="155">
        <f t="shared" si="22"/>
        <v>0</v>
      </c>
      <c r="S261" s="155">
        <v>0</v>
      </c>
      <c r="T261" s="156">
        <f t="shared" si="23"/>
        <v>0</v>
      </c>
      <c r="AR261" s="157" t="s">
        <v>183</v>
      </c>
      <c r="AT261" s="157" t="s">
        <v>135</v>
      </c>
      <c r="AU261" s="157" t="s">
        <v>138</v>
      </c>
      <c r="AY261" s="16" t="s">
        <v>132</v>
      </c>
      <c r="BE261" s="158">
        <f t="shared" si="24"/>
        <v>0</v>
      </c>
      <c r="BF261" s="158">
        <f t="shared" si="25"/>
        <v>0</v>
      </c>
      <c r="BG261" s="158">
        <f t="shared" si="26"/>
        <v>0</v>
      </c>
      <c r="BH261" s="158">
        <f t="shared" si="27"/>
        <v>0</v>
      </c>
      <c r="BI261" s="158">
        <f t="shared" si="28"/>
        <v>0</v>
      </c>
      <c r="BJ261" s="16" t="s">
        <v>138</v>
      </c>
      <c r="BK261" s="158">
        <f t="shared" si="29"/>
        <v>0</v>
      </c>
      <c r="BL261" s="16" t="s">
        <v>183</v>
      </c>
      <c r="BM261" s="157" t="s">
        <v>378</v>
      </c>
    </row>
    <row r="262" spans="2:65" s="1" customFormat="1" ht="36">
      <c r="B262" s="144"/>
      <c r="C262" s="145">
        <v>68</v>
      </c>
      <c r="D262" s="145" t="s">
        <v>135</v>
      </c>
      <c r="E262" s="146" t="s">
        <v>379</v>
      </c>
      <c r="F262" s="147" t="s">
        <v>380</v>
      </c>
      <c r="G262" s="148" t="s">
        <v>381</v>
      </c>
      <c r="H262" s="149">
        <v>1</v>
      </c>
      <c r="I262" s="150"/>
      <c r="J262" s="151">
        <f t="shared" si="20"/>
        <v>0</v>
      </c>
      <c r="K262" s="152"/>
      <c r="L262" s="31"/>
      <c r="M262" s="153" t="s">
        <v>1</v>
      </c>
      <c r="N262" s="154" t="s">
        <v>42</v>
      </c>
      <c r="P262" s="155">
        <f t="shared" si="21"/>
        <v>0</v>
      </c>
      <c r="Q262" s="155">
        <v>0</v>
      </c>
      <c r="R262" s="155">
        <f t="shared" si="22"/>
        <v>0</v>
      </c>
      <c r="S262" s="155">
        <v>0</v>
      </c>
      <c r="T262" s="156">
        <f t="shared" si="23"/>
        <v>0</v>
      </c>
      <c r="AR262" s="157" t="s">
        <v>183</v>
      </c>
      <c r="AT262" s="157" t="s">
        <v>135</v>
      </c>
      <c r="AU262" s="157" t="s">
        <v>138</v>
      </c>
      <c r="AY262" s="16" t="s">
        <v>132</v>
      </c>
      <c r="BE262" s="158">
        <f t="shared" si="24"/>
        <v>0</v>
      </c>
      <c r="BF262" s="158">
        <f t="shared" si="25"/>
        <v>0</v>
      </c>
      <c r="BG262" s="158">
        <f t="shared" si="26"/>
        <v>0</v>
      </c>
      <c r="BH262" s="158">
        <f t="shared" si="27"/>
        <v>0</v>
      </c>
      <c r="BI262" s="158">
        <f t="shared" si="28"/>
        <v>0</v>
      </c>
      <c r="BJ262" s="16" t="s">
        <v>138</v>
      </c>
      <c r="BK262" s="158">
        <f t="shared" si="29"/>
        <v>0</v>
      </c>
      <c r="BL262" s="16" t="s">
        <v>183</v>
      </c>
      <c r="BM262" s="157" t="s">
        <v>382</v>
      </c>
    </row>
    <row r="263" spans="2:65" s="11" customFormat="1" ht="22.9" customHeight="1">
      <c r="B263" s="132"/>
      <c r="D263" s="133" t="s">
        <v>75</v>
      </c>
      <c r="E263" s="142" t="s">
        <v>383</v>
      </c>
      <c r="F263" s="142" t="s">
        <v>384</v>
      </c>
      <c r="I263" s="135"/>
      <c r="J263" s="143">
        <f>BK263</f>
        <v>0</v>
      </c>
      <c r="L263" s="132"/>
      <c r="M263" s="137"/>
      <c r="P263" s="138">
        <f>SUM(P264:P265)</f>
        <v>0</v>
      </c>
      <c r="R263" s="138">
        <f>SUM(R264:R265)</f>
        <v>1.2E-2</v>
      </c>
      <c r="T263" s="139">
        <f>SUM(T264:T265)</f>
        <v>0</v>
      </c>
      <c r="AR263" s="133" t="s">
        <v>138</v>
      </c>
      <c r="AT263" s="140" t="s">
        <v>75</v>
      </c>
      <c r="AU263" s="140" t="s">
        <v>84</v>
      </c>
      <c r="AY263" s="133" t="s">
        <v>132</v>
      </c>
      <c r="BK263" s="141">
        <f>SUM(BK264:BK265)</f>
        <v>0</v>
      </c>
    </row>
    <row r="264" spans="2:65" s="1" customFormat="1" ht="24">
      <c r="B264" s="144"/>
      <c r="C264" s="145">
        <v>69</v>
      </c>
      <c r="D264" s="145" t="s">
        <v>135</v>
      </c>
      <c r="E264" s="146" t="s">
        <v>385</v>
      </c>
      <c r="F264" s="147" t="s">
        <v>386</v>
      </c>
      <c r="G264" s="148" t="s">
        <v>322</v>
      </c>
      <c r="H264" s="149">
        <v>1</v>
      </c>
      <c r="I264" s="150"/>
      <c r="J264" s="151">
        <f>ROUND(I264*H264,2)</f>
        <v>0</v>
      </c>
      <c r="K264" s="152"/>
      <c r="L264" s="31"/>
      <c r="M264" s="153" t="s">
        <v>1</v>
      </c>
      <c r="N264" s="154" t="s">
        <v>42</v>
      </c>
      <c r="P264" s="155">
        <f>O264*H264</f>
        <v>0</v>
      </c>
      <c r="Q264" s="155">
        <v>1.2E-2</v>
      </c>
      <c r="R264" s="155">
        <f>Q264*H264</f>
        <v>1.2E-2</v>
      </c>
      <c r="S264" s="155">
        <v>0</v>
      </c>
      <c r="T264" s="156">
        <f>S264*H264</f>
        <v>0</v>
      </c>
      <c r="AR264" s="157" t="s">
        <v>183</v>
      </c>
      <c r="AT264" s="157" t="s">
        <v>135</v>
      </c>
      <c r="AU264" s="157" t="s">
        <v>138</v>
      </c>
      <c r="AY264" s="16" t="s">
        <v>132</v>
      </c>
      <c r="BE264" s="158">
        <f>IF(N264="základní",J264,0)</f>
        <v>0</v>
      </c>
      <c r="BF264" s="158">
        <f>IF(N264="snížená",J264,0)</f>
        <v>0</v>
      </c>
      <c r="BG264" s="158">
        <f>IF(N264="zákl. přenesená",J264,0)</f>
        <v>0</v>
      </c>
      <c r="BH264" s="158">
        <f>IF(N264="sníž. přenesená",J264,0)</f>
        <v>0</v>
      </c>
      <c r="BI264" s="158">
        <f>IF(N264="nulová",J264,0)</f>
        <v>0</v>
      </c>
      <c r="BJ264" s="16" t="s">
        <v>138</v>
      </c>
      <c r="BK264" s="158">
        <f>ROUND(I264*H264,2)</f>
        <v>0</v>
      </c>
      <c r="BL264" s="16" t="s">
        <v>183</v>
      </c>
      <c r="BM264" s="157" t="s">
        <v>387</v>
      </c>
    </row>
    <row r="265" spans="2:65" s="1" customFormat="1" ht="24">
      <c r="B265" s="144"/>
      <c r="C265" s="145">
        <v>70</v>
      </c>
      <c r="D265" s="145" t="s">
        <v>135</v>
      </c>
      <c r="E265" s="146" t="s">
        <v>388</v>
      </c>
      <c r="F265" s="147" t="s">
        <v>389</v>
      </c>
      <c r="G265" s="148" t="s">
        <v>214</v>
      </c>
      <c r="H265" s="149">
        <v>1.2E-2</v>
      </c>
      <c r="I265" s="150"/>
      <c r="J265" s="151">
        <f>ROUND(I265*H265,2)</f>
        <v>0</v>
      </c>
      <c r="K265" s="152"/>
      <c r="L265" s="31"/>
      <c r="M265" s="153" t="s">
        <v>1</v>
      </c>
      <c r="N265" s="154" t="s">
        <v>42</v>
      </c>
      <c r="P265" s="155">
        <f>O265*H265</f>
        <v>0</v>
      </c>
      <c r="Q265" s="155">
        <v>0</v>
      </c>
      <c r="R265" s="155">
        <f>Q265*H265</f>
        <v>0</v>
      </c>
      <c r="S265" s="155">
        <v>0</v>
      </c>
      <c r="T265" s="156">
        <f>S265*H265</f>
        <v>0</v>
      </c>
      <c r="AR265" s="157" t="s">
        <v>183</v>
      </c>
      <c r="AT265" s="157" t="s">
        <v>135</v>
      </c>
      <c r="AU265" s="157" t="s">
        <v>138</v>
      </c>
      <c r="AY265" s="16" t="s">
        <v>132</v>
      </c>
      <c r="BE265" s="158">
        <f>IF(N265="základní",J265,0)</f>
        <v>0</v>
      </c>
      <c r="BF265" s="158">
        <f>IF(N265="snížená",J265,0)</f>
        <v>0</v>
      </c>
      <c r="BG265" s="158">
        <f>IF(N265="zákl. přenesená",J265,0)</f>
        <v>0</v>
      </c>
      <c r="BH265" s="158">
        <f>IF(N265="sníž. přenesená",J265,0)</f>
        <v>0</v>
      </c>
      <c r="BI265" s="158">
        <f>IF(N265="nulová",J265,0)</f>
        <v>0</v>
      </c>
      <c r="BJ265" s="16" t="s">
        <v>138</v>
      </c>
      <c r="BK265" s="158">
        <f>ROUND(I265*H265,2)</f>
        <v>0</v>
      </c>
      <c r="BL265" s="16" t="s">
        <v>183</v>
      </c>
      <c r="BM265" s="157" t="s">
        <v>390</v>
      </c>
    </row>
    <row r="266" spans="2:65" s="11" customFormat="1" ht="22.9" customHeight="1">
      <c r="B266" s="132"/>
      <c r="D266" s="133" t="s">
        <v>75</v>
      </c>
      <c r="E266" s="142" t="s">
        <v>391</v>
      </c>
      <c r="F266" s="142" t="s">
        <v>392</v>
      </c>
      <c r="I266" s="135"/>
      <c r="J266" s="143">
        <f>BK266</f>
        <v>0</v>
      </c>
      <c r="L266" s="132"/>
      <c r="M266" s="137"/>
      <c r="P266" s="138">
        <f>SUM(P267:P283)</f>
        <v>0</v>
      </c>
      <c r="R266" s="138">
        <f>SUM(R267:R283)</f>
        <v>3.2199999999999999E-2</v>
      </c>
      <c r="T266" s="139">
        <f>SUM(T267:T283)</f>
        <v>0</v>
      </c>
      <c r="AR266" s="133" t="s">
        <v>138</v>
      </c>
      <c r="AT266" s="140" t="s">
        <v>75</v>
      </c>
      <c r="AU266" s="140" t="s">
        <v>84</v>
      </c>
      <c r="AY266" s="133" t="s">
        <v>132</v>
      </c>
      <c r="BK266" s="141">
        <f>SUM(BK267:BK283)</f>
        <v>0</v>
      </c>
    </row>
    <row r="267" spans="2:65" s="1" customFormat="1" ht="12">
      <c r="B267" s="144"/>
      <c r="C267" s="145">
        <v>71</v>
      </c>
      <c r="D267" s="145" t="s">
        <v>135</v>
      </c>
      <c r="E267" s="146" t="s">
        <v>393</v>
      </c>
      <c r="F267" s="147" t="s">
        <v>394</v>
      </c>
      <c r="G267" s="148" t="s">
        <v>181</v>
      </c>
      <c r="H267" s="149">
        <v>2</v>
      </c>
      <c r="I267" s="150"/>
      <c r="J267" s="151">
        <f t="shared" ref="J267:J283" si="30">ROUND(I267*H267,2)</f>
        <v>0</v>
      </c>
      <c r="K267" s="152"/>
      <c r="L267" s="31"/>
      <c r="M267" s="153" t="s">
        <v>1</v>
      </c>
      <c r="N267" s="154" t="s">
        <v>42</v>
      </c>
      <c r="P267" s="155">
        <f t="shared" ref="P267:P283" si="31">O267*H267</f>
        <v>0</v>
      </c>
      <c r="Q267" s="155">
        <v>0</v>
      </c>
      <c r="R267" s="155">
        <f t="shared" ref="R267:R283" si="32">Q267*H267</f>
        <v>0</v>
      </c>
      <c r="S267" s="155">
        <v>0</v>
      </c>
      <c r="T267" s="156">
        <f t="shared" ref="T267:T283" si="33">S267*H267</f>
        <v>0</v>
      </c>
      <c r="AR267" s="157" t="s">
        <v>183</v>
      </c>
      <c r="AT267" s="157" t="s">
        <v>135</v>
      </c>
      <c r="AU267" s="157" t="s">
        <v>138</v>
      </c>
      <c r="AY267" s="16" t="s">
        <v>132</v>
      </c>
      <c r="BE267" s="158">
        <f t="shared" ref="BE267:BE283" si="34">IF(N267="základní",J267,0)</f>
        <v>0</v>
      </c>
      <c r="BF267" s="158">
        <f t="shared" ref="BF267:BF283" si="35">IF(N267="snížená",J267,0)</f>
        <v>0</v>
      </c>
      <c r="BG267" s="158">
        <f t="shared" ref="BG267:BG283" si="36">IF(N267="zákl. přenesená",J267,0)</f>
        <v>0</v>
      </c>
      <c r="BH267" s="158">
        <f t="shared" ref="BH267:BH283" si="37">IF(N267="sníž. přenesená",J267,0)</f>
        <v>0</v>
      </c>
      <c r="BI267" s="158">
        <f t="shared" ref="BI267:BI283" si="38">IF(N267="nulová",J267,0)</f>
        <v>0</v>
      </c>
      <c r="BJ267" s="16" t="s">
        <v>138</v>
      </c>
      <c r="BK267" s="158">
        <f t="shared" ref="BK267:BK283" si="39">ROUND(I267*H267,2)</f>
        <v>0</v>
      </c>
      <c r="BL267" s="16" t="s">
        <v>183</v>
      </c>
      <c r="BM267" s="157" t="s">
        <v>395</v>
      </c>
    </row>
    <row r="268" spans="2:65" s="1" customFormat="1" ht="24">
      <c r="B268" s="144"/>
      <c r="C268" s="145">
        <v>72</v>
      </c>
      <c r="D268" s="180" t="s">
        <v>184</v>
      </c>
      <c r="E268" s="181" t="s">
        <v>396</v>
      </c>
      <c r="F268" s="182" t="s">
        <v>397</v>
      </c>
      <c r="G268" s="183" t="s">
        <v>181</v>
      </c>
      <c r="H268" s="184">
        <v>2</v>
      </c>
      <c r="I268" s="185"/>
      <c r="J268" s="186">
        <f t="shared" si="30"/>
        <v>0</v>
      </c>
      <c r="K268" s="187"/>
      <c r="L268" s="188"/>
      <c r="M268" s="189" t="s">
        <v>1</v>
      </c>
      <c r="N268" s="190" t="s">
        <v>42</v>
      </c>
      <c r="P268" s="155">
        <f t="shared" si="31"/>
        <v>0</v>
      </c>
      <c r="Q268" s="155">
        <v>2.0000000000000002E-5</v>
      </c>
      <c r="R268" s="155">
        <f t="shared" si="32"/>
        <v>4.0000000000000003E-5</v>
      </c>
      <c r="S268" s="155">
        <v>0</v>
      </c>
      <c r="T268" s="156">
        <f t="shared" si="33"/>
        <v>0</v>
      </c>
      <c r="AR268" s="157" t="s">
        <v>251</v>
      </c>
      <c r="AT268" s="157" t="s">
        <v>184</v>
      </c>
      <c r="AU268" s="157" t="s">
        <v>138</v>
      </c>
      <c r="AY268" s="16" t="s">
        <v>132</v>
      </c>
      <c r="BE268" s="158">
        <f t="shared" si="34"/>
        <v>0</v>
      </c>
      <c r="BF268" s="158">
        <f t="shared" si="35"/>
        <v>0</v>
      </c>
      <c r="BG268" s="158">
        <f t="shared" si="36"/>
        <v>0</v>
      </c>
      <c r="BH268" s="158">
        <f t="shared" si="37"/>
        <v>0</v>
      </c>
      <c r="BI268" s="158">
        <f t="shared" si="38"/>
        <v>0</v>
      </c>
      <c r="BJ268" s="16" t="s">
        <v>138</v>
      </c>
      <c r="BK268" s="158">
        <f t="shared" si="39"/>
        <v>0</v>
      </c>
      <c r="BL268" s="16" t="s">
        <v>183</v>
      </c>
      <c r="BM268" s="157" t="s">
        <v>398</v>
      </c>
    </row>
    <row r="269" spans="2:65" s="1" customFormat="1" ht="24">
      <c r="B269" s="144"/>
      <c r="C269" s="145">
        <v>73</v>
      </c>
      <c r="D269" s="145" t="s">
        <v>135</v>
      </c>
      <c r="E269" s="146" t="s">
        <v>399</v>
      </c>
      <c r="F269" s="147" t="s">
        <v>400</v>
      </c>
      <c r="G269" s="148" t="s">
        <v>264</v>
      </c>
      <c r="H269" s="149">
        <v>70</v>
      </c>
      <c r="I269" s="150"/>
      <c r="J269" s="151">
        <f t="shared" si="30"/>
        <v>0</v>
      </c>
      <c r="K269" s="152"/>
      <c r="L269" s="31"/>
      <c r="M269" s="153" t="s">
        <v>1</v>
      </c>
      <c r="N269" s="154" t="s">
        <v>42</v>
      </c>
      <c r="P269" s="155">
        <f t="shared" si="31"/>
        <v>0</v>
      </c>
      <c r="Q269" s="155">
        <v>0</v>
      </c>
      <c r="R269" s="155">
        <f t="shared" si="32"/>
        <v>0</v>
      </c>
      <c r="S269" s="155">
        <v>0</v>
      </c>
      <c r="T269" s="156">
        <f t="shared" si="33"/>
        <v>0</v>
      </c>
      <c r="AR269" s="157" t="s">
        <v>183</v>
      </c>
      <c r="AT269" s="157" t="s">
        <v>135</v>
      </c>
      <c r="AU269" s="157" t="s">
        <v>138</v>
      </c>
      <c r="AY269" s="16" t="s">
        <v>132</v>
      </c>
      <c r="BE269" s="158">
        <f t="shared" si="34"/>
        <v>0</v>
      </c>
      <c r="BF269" s="158">
        <f t="shared" si="35"/>
        <v>0</v>
      </c>
      <c r="BG269" s="158">
        <f t="shared" si="36"/>
        <v>0</v>
      </c>
      <c r="BH269" s="158">
        <f t="shared" si="37"/>
        <v>0</v>
      </c>
      <c r="BI269" s="158">
        <f t="shared" si="38"/>
        <v>0</v>
      </c>
      <c r="BJ269" s="16" t="s">
        <v>138</v>
      </c>
      <c r="BK269" s="158">
        <f t="shared" si="39"/>
        <v>0</v>
      </c>
      <c r="BL269" s="16" t="s">
        <v>183</v>
      </c>
      <c r="BM269" s="157" t="s">
        <v>401</v>
      </c>
    </row>
    <row r="270" spans="2:65" s="1" customFormat="1" ht="12">
      <c r="B270" s="144"/>
      <c r="C270" s="145">
        <v>74</v>
      </c>
      <c r="D270" s="180" t="s">
        <v>184</v>
      </c>
      <c r="E270" s="181" t="s">
        <v>402</v>
      </c>
      <c r="F270" s="182" t="s">
        <v>403</v>
      </c>
      <c r="G270" s="183" t="s">
        <v>264</v>
      </c>
      <c r="H270" s="184">
        <v>35</v>
      </c>
      <c r="I270" s="185"/>
      <c r="J270" s="186">
        <f t="shared" si="30"/>
        <v>0</v>
      </c>
      <c r="K270" s="187"/>
      <c r="L270" s="188"/>
      <c r="M270" s="189" t="s">
        <v>1</v>
      </c>
      <c r="N270" s="190" t="s">
        <v>42</v>
      </c>
      <c r="P270" s="155">
        <f t="shared" si="31"/>
        <v>0</v>
      </c>
      <c r="Q270" s="155">
        <v>1.7000000000000001E-4</v>
      </c>
      <c r="R270" s="155">
        <f t="shared" si="32"/>
        <v>5.9500000000000004E-3</v>
      </c>
      <c r="S270" s="155">
        <v>0</v>
      </c>
      <c r="T270" s="156">
        <f t="shared" si="33"/>
        <v>0</v>
      </c>
      <c r="AR270" s="157" t="s">
        <v>251</v>
      </c>
      <c r="AT270" s="157" t="s">
        <v>184</v>
      </c>
      <c r="AU270" s="157" t="s">
        <v>138</v>
      </c>
      <c r="AY270" s="16" t="s">
        <v>132</v>
      </c>
      <c r="BE270" s="158">
        <f t="shared" si="34"/>
        <v>0</v>
      </c>
      <c r="BF270" s="158">
        <f t="shared" si="35"/>
        <v>0</v>
      </c>
      <c r="BG270" s="158">
        <f t="shared" si="36"/>
        <v>0</v>
      </c>
      <c r="BH270" s="158">
        <f t="shared" si="37"/>
        <v>0</v>
      </c>
      <c r="BI270" s="158">
        <f t="shared" si="38"/>
        <v>0</v>
      </c>
      <c r="BJ270" s="16" t="s">
        <v>138</v>
      </c>
      <c r="BK270" s="158">
        <f t="shared" si="39"/>
        <v>0</v>
      </c>
      <c r="BL270" s="16" t="s">
        <v>183</v>
      </c>
      <c r="BM270" s="157" t="s">
        <v>404</v>
      </c>
    </row>
    <row r="271" spans="2:65" s="1" customFormat="1" ht="12">
      <c r="B271" s="144"/>
      <c r="C271" s="145">
        <v>75</v>
      </c>
      <c r="D271" s="180" t="s">
        <v>184</v>
      </c>
      <c r="E271" s="181" t="s">
        <v>405</v>
      </c>
      <c r="F271" s="182" t="s">
        <v>406</v>
      </c>
      <c r="G271" s="183" t="s">
        <v>264</v>
      </c>
      <c r="H271" s="184">
        <v>5</v>
      </c>
      <c r="I271" s="185"/>
      <c r="J271" s="186">
        <f t="shared" si="30"/>
        <v>0</v>
      </c>
      <c r="K271" s="187"/>
      <c r="L271" s="188"/>
      <c r="M271" s="189" t="s">
        <v>1</v>
      </c>
      <c r="N271" s="190" t="s">
        <v>42</v>
      </c>
      <c r="P271" s="155">
        <f t="shared" si="31"/>
        <v>0</v>
      </c>
      <c r="Q271" s="155">
        <v>2.7999999999999998E-4</v>
      </c>
      <c r="R271" s="155">
        <f t="shared" si="32"/>
        <v>1.3999999999999998E-3</v>
      </c>
      <c r="S271" s="155">
        <v>0</v>
      </c>
      <c r="T271" s="156">
        <f t="shared" si="33"/>
        <v>0</v>
      </c>
      <c r="AR271" s="157" t="s">
        <v>251</v>
      </c>
      <c r="AT271" s="157" t="s">
        <v>184</v>
      </c>
      <c r="AU271" s="157" t="s">
        <v>138</v>
      </c>
      <c r="AY271" s="16" t="s">
        <v>132</v>
      </c>
      <c r="BE271" s="158">
        <f t="shared" si="34"/>
        <v>0</v>
      </c>
      <c r="BF271" s="158">
        <f t="shared" si="35"/>
        <v>0</v>
      </c>
      <c r="BG271" s="158">
        <f t="shared" si="36"/>
        <v>0</v>
      </c>
      <c r="BH271" s="158">
        <f t="shared" si="37"/>
        <v>0</v>
      </c>
      <c r="BI271" s="158">
        <f t="shared" si="38"/>
        <v>0</v>
      </c>
      <c r="BJ271" s="16" t="s">
        <v>138</v>
      </c>
      <c r="BK271" s="158">
        <f t="shared" si="39"/>
        <v>0</v>
      </c>
      <c r="BL271" s="16" t="s">
        <v>183</v>
      </c>
      <c r="BM271" s="157" t="s">
        <v>407</v>
      </c>
    </row>
    <row r="272" spans="2:65" s="1" customFormat="1" ht="24">
      <c r="B272" s="144"/>
      <c r="C272" s="145">
        <v>76</v>
      </c>
      <c r="D272" s="145" t="s">
        <v>135</v>
      </c>
      <c r="E272" s="146" t="s">
        <v>408</v>
      </c>
      <c r="F272" s="147" t="s">
        <v>409</v>
      </c>
      <c r="G272" s="148" t="s">
        <v>181</v>
      </c>
      <c r="H272" s="149">
        <v>1</v>
      </c>
      <c r="I272" s="150"/>
      <c r="J272" s="151">
        <f t="shared" si="30"/>
        <v>0</v>
      </c>
      <c r="K272" s="152"/>
      <c r="L272" s="31"/>
      <c r="M272" s="153" t="s">
        <v>1</v>
      </c>
      <c r="N272" s="154" t="s">
        <v>42</v>
      </c>
      <c r="P272" s="155">
        <f t="shared" si="31"/>
        <v>0</v>
      </c>
      <c r="Q272" s="155">
        <v>0</v>
      </c>
      <c r="R272" s="155">
        <f t="shared" si="32"/>
        <v>0</v>
      </c>
      <c r="S272" s="155">
        <v>0</v>
      </c>
      <c r="T272" s="156">
        <f t="shared" si="33"/>
        <v>0</v>
      </c>
      <c r="AR272" s="157" t="s">
        <v>183</v>
      </c>
      <c r="AT272" s="157" t="s">
        <v>135</v>
      </c>
      <c r="AU272" s="157" t="s">
        <v>138</v>
      </c>
      <c r="AY272" s="16" t="s">
        <v>132</v>
      </c>
      <c r="BE272" s="158">
        <f t="shared" si="34"/>
        <v>0</v>
      </c>
      <c r="BF272" s="158">
        <f t="shared" si="35"/>
        <v>0</v>
      </c>
      <c r="BG272" s="158">
        <f t="shared" si="36"/>
        <v>0</v>
      </c>
      <c r="BH272" s="158">
        <f t="shared" si="37"/>
        <v>0</v>
      </c>
      <c r="BI272" s="158">
        <f t="shared" si="38"/>
        <v>0</v>
      </c>
      <c r="BJ272" s="16" t="s">
        <v>138</v>
      </c>
      <c r="BK272" s="158">
        <f t="shared" si="39"/>
        <v>0</v>
      </c>
      <c r="BL272" s="16" t="s">
        <v>183</v>
      </c>
      <c r="BM272" s="157" t="s">
        <v>410</v>
      </c>
    </row>
    <row r="273" spans="2:65" s="1" customFormat="1" ht="24">
      <c r="B273" s="144"/>
      <c r="C273" s="145">
        <v>77</v>
      </c>
      <c r="D273" s="180" t="s">
        <v>184</v>
      </c>
      <c r="E273" s="181" t="s">
        <v>411</v>
      </c>
      <c r="F273" s="182" t="s">
        <v>412</v>
      </c>
      <c r="G273" s="183" t="s">
        <v>181</v>
      </c>
      <c r="H273" s="184">
        <v>1</v>
      </c>
      <c r="I273" s="185"/>
      <c r="J273" s="186">
        <f t="shared" si="30"/>
        <v>0</v>
      </c>
      <c r="K273" s="187"/>
      <c r="L273" s="188"/>
      <c r="M273" s="189" t="s">
        <v>1</v>
      </c>
      <c r="N273" s="190" t="s">
        <v>42</v>
      </c>
      <c r="P273" s="155">
        <f t="shared" si="31"/>
        <v>0</v>
      </c>
      <c r="Q273" s="155">
        <v>1.6899999999999998E-2</v>
      </c>
      <c r="R273" s="155">
        <f t="shared" si="32"/>
        <v>1.6899999999999998E-2</v>
      </c>
      <c r="S273" s="155">
        <v>0</v>
      </c>
      <c r="T273" s="156">
        <f t="shared" si="33"/>
        <v>0</v>
      </c>
      <c r="AR273" s="157" t="s">
        <v>251</v>
      </c>
      <c r="AT273" s="157" t="s">
        <v>184</v>
      </c>
      <c r="AU273" s="157" t="s">
        <v>138</v>
      </c>
      <c r="AY273" s="16" t="s">
        <v>132</v>
      </c>
      <c r="BE273" s="158">
        <f t="shared" si="34"/>
        <v>0</v>
      </c>
      <c r="BF273" s="158">
        <f t="shared" si="35"/>
        <v>0</v>
      </c>
      <c r="BG273" s="158">
        <f t="shared" si="36"/>
        <v>0</v>
      </c>
      <c r="BH273" s="158">
        <f t="shared" si="37"/>
        <v>0</v>
      </c>
      <c r="BI273" s="158">
        <f t="shared" si="38"/>
        <v>0</v>
      </c>
      <c r="BJ273" s="16" t="s">
        <v>138</v>
      </c>
      <c r="BK273" s="158">
        <f t="shared" si="39"/>
        <v>0</v>
      </c>
      <c r="BL273" s="16" t="s">
        <v>183</v>
      </c>
      <c r="BM273" s="157" t="s">
        <v>413</v>
      </c>
    </row>
    <row r="274" spans="2:65" s="1" customFormat="1" ht="24">
      <c r="B274" s="144"/>
      <c r="C274" s="145">
        <v>78</v>
      </c>
      <c r="D274" s="145" t="s">
        <v>135</v>
      </c>
      <c r="E274" s="146" t="s">
        <v>414</v>
      </c>
      <c r="F274" s="147" t="s">
        <v>415</v>
      </c>
      <c r="G274" s="148" t="s">
        <v>181</v>
      </c>
      <c r="H274" s="149">
        <v>3</v>
      </c>
      <c r="I274" s="150"/>
      <c r="J274" s="151">
        <f t="shared" si="30"/>
        <v>0</v>
      </c>
      <c r="K274" s="152"/>
      <c r="L274" s="31"/>
      <c r="M274" s="153" t="s">
        <v>1</v>
      </c>
      <c r="N274" s="154" t="s">
        <v>42</v>
      </c>
      <c r="P274" s="155">
        <f t="shared" si="31"/>
        <v>0</v>
      </c>
      <c r="Q274" s="155">
        <v>0</v>
      </c>
      <c r="R274" s="155">
        <f t="shared" si="32"/>
        <v>0</v>
      </c>
      <c r="S274" s="155">
        <v>0</v>
      </c>
      <c r="T274" s="156">
        <f t="shared" si="33"/>
        <v>0</v>
      </c>
      <c r="AR274" s="157" t="s">
        <v>183</v>
      </c>
      <c r="AT274" s="157" t="s">
        <v>135</v>
      </c>
      <c r="AU274" s="157" t="s">
        <v>138</v>
      </c>
      <c r="AY274" s="16" t="s">
        <v>132</v>
      </c>
      <c r="BE274" s="158">
        <f t="shared" si="34"/>
        <v>0</v>
      </c>
      <c r="BF274" s="158">
        <f t="shared" si="35"/>
        <v>0</v>
      </c>
      <c r="BG274" s="158">
        <f t="shared" si="36"/>
        <v>0</v>
      </c>
      <c r="BH274" s="158">
        <f t="shared" si="37"/>
        <v>0</v>
      </c>
      <c r="BI274" s="158">
        <f t="shared" si="38"/>
        <v>0</v>
      </c>
      <c r="BJ274" s="16" t="s">
        <v>138</v>
      </c>
      <c r="BK274" s="158">
        <f t="shared" si="39"/>
        <v>0</v>
      </c>
      <c r="BL274" s="16" t="s">
        <v>183</v>
      </c>
      <c r="BM274" s="157" t="s">
        <v>416</v>
      </c>
    </row>
    <row r="275" spans="2:65" s="1" customFormat="1" ht="24">
      <c r="B275" s="144"/>
      <c r="C275" s="145">
        <v>79</v>
      </c>
      <c r="D275" s="180" t="s">
        <v>184</v>
      </c>
      <c r="E275" s="181" t="s">
        <v>417</v>
      </c>
      <c r="F275" s="182" t="s">
        <v>657</v>
      </c>
      <c r="G275" s="183" t="s">
        <v>181</v>
      </c>
      <c r="H275" s="184">
        <v>3</v>
      </c>
      <c r="I275" s="185"/>
      <c r="J275" s="186">
        <f t="shared" si="30"/>
        <v>0</v>
      </c>
      <c r="K275" s="187"/>
      <c r="L275" s="188"/>
      <c r="M275" s="189" t="s">
        <v>1</v>
      </c>
      <c r="N275" s="190" t="s">
        <v>42</v>
      </c>
      <c r="P275" s="155">
        <f t="shared" si="31"/>
        <v>0</v>
      </c>
      <c r="Q275" s="155">
        <v>1E-4</v>
      </c>
      <c r="R275" s="155">
        <f t="shared" si="32"/>
        <v>3.0000000000000003E-4</v>
      </c>
      <c r="S275" s="155">
        <v>0</v>
      </c>
      <c r="T275" s="156">
        <f t="shared" si="33"/>
        <v>0</v>
      </c>
      <c r="AR275" s="157" t="s">
        <v>251</v>
      </c>
      <c r="AT275" s="157" t="s">
        <v>184</v>
      </c>
      <c r="AU275" s="157" t="s">
        <v>138</v>
      </c>
      <c r="AY275" s="16" t="s">
        <v>132</v>
      </c>
      <c r="BE275" s="158">
        <f t="shared" si="34"/>
        <v>0</v>
      </c>
      <c r="BF275" s="158">
        <f t="shared" si="35"/>
        <v>0</v>
      </c>
      <c r="BG275" s="158">
        <f t="shared" si="36"/>
        <v>0</v>
      </c>
      <c r="BH275" s="158">
        <f t="shared" si="37"/>
        <v>0</v>
      </c>
      <c r="BI275" s="158">
        <f t="shared" si="38"/>
        <v>0</v>
      </c>
      <c r="BJ275" s="16" t="s">
        <v>138</v>
      </c>
      <c r="BK275" s="158">
        <f t="shared" si="39"/>
        <v>0</v>
      </c>
      <c r="BL275" s="16" t="s">
        <v>183</v>
      </c>
      <c r="BM275" s="157" t="s">
        <v>418</v>
      </c>
    </row>
    <row r="276" spans="2:65" s="1" customFormat="1" ht="24">
      <c r="B276" s="144"/>
      <c r="C276" s="145">
        <v>80</v>
      </c>
      <c r="D276" s="145" t="s">
        <v>135</v>
      </c>
      <c r="E276" s="146" t="s">
        <v>419</v>
      </c>
      <c r="F276" s="147" t="s">
        <v>420</v>
      </c>
      <c r="G276" s="148" t="s">
        <v>181</v>
      </c>
      <c r="H276" s="149">
        <v>3</v>
      </c>
      <c r="I276" s="150"/>
      <c r="J276" s="151">
        <f t="shared" si="30"/>
        <v>0</v>
      </c>
      <c r="K276" s="152"/>
      <c r="L276" s="31"/>
      <c r="M276" s="153" t="s">
        <v>1</v>
      </c>
      <c r="N276" s="154" t="s">
        <v>42</v>
      </c>
      <c r="P276" s="155">
        <f t="shared" si="31"/>
        <v>0</v>
      </c>
      <c r="Q276" s="155">
        <v>0</v>
      </c>
      <c r="R276" s="155">
        <f t="shared" si="32"/>
        <v>0</v>
      </c>
      <c r="S276" s="155">
        <v>0</v>
      </c>
      <c r="T276" s="156">
        <f t="shared" si="33"/>
        <v>0</v>
      </c>
      <c r="AR276" s="157" t="s">
        <v>183</v>
      </c>
      <c r="AT276" s="157" t="s">
        <v>135</v>
      </c>
      <c r="AU276" s="157" t="s">
        <v>138</v>
      </c>
      <c r="AY276" s="16" t="s">
        <v>132</v>
      </c>
      <c r="BE276" s="158">
        <f t="shared" si="34"/>
        <v>0</v>
      </c>
      <c r="BF276" s="158">
        <f t="shared" si="35"/>
        <v>0</v>
      </c>
      <c r="BG276" s="158">
        <f t="shared" si="36"/>
        <v>0</v>
      </c>
      <c r="BH276" s="158">
        <f t="shared" si="37"/>
        <v>0</v>
      </c>
      <c r="BI276" s="158">
        <f t="shared" si="38"/>
        <v>0</v>
      </c>
      <c r="BJ276" s="16" t="s">
        <v>138</v>
      </c>
      <c r="BK276" s="158">
        <f t="shared" si="39"/>
        <v>0</v>
      </c>
      <c r="BL276" s="16" t="s">
        <v>183</v>
      </c>
      <c r="BM276" s="157" t="s">
        <v>421</v>
      </c>
    </row>
    <row r="277" spans="2:65" s="1" customFormat="1" ht="24">
      <c r="B277" s="144"/>
      <c r="C277" s="145">
        <v>81</v>
      </c>
      <c r="D277" s="180" t="s">
        <v>184</v>
      </c>
      <c r="E277" s="181" t="s">
        <v>422</v>
      </c>
      <c r="F277" s="182" t="s">
        <v>658</v>
      </c>
      <c r="G277" s="183" t="s">
        <v>181</v>
      </c>
      <c r="H277" s="184">
        <v>3</v>
      </c>
      <c r="I277" s="185"/>
      <c r="J277" s="186">
        <f t="shared" si="30"/>
        <v>0</v>
      </c>
      <c r="K277" s="187"/>
      <c r="L277" s="188"/>
      <c r="M277" s="189" t="s">
        <v>1</v>
      </c>
      <c r="N277" s="190" t="s">
        <v>42</v>
      </c>
      <c r="P277" s="155">
        <f t="shared" si="31"/>
        <v>0</v>
      </c>
      <c r="Q277" s="155">
        <v>2.7E-4</v>
      </c>
      <c r="R277" s="155">
        <f t="shared" si="32"/>
        <v>8.0999999999999996E-4</v>
      </c>
      <c r="S277" s="155">
        <v>0</v>
      </c>
      <c r="T277" s="156">
        <f t="shared" si="33"/>
        <v>0</v>
      </c>
      <c r="AR277" s="157" t="s">
        <v>251</v>
      </c>
      <c r="AT277" s="157" t="s">
        <v>184</v>
      </c>
      <c r="AU277" s="157" t="s">
        <v>138</v>
      </c>
      <c r="AY277" s="16" t="s">
        <v>132</v>
      </c>
      <c r="BE277" s="158">
        <f t="shared" si="34"/>
        <v>0</v>
      </c>
      <c r="BF277" s="158">
        <f t="shared" si="35"/>
        <v>0</v>
      </c>
      <c r="BG277" s="158">
        <f t="shared" si="36"/>
        <v>0</v>
      </c>
      <c r="BH277" s="158">
        <f t="shared" si="37"/>
        <v>0</v>
      </c>
      <c r="BI277" s="158">
        <f t="shared" si="38"/>
        <v>0</v>
      </c>
      <c r="BJ277" s="16" t="s">
        <v>138</v>
      </c>
      <c r="BK277" s="158">
        <f t="shared" si="39"/>
        <v>0</v>
      </c>
      <c r="BL277" s="16" t="s">
        <v>183</v>
      </c>
      <c r="BM277" s="157" t="s">
        <v>423</v>
      </c>
    </row>
    <row r="278" spans="2:65" s="1" customFormat="1" ht="24">
      <c r="B278" s="144"/>
      <c r="C278" s="145">
        <v>82</v>
      </c>
      <c r="D278" s="145" t="s">
        <v>135</v>
      </c>
      <c r="E278" s="146" t="s">
        <v>424</v>
      </c>
      <c r="F278" s="147" t="s">
        <v>425</v>
      </c>
      <c r="G278" s="148" t="s">
        <v>181</v>
      </c>
      <c r="H278" s="149">
        <v>2</v>
      </c>
      <c r="I278" s="150"/>
      <c r="J278" s="151">
        <f t="shared" si="30"/>
        <v>0</v>
      </c>
      <c r="K278" s="152"/>
      <c r="L278" s="31"/>
      <c r="M278" s="153" t="s">
        <v>1</v>
      </c>
      <c r="N278" s="154" t="s">
        <v>42</v>
      </c>
      <c r="P278" s="155">
        <f t="shared" si="31"/>
        <v>0</v>
      </c>
      <c r="Q278" s="155">
        <v>0</v>
      </c>
      <c r="R278" s="155">
        <f t="shared" si="32"/>
        <v>0</v>
      </c>
      <c r="S278" s="155">
        <v>0</v>
      </c>
      <c r="T278" s="156">
        <f t="shared" si="33"/>
        <v>0</v>
      </c>
      <c r="AR278" s="157" t="s">
        <v>183</v>
      </c>
      <c r="AT278" s="157" t="s">
        <v>135</v>
      </c>
      <c r="AU278" s="157" t="s">
        <v>138</v>
      </c>
      <c r="AY278" s="16" t="s">
        <v>132</v>
      </c>
      <c r="BE278" s="158">
        <f t="shared" si="34"/>
        <v>0</v>
      </c>
      <c r="BF278" s="158">
        <f t="shared" si="35"/>
        <v>0</v>
      </c>
      <c r="BG278" s="158">
        <f t="shared" si="36"/>
        <v>0</v>
      </c>
      <c r="BH278" s="158">
        <f t="shared" si="37"/>
        <v>0</v>
      </c>
      <c r="BI278" s="158">
        <f t="shared" si="38"/>
        <v>0</v>
      </c>
      <c r="BJ278" s="16" t="s">
        <v>138</v>
      </c>
      <c r="BK278" s="158">
        <f t="shared" si="39"/>
        <v>0</v>
      </c>
      <c r="BL278" s="16" t="s">
        <v>183</v>
      </c>
      <c r="BM278" s="157" t="s">
        <v>426</v>
      </c>
    </row>
    <row r="279" spans="2:65" s="1" customFormat="1" ht="12">
      <c r="B279" s="144"/>
      <c r="C279" s="145">
        <v>83</v>
      </c>
      <c r="D279" s="180" t="s">
        <v>184</v>
      </c>
      <c r="E279" s="181" t="s">
        <v>427</v>
      </c>
      <c r="F279" s="182" t="s">
        <v>428</v>
      </c>
      <c r="G279" s="183" t="s">
        <v>181</v>
      </c>
      <c r="H279" s="184">
        <v>2</v>
      </c>
      <c r="I279" s="185"/>
      <c r="J279" s="186">
        <f t="shared" si="30"/>
        <v>0</v>
      </c>
      <c r="K279" s="187"/>
      <c r="L279" s="188"/>
      <c r="M279" s="189" t="s">
        <v>1</v>
      </c>
      <c r="N279" s="190" t="s">
        <v>42</v>
      </c>
      <c r="P279" s="155">
        <f t="shared" si="31"/>
        <v>0</v>
      </c>
      <c r="Q279" s="155">
        <v>8.0000000000000004E-4</v>
      </c>
      <c r="R279" s="155">
        <f t="shared" si="32"/>
        <v>1.6000000000000001E-3</v>
      </c>
      <c r="S279" s="155">
        <v>0</v>
      </c>
      <c r="T279" s="156">
        <f t="shared" si="33"/>
        <v>0</v>
      </c>
      <c r="AR279" s="157" t="s">
        <v>251</v>
      </c>
      <c r="AT279" s="157" t="s">
        <v>184</v>
      </c>
      <c r="AU279" s="157" t="s">
        <v>138</v>
      </c>
      <c r="AY279" s="16" t="s">
        <v>132</v>
      </c>
      <c r="BE279" s="158">
        <f t="shared" si="34"/>
        <v>0</v>
      </c>
      <c r="BF279" s="158">
        <f t="shared" si="35"/>
        <v>0</v>
      </c>
      <c r="BG279" s="158">
        <f t="shared" si="36"/>
        <v>0</v>
      </c>
      <c r="BH279" s="158">
        <f t="shared" si="37"/>
        <v>0</v>
      </c>
      <c r="BI279" s="158">
        <f t="shared" si="38"/>
        <v>0</v>
      </c>
      <c r="BJ279" s="16" t="s">
        <v>138</v>
      </c>
      <c r="BK279" s="158">
        <f t="shared" si="39"/>
        <v>0</v>
      </c>
      <c r="BL279" s="16" t="s">
        <v>183</v>
      </c>
      <c r="BM279" s="157" t="s">
        <v>429</v>
      </c>
    </row>
    <row r="280" spans="2:65" s="1" customFormat="1" ht="36">
      <c r="B280" s="144"/>
      <c r="C280" s="145">
        <v>84</v>
      </c>
      <c r="D280" s="180" t="s">
        <v>184</v>
      </c>
      <c r="E280" s="181" t="s">
        <v>671</v>
      </c>
      <c r="F280" s="182" t="s">
        <v>672</v>
      </c>
      <c r="G280" s="183" t="s">
        <v>181</v>
      </c>
      <c r="H280" s="184">
        <v>1</v>
      </c>
      <c r="I280" s="185"/>
      <c r="J280" s="186">
        <f t="shared" si="30"/>
        <v>0</v>
      </c>
      <c r="K280" s="187"/>
      <c r="L280" s="188"/>
      <c r="M280" s="189" t="s">
        <v>1</v>
      </c>
      <c r="N280" s="190" t="s">
        <v>42</v>
      </c>
      <c r="P280" s="155">
        <f t="shared" si="31"/>
        <v>0</v>
      </c>
      <c r="Q280" s="155">
        <v>1.6000000000000001E-3</v>
      </c>
      <c r="R280" s="155">
        <f t="shared" si="32"/>
        <v>1.6000000000000001E-3</v>
      </c>
      <c r="S280" s="155">
        <v>0</v>
      </c>
      <c r="T280" s="156">
        <f t="shared" si="33"/>
        <v>0</v>
      </c>
      <c r="AR280" s="157" t="s">
        <v>251</v>
      </c>
      <c r="AT280" s="157" t="s">
        <v>184</v>
      </c>
      <c r="AU280" s="157" t="s">
        <v>138</v>
      </c>
      <c r="AY280" s="16" t="s">
        <v>132</v>
      </c>
      <c r="BE280" s="158">
        <f t="shared" si="34"/>
        <v>0</v>
      </c>
      <c r="BF280" s="158">
        <f t="shared" si="35"/>
        <v>0</v>
      </c>
      <c r="BG280" s="158">
        <f t="shared" si="36"/>
        <v>0</v>
      </c>
      <c r="BH280" s="158">
        <f t="shared" si="37"/>
        <v>0</v>
      </c>
      <c r="BI280" s="158">
        <f t="shared" si="38"/>
        <v>0</v>
      </c>
      <c r="BJ280" s="16" t="s">
        <v>138</v>
      </c>
      <c r="BK280" s="158">
        <f t="shared" si="39"/>
        <v>0</v>
      </c>
      <c r="BL280" s="16" t="s">
        <v>183</v>
      </c>
      <c r="BM280" s="157" t="s">
        <v>430</v>
      </c>
    </row>
    <row r="281" spans="2:65" s="1" customFormat="1" ht="12">
      <c r="B281" s="144"/>
      <c r="C281" s="145">
        <v>85</v>
      </c>
      <c r="D281" s="180" t="s">
        <v>184</v>
      </c>
      <c r="E281" s="181" t="s">
        <v>431</v>
      </c>
      <c r="F281" s="182" t="s">
        <v>432</v>
      </c>
      <c r="G281" s="183" t="s">
        <v>264</v>
      </c>
      <c r="H281" s="184">
        <v>30</v>
      </c>
      <c r="I281" s="185"/>
      <c r="J281" s="186">
        <f t="shared" si="30"/>
        <v>0</v>
      </c>
      <c r="K281" s="187"/>
      <c r="L281" s="188"/>
      <c r="M281" s="189" t="s">
        <v>1</v>
      </c>
      <c r="N281" s="190" t="s">
        <v>42</v>
      </c>
      <c r="P281" s="155">
        <f t="shared" si="31"/>
        <v>0</v>
      </c>
      <c r="Q281" s="155">
        <v>1.2E-4</v>
      </c>
      <c r="R281" s="155">
        <f t="shared" si="32"/>
        <v>3.5999999999999999E-3</v>
      </c>
      <c r="S281" s="155">
        <v>0</v>
      </c>
      <c r="T281" s="156">
        <f t="shared" si="33"/>
        <v>0</v>
      </c>
      <c r="AR281" s="157" t="s">
        <v>251</v>
      </c>
      <c r="AT281" s="157" t="s">
        <v>184</v>
      </c>
      <c r="AU281" s="157" t="s">
        <v>138</v>
      </c>
      <c r="AY281" s="16" t="s">
        <v>132</v>
      </c>
      <c r="BE281" s="158">
        <f t="shared" si="34"/>
        <v>0</v>
      </c>
      <c r="BF281" s="158">
        <f t="shared" si="35"/>
        <v>0</v>
      </c>
      <c r="BG281" s="158">
        <f t="shared" si="36"/>
        <v>0</v>
      </c>
      <c r="BH281" s="158">
        <f t="shared" si="37"/>
        <v>0</v>
      </c>
      <c r="BI281" s="158">
        <f t="shared" si="38"/>
        <v>0</v>
      </c>
      <c r="BJ281" s="16" t="s">
        <v>138</v>
      </c>
      <c r="BK281" s="158">
        <f t="shared" si="39"/>
        <v>0</v>
      </c>
      <c r="BL281" s="16" t="s">
        <v>183</v>
      </c>
      <c r="BM281" s="157" t="s">
        <v>433</v>
      </c>
    </row>
    <row r="282" spans="2:65" s="1" customFormat="1" ht="24">
      <c r="B282" s="144"/>
      <c r="C282" s="145">
        <v>86</v>
      </c>
      <c r="D282" s="145" t="s">
        <v>135</v>
      </c>
      <c r="E282" s="146" t="s">
        <v>434</v>
      </c>
      <c r="F282" s="147" t="s">
        <v>435</v>
      </c>
      <c r="G282" s="148" t="s">
        <v>181</v>
      </c>
      <c r="H282" s="149">
        <v>1</v>
      </c>
      <c r="I282" s="150"/>
      <c r="J282" s="151">
        <f t="shared" si="30"/>
        <v>0</v>
      </c>
      <c r="K282" s="152"/>
      <c r="L282" s="31"/>
      <c r="M282" s="153" t="s">
        <v>1</v>
      </c>
      <c r="N282" s="154" t="s">
        <v>42</v>
      </c>
      <c r="P282" s="155">
        <f t="shared" si="31"/>
        <v>0</v>
      </c>
      <c r="Q282" s="155">
        <v>0</v>
      </c>
      <c r="R282" s="155">
        <f t="shared" si="32"/>
        <v>0</v>
      </c>
      <c r="S282" s="155">
        <v>0</v>
      </c>
      <c r="T282" s="156">
        <f t="shared" si="33"/>
        <v>0</v>
      </c>
      <c r="AR282" s="157" t="s">
        <v>183</v>
      </c>
      <c r="AT282" s="157" t="s">
        <v>135</v>
      </c>
      <c r="AU282" s="157" t="s">
        <v>138</v>
      </c>
      <c r="AY282" s="16" t="s">
        <v>132</v>
      </c>
      <c r="BE282" s="158">
        <f t="shared" si="34"/>
        <v>0</v>
      </c>
      <c r="BF282" s="158">
        <f t="shared" si="35"/>
        <v>0</v>
      </c>
      <c r="BG282" s="158">
        <f t="shared" si="36"/>
        <v>0</v>
      </c>
      <c r="BH282" s="158">
        <f t="shared" si="37"/>
        <v>0</v>
      </c>
      <c r="BI282" s="158">
        <f t="shared" si="38"/>
        <v>0</v>
      </c>
      <c r="BJ282" s="16" t="s">
        <v>138</v>
      </c>
      <c r="BK282" s="158">
        <f t="shared" si="39"/>
        <v>0</v>
      </c>
      <c r="BL282" s="16" t="s">
        <v>183</v>
      </c>
      <c r="BM282" s="157" t="s">
        <v>436</v>
      </c>
    </row>
    <row r="283" spans="2:65" s="1" customFormat="1" ht="24">
      <c r="B283" s="144"/>
      <c r="C283" s="145">
        <v>87</v>
      </c>
      <c r="D283" s="145" t="s">
        <v>135</v>
      </c>
      <c r="E283" s="146" t="s">
        <v>437</v>
      </c>
      <c r="F283" s="147" t="s">
        <v>438</v>
      </c>
      <c r="G283" s="148" t="s">
        <v>214</v>
      </c>
      <c r="H283" s="149">
        <v>3.4000000000000002E-2</v>
      </c>
      <c r="I283" s="150"/>
      <c r="J283" s="151">
        <f t="shared" si="30"/>
        <v>0</v>
      </c>
      <c r="K283" s="152"/>
      <c r="L283" s="31"/>
      <c r="M283" s="153" t="s">
        <v>1</v>
      </c>
      <c r="N283" s="154" t="s">
        <v>42</v>
      </c>
      <c r="P283" s="155">
        <f t="shared" si="31"/>
        <v>0</v>
      </c>
      <c r="Q283" s="155">
        <v>0</v>
      </c>
      <c r="R283" s="155">
        <f t="shared" si="32"/>
        <v>0</v>
      </c>
      <c r="S283" s="155">
        <v>0</v>
      </c>
      <c r="T283" s="156">
        <f t="shared" si="33"/>
        <v>0</v>
      </c>
      <c r="AR283" s="157" t="s">
        <v>183</v>
      </c>
      <c r="AT283" s="157" t="s">
        <v>135</v>
      </c>
      <c r="AU283" s="157" t="s">
        <v>138</v>
      </c>
      <c r="AY283" s="16" t="s">
        <v>132</v>
      </c>
      <c r="BE283" s="158">
        <f t="shared" si="34"/>
        <v>0</v>
      </c>
      <c r="BF283" s="158">
        <f t="shared" si="35"/>
        <v>0</v>
      </c>
      <c r="BG283" s="158">
        <f t="shared" si="36"/>
        <v>0</v>
      </c>
      <c r="BH283" s="158">
        <f t="shared" si="37"/>
        <v>0</v>
      </c>
      <c r="BI283" s="158">
        <f t="shared" si="38"/>
        <v>0</v>
      </c>
      <c r="BJ283" s="16" t="s">
        <v>138</v>
      </c>
      <c r="BK283" s="158">
        <f t="shared" si="39"/>
        <v>0</v>
      </c>
      <c r="BL283" s="16" t="s">
        <v>183</v>
      </c>
      <c r="BM283" s="157" t="s">
        <v>439</v>
      </c>
    </row>
    <row r="284" spans="2:65" s="11" customFormat="1" ht="22.9" customHeight="1">
      <c r="B284" s="132"/>
      <c r="D284" s="133" t="s">
        <v>75</v>
      </c>
      <c r="E284" s="142" t="s">
        <v>440</v>
      </c>
      <c r="F284" s="142" t="s">
        <v>441</v>
      </c>
      <c r="I284" s="135"/>
      <c r="J284" s="143">
        <f>BK284</f>
        <v>0</v>
      </c>
      <c r="L284" s="132"/>
      <c r="M284" s="137"/>
      <c r="P284" s="138">
        <f>SUM(P285:P290)</f>
        <v>0</v>
      </c>
      <c r="R284" s="138">
        <f>SUM(R285:R290)</f>
        <v>5.0000000000000001E-3</v>
      </c>
      <c r="T284" s="139">
        <f>SUM(T285:T290)</f>
        <v>2E-3</v>
      </c>
      <c r="AR284" s="133" t="s">
        <v>138</v>
      </c>
      <c r="AT284" s="140" t="s">
        <v>75</v>
      </c>
      <c r="AU284" s="140" t="s">
        <v>84</v>
      </c>
      <c r="AY284" s="133" t="s">
        <v>132</v>
      </c>
      <c r="BK284" s="141">
        <f>SUM(BK285:BK290)</f>
        <v>0</v>
      </c>
    </row>
    <row r="285" spans="2:65" s="1" customFormat="1" ht="12">
      <c r="B285" s="144"/>
      <c r="C285" s="145">
        <v>88</v>
      </c>
      <c r="D285" s="145" t="s">
        <v>135</v>
      </c>
      <c r="E285" s="146" t="s">
        <v>442</v>
      </c>
      <c r="F285" s="147" t="s">
        <v>443</v>
      </c>
      <c r="G285" s="148" t="s">
        <v>181</v>
      </c>
      <c r="H285" s="149">
        <v>1</v>
      </c>
      <c r="I285" s="150"/>
      <c r="J285" s="151">
        <f t="shared" ref="J285:J290" si="40">ROUND(I285*H285,2)</f>
        <v>0</v>
      </c>
      <c r="K285" s="152"/>
      <c r="L285" s="31"/>
      <c r="M285" s="153" t="s">
        <v>1</v>
      </c>
      <c r="N285" s="154" t="s">
        <v>42</v>
      </c>
      <c r="P285" s="155">
        <f t="shared" ref="P285:P290" si="41">O285*H285</f>
        <v>0</v>
      </c>
      <c r="Q285" s="155">
        <v>0</v>
      </c>
      <c r="R285" s="155">
        <f t="shared" ref="R285:R290" si="42">Q285*H285</f>
        <v>0</v>
      </c>
      <c r="S285" s="155">
        <v>0</v>
      </c>
      <c r="T285" s="156">
        <f t="shared" ref="T285:T290" si="43">S285*H285</f>
        <v>0</v>
      </c>
      <c r="AR285" s="157" t="s">
        <v>183</v>
      </c>
      <c r="AT285" s="157" t="s">
        <v>135</v>
      </c>
      <c r="AU285" s="157" t="s">
        <v>138</v>
      </c>
      <c r="AY285" s="16" t="s">
        <v>132</v>
      </c>
      <c r="BE285" s="158">
        <f t="shared" ref="BE285:BE290" si="44">IF(N285="základní",J285,0)</f>
        <v>0</v>
      </c>
      <c r="BF285" s="158">
        <f t="shared" ref="BF285:BF290" si="45">IF(N285="snížená",J285,0)</f>
        <v>0</v>
      </c>
      <c r="BG285" s="158">
        <f t="shared" ref="BG285:BG290" si="46">IF(N285="zákl. přenesená",J285,0)</f>
        <v>0</v>
      </c>
      <c r="BH285" s="158">
        <f t="shared" ref="BH285:BH290" si="47">IF(N285="sníž. přenesená",J285,0)</f>
        <v>0</v>
      </c>
      <c r="BI285" s="158">
        <f t="shared" ref="BI285:BI290" si="48">IF(N285="nulová",J285,0)</f>
        <v>0</v>
      </c>
      <c r="BJ285" s="16" t="s">
        <v>138</v>
      </c>
      <c r="BK285" s="158">
        <f t="shared" ref="BK285:BK290" si="49">ROUND(I285*H285,2)</f>
        <v>0</v>
      </c>
      <c r="BL285" s="16" t="s">
        <v>183</v>
      </c>
      <c r="BM285" s="157" t="s">
        <v>444</v>
      </c>
    </row>
    <row r="286" spans="2:65" s="1" customFormat="1" ht="24">
      <c r="B286" s="144"/>
      <c r="C286" s="145">
        <v>89</v>
      </c>
      <c r="D286" s="180" t="s">
        <v>184</v>
      </c>
      <c r="E286" s="181" t="s">
        <v>445</v>
      </c>
      <c r="F286" s="182" t="s">
        <v>659</v>
      </c>
      <c r="G286" s="183" t="s">
        <v>181</v>
      </c>
      <c r="H286" s="184">
        <v>1</v>
      </c>
      <c r="I286" s="185"/>
      <c r="J286" s="186">
        <f t="shared" si="40"/>
        <v>0</v>
      </c>
      <c r="K286" s="187"/>
      <c r="L286" s="188"/>
      <c r="M286" s="189" t="s">
        <v>1</v>
      </c>
      <c r="N286" s="190" t="s">
        <v>42</v>
      </c>
      <c r="P286" s="155">
        <f t="shared" si="41"/>
        <v>0</v>
      </c>
      <c r="Q286" s="155">
        <v>5.0000000000000001E-3</v>
      </c>
      <c r="R286" s="155">
        <f t="shared" si="42"/>
        <v>5.0000000000000001E-3</v>
      </c>
      <c r="S286" s="155">
        <v>0</v>
      </c>
      <c r="T286" s="156">
        <f t="shared" si="43"/>
        <v>0</v>
      </c>
      <c r="AR286" s="157" t="s">
        <v>251</v>
      </c>
      <c r="AT286" s="157" t="s">
        <v>184</v>
      </c>
      <c r="AU286" s="157" t="s">
        <v>138</v>
      </c>
      <c r="AY286" s="16" t="s">
        <v>132</v>
      </c>
      <c r="BE286" s="158">
        <f t="shared" si="44"/>
        <v>0</v>
      </c>
      <c r="BF286" s="158">
        <f t="shared" si="45"/>
        <v>0</v>
      </c>
      <c r="BG286" s="158">
        <f t="shared" si="46"/>
        <v>0</v>
      </c>
      <c r="BH286" s="158">
        <f t="shared" si="47"/>
        <v>0</v>
      </c>
      <c r="BI286" s="158">
        <f t="shared" si="48"/>
        <v>0</v>
      </c>
      <c r="BJ286" s="16" t="s">
        <v>138</v>
      </c>
      <c r="BK286" s="158">
        <f t="shared" si="49"/>
        <v>0</v>
      </c>
      <c r="BL286" s="16" t="s">
        <v>183</v>
      </c>
      <c r="BM286" s="157" t="s">
        <v>446</v>
      </c>
    </row>
    <row r="287" spans="2:65" s="1" customFormat="1" ht="24">
      <c r="B287" s="144"/>
      <c r="C287" s="145">
        <v>90</v>
      </c>
      <c r="D287" s="145" t="s">
        <v>135</v>
      </c>
      <c r="E287" s="146" t="s">
        <v>447</v>
      </c>
      <c r="F287" s="147" t="s">
        <v>448</v>
      </c>
      <c r="G287" s="148" t="s">
        <v>181</v>
      </c>
      <c r="H287" s="149">
        <v>1</v>
      </c>
      <c r="I287" s="150"/>
      <c r="J287" s="151">
        <f t="shared" si="40"/>
        <v>0</v>
      </c>
      <c r="K287" s="152"/>
      <c r="L287" s="31"/>
      <c r="M287" s="153" t="s">
        <v>1</v>
      </c>
      <c r="N287" s="154" t="s">
        <v>42</v>
      </c>
      <c r="P287" s="155">
        <f t="shared" si="41"/>
        <v>0</v>
      </c>
      <c r="Q287" s="155">
        <v>0</v>
      </c>
      <c r="R287" s="155">
        <f t="shared" si="42"/>
        <v>0</v>
      </c>
      <c r="S287" s="155">
        <v>2E-3</v>
      </c>
      <c r="T287" s="156">
        <f t="shared" si="43"/>
        <v>2E-3</v>
      </c>
      <c r="AR287" s="157" t="s">
        <v>183</v>
      </c>
      <c r="AT287" s="157" t="s">
        <v>135</v>
      </c>
      <c r="AU287" s="157" t="s">
        <v>138</v>
      </c>
      <c r="AY287" s="16" t="s">
        <v>132</v>
      </c>
      <c r="BE287" s="158">
        <f t="shared" si="44"/>
        <v>0</v>
      </c>
      <c r="BF287" s="158">
        <f t="shared" si="45"/>
        <v>0</v>
      </c>
      <c r="BG287" s="158">
        <f t="shared" si="46"/>
        <v>0</v>
      </c>
      <c r="BH287" s="158">
        <f t="shared" si="47"/>
        <v>0</v>
      </c>
      <c r="BI287" s="158">
        <f t="shared" si="48"/>
        <v>0</v>
      </c>
      <c r="BJ287" s="16" t="s">
        <v>138</v>
      </c>
      <c r="BK287" s="158">
        <f t="shared" si="49"/>
        <v>0</v>
      </c>
      <c r="BL287" s="16" t="s">
        <v>183</v>
      </c>
      <c r="BM287" s="157" t="s">
        <v>449</v>
      </c>
    </row>
    <row r="288" spans="2:65" s="1" customFormat="1" ht="24">
      <c r="B288" s="144"/>
      <c r="C288" s="145">
        <v>91</v>
      </c>
      <c r="D288" s="145" t="s">
        <v>135</v>
      </c>
      <c r="E288" s="146" t="s">
        <v>450</v>
      </c>
      <c r="F288" s="147" t="s">
        <v>451</v>
      </c>
      <c r="G288" s="148" t="s">
        <v>181</v>
      </c>
      <c r="H288" s="149">
        <v>1</v>
      </c>
      <c r="I288" s="150"/>
      <c r="J288" s="151">
        <f t="shared" si="40"/>
        <v>0</v>
      </c>
      <c r="K288" s="152"/>
      <c r="L288" s="31"/>
      <c r="M288" s="153" t="s">
        <v>1</v>
      </c>
      <c r="N288" s="154" t="s">
        <v>42</v>
      </c>
      <c r="P288" s="155">
        <f t="shared" si="41"/>
        <v>0</v>
      </c>
      <c r="Q288" s="155">
        <v>0</v>
      </c>
      <c r="R288" s="155">
        <f t="shared" si="42"/>
        <v>0</v>
      </c>
      <c r="S288" s="155">
        <v>0</v>
      </c>
      <c r="T288" s="156">
        <f t="shared" si="43"/>
        <v>0</v>
      </c>
      <c r="AR288" s="157" t="s">
        <v>183</v>
      </c>
      <c r="AT288" s="157" t="s">
        <v>135</v>
      </c>
      <c r="AU288" s="157" t="s">
        <v>138</v>
      </c>
      <c r="AY288" s="16" t="s">
        <v>132</v>
      </c>
      <c r="BE288" s="158">
        <f t="shared" si="44"/>
        <v>0</v>
      </c>
      <c r="BF288" s="158">
        <f t="shared" si="45"/>
        <v>0</v>
      </c>
      <c r="BG288" s="158">
        <f t="shared" si="46"/>
        <v>0</v>
      </c>
      <c r="BH288" s="158">
        <f t="shared" si="47"/>
        <v>0</v>
      </c>
      <c r="BI288" s="158">
        <f t="shared" si="48"/>
        <v>0</v>
      </c>
      <c r="BJ288" s="16" t="s">
        <v>138</v>
      </c>
      <c r="BK288" s="158">
        <f t="shared" si="49"/>
        <v>0</v>
      </c>
      <c r="BL288" s="16" t="s">
        <v>183</v>
      </c>
      <c r="BM288" s="157" t="s">
        <v>452</v>
      </c>
    </row>
    <row r="289" spans="2:65" s="1" customFormat="1" ht="24">
      <c r="B289" s="144"/>
      <c r="C289" s="145">
        <v>92</v>
      </c>
      <c r="D289" s="180" t="s">
        <v>184</v>
      </c>
      <c r="E289" s="181" t="s">
        <v>75</v>
      </c>
      <c r="F289" s="182" t="s">
        <v>663</v>
      </c>
      <c r="G289" s="183" t="s">
        <v>381</v>
      </c>
      <c r="H289" s="184">
        <v>1</v>
      </c>
      <c r="I289" s="185"/>
      <c r="J289" s="186">
        <f t="shared" si="40"/>
        <v>0</v>
      </c>
      <c r="K289" s="187"/>
      <c r="L289" s="188"/>
      <c r="M289" s="189" t="s">
        <v>1</v>
      </c>
      <c r="N289" s="190" t="s">
        <v>42</v>
      </c>
      <c r="P289" s="155">
        <f t="shared" si="41"/>
        <v>0</v>
      </c>
      <c r="Q289" s="155">
        <v>0</v>
      </c>
      <c r="R289" s="155">
        <f t="shared" si="42"/>
        <v>0</v>
      </c>
      <c r="S289" s="155">
        <v>0</v>
      </c>
      <c r="T289" s="156">
        <f t="shared" si="43"/>
        <v>0</v>
      </c>
      <c r="AR289" s="157" t="s">
        <v>251</v>
      </c>
      <c r="AT289" s="157" t="s">
        <v>184</v>
      </c>
      <c r="AU289" s="157" t="s">
        <v>138</v>
      </c>
      <c r="AY289" s="16" t="s">
        <v>132</v>
      </c>
      <c r="BE289" s="158">
        <f t="shared" si="44"/>
        <v>0</v>
      </c>
      <c r="BF289" s="158">
        <f t="shared" si="45"/>
        <v>0</v>
      </c>
      <c r="BG289" s="158">
        <f t="shared" si="46"/>
        <v>0</v>
      </c>
      <c r="BH289" s="158">
        <f t="shared" si="47"/>
        <v>0</v>
      </c>
      <c r="BI289" s="158">
        <f t="shared" si="48"/>
        <v>0</v>
      </c>
      <c r="BJ289" s="16" t="s">
        <v>138</v>
      </c>
      <c r="BK289" s="158">
        <f t="shared" si="49"/>
        <v>0</v>
      </c>
      <c r="BL289" s="16" t="s">
        <v>183</v>
      </c>
      <c r="BM289" s="157" t="s">
        <v>453</v>
      </c>
    </row>
    <row r="290" spans="2:65" s="1" customFormat="1" ht="24">
      <c r="B290" s="144"/>
      <c r="C290" s="145">
        <v>93</v>
      </c>
      <c r="D290" s="145" t="s">
        <v>135</v>
      </c>
      <c r="E290" s="146" t="s">
        <v>454</v>
      </c>
      <c r="F290" s="147" t="s">
        <v>455</v>
      </c>
      <c r="G290" s="148" t="s">
        <v>214</v>
      </c>
      <c r="H290" s="149">
        <v>5.0000000000000001E-3</v>
      </c>
      <c r="I290" s="150"/>
      <c r="J290" s="151">
        <f t="shared" si="40"/>
        <v>0</v>
      </c>
      <c r="K290" s="152"/>
      <c r="L290" s="31"/>
      <c r="M290" s="153" t="s">
        <v>1</v>
      </c>
      <c r="N290" s="154" t="s">
        <v>42</v>
      </c>
      <c r="P290" s="155">
        <f t="shared" si="41"/>
        <v>0</v>
      </c>
      <c r="Q290" s="155">
        <v>0</v>
      </c>
      <c r="R290" s="155">
        <f t="shared" si="42"/>
        <v>0</v>
      </c>
      <c r="S290" s="155">
        <v>0</v>
      </c>
      <c r="T290" s="156">
        <f t="shared" si="43"/>
        <v>0</v>
      </c>
      <c r="AR290" s="157" t="s">
        <v>183</v>
      </c>
      <c r="AT290" s="157" t="s">
        <v>135</v>
      </c>
      <c r="AU290" s="157" t="s">
        <v>138</v>
      </c>
      <c r="AY290" s="16" t="s">
        <v>132</v>
      </c>
      <c r="BE290" s="158">
        <f t="shared" si="44"/>
        <v>0</v>
      </c>
      <c r="BF290" s="158">
        <f t="shared" si="45"/>
        <v>0</v>
      </c>
      <c r="BG290" s="158">
        <f t="shared" si="46"/>
        <v>0</v>
      </c>
      <c r="BH290" s="158">
        <f t="shared" si="47"/>
        <v>0</v>
      </c>
      <c r="BI290" s="158">
        <f t="shared" si="48"/>
        <v>0</v>
      </c>
      <c r="BJ290" s="16" t="s">
        <v>138</v>
      </c>
      <c r="BK290" s="158">
        <f t="shared" si="49"/>
        <v>0</v>
      </c>
      <c r="BL290" s="16" t="s">
        <v>183</v>
      </c>
      <c r="BM290" s="157" t="s">
        <v>456</v>
      </c>
    </row>
    <row r="291" spans="2:65" s="11" customFormat="1" ht="22.9" customHeight="1">
      <c r="B291" s="132"/>
      <c r="D291" s="133" t="s">
        <v>75</v>
      </c>
      <c r="E291" s="142" t="s">
        <v>457</v>
      </c>
      <c r="F291" s="142" t="s">
        <v>458</v>
      </c>
      <c r="I291" s="135"/>
      <c r="J291" s="143">
        <f>BK291</f>
        <v>0</v>
      </c>
      <c r="L291" s="132"/>
      <c r="M291" s="137"/>
      <c r="P291" s="138">
        <f>SUM(P292:P308)</f>
        <v>0</v>
      </c>
      <c r="R291" s="138">
        <f>SUM(R292:R308)</f>
        <v>0.55229202999999993</v>
      </c>
      <c r="T291" s="139">
        <f>SUM(T292:T308)</f>
        <v>0</v>
      </c>
      <c r="AR291" s="133" t="s">
        <v>138</v>
      </c>
      <c r="AT291" s="140" t="s">
        <v>75</v>
      </c>
      <c r="AU291" s="140" t="s">
        <v>84</v>
      </c>
      <c r="AY291" s="133" t="s">
        <v>132</v>
      </c>
      <c r="BK291" s="141">
        <f>SUM(BK292:BK308)</f>
        <v>0</v>
      </c>
    </row>
    <row r="292" spans="2:65" s="1" customFormat="1" ht="24">
      <c r="B292" s="144"/>
      <c r="C292" s="145">
        <v>94</v>
      </c>
      <c r="D292" s="145" t="s">
        <v>135</v>
      </c>
      <c r="E292" s="146" t="s">
        <v>459</v>
      </c>
      <c r="F292" s="147" t="s">
        <v>460</v>
      </c>
      <c r="G292" s="148" t="s">
        <v>136</v>
      </c>
      <c r="H292" s="149">
        <v>20.812999999999999</v>
      </c>
      <c r="I292" s="150"/>
      <c r="J292" s="151">
        <f>ROUND(I292*H292,2)</f>
        <v>0</v>
      </c>
      <c r="K292" s="152"/>
      <c r="L292" s="31"/>
      <c r="M292" s="153" t="s">
        <v>1</v>
      </c>
      <c r="N292" s="154" t="s">
        <v>42</v>
      </c>
      <c r="P292" s="155">
        <f>O292*H292</f>
        <v>0</v>
      </c>
      <c r="Q292" s="155">
        <v>2.5409999999999999E-2</v>
      </c>
      <c r="R292" s="155">
        <f>Q292*H292</f>
        <v>0.52885832999999993</v>
      </c>
      <c r="S292" s="155">
        <v>0</v>
      </c>
      <c r="T292" s="156">
        <f>S292*H292</f>
        <v>0</v>
      </c>
      <c r="AR292" s="157" t="s">
        <v>183</v>
      </c>
      <c r="AT292" s="157" t="s">
        <v>135</v>
      </c>
      <c r="AU292" s="157" t="s">
        <v>138</v>
      </c>
      <c r="AY292" s="16" t="s">
        <v>132</v>
      </c>
      <c r="BE292" s="158">
        <f>IF(N292="základní",J292,0)</f>
        <v>0</v>
      </c>
      <c r="BF292" s="158">
        <f>IF(N292="snížená",J292,0)</f>
        <v>0</v>
      </c>
      <c r="BG292" s="158">
        <f>IF(N292="zákl. přenesená",J292,0)</f>
        <v>0</v>
      </c>
      <c r="BH292" s="158">
        <f>IF(N292="sníž. přenesená",J292,0)</f>
        <v>0</v>
      </c>
      <c r="BI292" s="158">
        <f>IF(N292="nulová",J292,0)</f>
        <v>0</v>
      </c>
      <c r="BJ292" s="16" t="s">
        <v>138</v>
      </c>
      <c r="BK292" s="158">
        <f>ROUND(I292*H292,2)</f>
        <v>0</v>
      </c>
      <c r="BL292" s="16" t="s">
        <v>183</v>
      </c>
      <c r="BM292" s="157" t="s">
        <v>461</v>
      </c>
    </row>
    <row r="293" spans="2:65" s="12" customFormat="1">
      <c r="B293" s="159"/>
      <c r="D293" s="160" t="s">
        <v>139</v>
      </c>
      <c r="E293" s="161" t="s">
        <v>1</v>
      </c>
      <c r="F293" s="162" t="s">
        <v>462</v>
      </c>
      <c r="H293" s="163">
        <v>4.7709999999999999</v>
      </c>
      <c r="I293" s="164"/>
      <c r="L293" s="159"/>
      <c r="M293" s="165"/>
      <c r="T293" s="166"/>
      <c r="AT293" s="161" t="s">
        <v>139</v>
      </c>
      <c r="AU293" s="161" t="s">
        <v>138</v>
      </c>
      <c r="AV293" s="12" t="s">
        <v>138</v>
      </c>
      <c r="AW293" s="12" t="s">
        <v>33</v>
      </c>
      <c r="AX293" s="12" t="s">
        <v>76</v>
      </c>
      <c r="AY293" s="161" t="s">
        <v>132</v>
      </c>
    </row>
    <row r="294" spans="2:65" s="12" customFormat="1">
      <c r="B294" s="159"/>
      <c r="D294" s="160" t="s">
        <v>139</v>
      </c>
      <c r="E294" s="161" t="s">
        <v>1</v>
      </c>
      <c r="F294" s="162" t="s">
        <v>463</v>
      </c>
      <c r="H294" s="163">
        <v>10.504</v>
      </c>
      <c r="I294" s="164"/>
      <c r="L294" s="159"/>
      <c r="M294" s="165"/>
      <c r="T294" s="166"/>
      <c r="AT294" s="161" t="s">
        <v>139</v>
      </c>
      <c r="AU294" s="161" t="s">
        <v>138</v>
      </c>
      <c r="AV294" s="12" t="s">
        <v>138</v>
      </c>
      <c r="AW294" s="12" t="s">
        <v>33</v>
      </c>
      <c r="AX294" s="12" t="s">
        <v>76</v>
      </c>
      <c r="AY294" s="161" t="s">
        <v>132</v>
      </c>
    </row>
    <row r="295" spans="2:65" s="12" customFormat="1">
      <c r="B295" s="159"/>
      <c r="D295" s="160" t="s">
        <v>139</v>
      </c>
      <c r="E295" s="161" t="s">
        <v>1</v>
      </c>
      <c r="F295" s="162" t="s">
        <v>464</v>
      </c>
      <c r="H295" s="163">
        <v>3.198</v>
      </c>
      <c r="I295" s="164"/>
      <c r="L295" s="159"/>
      <c r="M295" s="165"/>
      <c r="T295" s="166"/>
      <c r="AT295" s="161" t="s">
        <v>139</v>
      </c>
      <c r="AU295" s="161" t="s">
        <v>138</v>
      </c>
      <c r="AV295" s="12" t="s">
        <v>138</v>
      </c>
      <c r="AW295" s="12" t="s">
        <v>33</v>
      </c>
      <c r="AX295" s="12" t="s">
        <v>76</v>
      </c>
      <c r="AY295" s="161" t="s">
        <v>132</v>
      </c>
    </row>
    <row r="296" spans="2:65" s="12" customFormat="1">
      <c r="B296" s="159"/>
      <c r="D296" s="160" t="s">
        <v>139</v>
      </c>
      <c r="E296" s="161" t="s">
        <v>1</v>
      </c>
      <c r="F296" s="162" t="s">
        <v>465</v>
      </c>
      <c r="H296" s="163">
        <v>2.34</v>
      </c>
      <c r="I296" s="164"/>
      <c r="L296" s="159"/>
      <c r="M296" s="165"/>
      <c r="T296" s="166"/>
      <c r="AT296" s="161" t="s">
        <v>139</v>
      </c>
      <c r="AU296" s="161" t="s">
        <v>138</v>
      </c>
      <c r="AV296" s="12" t="s">
        <v>138</v>
      </c>
      <c r="AW296" s="12" t="s">
        <v>33</v>
      </c>
      <c r="AX296" s="12" t="s">
        <v>76</v>
      </c>
      <c r="AY296" s="161" t="s">
        <v>132</v>
      </c>
    </row>
    <row r="297" spans="2:65" s="13" customFormat="1">
      <c r="B297" s="167"/>
      <c r="D297" s="160" t="s">
        <v>139</v>
      </c>
      <c r="E297" s="168" t="s">
        <v>1</v>
      </c>
      <c r="F297" s="169" t="s">
        <v>141</v>
      </c>
      <c r="H297" s="170">
        <v>20.812999999999999</v>
      </c>
      <c r="I297" s="171"/>
      <c r="L297" s="167"/>
      <c r="M297" s="172"/>
      <c r="T297" s="173"/>
      <c r="AT297" s="168" t="s">
        <v>139</v>
      </c>
      <c r="AU297" s="168" t="s">
        <v>138</v>
      </c>
      <c r="AV297" s="13" t="s">
        <v>137</v>
      </c>
      <c r="AW297" s="13" t="s">
        <v>33</v>
      </c>
      <c r="AX297" s="13" t="s">
        <v>84</v>
      </c>
      <c r="AY297" s="168" t="s">
        <v>132</v>
      </c>
    </row>
    <row r="298" spans="2:65" s="1" customFormat="1" ht="24">
      <c r="B298" s="144"/>
      <c r="C298" s="145">
        <v>95</v>
      </c>
      <c r="D298" s="145" t="s">
        <v>135</v>
      </c>
      <c r="E298" s="146" t="s">
        <v>466</v>
      </c>
      <c r="F298" s="147" t="s">
        <v>467</v>
      </c>
      <c r="G298" s="148" t="s">
        <v>264</v>
      </c>
      <c r="H298" s="149">
        <v>13.484999999999999</v>
      </c>
      <c r="I298" s="150"/>
      <c r="J298" s="151">
        <f>ROUND(I298*H298,2)</f>
        <v>0</v>
      </c>
      <c r="K298" s="152"/>
      <c r="L298" s="31"/>
      <c r="M298" s="153" t="s">
        <v>1</v>
      </c>
      <c r="N298" s="154" t="s">
        <v>42</v>
      </c>
      <c r="P298" s="155">
        <f>O298*H298</f>
        <v>0</v>
      </c>
      <c r="Q298" s="155">
        <v>4.0000000000000003E-5</v>
      </c>
      <c r="R298" s="155">
        <f>Q298*H298</f>
        <v>5.3939999999999999E-4</v>
      </c>
      <c r="S298" s="155">
        <v>0</v>
      </c>
      <c r="T298" s="156">
        <f>S298*H298</f>
        <v>0</v>
      </c>
      <c r="AR298" s="157" t="s">
        <v>183</v>
      </c>
      <c r="AT298" s="157" t="s">
        <v>135</v>
      </c>
      <c r="AU298" s="157" t="s">
        <v>138</v>
      </c>
      <c r="AY298" s="16" t="s">
        <v>132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16" t="s">
        <v>138</v>
      </c>
      <c r="BK298" s="158">
        <f>ROUND(I298*H298,2)</f>
        <v>0</v>
      </c>
      <c r="BL298" s="16" t="s">
        <v>183</v>
      </c>
      <c r="BM298" s="157" t="s">
        <v>468</v>
      </c>
    </row>
    <row r="299" spans="2:65" s="12" customFormat="1">
      <c r="B299" s="159"/>
      <c r="D299" s="160" t="s">
        <v>139</v>
      </c>
      <c r="E299" s="161" t="s">
        <v>1</v>
      </c>
      <c r="F299" s="162" t="s">
        <v>469</v>
      </c>
      <c r="H299" s="163">
        <v>13.484999999999999</v>
      </c>
      <c r="I299" s="164"/>
      <c r="L299" s="159"/>
      <c r="M299" s="165"/>
      <c r="T299" s="166"/>
      <c r="AT299" s="161" t="s">
        <v>139</v>
      </c>
      <c r="AU299" s="161" t="s">
        <v>138</v>
      </c>
      <c r="AV299" s="12" t="s">
        <v>138</v>
      </c>
      <c r="AW299" s="12" t="s">
        <v>33</v>
      </c>
      <c r="AX299" s="12" t="s">
        <v>76</v>
      </c>
      <c r="AY299" s="161" t="s">
        <v>132</v>
      </c>
    </row>
    <row r="300" spans="2:65" s="13" customFormat="1">
      <c r="B300" s="167"/>
      <c r="D300" s="160" t="s">
        <v>139</v>
      </c>
      <c r="E300" s="168" t="s">
        <v>1</v>
      </c>
      <c r="F300" s="169" t="s">
        <v>141</v>
      </c>
      <c r="H300" s="170">
        <v>13.484999999999999</v>
      </c>
      <c r="I300" s="171"/>
      <c r="L300" s="167"/>
      <c r="M300" s="172"/>
      <c r="T300" s="173"/>
      <c r="AT300" s="168" t="s">
        <v>139</v>
      </c>
      <c r="AU300" s="168" t="s">
        <v>138</v>
      </c>
      <c r="AV300" s="13" t="s">
        <v>137</v>
      </c>
      <c r="AW300" s="13" t="s">
        <v>33</v>
      </c>
      <c r="AX300" s="13" t="s">
        <v>84</v>
      </c>
      <c r="AY300" s="168" t="s">
        <v>132</v>
      </c>
    </row>
    <row r="301" spans="2:65" s="1" customFormat="1" ht="12">
      <c r="B301" s="144"/>
      <c r="C301" s="145">
        <v>96</v>
      </c>
      <c r="D301" s="145" t="s">
        <v>135</v>
      </c>
      <c r="E301" s="146" t="s">
        <v>470</v>
      </c>
      <c r="F301" s="147" t="s">
        <v>471</v>
      </c>
      <c r="G301" s="148" t="s">
        <v>136</v>
      </c>
      <c r="H301" s="149">
        <v>20.812999999999999</v>
      </c>
      <c r="I301" s="150"/>
      <c r="J301" s="151">
        <f>ROUND(I301*H301,2)</f>
        <v>0</v>
      </c>
      <c r="K301" s="152"/>
      <c r="L301" s="31"/>
      <c r="M301" s="153" t="s">
        <v>1</v>
      </c>
      <c r="N301" s="154" t="s">
        <v>42</v>
      </c>
      <c r="P301" s="155">
        <f>O301*H301</f>
        <v>0</v>
      </c>
      <c r="Q301" s="155">
        <v>0</v>
      </c>
      <c r="R301" s="155">
        <f>Q301*H301</f>
        <v>0</v>
      </c>
      <c r="S301" s="155">
        <v>0</v>
      </c>
      <c r="T301" s="156">
        <f>S301*H301</f>
        <v>0</v>
      </c>
      <c r="AR301" s="157" t="s">
        <v>183</v>
      </c>
      <c r="AT301" s="157" t="s">
        <v>135</v>
      </c>
      <c r="AU301" s="157" t="s">
        <v>138</v>
      </c>
      <c r="AY301" s="16" t="s">
        <v>132</v>
      </c>
      <c r="BE301" s="158">
        <f>IF(N301="základní",J301,0)</f>
        <v>0</v>
      </c>
      <c r="BF301" s="158">
        <f>IF(N301="snížená",J301,0)</f>
        <v>0</v>
      </c>
      <c r="BG301" s="158">
        <f>IF(N301="zákl. přenesená",J301,0)</f>
        <v>0</v>
      </c>
      <c r="BH301" s="158">
        <f>IF(N301="sníž. přenesená",J301,0)</f>
        <v>0</v>
      </c>
      <c r="BI301" s="158">
        <f>IF(N301="nulová",J301,0)</f>
        <v>0</v>
      </c>
      <c r="BJ301" s="16" t="s">
        <v>138</v>
      </c>
      <c r="BK301" s="158">
        <f>ROUND(I301*H301,2)</f>
        <v>0</v>
      </c>
      <c r="BL301" s="16" t="s">
        <v>183</v>
      </c>
      <c r="BM301" s="157" t="s">
        <v>472</v>
      </c>
    </row>
    <row r="302" spans="2:65" s="1" customFormat="1" ht="24">
      <c r="B302" s="144"/>
      <c r="C302" s="145">
        <v>97</v>
      </c>
      <c r="D302" s="145" t="s">
        <v>135</v>
      </c>
      <c r="E302" s="146" t="s">
        <v>473</v>
      </c>
      <c r="F302" s="147" t="s">
        <v>474</v>
      </c>
      <c r="G302" s="148" t="s">
        <v>136</v>
      </c>
      <c r="H302" s="149">
        <v>20.812999999999999</v>
      </c>
      <c r="I302" s="150"/>
      <c r="J302" s="151">
        <f>ROUND(I302*H302,2)</f>
        <v>0</v>
      </c>
      <c r="K302" s="152"/>
      <c r="L302" s="31"/>
      <c r="M302" s="153" t="s">
        <v>1</v>
      </c>
      <c r="N302" s="154" t="s">
        <v>42</v>
      </c>
      <c r="P302" s="155">
        <f>O302*H302</f>
        <v>0</v>
      </c>
      <c r="Q302" s="155">
        <v>6.9999999999999999E-4</v>
      </c>
      <c r="R302" s="155">
        <f>Q302*H302</f>
        <v>1.45691E-2</v>
      </c>
      <c r="S302" s="155">
        <v>0</v>
      </c>
      <c r="T302" s="156">
        <f>S302*H302</f>
        <v>0</v>
      </c>
      <c r="AR302" s="157" t="s">
        <v>183</v>
      </c>
      <c r="AT302" s="157" t="s">
        <v>135</v>
      </c>
      <c r="AU302" s="157" t="s">
        <v>138</v>
      </c>
      <c r="AY302" s="16" t="s">
        <v>132</v>
      </c>
      <c r="BE302" s="158">
        <f>IF(N302="základní",J302,0)</f>
        <v>0</v>
      </c>
      <c r="BF302" s="158">
        <f>IF(N302="snížená",J302,0)</f>
        <v>0</v>
      </c>
      <c r="BG302" s="158">
        <f>IF(N302="zákl. přenesená",J302,0)</f>
        <v>0</v>
      </c>
      <c r="BH302" s="158">
        <f>IF(N302="sníž. přenesená",J302,0)</f>
        <v>0</v>
      </c>
      <c r="BI302" s="158">
        <f>IF(N302="nulová",J302,0)</f>
        <v>0</v>
      </c>
      <c r="BJ302" s="16" t="s">
        <v>138</v>
      </c>
      <c r="BK302" s="158">
        <f>ROUND(I302*H302,2)</f>
        <v>0</v>
      </c>
      <c r="BL302" s="16" t="s">
        <v>183</v>
      </c>
      <c r="BM302" s="157" t="s">
        <v>475</v>
      </c>
    </row>
    <row r="303" spans="2:65" s="1" customFormat="1" ht="12">
      <c r="B303" s="144"/>
      <c r="C303" s="145">
        <v>98</v>
      </c>
      <c r="D303" s="145" t="s">
        <v>135</v>
      </c>
      <c r="E303" s="146" t="s">
        <v>476</v>
      </c>
      <c r="F303" s="147" t="s">
        <v>477</v>
      </c>
      <c r="G303" s="148" t="s">
        <v>136</v>
      </c>
      <c r="H303" s="149">
        <v>41.625999999999998</v>
      </c>
      <c r="I303" s="150"/>
      <c r="J303" s="151">
        <f>ROUND(I303*H303,2)</f>
        <v>0</v>
      </c>
      <c r="K303" s="152"/>
      <c r="L303" s="31"/>
      <c r="M303" s="153" t="s">
        <v>1</v>
      </c>
      <c r="N303" s="154" t="s">
        <v>42</v>
      </c>
      <c r="P303" s="155">
        <f>O303*H303</f>
        <v>0</v>
      </c>
      <c r="Q303" s="155">
        <v>2.0000000000000001E-4</v>
      </c>
      <c r="R303" s="155">
        <f>Q303*H303</f>
        <v>8.3251999999999996E-3</v>
      </c>
      <c r="S303" s="155">
        <v>0</v>
      </c>
      <c r="T303" s="156">
        <f>S303*H303</f>
        <v>0</v>
      </c>
      <c r="AR303" s="157" t="s">
        <v>183</v>
      </c>
      <c r="AT303" s="157" t="s">
        <v>135</v>
      </c>
      <c r="AU303" s="157" t="s">
        <v>138</v>
      </c>
      <c r="AY303" s="16" t="s">
        <v>132</v>
      </c>
      <c r="BE303" s="158">
        <f>IF(N303="základní",J303,0)</f>
        <v>0</v>
      </c>
      <c r="BF303" s="158">
        <f>IF(N303="snížená",J303,0)</f>
        <v>0</v>
      </c>
      <c r="BG303" s="158">
        <f>IF(N303="zákl. přenesená",J303,0)</f>
        <v>0</v>
      </c>
      <c r="BH303" s="158">
        <f>IF(N303="sníž. přenesená",J303,0)</f>
        <v>0</v>
      </c>
      <c r="BI303" s="158">
        <f>IF(N303="nulová",J303,0)</f>
        <v>0</v>
      </c>
      <c r="BJ303" s="16" t="s">
        <v>138</v>
      </c>
      <c r="BK303" s="158">
        <f>ROUND(I303*H303,2)</f>
        <v>0</v>
      </c>
      <c r="BL303" s="16" t="s">
        <v>183</v>
      </c>
      <c r="BM303" s="157" t="s">
        <v>478</v>
      </c>
    </row>
    <row r="304" spans="2:65" s="12" customFormat="1">
      <c r="B304" s="159"/>
      <c r="D304" s="160" t="s">
        <v>139</v>
      </c>
      <c r="E304" s="161" t="s">
        <v>1</v>
      </c>
      <c r="F304" s="162" t="s">
        <v>479</v>
      </c>
      <c r="H304" s="163">
        <v>41.625999999999998</v>
      </c>
      <c r="I304" s="164"/>
      <c r="L304" s="159"/>
      <c r="M304" s="165"/>
      <c r="T304" s="166"/>
      <c r="AT304" s="161" t="s">
        <v>139</v>
      </c>
      <c r="AU304" s="161" t="s">
        <v>138</v>
      </c>
      <c r="AV304" s="12" t="s">
        <v>138</v>
      </c>
      <c r="AW304" s="12" t="s">
        <v>33</v>
      </c>
      <c r="AX304" s="12" t="s">
        <v>76</v>
      </c>
      <c r="AY304" s="161" t="s">
        <v>132</v>
      </c>
    </row>
    <row r="305" spans="2:65" s="13" customFormat="1">
      <c r="B305" s="167"/>
      <c r="D305" s="160" t="s">
        <v>139</v>
      </c>
      <c r="E305" s="168" t="s">
        <v>1</v>
      </c>
      <c r="F305" s="169" t="s">
        <v>141</v>
      </c>
      <c r="H305" s="170">
        <v>41.625999999999998</v>
      </c>
      <c r="I305" s="171"/>
      <c r="L305" s="167"/>
      <c r="M305" s="172"/>
      <c r="T305" s="173"/>
      <c r="AT305" s="168" t="s">
        <v>139</v>
      </c>
      <c r="AU305" s="168" t="s">
        <v>138</v>
      </c>
      <c r="AV305" s="13" t="s">
        <v>137</v>
      </c>
      <c r="AW305" s="13" t="s">
        <v>33</v>
      </c>
      <c r="AX305" s="13" t="s">
        <v>84</v>
      </c>
      <c r="AY305" s="168" t="s">
        <v>132</v>
      </c>
    </row>
    <row r="306" spans="2:65" s="1" customFormat="1" ht="24">
      <c r="B306" s="144"/>
      <c r="C306" s="145">
        <v>99</v>
      </c>
      <c r="D306" s="145" t="s">
        <v>135</v>
      </c>
      <c r="E306" s="146" t="s">
        <v>480</v>
      </c>
      <c r="F306" s="147" t="s">
        <v>481</v>
      </c>
      <c r="G306" s="148" t="s">
        <v>214</v>
      </c>
      <c r="H306" s="149">
        <v>0.55200000000000005</v>
      </c>
      <c r="I306" s="150"/>
      <c r="J306" s="151">
        <f>ROUND(I306*H306,2)</f>
        <v>0</v>
      </c>
      <c r="K306" s="152"/>
      <c r="L306" s="31"/>
      <c r="M306" s="153" t="s">
        <v>1</v>
      </c>
      <c r="N306" s="154" t="s">
        <v>42</v>
      </c>
      <c r="P306" s="155">
        <f>O306*H306</f>
        <v>0</v>
      </c>
      <c r="Q306" s="155">
        <v>0</v>
      </c>
      <c r="R306" s="155">
        <f>Q306*H306</f>
        <v>0</v>
      </c>
      <c r="S306" s="155">
        <v>0</v>
      </c>
      <c r="T306" s="156">
        <f>S306*H306</f>
        <v>0</v>
      </c>
      <c r="AR306" s="157" t="s">
        <v>183</v>
      </c>
      <c r="AT306" s="157" t="s">
        <v>135</v>
      </c>
      <c r="AU306" s="157" t="s">
        <v>138</v>
      </c>
      <c r="AY306" s="16" t="s">
        <v>132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6" t="s">
        <v>138</v>
      </c>
      <c r="BK306" s="158">
        <f>ROUND(I306*H306,2)</f>
        <v>0</v>
      </c>
      <c r="BL306" s="16" t="s">
        <v>183</v>
      </c>
      <c r="BM306" s="157" t="s">
        <v>482</v>
      </c>
    </row>
    <row r="307" spans="2:65" s="1" customFormat="1" ht="24">
      <c r="B307" s="144"/>
      <c r="C307" s="145">
        <v>100</v>
      </c>
      <c r="D307" s="145" t="s">
        <v>135</v>
      </c>
      <c r="E307" s="146" t="s">
        <v>483</v>
      </c>
      <c r="F307" s="147" t="s">
        <v>484</v>
      </c>
      <c r="G307" s="148" t="s">
        <v>136</v>
      </c>
      <c r="H307" s="149">
        <v>6.24</v>
      </c>
      <c r="I307" s="150"/>
      <c r="J307" s="151">
        <f>ROUND(I307*H307,2)</f>
        <v>0</v>
      </c>
      <c r="K307" s="152"/>
      <c r="L307" s="31"/>
      <c r="M307" s="153" t="s">
        <v>1</v>
      </c>
      <c r="N307" s="154" t="s">
        <v>42</v>
      </c>
      <c r="P307" s="155">
        <f>O307*H307</f>
        <v>0</v>
      </c>
      <c r="Q307" s="155">
        <v>0</v>
      </c>
      <c r="R307" s="155">
        <f>Q307*H307</f>
        <v>0</v>
      </c>
      <c r="S307" s="155">
        <v>0</v>
      </c>
      <c r="T307" s="156">
        <f>S307*H307</f>
        <v>0</v>
      </c>
      <c r="AR307" s="157" t="s">
        <v>183</v>
      </c>
      <c r="AT307" s="157" t="s">
        <v>135</v>
      </c>
      <c r="AU307" s="157" t="s">
        <v>138</v>
      </c>
      <c r="AY307" s="16" t="s">
        <v>132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6" t="s">
        <v>138</v>
      </c>
      <c r="BK307" s="158">
        <f>ROUND(I307*H307,2)</f>
        <v>0</v>
      </c>
      <c r="BL307" s="16" t="s">
        <v>183</v>
      </c>
      <c r="BM307" s="157" t="s">
        <v>485</v>
      </c>
    </row>
    <row r="308" spans="2:65" s="12" customFormat="1">
      <c r="B308" s="159"/>
      <c r="D308" s="160" t="s">
        <v>139</v>
      </c>
      <c r="E308" s="161" t="s">
        <v>1</v>
      </c>
      <c r="F308" s="162" t="s">
        <v>486</v>
      </c>
      <c r="H308" s="163">
        <v>6.24</v>
      </c>
      <c r="I308" s="164"/>
      <c r="L308" s="159"/>
      <c r="M308" s="165"/>
      <c r="T308" s="166"/>
      <c r="AT308" s="161" t="s">
        <v>139</v>
      </c>
      <c r="AU308" s="161" t="s">
        <v>138</v>
      </c>
      <c r="AV308" s="12" t="s">
        <v>138</v>
      </c>
      <c r="AW308" s="12" t="s">
        <v>33</v>
      </c>
      <c r="AX308" s="12" t="s">
        <v>84</v>
      </c>
      <c r="AY308" s="161" t="s">
        <v>132</v>
      </c>
    </row>
    <row r="309" spans="2:65" s="11" customFormat="1" ht="22.9" customHeight="1">
      <c r="B309" s="132"/>
      <c r="D309" s="133" t="s">
        <v>75</v>
      </c>
      <c r="E309" s="142" t="s">
        <v>487</v>
      </c>
      <c r="F309" s="142" t="s">
        <v>488</v>
      </c>
      <c r="I309" s="135"/>
      <c r="J309" s="143">
        <f>BK309</f>
        <v>0</v>
      </c>
      <c r="L309" s="132"/>
      <c r="M309" s="137"/>
      <c r="P309" s="138">
        <f>SUM(P310:P327)</f>
        <v>0</v>
      </c>
      <c r="R309" s="138">
        <f>SUM(R310:R327)</f>
        <v>3.7999999999999999E-2</v>
      </c>
      <c r="T309" s="139">
        <f>SUM(T310:T327)</f>
        <v>0.25066149999999998</v>
      </c>
      <c r="AR309" s="133" t="s">
        <v>138</v>
      </c>
      <c r="AT309" s="140" t="s">
        <v>75</v>
      </c>
      <c r="AU309" s="140" t="s">
        <v>84</v>
      </c>
      <c r="AY309" s="133" t="s">
        <v>132</v>
      </c>
      <c r="BK309" s="141">
        <f>SUM(BK310:BK327)</f>
        <v>0</v>
      </c>
    </row>
    <row r="310" spans="2:65" s="1" customFormat="1" ht="24">
      <c r="B310" s="144"/>
      <c r="C310" s="145">
        <v>101</v>
      </c>
      <c r="D310" s="145" t="s">
        <v>135</v>
      </c>
      <c r="E310" s="146" t="s">
        <v>489</v>
      </c>
      <c r="F310" s="147" t="s">
        <v>490</v>
      </c>
      <c r="G310" s="148" t="s">
        <v>136</v>
      </c>
      <c r="H310" s="149">
        <v>3.11</v>
      </c>
      <c r="I310" s="150"/>
      <c r="J310" s="151">
        <f>ROUND(I310*H310,2)</f>
        <v>0</v>
      </c>
      <c r="K310" s="152"/>
      <c r="L310" s="31"/>
      <c r="M310" s="153" t="s">
        <v>1</v>
      </c>
      <c r="N310" s="154" t="s">
        <v>42</v>
      </c>
      <c r="P310" s="155">
        <f>O310*H310</f>
        <v>0</v>
      </c>
      <c r="Q310" s="155">
        <v>0</v>
      </c>
      <c r="R310" s="155">
        <f>Q310*H310</f>
        <v>0</v>
      </c>
      <c r="S310" s="155">
        <v>2.4649999999999998E-2</v>
      </c>
      <c r="T310" s="156">
        <f>S310*H310</f>
        <v>7.6661499999999994E-2</v>
      </c>
      <c r="AR310" s="157" t="s">
        <v>183</v>
      </c>
      <c r="AT310" s="157" t="s">
        <v>135</v>
      </c>
      <c r="AU310" s="157" t="s">
        <v>138</v>
      </c>
      <c r="AY310" s="16" t="s">
        <v>132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6" t="s">
        <v>138</v>
      </c>
      <c r="BK310" s="158">
        <f>ROUND(I310*H310,2)</f>
        <v>0</v>
      </c>
      <c r="BL310" s="16" t="s">
        <v>183</v>
      </c>
      <c r="BM310" s="157" t="s">
        <v>491</v>
      </c>
    </row>
    <row r="311" spans="2:65" s="14" customFormat="1">
      <c r="B311" s="174"/>
      <c r="D311" s="160" t="s">
        <v>139</v>
      </c>
      <c r="E311" s="175" t="s">
        <v>1</v>
      </c>
      <c r="F311" s="176" t="s">
        <v>492</v>
      </c>
      <c r="H311" s="175" t="s">
        <v>1</v>
      </c>
      <c r="I311" s="177"/>
      <c r="L311" s="174"/>
      <c r="M311" s="178"/>
      <c r="T311" s="179"/>
      <c r="AT311" s="175" t="s">
        <v>139</v>
      </c>
      <c r="AU311" s="175" t="s">
        <v>138</v>
      </c>
      <c r="AV311" s="14" t="s">
        <v>84</v>
      </c>
      <c r="AW311" s="14" t="s">
        <v>33</v>
      </c>
      <c r="AX311" s="14" t="s">
        <v>76</v>
      </c>
      <c r="AY311" s="175" t="s">
        <v>132</v>
      </c>
    </row>
    <row r="312" spans="2:65" s="12" customFormat="1">
      <c r="B312" s="159"/>
      <c r="D312" s="160" t="s">
        <v>139</v>
      </c>
      <c r="E312" s="161" t="s">
        <v>1</v>
      </c>
      <c r="F312" s="162" t="s">
        <v>493</v>
      </c>
      <c r="H312" s="163">
        <v>3.11</v>
      </c>
      <c r="I312" s="164"/>
      <c r="L312" s="159"/>
      <c r="M312" s="165"/>
      <c r="T312" s="166"/>
      <c r="AT312" s="161" t="s">
        <v>139</v>
      </c>
      <c r="AU312" s="161" t="s">
        <v>138</v>
      </c>
      <c r="AV312" s="12" t="s">
        <v>138</v>
      </c>
      <c r="AW312" s="12" t="s">
        <v>33</v>
      </c>
      <c r="AX312" s="12" t="s">
        <v>76</v>
      </c>
      <c r="AY312" s="161" t="s">
        <v>132</v>
      </c>
    </row>
    <row r="313" spans="2:65" s="13" customFormat="1">
      <c r="B313" s="167"/>
      <c r="D313" s="160" t="s">
        <v>139</v>
      </c>
      <c r="E313" s="168" t="s">
        <v>1</v>
      </c>
      <c r="F313" s="169" t="s">
        <v>141</v>
      </c>
      <c r="H313" s="170">
        <v>3.11</v>
      </c>
      <c r="I313" s="171"/>
      <c r="L313" s="167"/>
      <c r="M313" s="172"/>
      <c r="T313" s="173"/>
      <c r="AT313" s="168" t="s">
        <v>139</v>
      </c>
      <c r="AU313" s="168" t="s">
        <v>138</v>
      </c>
      <c r="AV313" s="13" t="s">
        <v>137</v>
      </c>
      <c r="AW313" s="13" t="s">
        <v>33</v>
      </c>
      <c r="AX313" s="13" t="s">
        <v>84</v>
      </c>
      <c r="AY313" s="168" t="s">
        <v>132</v>
      </c>
    </row>
    <row r="314" spans="2:65" s="1" customFormat="1" ht="24">
      <c r="B314" s="144"/>
      <c r="C314" s="145">
        <v>102</v>
      </c>
      <c r="D314" s="145" t="s">
        <v>135</v>
      </c>
      <c r="E314" s="146" t="s">
        <v>494</v>
      </c>
      <c r="F314" s="147" t="s">
        <v>495</v>
      </c>
      <c r="G314" s="148" t="s">
        <v>181</v>
      </c>
      <c r="H314" s="149">
        <v>2</v>
      </c>
      <c r="I314" s="150"/>
      <c r="J314" s="151">
        <f t="shared" ref="J314:J327" si="50">ROUND(I314*H314,2)</f>
        <v>0</v>
      </c>
      <c r="K314" s="152"/>
      <c r="L314" s="31"/>
      <c r="M314" s="153" t="s">
        <v>1</v>
      </c>
      <c r="N314" s="154" t="s">
        <v>42</v>
      </c>
      <c r="P314" s="155">
        <f t="shared" ref="P314:P327" si="51">O314*H314</f>
        <v>0</v>
      </c>
      <c r="Q314" s="155">
        <v>0</v>
      </c>
      <c r="R314" s="155">
        <f t="shared" ref="R314:R327" si="52">Q314*H314</f>
        <v>0</v>
      </c>
      <c r="S314" s="155">
        <v>0</v>
      </c>
      <c r="T314" s="156">
        <f t="shared" ref="T314:T327" si="53">S314*H314</f>
        <v>0</v>
      </c>
      <c r="AR314" s="157" t="s">
        <v>183</v>
      </c>
      <c r="AT314" s="157" t="s">
        <v>135</v>
      </c>
      <c r="AU314" s="157" t="s">
        <v>138</v>
      </c>
      <c r="AY314" s="16" t="s">
        <v>132</v>
      </c>
      <c r="BE314" s="158">
        <f t="shared" ref="BE314:BE327" si="54">IF(N314="základní",J314,0)</f>
        <v>0</v>
      </c>
      <c r="BF314" s="158">
        <f t="shared" ref="BF314:BF327" si="55">IF(N314="snížená",J314,0)</f>
        <v>0</v>
      </c>
      <c r="BG314" s="158">
        <f t="shared" ref="BG314:BG327" si="56">IF(N314="zákl. přenesená",J314,0)</f>
        <v>0</v>
      </c>
      <c r="BH314" s="158">
        <f t="shared" ref="BH314:BH327" si="57">IF(N314="sníž. přenesená",J314,0)</f>
        <v>0</v>
      </c>
      <c r="BI314" s="158">
        <f t="shared" ref="BI314:BI327" si="58">IF(N314="nulová",J314,0)</f>
        <v>0</v>
      </c>
      <c r="BJ314" s="16" t="s">
        <v>138</v>
      </c>
      <c r="BK314" s="158">
        <f t="shared" ref="BK314:BK327" si="59">ROUND(I314*H314,2)</f>
        <v>0</v>
      </c>
      <c r="BL314" s="16" t="s">
        <v>183</v>
      </c>
      <c r="BM314" s="157" t="s">
        <v>496</v>
      </c>
    </row>
    <row r="315" spans="2:65" s="1" customFormat="1" ht="24">
      <c r="B315" s="144"/>
      <c r="C315" s="145">
        <v>103</v>
      </c>
      <c r="D315" s="180" t="s">
        <v>184</v>
      </c>
      <c r="E315" s="181" t="s">
        <v>497</v>
      </c>
      <c r="F315" s="182" t="s">
        <v>660</v>
      </c>
      <c r="G315" s="183" t="s">
        <v>181</v>
      </c>
      <c r="H315" s="184">
        <v>1</v>
      </c>
      <c r="I315" s="185"/>
      <c r="J315" s="186">
        <f t="shared" si="50"/>
        <v>0</v>
      </c>
      <c r="K315" s="187"/>
      <c r="L315" s="188"/>
      <c r="M315" s="189" t="s">
        <v>1</v>
      </c>
      <c r="N315" s="190" t="s">
        <v>42</v>
      </c>
      <c r="P315" s="155">
        <f t="shared" si="51"/>
        <v>0</v>
      </c>
      <c r="Q315" s="155">
        <v>1.55E-2</v>
      </c>
      <c r="R315" s="155">
        <f t="shared" si="52"/>
        <v>1.55E-2</v>
      </c>
      <c r="S315" s="155">
        <v>0</v>
      </c>
      <c r="T315" s="156">
        <f t="shared" si="53"/>
        <v>0</v>
      </c>
      <c r="AR315" s="157" t="s">
        <v>251</v>
      </c>
      <c r="AT315" s="157" t="s">
        <v>184</v>
      </c>
      <c r="AU315" s="157" t="s">
        <v>138</v>
      </c>
      <c r="AY315" s="16" t="s">
        <v>132</v>
      </c>
      <c r="BE315" s="158">
        <f t="shared" si="54"/>
        <v>0</v>
      </c>
      <c r="BF315" s="158">
        <f t="shared" si="55"/>
        <v>0</v>
      </c>
      <c r="BG315" s="158">
        <f t="shared" si="56"/>
        <v>0</v>
      </c>
      <c r="BH315" s="158">
        <f t="shared" si="57"/>
        <v>0</v>
      </c>
      <c r="BI315" s="158">
        <f t="shared" si="58"/>
        <v>0</v>
      </c>
      <c r="BJ315" s="16" t="s">
        <v>138</v>
      </c>
      <c r="BK315" s="158">
        <f t="shared" si="59"/>
        <v>0</v>
      </c>
      <c r="BL315" s="16" t="s">
        <v>183</v>
      </c>
      <c r="BM315" s="157" t="s">
        <v>498</v>
      </c>
    </row>
    <row r="316" spans="2:65" s="1" customFormat="1" ht="36">
      <c r="B316" s="144"/>
      <c r="C316" s="145">
        <v>104</v>
      </c>
      <c r="D316" s="180" t="s">
        <v>184</v>
      </c>
      <c r="E316" s="181" t="s">
        <v>499</v>
      </c>
      <c r="F316" s="182" t="s">
        <v>661</v>
      </c>
      <c r="G316" s="183" t="s">
        <v>181</v>
      </c>
      <c r="H316" s="184">
        <v>1</v>
      </c>
      <c r="I316" s="185"/>
      <c r="J316" s="186">
        <f t="shared" si="50"/>
        <v>0</v>
      </c>
      <c r="K316" s="187"/>
      <c r="L316" s="188"/>
      <c r="M316" s="189" t="s">
        <v>1</v>
      </c>
      <c r="N316" s="190" t="s">
        <v>42</v>
      </c>
      <c r="P316" s="155">
        <f t="shared" si="51"/>
        <v>0</v>
      </c>
      <c r="Q316" s="155">
        <v>1.6500000000000001E-2</v>
      </c>
      <c r="R316" s="155">
        <f t="shared" si="52"/>
        <v>1.6500000000000001E-2</v>
      </c>
      <c r="S316" s="155">
        <v>0</v>
      </c>
      <c r="T316" s="156">
        <f t="shared" si="53"/>
        <v>0</v>
      </c>
      <c r="AR316" s="157" t="s">
        <v>251</v>
      </c>
      <c r="AT316" s="157" t="s">
        <v>184</v>
      </c>
      <c r="AU316" s="157" t="s">
        <v>138</v>
      </c>
      <c r="AY316" s="16" t="s">
        <v>132</v>
      </c>
      <c r="BE316" s="158">
        <f t="shared" si="54"/>
        <v>0</v>
      </c>
      <c r="BF316" s="158">
        <f t="shared" si="55"/>
        <v>0</v>
      </c>
      <c r="BG316" s="158">
        <f t="shared" si="56"/>
        <v>0</v>
      </c>
      <c r="BH316" s="158">
        <f t="shared" si="57"/>
        <v>0</v>
      </c>
      <c r="BI316" s="158">
        <f t="shared" si="58"/>
        <v>0</v>
      </c>
      <c r="BJ316" s="16" t="s">
        <v>138</v>
      </c>
      <c r="BK316" s="158">
        <f t="shared" si="59"/>
        <v>0</v>
      </c>
      <c r="BL316" s="16" t="s">
        <v>183</v>
      </c>
      <c r="BM316" s="157" t="s">
        <v>500</v>
      </c>
    </row>
    <row r="317" spans="2:65" s="1" customFormat="1" ht="36">
      <c r="B317" s="144"/>
      <c r="C317" s="145">
        <v>108</v>
      </c>
      <c r="D317" s="180" t="s">
        <v>184</v>
      </c>
      <c r="E317" s="181" t="s">
        <v>501</v>
      </c>
      <c r="F317" s="182" t="s">
        <v>662</v>
      </c>
      <c r="G317" s="183" t="s">
        <v>181</v>
      </c>
      <c r="H317" s="184">
        <v>2</v>
      </c>
      <c r="I317" s="185"/>
      <c r="J317" s="186">
        <f t="shared" si="50"/>
        <v>0</v>
      </c>
      <c r="K317" s="187"/>
      <c r="L317" s="188"/>
      <c r="M317" s="189" t="s">
        <v>1</v>
      </c>
      <c r="N317" s="190" t="s">
        <v>42</v>
      </c>
      <c r="P317" s="155">
        <f t="shared" si="51"/>
        <v>0</v>
      </c>
      <c r="Q317" s="155">
        <v>1.1999999999999999E-3</v>
      </c>
      <c r="R317" s="155">
        <f t="shared" si="52"/>
        <v>2.3999999999999998E-3</v>
      </c>
      <c r="S317" s="155">
        <v>0</v>
      </c>
      <c r="T317" s="156">
        <f t="shared" si="53"/>
        <v>0</v>
      </c>
      <c r="AR317" s="157" t="s">
        <v>251</v>
      </c>
      <c r="AT317" s="157" t="s">
        <v>184</v>
      </c>
      <c r="AU317" s="157" t="s">
        <v>138</v>
      </c>
      <c r="AY317" s="16" t="s">
        <v>132</v>
      </c>
      <c r="BE317" s="158">
        <f t="shared" si="54"/>
        <v>0</v>
      </c>
      <c r="BF317" s="158">
        <f t="shared" si="55"/>
        <v>0</v>
      </c>
      <c r="BG317" s="158">
        <f t="shared" si="56"/>
        <v>0</v>
      </c>
      <c r="BH317" s="158">
        <f t="shared" si="57"/>
        <v>0</v>
      </c>
      <c r="BI317" s="158">
        <f t="shared" si="58"/>
        <v>0</v>
      </c>
      <c r="BJ317" s="16" t="s">
        <v>138</v>
      </c>
      <c r="BK317" s="158">
        <f t="shared" si="59"/>
        <v>0</v>
      </c>
      <c r="BL317" s="16" t="s">
        <v>183</v>
      </c>
      <c r="BM317" s="157" t="s">
        <v>502</v>
      </c>
    </row>
    <row r="318" spans="2:65" s="1" customFormat="1" ht="12">
      <c r="B318" s="144"/>
      <c r="C318" s="145">
        <v>106</v>
      </c>
      <c r="D318" s="145" t="s">
        <v>135</v>
      </c>
      <c r="E318" s="146" t="s">
        <v>503</v>
      </c>
      <c r="F318" s="147" t="s">
        <v>504</v>
      </c>
      <c r="G318" s="148" t="s">
        <v>181</v>
      </c>
      <c r="H318" s="149">
        <v>2</v>
      </c>
      <c r="I318" s="150"/>
      <c r="J318" s="151">
        <f t="shared" si="50"/>
        <v>0</v>
      </c>
      <c r="K318" s="152"/>
      <c r="L318" s="31"/>
      <c r="M318" s="153" t="s">
        <v>1</v>
      </c>
      <c r="N318" s="154" t="s">
        <v>42</v>
      </c>
      <c r="P318" s="155">
        <f t="shared" si="51"/>
        <v>0</v>
      </c>
      <c r="Q318" s="155">
        <v>0</v>
      </c>
      <c r="R318" s="155">
        <f t="shared" si="52"/>
        <v>0</v>
      </c>
      <c r="S318" s="155">
        <v>0</v>
      </c>
      <c r="T318" s="156">
        <f t="shared" si="53"/>
        <v>0</v>
      </c>
      <c r="AR318" s="157" t="s">
        <v>183</v>
      </c>
      <c r="AT318" s="157" t="s">
        <v>135</v>
      </c>
      <c r="AU318" s="157" t="s">
        <v>138</v>
      </c>
      <c r="AY318" s="16" t="s">
        <v>132</v>
      </c>
      <c r="BE318" s="158">
        <f t="shared" si="54"/>
        <v>0</v>
      </c>
      <c r="BF318" s="158">
        <f t="shared" si="55"/>
        <v>0</v>
      </c>
      <c r="BG318" s="158">
        <f t="shared" si="56"/>
        <v>0</v>
      </c>
      <c r="BH318" s="158">
        <f t="shared" si="57"/>
        <v>0</v>
      </c>
      <c r="BI318" s="158">
        <f t="shared" si="58"/>
        <v>0</v>
      </c>
      <c r="BJ318" s="16" t="s">
        <v>138</v>
      </c>
      <c r="BK318" s="158">
        <f t="shared" si="59"/>
        <v>0</v>
      </c>
      <c r="BL318" s="16" t="s">
        <v>183</v>
      </c>
      <c r="BM318" s="157" t="s">
        <v>505</v>
      </c>
    </row>
    <row r="319" spans="2:65" s="1" customFormat="1" ht="24">
      <c r="B319" s="144"/>
      <c r="C319" s="145">
        <v>107</v>
      </c>
      <c r="D319" s="180" t="s">
        <v>184</v>
      </c>
      <c r="E319" s="181" t="s">
        <v>506</v>
      </c>
      <c r="F319" s="182" t="s">
        <v>652</v>
      </c>
      <c r="G319" s="183" t="s">
        <v>181</v>
      </c>
      <c r="H319" s="184">
        <v>2</v>
      </c>
      <c r="I319" s="185"/>
      <c r="J319" s="186">
        <f t="shared" si="50"/>
        <v>0</v>
      </c>
      <c r="K319" s="187"/>
      <c r="L319" s="188"/>
      <c r="M319" s="189" t="s">
        <v>1</v>
      </c>
      <c r="N319" s="190" t="s">
        <v>42</v>
      </c>
      <c r="P319" s="155">
        <f t="shared" si="51"/>
        <v>0</v>
      </c>
      <c r="Q319" s="155">
        <v>4.4999999999999999E-4</v>
      </c>
      <c r="R319" s="155">
        <f t="shared" si="52"/>
        <v>8.9999999999999998E-4</v>
      </c>
      <c r="S319" s="155">
        <v>0</v>
      </c>
      <c r="T319" s="156">
        <f t="shared" si="53"/>
        <v>0</v>
      </c>
      <c r="AR319" s="157" t="s">
        <v>251</v>
      </c>
      <c r="AT319" s="157" t="s">
        <v>184</v>
      </c>
      <c r="AU319" s="157" t="s">
        <v>138</v>
      </c>
      <c r="AY319" s="16" t="s">
        <v>132</v>
      </c>
      <c r="BE319" s="158">
        <f t="shared" si="54"/>
        <v>0</v>
      </c>
      <c r="BF319" s="158">
        <f t="shared" si="55"/>
        <v>0</v>
      </c>
      <c r="BG319" s="158">
        <f t="shared" si="56"/>
        <v>0</v>
      </c>
      <c r="BH319" s="158">
        <f t="shared" si="57"/>
        <v>0</v>
      </c>
      <c r="BI319" s="158">
        <f t="shared" si="58"/>
        <v>0</v>
      </c>
      <c r="BJ319" s="16" t="s">
        <v>138</v>
      </c>
      <c r="BK319" s="158">
        <f t="shared" si="59"/>
        <v>0</v>
      </c>
      <c r="BL319" s="16" t="s">
        <v>183</v>
      </c>
      <c r="BM319" s="157" t="s">
        <v>507</v>
      </c>
    </row>
    <row r="320" spans="2:65" s="1" customFormat="1" ht="24">
      <c r="B320" s="144"/>
      <c r="C320" s="145">
        <v>108</v>
      </c>
      <c r="D320" s="145" t="s">
        <v>135</v>
      </c>
      <c r="E320" s="146" t="s">
        <v>508</v>
      </c>
      <c r="F320" s="147" t="s">
        <v>509</v>
      </c>
      <c r="G320" s="148" t="s">
        <v>181</v>
      </c>
      <c r="H320" s="149">
        <v>2</v>
      </c>
      <c r="I320" s="150"/>
      <c r="J320" s="151">
        <f t="shared" si="50"/>
        <v>0</v>
      </c>
      <c r="K320" s="152"/>
      <c r="L320" s="31"/>
      <c r="M320" s="153" t="s">
        <v>1</v>
      </c>
      <c r="N320" s="154" t="s">
        <v>42</v>
      </c>
      <c r="P320" s="155">
        <f t="shared" si="51"/>
        <v>0</v>
      </c>
      <c r="Q320" s="155">
        <v>0</v>
      </c>
      <c r="R320" s="155">
        <f t="shared" si="52"/>
        <v>0</v>
      </c>
      <c r="S320" s="155">
        <v>0</v>
      </c>
      <c r="T320" s="156">
        <f t="shared" si="53"/>
        <v>0</v>
      </c>
      <c r="AR320" s="157" t="s">
        <v>183</v>
      </c>
      <c r="AT320" s="157" t="s">
        <v>135</v>
      </c>
      <c r="AU320" s="157" t="s">
        <v>138</v>
      </c>
      <c r="AY320" s="16" t="s">
        <v>132</v>
      </c>
      <c r="BE320" s="158">
        <f t="shared" si="54"/>
        <v>0</v>
      </c>
      <c r="BF320" s="158">
        <f t="shared" si="55"/>
        <v>0</v>
      </c>
      <c r="BG320" s="158">
        <f t="shared" si="56"/>
        <v>0</v>
      </c>
      <c r="BH320" s="158">
        <f t="shared" si="57"/>
        <v>0</v>
      </c>
      <c r="BI320" s="158">
        <f t="shared" si="58"/>
        <v>0</v>
      </c>
      <c r="BJ320" s="16" t="s">
        <v>138</v>
      </c>
      <c r="BK320" s="158">
        <f t="shared" si="59"/>
        <v>0</v>
      </c>
      <c r="BL320" s="16" t="s">
        <v>183</v>
      </c>
      <c r="BM320" s="157" t="s">
        <v>510</v>
      </c>
    </row>
    <row r="321" spans="2:65" s="1" customFormat="1" ht="12">
      <c r="B321" s="144"/>
      <c r="C321" s="145">
        <v>109</v>
      </c>
      <c r="D321" s="180" t="s">
        <v>184</v>
      </c>
      <c r="E321" s="181" t="s">
        <v>511</v>
      </c>
      <c r="F321" s="182" t="s">
        <v>512</v>
      </c>
      <c r="G321" s="183" t="s">
        <v>181</v>
      </c>
      <c r="H321" s="184">
        <v>2</v>
      </c>
      <c r="I321" s="185"/>
      <c r="J321" s="186">
        <f t="shared" si="50"/>
        <v>0</v>
      </c>
      <c r="K321" s="187"/>
      <c r="L321" s="188"/>
      <c r="M321" s="189" t="s">
        <v>1</v>
      </c>
      <c r="N321" s="190" t="s">
        <v>42</v>
      </c>
      <c r="P321" s="155">
        <f t="shared" si="51"/>
        <v>0</v>
      </c>
      <c r="Q321" s="155">
        <v>1.3500000000000001E-3</v>
      </c>
      <c r="R321" s="155">
        <f t="shared" si="52"/>
        <v>2.7000000000000001E-3</v>
      </c>
      <c r="S321" s="155">
        <v>0</v>
      </c>
      <c r="T321" s="156">
        <f t="shared" si="53"/>
        <v>0</v>
      </c>
      <c r="AR321" s="157" t="s">
        <v>251</v>
      </c>
      <c r="AT321" s="157" t="s">
        <v>184</v>
      </c>
      <c r="AU321" s="157" t="s">
        <v>138</v>
      </c>
      <c r="AY321" s="16" t="s">
        <v>132</v>
      </c>
      <c r="BE321" s="158">
        <f t="shared" si="54"/>
        <v>0</v>
      </c>
      <c r="BF321" s="158">
        <f t="shared" si="55"/>
        <v>0</v>
      </c>
      <c r="BG321" s="158">
        <f t="shared" si="56"/>
        <v>0</v>
      </c>
      <c r="BH321" s="158">
        <f t="shared" si="57"/>
        <v>0</v>
      </c>
      <c r="BI321" s="158">
        <f t="shared" si="58"/>
        <v>0</v>
      </c>
      <c r="BJ321" s="16" t="s">
        <v>138</v>
      </c>
      <c r="BK321" s="158">
        <f t="shared" si="59"/>
        <v>0</v>
      </c>
      <c r="BL321" s="16" t="s">
        <v>183</v>
      </c>
      <c r="BM321" s="157" t="s">
        <v>513</v>
      </c>
    </row>
    <row r="322" spans="2:65" s="1" customFormat="1" ht="24">
      <c r="B322" s="144"/>
      <c r="C322" s="145">
        <v>110</v>
      </c>
      <c r="D322" s="145" t="s">
        <v>135</v>
      </c>
      <c r="E322" s="146" t="s">
        <v>514</v>
      </c>
      <c r="F322" s="147" t="s">
        <v>515</v>
      </c>
      <c r="G322" s="148" t="s">
        <v>181</v>
      </c>
      <c r="H322" s="149">
        <v>1</v>
      </c>
      <c r="I322" s="150"/>
      <c r="J322" s="151">
        <f t="shared" si="50"/>
        <v>0</v>
      </c>
      <c r="K322" s="152"/>
      <c r="L322" s="31"/>
      <c r="M322" s="153" t="s">
        <v>1</v>
      </c>
      <c r="N322" s="154" t="s">
        <v>42</v>
      </c>
      <c r="P322" s="155">
        <f t="shared" si="51"/>
        <v>0</v>
      </c>
      <c r="Q322" s="155">
        <v>0</v>
      </c>
      <c r="R322" s="155">
        <f t="shared" si="52"/>
        <v>0</v>
      </c>
      <c r="S322" s="155">
        <v>0.17399999999999999</v>
      </c>
      <c r="T322" s="156">
        <f t="shared" si="53"/>
        <v>0.17399999999999999</v>
      </c>
      <c r="AR322" s="157" t="s">
        <v>183</v>
      </c>
      <c r="AT322" s="157" t="s">
        <v>135</v>
      </c>
      <c r="AU322" s="157" t="s">
        <v>138</v>
      </c>
      <c r="AY322" s="16" t="s">
        <v>132</v>
      </c>
      <c r="BE322" s="158">
        <f t="shared" si="54"/>
        <v>0</v>
      </c>
      <c r="BF322" s="158">
        <f t="shared" si="55"/>
        <v>0</v>
      </c>
      <c r="BG322" s="158">
        <f t="shared" si="56"/>
        <v>0</v>
      </c>
      <c r="BH322" s="158">
        <f t="shared" si="57"/>
        <v>0</v>
      </c>
      <c r="BI322" s="158">
        <f t="shared" si="58"/>
        <v>0</v>
      </c>
      <c r="BJ322" s="16" t="s">
        <v>138</v>
      </c>
      <c r="BK322" s="158">
        <f t="shared" si="59"/>
        <v>0</v>
      </c>
      <c r="BL322" s="16" t="s">
        <v>183</v>
      </c>
      <c r="BM322" s="157" t="s">
        <v>516</v>
      </c>
    </row>
    <row r="323" spans="2:65" s="1" customFormat="1" ht="24">
      <c r="B323" s="144"/>
      <c r="C323" s="145">
        <v>111</v>
      </c>
      <c r="D323" s="145" t="s">
        <v>135</v>
      </c>
      <c r="E323" s="146" t="s">
        <v>517</v>
      </c>
      <c r="F323" s="147" t="s">
        <v>518</v>
      </c>
      <c r="G323" s="148" t="s">
        <v>214</v>
      </c>
      <c r="H323" s="149">
        <v>3.7999999999999999E-2</v>
      </c>
      <c r="I323" s="150"/>
      <c r="J323" s="151">
        <f t="shared" si="50"/>
        <v>0</v>
      </c>
      <c r="K323" s="152"/>
      <c r="L323" s="31"/>
      <c r="M323" s="153" t="s">
        <v>1</v>
      </c>
      <c r="N323" s="154" t="s">
        <v>42</v>
      </c>
      <c r="P323" s="155">
        <f t="shared" si="51"/>
        <v>0</v>
      </c>
      <c r="Q323" s="155">
        <v>0</v>
      </c>
      <c r="R323" s="155">
        <f t="shared" si="52"/>
        <v>0</v>
      </c>
      <c r="S323" s="155">
        <v>0</v>
      </c>
      <c r="T323" s="156">
        <f t="shared" si="53"/>
        <v>0</v>
      </c>
      <c r="AR323" s="157" t="s">
        <v>183</v>
      </c>
      <c r="AT323" s="157" t="s">
        <v>135</v>
      </c>
      <c r="AU323" s="157" t="s">
        <v>138</v>
      </c>
      <c r="AY323" s="16" t="s">
        <v>132</v>
      </c>
      <c r="BE323" s="158">
        <f t="shared" si="54"/>
        <v>0</v>
      </c>
      <c r="BF323" s="158">
        <f t="shared" si="55"/>
        <v>0</v>
      </c>
      <c r="BG323" s="158">
        <f t="shared" si="56"/>
        <v>0</v>
      </c>
      <c r="BH323" s="158">
        <f t="shared" si="57"/>
        <v>0</v>
      </c>
      <c r="BI323" s="158">
        <f t="shared" si="58"/>
        <v>0</v>
      </c>
      <c r="BJ323" s="16" t="s">
        <v>138</v>
      </c>
      <c r="BK323" s="158">
        <f t="shared" si="59"/>
        <v>0</v>
      </c>
      <c r="BL323" s="16" t="s">
        <v>183</v>
      </c>
      <c r="BM323" s="157" t="s">
        <v>519</v>
      </c>
    </row>
    <row r="324" spans="2:65" s="1" customFormat="1" ht="36">
      <c r="B324" s="144"/>
      <c r="C324" s="145">
        <v>112</v>
      </c>
      <c r="D324" s="145" t="s">
        <v>135</v>
      </c>
      <c r="E324" s="146" t="s">
        <v>520</v>
      </c>
      <c r="F324" s="147" t="s">
        <v>664</v>
      </c>
      <c r="G324" s="148" t="s">
        <v>381</v>
      </c>
      <c r="H324" s="149">
        <v>1</v>
      </c>
      <c r="I324" s="150"/>
      <c r="J324" s="151">
        <f t="shared" si="50"/>
        <v>0</v>
      </c>
      <c r="K324" s="152"/>
      <c r="L324" s="31"/>
      <c r="M324" s="153" t="s">
        <v>1</v>
      </c>
      <c r="N324" s="154" t="s">
        <v>42</v>
      </c>
      <c r="P324" s="155">
        <f t="shared" si="51"/>
        <v>0</v>
      </c>
      <c r="Q324" s="155">
        <v>0</v>
      </c>
      <c r="R324" s="155">
        <f t="shared" si="52"/>
        <v>0</v>
      </c>
      <c r="S324" s="155">
        <v>0</v>
      </c>
      <c r="T324" s="156">
        <f t="shared" si="53"/>
        <v>0</v>
      </c>
      <c r="AR324" s="157" t="s">
        <v>183</v>
      </c>
      <c r="AT324" s="157" t="s">
        <v>135</v>
      </c>
      <c r="AU324" s="157" t="s">
        <v>138</v>
      </c>
      <c r="AY324" s="16" t="s">
        <v>132</v>
      </c>
      <c r="BE324" s="158">
        <f t="shared" si="54"/>
        <v>0</v>
      </c>
      <c r="BF324" s="158">
        <f t="shared" si="55"/>
        <v>0</v>
      </c>
      <c r="BG324" s="158">
        <f t="shared" si="56"/>
        <v>0</v>
      </c>
      <c r="BH324" s="158">
        <f t="shared" si="57"/>
        <v>0</v>
      </c>
      <c r="BI324" s="158">
        <f t="shared" si="58"/>
        <v>0</v>
      </c>
      <c r="BJ324" s="16" t="s">
        <v>138</v>
      </c>
      <c r="BK324" s="158">
        <f t="shared" si="59"/>
        <v>0</v>
      </c>
      <c r="BL324" s="16" t="s">
        <v>183</v>
      </c>
      <c r="BM324" s="157" t="s">
        <v>521</v>
      </c>
    </row>
    <row r="325" spans="2:65" s="1" customFormat="1" ht="48">
      <c r="B325" s="144"/>
      <c r="C325" s="145">
        <v>113</v>
      </c>
      <c r="D325" s="145" t="s">
        <v>135</v>
      </c>
      <c r="E325" s="146" t="s">
        <v>522</v>
      </c>
      <c r="F325" s="147" t="s">
        <v>665</v>
      </c>
      <c r="G325" s="148" t="s">
        <v>381</v>
      </c>
      <c r="H325" s="149">
        <v>1</v>
      </c>
      <c r="I325" s="150"/>
      <c r="J325" s="151">
        <f t="shared" si="50"/>
        <v>0</v>
      </c>
      <c r="K325" s="152"/>
      <c r="L325" s="31"/>
      <c r="M325" s="153" t="s">
        <v>1</v>
      </c>
      <c r="N325" s="154" t="s">
        <v>42</v>
      </c>
      <c r="P325" s="155">
        <f t="shared" si="51"/>
        <v>0</v>
      </c>
      <c r="Q325" s="155">
        <v>0</v>
      </c>
      <c r="R325" s="155">
        <f t="shared" si="52"/>
        <v>0</v>
      </c>
      <c r="S325" s="155">
        <v>0</v>
      </c>
      <c r="T325" s="156">
        <f t="shared" si="53"/>
        <v>0</v>
      </c>
      <c r="AR325" s="157" t="s">
        <v>183</v>
      </c>
      <c r="AT325" s="157" t="s">
        <v>135</v>
      </c>
      <c r="AU325" s="157" t="s">
        <v>138</v>
      </c>
      <c r="AY325" s="16" t="s">
        <v>132</v>
      </c>
      <c r="BE325" s="158">
        <f t="shared" si="54"/>
        <v>0</v>
      </c>
      <c r="BF325" s="158">
        <f t="shared" si="55"/>
        <v>0</v>
      </c>
      <c r="BG325" s="158">
        <f t="shared" si="56"/>
        <v>0</v>
      </c>
      <c r="BH325" s="158">
        <f t="shared" si="57"/>
        <v>0</v>
      </c>
      <c r="BI325" s="158">
        <f t="shared" si="58"/>
        <v>0</v>
      </c>
      <c r="BJ325" s="16" t="s">
        <v>138</v>
      </c>
      <c r="BK325" s="158">
        <f t="shared" si="59"/>
        <v>0</v>
      </c>
      <c r="BL325" s="16" t="s">
        <v>183</v>
      </c>
      <c r="BM325" s="157" t="s">
        <v>523</v>
      </c>
    </row>
    <row r="326" spans="2:65" s="1" customFormat="1" ht="12">
      <c r="B326" s="144"/>
      <c r="C326" s="145">
        <v>114</v>
      </c>
      <c r="D326" s="145" t="s">
        <v>135</v>
      </c>
      <c r="E326" s="146" t="s">
        <v>524</v>
      </c>
      <c r="F326" s="147" t="s">
        <v>525</v>
      </c>
      <c r="G326" s="148" t="s">
        <v>381</v>
      </c>
      <c r="H326" s="149">
        <v>1</v>
      </c>
      <c r="I326" s="150"/>
      <c r="J326" s="151">
        <f t="shared" si="50"/>
        <v>0</v>
      </c>
      <c r="K326" s="152"/>
      <c r="L326" s="31"/>
      <c r="M326" s="153" t="s">
        <v>1</v>
      </c>
      <c r="N326" s="154" t="s">
        <v>42</v>
      </c>
      <c r="P326" s="155">
        <f t="shared" si="51"/>
        <v>0</v>
      </c>
      <c r="Q326" s="155">
        <v>0</v>
      </c>
      <c r="R326" s="155">
        <f t="shared" si="52"/>
        <v>0</v>
      </c>
      <c r="S326" s="155">
        <v>0</v>
      </c>
      <c r="T326" s="156">
        <f t="shared" si="53"/>
        <v>0</v>
      </c>
      <c r="AR326" s="157" t="s">
        <v>183</v>
      </c>
      <c r="AT326" s="157" t="s">
        <v>135</v>
      </c>
      <c r="AU326" s="157" t="s">
        <v>138</v>
      </c>
      <c r="AY326" s="16" t="s">
        <v>132</v>
      </c>
      <c r="BE326" s="158">
        <f t="shared" si="54"/>
        <v>0</v>
      </c>
      <c r="BF326" s="158">
        <f t="shared" si="55"/>
        <v>0</v>
      </c>
      <c r="BG326" s="158">
        <f t="shared" si="56"/>
        <v>0</v>
      </c>
      <c r="BH326" s="158">
        <f t="shared" si="57"/>
        <v>0</v>
      </c>
      <c r="BI326" s="158">
        <f t="shared" si="58"/>
        <v>0</v>
      </c>
      <c r="BJ326" s="16" t="s">
        <v>138</v>
      </c>
      <c r="BK326" s="158">
        <f t="shared" si="59"/>
        <v>0</v>
      </c>
      <c r="BL326" s="16" t="s">
        <v>183</v>
      </c>
      <c r="BM326" s="157" t="s">
        <v>526</v>
      </c>
    </row>
    <row r="327" spans="2:65" s="1" customFormat="1" ht="24">
      <c r="B327" s="144"/>
      <c r="C327" s="145">
        <v>115</v>
      </c>
      <c r="D327" s="145" t="s">
        <v>135</v>
      </c>
      <c r="E327" s="146" t="s">
        <v>527</v>
      </c>
      <c r="F327" s="147" t="s">
        <v>528</v>
      </c>
      <c r="G327" s="148" t="s">
        <v>381</v>
      </c>
      <c r="H327" s="149">
        <v>2</v>
      </c>
      <c r="I327" s="150"/>
      <c r="J327" s="151">
        <f t="shared" si="50"/>
        <v>0</v>
      </c>
      <c r="K327" s="152"/>
      <c r="L327" s="31"/>
      <c r="M327" s="153" t="s">
        <v>1</v>
      </c>
      <c r="N327" s="154" t="s">
        <v>42</v>
      </c>
      <c r="P327" s="155">
        <f t="shared" si="51"/>
        <v>0</v>
      </c>
      <c r="Q327" s="155">
        <v>0</v>
      </c>
      <c r="R327" s="155">
        <f t="shared" si="52"/>
        <v>0</v>
      </c>
      <c r="S327" s="155">
        <v>0</v>
      </c>
      <c r="T327" s="156">
        <f t="shared" si="53"/>
        <v>0</v>
      </c>
      <c r="AR327" s="157" t="s">
        <v>183</v>
      </c>
      <c r="AT327" s="157" t="s">
        <v>135</v>
      </c>
      <c r="AU327" s="157" t="s">
        <v>138</v>
      </c>
      <c r="AY327" s="16" t="s">
        <v>132</v>
      </c>
      <c r="BE327" s="158">
        <f t="shared" si="54"/>
        <v>0</v>
      </c>
      <c r="BF327" s="158">
        <f t="shared" si="55"/>
        <v>0</v>
      </c>
      <c r="BG327" s="158">
        <f t="shared" si="56"/>
        <v>0</v>
      </c>
      <c r="BH327" s="158">
        <f t="shared" si="57"/>
        <v>0</v>
      </c>
      <c r="BI327" s="158">
        <f t="shared" si="58"/>
        <v>0</v>
      </c>
      <c r="BJ327" s="16" t="s">
        <v>138</v>
      </c>
      <c r="BK327" s="158">
        <f t="shared" si="59"/>
        <v>0</v>
      </c>
      <c r="BL327" s="16" t="s">
        <v>183</v>
      </c>
      <c r="BM327" s="157" t="s">
        <v>529</v>
      </c>
    </row>
    <row r="328" spans="2:65" s="11" customFormat="1" ht="22.9" customHeight="1">
      <c r="B328" s="132"/>
      <c r="D328" s="133" t="s">
        <v>75</v>
      </c>
      <c r="E328" s="142" t="s">
        <v>530</v>
      </c>
      <c r="F328" s="142" t="s">
        <v>531</v>
      </c>
      <c r="I328" s="135"/>
      <c r="J328" s="143">
        <f>BK328</f>
        <v>0</v>
      </c>
      <c r="L328" s="132"/>
      <c r="M328" s="137"/>
      <c r="P328" s="138">
        <f>SUM(P329:P336)</f>
        <v>0</v>
      </c>
      <c r="R328" s="138">
        <f>SUM(R329:R336)</f>
        <v>0.19891609999999998</v>
      </c>
      <c r="T328" s="139">
        <f>SUM(T329:T336)</f>
        <v>0</v>
      </c>
      <c r="AR328" s="133" t="s">
        <v>138</v>
      </c>
      <c r="AT328" s="140" t="s">
        <v>75</v>
      </c>
      <c r="AU328" s="140" t="s">
        <v>84</v>
      </c>
      <c r="AY328" s="133" t="s">
        <v>132</v>
      </c>
      <c r="BK328" s="141">
        <f>SUM(BK329:BK336)</f>
        <v>0</v>
      </c>
    </row>
    <row r="329" spans="2:65" s="1" customFormat="1" ht="24">
      <c r="B329" s="144"/>
      <c r="C329" s="145">
        <v>116</v>
      </c>
      <c r="D329" s="145" t="s">
        <v>135</v>
      </c>
      <c r="E329" s="146" t="s">
        <v>532</v>
      </c>
      <c r="F329" s="147" t="s">
        <v>533</v>
      </c>
      <c r="G329" s="148" t="s">
        <v>136</v>
      </c>
      <c r="H329" s="149">
        <v>3.25</v>
      </c>
      <c r="I329" s="150"/>
      <c r="J329" s="151">
        <f>ROUND(I329*H329,2)</f>
        <v>0</v>
      </c>
      <c r="K329" s="152"/>
      <c r="L329" s="31"/>
      <c r="M329" s="153" t="s">
        <v>1</v>
      </c>
      <c r="N329" s="154" t="s">
        <v>42</v>
      </c>
      <c r="P329" s="155">
        <f>O329*H329</f>
        <v>0</v>
      </c>
      <c r="Q329" s="155">
        <v>3.7670000000000002E-2</v>
      </c>
      <c r="R329" s="155">
        <f>Q329*H329</f>
        <v>0.12242750000000001</v>
      </c>
      <c r="S329" s="155">
        <v>0</v>
      </c>
      <c r="T329" s="156">
        <f>S329*H329</f>
        <v>0</v>
      </c>
      <c r="AR329" s="157" t="s">
        <v>183</v>
      </c>
      <c r="AT329" s="157" t="s">
        <v>135</v>
      </c>
      <c r="AU329" s="157" t="s">
        <v>138</v>
      </c>
      <c r="AY329" s="16" t="s">
        <v>132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16" t="s">
        <v>138</v>
      </c>
      <c r="BK329" s="158">
        <f>ROUND(I329*H329,2)</f>
        <v>0</v>
      </c>
      <c r="BL329" s="16" t="s">
        <v>183</v>
      </c>
      <c r="BM329" s="157" t="s">
        <v>534</v>
      </c>
    </row>
    <row r="330" spans="2:65" s="12" customFormat="1">
      <c r="B330" s="159"/>
      <c r="D330" s="160" t="s">
        <v>139</v>
      </c>
      <c r="E330" s="161" t="s">
        <v>1</v>
      </c>
      <c r="F330" s="162" t="s">
        <v>140</v>
      </c>
      <c r="H330" s="163">
        <v>3.25</v>
      </c>
      <c r="I330" s="164"/>
      <c r="L330" s="159"/>
      <c r="M330" s="165"/>
      <c r="T330" s="166"/>
      <c r="AT330" s="161" t="s">
        <v>139</v>
      </c>
      <c r="AU330" s="161" t="s">
        <v>138</v>
      </c>
      <c r="AV330" s="12" t="s">
        <v>138</v>
      </c>
      <c r="AW330" s="12" t="s">
        <v>33</v>
      </c>
      <c r="AX330" s="12" t="s">
        <v>76</v>
      </c>
      <c r="AY330" s="161" t="s">
        <v>132</v>
      </c>
    </row>
    <row r="331" spans="2:65" s="13" customFormat="1">
      <c r="B331" s="167"/>
      <c r="D331" s="160" t="s">
        <v>139</v>
      </c>
      <c r="E331" s="168" t="s">
        <v>1</v>
      </c>
      <c r="F331" s="169" t="s">
        <v>141</v>
      </c>
      <c r="H331" s="170">
        <v>3.25</v>
      </c>
      <c r="I331" s="171"/>
      <c r="L331" s="167"/>
      <c r="M331" s="172"/>
      <c r="T331" s="173"/>
      <c r="AT331" s="168" t="s">
        <v>139</v>
      </c>
      <c r="AU331" s="168" t="s">
        <v>138</v>
      </c>
      <c r="AV331" s="13" t="s">
        <v>137</v>
      </c>
      <c r="AW331" s="13" t="s">
        <v>33</v>
      </c>
      <c r="AX331" s="13" t="s">
        <v>84</v>
      </c>
      <c r="AY331" s="168" t="s">
        <v>132</v>
      </c>
    </row>
    <row r="332" spans="2:65" s="1" customFormat="1" ht="12">
      <c r="B332" s="144"/>
      <c r="C332" s="145">
        <v>117</v>
      </c>
      <c r="D332" s="145" t="s">
        <v>135</v>
      </c>
      <c r="E332" s="146" t="s">
        <v>535</v>
      </c>
      <c r="F332" s="147" t="s">
        <v>536</v>
      </c>
      <c r="G332" s="148" t="s">
        <v>136</v>
      </c>
      <c r="H332" s="149">
        <v>3.25</v>
      </c>
      <c r="I332" s="150"/>
      <c r="J332" s="151">
        <f>ROUND(I332*H332,2)</f>
        <v>0</v>
      </c>
      <c r="K332" s="152"/>
      <c r="L332" s="31"/>
      <c r="M332" s="153" t="s">
        <v>1</v>
      </c>
      <c r="N332" s="154" t="s">
        <v>42</v>
      </c>
      <c r="P332" s="155">
        <f>O332*H332</f>
        <v>0</v>
      </c>
      <c r="Q332" s="155">
        <v>2.9999999999999997E-4</v>
      </c>
      <c r="R332" s="155">
        <f>Q332*H332</f>
        <v>9.7499999999999996E-4</v>
      </c>
      <c r="S332" s="155">
        <v>0</v>
      </c>
      <c r="T332" s="156">
        <f>S332*H332</f>
        <v>0</v>
      </c>
      <c r="AR332" s="157" t="s">
        <v>183</v>
      </c>
      <c r="AT332" s="157" t="s">
        <v>135</v>
      </c>
      <c r="AU332" s="157" t="s">
        <v>138</v>
      </c>
      <c r="AY332" s="16" t="s">
        <v>132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6" t="s">
        <v>138</v>
      </c>
      <c r="BK332" s="158">
        <f>ROUND(I332*H332,2)</f>
        <v>0</v>
      </c>
      <c r="BL332" s="16" t="s">
        <v>183</v>
      </c>
      <c r="BM332" s="157" t="s">
        <v>537</v>
      </c>
    </row>
    <row r="333" spans="2:65" s="1" customFormat="1" ht="12">
      <c r="B333" s="144"/>
      <c r="C333" s="180">
        <v>118</v>
      </c>
      <c r="D333" s="180" t="s">
        <v>184</v>
      </c>
      <c r="E333" s="181" t="s">
        <v>538</v>
      </c>
      <c r="F333" s="182" t="s">
        <v>539</v>
      </c>
      <c r="G333" s="183" t="s">
        <v>136</v>
      </c>
      <c r="H333" s="184">
        <v>3.9329999999999998</v>
      </c>
      <c r="I333" s="185"/>
      <c r="J333" s="186">
        <f>ROUND(I333*H333,2)</f>
        <v>0</v>
      </c>
      <c r="K333" s="187"/>
      <c r="L333" s="188"/>
      <c r="M333" s="189" t="s">
        <v>1</v>
      </c>
      <c r="N333" s="190" t="s">
        <v>42</v>
      </c>
      <c r="P333" s="155">
        <f>O333*H333</f>
        <v>0</v>
      </c>
      <c r="Q333" s="155">
        <v>1.9199999999999998E-2</v>
      </c>
      <c r="R333" s="155">
        <f>Q333*H333</f>
        <v>7.5513599999999986E-2</v>
      </c>
      <c r="S333" s="155">
        <v>0</v>
      </c>
      <c r="T333" s="156">
        <f>S333*H333</f>
        <v>0</v>
      </c>
      <c r="AR333" s="157" t="s">
        <v>251</v>
      </c>
      <c r="AT333" s="157" t="s">
        <v>184</v>
      </c>
      <c r="AU333" s="157" t="s">
        <v>138</v>
      </c>
      <c r="AY333" s="16" t="s">
        <v>132</v>
      </c>
      <c r="BE333" s="158">
        <f>IF(N333="základní",J333,0)</f>
        <v>0</v>
      </c>
      <c r="BF333" s="158">
        <f>IF(N333="snížená",J333,0)</f>
        <v>0</v>
      </c>
      <c r="BG333" s="158">
        <f>IF(N333="zákl. přenesená",J333,0)</f>
        <v>0</v>
      </c>
      <c r="BH333" s="158">
        <f>IF(N333="sníž. přenesená",J333,0)</f>
        <v>0</v>
      </c>
      <c r="BI333" s="158">
        <f>IF(N333="nulová",J333,0)</f>
        <v>0</v>
      </c>
      <c r="BJ333" s="16" t="s">
        <v>138</v>
      </c>
      <c r="BK333" s="158">
        <f>ROUND(I333*H333,2)</f>
        <v>0</v>
      </c>
      <c r="BL333" s="16" t="s">
        <v>183</v>
      </c>
      <c r="BM333" s="157" t="s">
        <v>540</v>
      </c>
    </row>
    <row r="334" spans="2:65" s="12" customFormat="1">
      <c r="B334" s="159"/>
      <c r="D334" s="160" t="s">
        <v>139</v>
      </c>
      <c r="E334" s="161" t="s">
        <v>1</v>
      </c>
      <c r="F334" s="162" t="s">
        <v>541</v>
      </c>
      <c r="H334" s="163">
        <v>3.5750000000000002</v>
      </c>
      <c r="I334" s="164"/>
      <c r="L334" s="159"/>
      <c r="M334" s="165"/>
      <c r="T334" s="166"/>
      <c r="AT334" s="161" t="s">
        <v>139</v>
      </c>
      <c r="AU334" s="161" t="s">
        <v>138</v>
      </c>
      <c r="AV334" s="12" t="s">
        <v>138</v>
      </c>
      <c r="AW334" s="12" t="s">
        <v>33</v>
      </c>
      <c r="AX334" s="12" t="s">
        <v>84</v>
      </c>
      <c r="AY334" s="161" t="s">
        <v>132</v>
      </c>
    </row>
    <row r="335" spans="2:65" s="12" customFormat="1">
      <c r="B335" s="159"/>
      <c r="D335" s="160" t="s">
        <v>139</v>
      </c>
      <c r="F335" s="162" t="s">
        <v>542</v>
      </c>
      <c r="H335" s="163">
        <v>3.9329999999999998</v>
      </c>
      <c r="I335" s="164"/>
      <c r="L335" s="159"/>
      <c r="M335" s="165"/>
      <c r="T335" s="166"/>
      <c r="AT335" s="161" t="s">
        <v>139</v>
      </c>
      <c r="AU335" s="161" t="s">
        <v>138</v>
      </c>
      <c r="AV335" s="12" t="s">
        <v>138</v>
      </c>
      <c r="AW335" s="12" t="s">
        <v>3</v>
      </c>
      <c r="AX335" s="12" t="s">
        <v>84</v>
      </c>
      <c r="AY335" s="161" t="s">
        <v>132</v>
      </c>
    </row>
    <row r="336" spans="2:65" s="1" customFormat="1" ht="24">
      <c r="B336" s="144"/>
      <c r="C336" s="145">
        <v>119</v>
      </c>
      <c r="D336" s="145" t="s">
        <v>135</v>
      </c>
      <c r="E336" s="146" t="s">
        <v>543</v>
      </c>
      <c r="F336" s="147" t="s">
        <v>544</v>
      </c>
      <c r="G336" s="148" t="s">
        <v>214</v>
      </c>
      <c r="H336" s="149">
        <v>0.19900000000000001</v>
      </c>
      <c r="I336" s="150"/>
      <c r="J336" s="151">
        <f>ROUND(I336*H336,2)</f>
        <v>0</v>
      </c>
      <c r="K336" s="152"/>
      <c r="L336" s="31"/>
      <c r="M336" s="153" t="s">
        <v>1</v>
      </c>
      <c r="N336" s="154" t="s">
        <v>42</v>
      </c>
      <c r="P336" s="155">
        <f>O336*H336</f>
        <v>0</v>
      </c>
      <c r="Q336" s="155">
        <v>0</v>
      </c>
      <c r="R336" s="155">
        <f>Q336*H336</f>
        <v>0</v>
      </c>
      <c r="S336" s="155">
        <v>0</v>
      </c>
      <c r="T336" s="156">
        <f>S336*H336</f>
        <v>0</v>
      </c>
      <c r="AR336" s="157" t="s">
        <v>183</v>
      </c>
      <c r="AT336" s="157" t="s">
        <v>135</v>
      </c>
      <c r="AU336" s="157" t="s">
        <v>138</v>
      </c>
      <c r="AY336" s="16" t="s">
        <v>132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6" t="s">
        <v>138</v>
      </c>
      <c r="BK336" s="158">
        <f>ROUND(I336*H336,2)</f>
        <v>0</v>
      </c>
      <c r="BL336" s="16" t="s">
        <v>183</v>
      </c>
      <c r="BM336" s="157" t="s">
        <v>545</v>
      </c>
    </row>
    <row r="337" spans="2:65" s="11" customFormat="1" ht="22.9" customHeight="1">
      <c r="B337" s="132"/>
      <c r="D337" s="133" t="s">
        <v>75</v>
      </c>
      <c r="E337" s="142" t="s">
        <v>546</v>
      </c>
      <c r="F337" s="142" t="s">
        <v>547</v>
      </c>
      <c r="I337" s="135"/>
      <c r="J337" s="143">
        <f>BK337</f>
        <v>0</v>
      </c>
      <c r="L337" s="132"/>
      <c r="M337" s="137"/>
      <c r="P337" s="138">
        <f>SUM(P338:P345)</f>
        <v>0</v>
      </c>
      <c r="R337" s="138">
        <f>SUM(R338:R345)</f>
        <v>4.4100000000000008E-5</v>
      </c>
      <c r="T337" s="139">
        <f>SUM(T338:T345)</f>
        <v>9.3299999999999998E-3</v>
      </c>
      <c r="AR337" s="133" t="s">
        <v>138</v>
      </c>
      <c r="AT337" s="140" t="s">
        <v>75</v>
      </c>
      <c r="AU337" s="140" t="s">
        <v>84</v>
      </c>
      <c r="AY337" s="133" t="s">
        <v>132</v>
      </c>
      <c r="BK337" s="141">
        <f>SUM(BK338:BK345)</f>
        <v>0</v>
      </c>
    </row>
    <row r="338" spans="2:65" s="1" customFormat="1" ht="24">
      <c r="B338" s="144"/>
      <c r="C338" s="145">
        <v>120</v>
      </c>
      <c r="D338" s="145" t="s">
        <v>135</v>
      </c>
      <c r="E338" s="146" t="s">
        <v>548</v>
      </c>
      <c r="F338" s="147" t="s">
        <v>549</v>
      </c>
      <c r="G338" s="148" t="s">
        <v>136</v>
      </c>
      <c r="H338" s="149">
        <v>3.11</v>
      </c>
      <c r="I338" s="150"/>
      <c r="J338" s="151">
        <f>ROUND(I338*H338,2)</f>
        <v>0</v>
      </c>
      <c r="K338" s="152"/>
      <c r="L338" s="31"/>
      <c r="M338" s="153" t="s">
        <v>1</v>
      </c>
      <c r="N338" s="154" t="s">
        <v>42</v>
      </c>
      <c r="P338" s="155">
        <f>O338*H338</f>
        <v>0</v>
      </c>
      <c r="Q338" s="155">
        <v>0</v>
      </c>
      <c r="R338" s="155">
        <f>Q338*H338</f>
        <v>0</v>
      </c>
      <c r="S338" s="155">
        <v>3.0000000000000001E-3</v>
      </c>
      <c r="T338" s="156">
        <f>S338*H338</f>
        <v>9.3299999999999998E-3</v>
      </c>
      <c r="AR338" s="157" t="s">
        <v>183</v>
      </c>
      <c r="AT338" s="157" t="s">
        <v>135</v>
      </c>
      <c r="AU338" s="157" t="s">
        <v>138</v>
      </c>
      <c r="AY338" s="16" t="s">
        <v>132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6" t="s">
        <v>138</v>
      </c>
      <c r="BK338" s="158">
        <f>ROUND(I338*H338,2)</f>
        <v>0</v>
      </c>
      <c r="BL338" s="16" t="s">
        <v>183</v>
      </c>
      <c r="BM338" s="157" t="s">
        <v>550</v>
      </c>
    </row>
    <row r="339" spans="2:65" s="14" customFormat="1">
      <c r="B339" s="174"/>
      <c r="D339" s="160" t="s">
        <v>139</v>
      </c>
      <c r="E339" s="175" t="s">
        <v>1</v>
      </c>
      <c r="F339" s="176" t="s">
        <v>551</v>
      </c>
      <c r="H339" s="175" t="s">
        <v>1</v>
      </c>
      <c r="I339" s="177"/>
      <c r="L339" s="174"/>
      <c r="M339" s="178"/>
      <c r="T339" s="179"/>
      <c r="AT339" s="175" t="s">
        <v>139</v>
      </c>
      <c r="AU339" s="175" t="s">
        <v>138</v>
      </c>
      <c r="AV339" s="14" t="s">
        <v>84</v>
      </c>
      <c r="AW339" s="14" t="s">
        <v>33</v>
      </c>
      <c r="AX339" s="14" t="s">
        <v>76</v>
      </c>
      <c r="AY339" s="175" t="s">
        <v>132</v>
      </c>
    </row>
    <row r="340" spans="2:65" s="12" customFormat="1">
      <c r="B340" s="159"/>
      <c r="D340" s="160" t="s">
        <v>139</v>
      </c>
      <c r="E340" s="161" t="s">
        <v>1</v>
      </c>
      <c r="F340" s="162" t="s">
        <v>493</v>
      </c>
      <c r="H340" s="163">
        <v>3.11</v>
      </c>
      <c r="I340" s="164"/>
      <c r="L340" s="159"/>
      <c r="M340" s="165"/>
      <c r="T340" s="166"/>
      <c r="AT340" s="161" t="s">
        <v>139</v>
      </c>
      <c r="AU340" s="161" t="s">
        <v>138</v>
      </c>
      <c r="AV340" s="12" t="s">
        <v>138</v>
      </c>
      <c r="AW340" s="12" t="s">
        <v>33</v>
      </c>
      <c r="AX340" s="12" t="s">
        <v>76</v>
      </c>
      <c r="AY340" s="161" t="s">
        <v>132</v>
      </c>
    </row>
    <row r="341" spans="2:65" s="13" customFormat="1">
      <c r="B341" s="167"/>
      <c r="D341" s="160" t="s">
        <v>139</v>
      </c>
      <c r="E341" s="168" t="s">
        <v>1</v>
      </c>
      <c r="F341" s="169" t="s">
        <v>141</v>
      </c>
      <c r="H341" s="170">
        <v>3.11</v>
      </c>
      <c r="I341" s="171"/>
      <c r="L341" s="167"/>
      <c r="M341" s="172"/>
      <c r="T341" s="173"/>
      <c r="AT341" s="168" t="s">
        <v>139</v>
      </c>
      <c r="AU341" s="168" t="s">
        <v>138</v>
      </c>
      <c r="AV341" s="13" t="s">
        <v>137</v>
      </c>
      <c r="AW341" s="13" t="s">
        <v>33</v>
      </c>
      <c r="AX341" s="13" t="s">
        <v>84</v>
      </c>
      <c r="AY341" s="168" t="s">
        <v>132</v>
      </c>
    </row>
    <row r="342" spans="2:65" s="1" customFormat="1" ht="24">
      <c r="B342" s="144"/>
      <c r="C342" s="145">
        <v>121</v>
      </c>
      <c r="D342" s="145" t="s">
        <v>135</v>
      </c>
      <c r="E342" s="146" t="s">
        <v>552</v>
      </c>
      <c r="F342" s="147" t="s">
        <v>666</v>
      </c>
      <c r="G342" s="148" t="s">
        <v>264</v>
      </c>
      <c r="H342" s="149">
        <v>4.41</v>
      </c>
      <c r="I342" s="150"/>
      <c r="J342" s="151">
        <f>ROUND(I342*H342,2)</f>
        <v>0</v>
      </c>
      <c r="K342" s="152"/>
      <c r="L342" s="31"/>
      <c r="M342" s="153" t="s">
        <v>1</v>
      </c>
      <c r="N342" s="154" t="s">
        <v>42</v>
      </c>
      <c r="P342" s="155">
        <f>O342*H342</f>
        <v>0</v>
      </c>
      <c r="Q342" s="155">
        <v>1.0000000000000001E-5</v>
      </c>
      <c r="R342" s="155">
        <f>Q342*H342</f>
        <v>4.4100000000000008E-5</v>
      </c>
      <c r="S342" s="155">
        <v>0</v>
      </c>
      <c r="T342" s="156">
        <f>S342*H342</f>
        <v>0</v>
      </c>
      <c r="AR342" s="157" t="s">
        <v>183</v>
      </c>
      <c r="AT342" s="157" t="s">
        <v>135</v>
      </c>
      <c r="AU342" s="157" t="s">
        <v>138</v>
      </c>
      <c r="AY342" s="16" t="s">
        <v>132</v>
      </c>
      <c r="BE342" s="158">
        <f>IF(N342="základní",J342,0)</f>
        <v>0</v>
      </c>
      <c r="BF342" s="158">
        <f>IF(N342="snížená",J342,0)</f>
        <v>0</v>
      </c>
      <c r="BG342" s="158">
        <f>IF(N342="zákl. přenesená",J342,0)</f>
        <v>0</v>
      </c>
      <c r="BH342" s="158">
        <f>IF(N342="sníž. přenesená",J342,0)</f>
        <v>0</v>
      </c>
      <c r="BI342" s="158">
        <f>IF(N342="nulová",J342,0)</f>
        <v>0</v>
      </c>
      <c r="BJ342" s="16" t="s">
        <v>138</v>
      </c>
      <c r="BK342" s="158">
        <f>ROUND(I342*H342,2)</f>
        <v>0</v>
      </c>
      <c r="BL342" s="16" t="s">
        <v>183</v>
      </c>
      <c r="BM342" s="157" t="s">
        <v>553</v>
      </c>
    </row>
    <row r="343" spans="2:65" s="12" customFormat="1">
      <c r="B343" s="159"/>
      <c r="D343" s="160" t="s">
        <v>139</v>
      </c>
      <c r="E343" s="161" t="s">
        <v>1</v>
      </c>
      <c r="F343" s="162" t="s">
        <v>554</v>
      </c>
      <c r="H343" s="163">
        <v>4.41</v>
      </c>
      <c r="I343" s="164"/>
      <c r="L343" s="159"/>
      <c r="M343" s="165"/>
      <c r="T343" s="166"/>
      <c r="AT343" s="161" t="s">
        <v>139</v>
      </c>
      <c r="AU343" s="161" t="s">
        <v>138</v>
      </c>
      <c r="AV343" s="12" t="s">
        <v>138</v>
      </c>
      <c r="AW343" s="12" t="s">
        <v>33</v>
      </c>
      <c r="AX343" s="12" t="s">
        <v>84</v>
      </c>
      <c r="AY343" s="161" t="s">
        <v>132</v>
      </c>
    </row>
    <row r="344" spans="2:65" s="12" customFormat="1">
      <c r="B344" s="159"/>
      <c r="D344" s="160"/>
      <c r="F344" s="162"/>
      <c r="H344" s="163"/>
      <c r="I344" s="164"/>
      <c r="L344" s="159"/>
      <c r="M344" s="165"/>
      <c r="T344" s="166"/>
      <c r="AT344" s="161" t="s">
        <v>139</v>
      </c>
      <c r="AU344" s="161" t="s">
        <v>138</v>
      </c>
      <c r="AV344" s="12" t="s">
        <v>138</v>
      </c>
      <c r="AW344" s="12" t="s">
        <v>3</v>
      </c>
      <c r="AX344" s="12" t="s">
        <v>84</v>
      </c>
      <c r="AY344" s="161" t="s">
        <v>132</v>
      </c>
    </row>
    <row r="345" spans="2:65" s="1" customFormat="1" ht="24">
      <c r="B345" s="144"/>
      <c r="C345" s="145">
        <v>122</v>
      </c>
      <c r="D345" s="145" t="s">
        <v>135</v>
      </c>
      <c r="E345" s="146" t="s">
        <v>555</v>
      </c>
      <c r="F345" s="147" t="s">
        <v>556</v>
      </c>
      <c r="G345" s="148" t="s">
        <v>214</v>
      </c>
      <c r="H345" s="149">
        <v>1E-3</v>
      </c>
      <c r="I345" s="150"/>
      <c r="J345" s="151">
        <f>ROUND(I345*H345,2)</f>
        <v>0</v>
      </c>
      <c r="K345" s="152"/>
      <c r="L345" s="31"/>
      <c r="M345" s="153" t="s">
        <v>1</v>
      </c>
      <c r="N345" s="154" t="s">
        <v>42</v>
      </c>
      <c r="P345" s="155">
        <f>O345*H345</f>
        <v>0</v>
      </c>
      <c r="Q345" s="155">
        <v>0</v>
      </c>
      <c r="R345" s="155">
        <f>Q345*H345</f>
        <v>0</v>
      </c>
      <c r="S345" s="155">
        <v>0</v>
      </c>
      <c r="T345" s="156">
        <f>S345*H345</f>
        <v>0</v>
      </c>
      <c r="AR345" s="157" t="s">
        <v>183</v>
      </c>
      <c r="AT345" s="157" t="s">
        <v>135</v>
      </c>
      <c r="AU345" s="157" t="s">
        <v>138</v>
      </c>
      <c r="AY345" s="16" t="s">
        <v>132</v>
      </c>
      <c r="BE345" s="158">
        <f>IF(N345="základní",J345,0)</f>
        <v>0</v>
      </c>
      <c r="BF345" s="158">
        <f>IF(N345="snížená",J345,0)</f>
        <v>0</v>
      </c>
      <c r="BG345" s="158">
        <f>IF(N345="zákl. přenesená",J345,0)</f>
        <v>0</v>
      </c>
      <c r="BH345" s="158">
        <f>IF(N345="sníž. přenesená",J345,0)</f>
        <v>0</v>
      </c>
      <c r="BI345" s="158">
        <f>IF(N345="nulová",J345,0)</f>
        <v>0</v>
      </c>
      <c r="BJ345" s="16" t="s">
        <v>138</v>
      </c>
      <c r="BK345" s="158">
        <f>ROUND(I345*H345,2)</f>
        <v>0</v>
      </c>
      <c r="BL345" s="16" t="s">
        <v>183</v>
      </c>
      <c r="BM345" s="157" t="s">
        <v>557</v>
      </c>
    </row>
    <row r="346" spans="2:65" s="11" customFormat="1" ht="22.9" customHeight="1">
      <c r="B346" s="132"/>
      <c r="D346" s="133" t="s">
        <v>75</v>
      </c>
      <c r="E346" s="142" t="s">
        <v>558</v>
      </c>
      <c r="F346" s="142" t="s">
        <v>559</v>
      </c>
      <c r="I346" s="135"/>
      <c r="J346" s="143">
        <f>BK346</f>
        <v>0</v>
      </c>
      <c r="L346" s="132"/>
      <c r="M346" s="137"/>
      <c r="P346" s="138">
        <f>SUM(P347:P356)</f>
        <v>0</v>
      </c>
      <c r="R346" s="138">
        <f>SUM(R347:R356)</f>
        <v>1.2431582999999999</v>
      </c>
      <c r="T346" s="139">
        <f>SUM(T347:T356)</f>
        <v>0</v>
      </c>
      <c r="AR346" s="133" t="s">
        <v>138</v>
      </c>
      <c r="AT346" s="140" t="s">
        <v>75</v>
      </c>
      <c r="AU346" s="140" t="s">
        <v>84</v>
      </c>
      <c r="AY346" s="133" t="s">
        <v>132</v>
      </c>
      <c r="BK346" s="141">
        <f>SUM(BK347:BK356)</f>
        <v>0</v>
      </c>
    </row>
    <row r="347" spans="2:65" s="12" customFormat="1">
      <c r="B347" s="159"/>
      <c r="D347" s="160"/>
      <c r="E347" s="161"/>
      <c r="F347" s="162"/>
      <c r="H347" s="163"/>
      <c r="I347" s="164"/>
      <c r="L347" s="159"/>
      <c r="M347" s="165"/>
      <c r="T347" s="166"/>
      <c r="AT347" s="161" t="s">
        <v>139</v>
      </c>
      <c r="AU347" s="161" t="s">
        <v>138</v>
      </c>
      <c r="AV347" s="12" t="s">
        <v>138</v>
      </c>
      <c r="AW347" s="12" t="s">
        <v>33</v>
      </c>
      <c r="AX347" s="12" t="s">
        <v>84</v>
      </c>
      <c r="AY347" s="161" t="s">
        <v>132</v>
      </c>
    </row>
    <row r="348" spans="2:65" s="1" customFormat="1" ht="24">
      <c r="B348" s="144"/>
      <c r="C348" s="145">
        <v>123</v>
      </c>
      <c r="D348" s="145" t="s">
        <v>135</v>
      </c>
      <c r="E348" s="146" t="s">
        <v>560</v>
      </c>
      <c r="F348" s="147" t="s">
        <v>561</v>
      </c>
      <c r="G348" s="148" t="s">
        <v>136</v>
      </c>
      <c r="H348" s="149">
        <v>24.39</v>
      </c>
      <c r="I348" s="150"/>
      <c r="J348" s="151">
        <f>ROUND(I348*H348,2)</f>
        <v>0</v>
      </c>
      <c r="K348" s="152"/>
      <c r="L348" s="31"/>
      <c r="M348" s="153" t="s">
        <v>1</v>
      </c>
      <c r="N348" s="154" t="s">
        <v>42</v>
      </c>
      <c r="P348" s="155">
        <f>O348*H348</f>
        <v>0</v>
      </c>
      <c r="Q348" s="155">
        <v>3.3619999999999997E-2</v>
      </c>
      <c r="R348" s="155">
        <f>Q348*H348</f>
        <v>0.81999179999999994</v>
      </c>
      <c r="S348" s="155">
        <v>0</v>
      </c>
      <c r="T348" s="156">
        <f>S348*H348</f>
        <v>0</v>
      </c>
      <c r="AR348" s="157" t="s">
        <v>183</v>
      </c>
      <c r="AT348" s="157" t="s">
        <v>135</v>
      </c>
      <c r="AU348" s="157" t="s">
        <v>138</v>
      </c>
      <c r="AY348" s="16" t="s">
        <v>132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6" t="s">
        <v>138</v>
      </c>
      <c r="BK348" s="158">
        <f>ROUND(I348*H348,2)</f>
        <v>0</v>
      </c>
      <c r="BL348" s="16" t="s">
        <v>183</v>
      </c>
      <c r="BM348" s="157" t="s">
        <v>562</v>
      </c>
    </row>
    <row r="349" spans="2:65" s="12" customFormat="1">
      <c r="B349" s="159"/>
      <c r="D349" s="160" t="s">
        <v>139</v>
      </c>
      <c r="E349" s="161" t="s">
        <v>1</v>
      </c>
      <c r="F349" s="162" t="s">
        <v>674</v>
      </c>
      <c r="H349" s="163">
        <v>21.15</v>
      </c>
      <c r="I349" s="164"/>
      <c r="L349" s="159"/>
      <c r="M349" s="165"/>
      <c r="T349" s="166"/>
      <c r="AT349" s="161" t="s">
        <v>139</v>
      </c>
      <c r="AU349" s="161" t="s">
        <v>138</v>
      </c>
      <c r="AV349" s="12" t="s">
        <v>138</v>
      </c>
      <c r="AW349" s="12" t="s">
        <v>33</v>
      </c>
      <c r="AX349" s="12" t="s">
        <v>76</v>
      </c>
      <c r="AY349" s="161" t="s">
        <v>132</v>
      </c>
    </row>
    <row r="350" spans="2:65" s="12" customFormat="1">
      <c r="B350" s="159"/>
      <c r="D350" s="160" t="s">
        <v>139</v>
      </c>
      <c r="E350" s="161" t="s">
        <v>1</v>
      </c>
      <c r="F350" s="162" t="s">
        <v>675</v>
      </c>
      <c r="H350" s="163">
        <v>3.24</v>
      </c>
      <c r="I350" s="164"/>
      <c r="L350" s="159"/>
      <c r="M350" s="165"/>
      <c r="T350" s="166"/>
      <c r="AT350" s="161" t="s">
        <v>139</v>
      </c>
      <c r="AU350" s="161" t="s">
        <v>138</v>
      </c>
      <c r="AV350" s="12" t="s">
        <v>138</v>
      </c>
      <c r="AW350" s="12" t="s">
        <v>33</v>
      </c>
      <c r="AX350" s="12" t="s">
        <v>76</v>
      </c>
      <c r="AY350" s="161" t="s">
        <v>132</v>
      </c>
    </row>
    <row r="351" spans="2:65" s="13" customFormat="1">
      <c r="B351" s="167"/>
      <c r="D351" s="160" t="s">
        <v>139</v>
      </c>
      <c r="E351" s="168" t="s">
        <v>1</v>
      </c>
      <c r="F351" s="169" t="s">
        <v>141</v>
      </c>
      <c r="H351" s="170">
        <v>24.39</v>
      </c>
      <c r="I351" s="171"/>
      <c r="L351" s="167"/>
      <c r="M351" s="172"/>
      <c r="T351" s="173"/>
      <c r="AT351" s="168" t="s">
        <v>139</v>
      </c>
      <c r="AU351" s="168" t="s">
        <v>138</v>
      </c>
      <c r="AV351" s="13" t="s">
        <v>137</v>
      </c>
      <c r="AW351" s="13" t="s">
        <v>33</v>
      </c>
      <c r="AX351" s="13" t="s">
        <v>84</v>
      </c>
      <c r="AY351" s="168" t="s">
        <v>132</v>
      </c>
    </row>
    <row r="352" spans="2:65" s="1" customFormat="1" ht="24">
      <c r="B352" s="144"/>
      <c r="C352" s="180">
        <v>124</v>
      </c>
      <c r="D352" s="180" t="s">
        <v>184</v>
      </c>
      <c r="E352" s="181" t="s">
        <v>563</v>
      </c>
      <c r="F352" s="182" t="s">
        <v>564</v>
      </c>
      <c r="G352" s="183" t="s">
        <v>136</v>
      </c>
      <c r="H352" s="184">
        <v>26.829000000000001</v>
      </c>
      <c r="I352" s="185"/>
      <c r="J352" s="186">
        <f>ROUND(I352*H352,2)</f>
        <v>0</v>
      </c>
      <c r="K352" s="187"/>
      <c r="L352" s="188"/>
      <c r="M352" s="189" t="s">
        <v>1</v>
      </c>
      <c r="N352" s="190" t="s">
        <v>42</v>
      </c>
      <c r="P352" s="155">
        <f>O352*H352</f>
        <v>0</v>
      </c>
      <c r="Q352" s="155">
        <v>1.55E-2</v>
      </c>
      <c r="R352" s="155">
        <f>Q352*H352</f>
        <v>0.41584949999999998</v>
      </c>
      <c r="S352" s="155">
        <v>0</v>
      </c>
      <c r="T352" s="156">
        <f>S352*H352</f>
        <v>0</v>
      </c>
      <c r="AR352" s="157" t="s">
        <v>251</v>
      </c>
      <c r="AT352" s="157" t="s">
        <v>184</v>
      </c>
      <c r="AU352" s="157" t="s">
        <v>138</v>
      </c>
      <c r="AY352" s="16" t="s">
        <v>132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16" t="s">
        <v>138</v>
      </c>
      <c r="BK352" s="158">
        <f>ROUND(I352*H352,2)</f>
        <v>0</v>
      </c>
      <c r="BL352" s="16" t="s">
        <v>183</v>
      </c>
      <c r="BM352" s="157" t="s">
        <v>565</v>
      </c>
    </row>
    <row r="353" spans="2:65" s="12" customFormat="1">
      <c r="B353" s="159"/>
      <c r="D353" s="160" t="s">
        <v>139</v>
      </c>
      <c r="E353" s="161" t="s">
        <v>1</v>
      </c>
      <c r="F353" s="162" t="s">
        <v>676</v>
      </c>
      <c r="H353" s="163">
        <v>26.829000000000001</v>
      </c>
      <c r="I353" s="164"/>
      <c r="L353" s="159"/>
      <c r="M353" s="165"/>
      <c r="T353" s="166"/>
      <c r="AT353" s="161" t="s">
        <v>139</v>
      </c>
      <c r="AU353" s="161" t="s">
        <v>138</v>
      </c>
      <c r="AV353" s="12" t="s">
        <v>138</v>
      </c>
      <c r="AW353" s="12" t="s">
        <v>33</v>
      </c>
      <c r="AX353" s="12" t="s">
        <v>84</v>
      </c>
      <c r="AY353" s="161" t="s">
        <v>132</v>
      </c>
    </row>
    <row r="354" spans="2:65" s="1" customFormat="1" ht="12">
      <c r="B354" s="144"/>
      <c r="C354" s="145">
        <v>125</v>
      </c>
      <c r="D354" s="145" t="s">
        <v>135</v>
      </c>
      <c r="E354" s="146" t="s">
        <v>566</v>
      </c>
      <c r="F354" s="147" t="s">
        <v>567</v>
      </c>
      <c r="G354" s="148" t="s">
        <v>136</v>
      </c>
      <c r="H354" s="149">
        <v>24.39</v>
      </c>
      <c r="I354" s="150"/>
      <c r="J354" s="151">
        <f>ROUND(I354*H354,2)</f>
        <v>0</v>
      </c>
      <c r="K354" s="152"/>
      <c r="L354" s="31"/>
      <c r="M354" s="153" t="s">
        <v>1</v>
      </c>
      <c r="N354" s="154" t="s">
        <v>42</v>
      </c>
      <c r="P354" s="155">
        <f>O354*H354</f>
        <v>0</v>
      </c>
      <c r="Q354" s="155">
        <v>2.9999999999999997E-4</v>
      </c>
      <c r="R354" s="155">
        <f>Q354*H354</f>
        <v>7.3169999999999997E-3</v>
      </c>
      <c r="S354" s="155">
        <v>0</v>
      </c>
      <c r="T354" s="156">
        <f>S354*H354</f>
        <v>0</v>
      </c>
      <c r="AR354" s="157" t="s">
        <v>183</v>
      </c>
      <c r="AT354" s="157" t="s">
        <v>135</v>
      </c>
      <c r="AU354" s="157" t="s">
        <v>138</v>
      </c>
      <c r="AY354" s="16" t="s">
        <v>132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6" t="s">
        <v>138</v>
      </c>
      <c r="BK354" s="158">
        <f>ROUND(I354*H354,2)</f>
        <v>0</v>
      </c>
      <c r="BL354" s="16" t="s">
        <v>183</v>
      </c>
      <c r="BM354" s="157" t="s">
        <v>568</v>
      </c>
    </row>
    <row r="355" spans="2:65" s="1" customFormat="1" ht="24">
      <c r="B355" s="144"/>
      <c r="C355" s="145">
        <v>126</v>
      </c>
      <c r="D355" s="145" t="s">
        <v>135</v>
      </c>
      <c r="E355" s="146" t="s">
        <v>569</v>
      </c>
      <c r="F355" s="147" t="s">
        <v>570</v>
      </c>
      <c r="G355" s="148" t="s">
        <v>214</v>
      </c>
      <c r="H355" s="149">
        <v>0.95299999999999996</v>
      </c>
      <c r="I355" s="150"/>
      <c r="J355" s="151">
        <f>ROUND(I355*H355,2)</f>
        <v>0</v>
      </c>
      <c r="K355" s="152"/>
      <c r="L355" s="31"/>
      <c r="M355" s="153" t="s">
        <v>1</v>
      </c>
      <c r="N355" s="154" t="s">
        <v>42</v>
      </c>
      <c r="P355" s="155">
        <f>O355*H355</f>
        <v>0</v>
      </c>
      <c r="Q355" s="155">
        <v>0</v>
      </c>
      <c r="R355" s="155">
        <f>Q355*H355</f>
        <v>0</v>
      </c>
      <c r="S355" s="155">
        <v>0</v>
      </c>
      <c r="T355" s="156">
        <f>S355*H355</f>
        <v>0</v>
      </c>
      <c r="AR355" s="157" t="s">
        <v>183</v>
      </c>
      <c r="AT355" s="157" t="s">
        <v>135</v>
      </c>
      <c r="AU355" s="157" t="s">
        <v>138</v>
      </c>
      <c r="AY355" s="16" t="s">
        <v>132</v>
      </c>
      <c r="BE355" s="158">
        <f>IF(N355="základní",J355,0)</f>
        <v>0</v>
      </c>
      <c r="BF355" s="158">
        <f>IF(N355="snížená",J355,0)</f>
        <v>0</v>
      </c>
      <c r="BG355" s="158">
        <f>IF(N355="zákl. přenesená",J355,0)</f>
        <v>0</v>
      </c>
      <c r="BH355" s="158">
        <f>IF(N355="sníž. přenesená",J355,0)</f>
        <v>0</v>
      </c>
      <c r="BI355" s="158">
        <f>IF(N355="nulová",J355,0)</f>
        <v>0</v>
      </c>
      <c r="BJ355" s="16" t="s">
        <v>138</v>
      </c>
      <c r="BK355" s="158">
        <f>ROUND(I355*H355,2)</f>
        <v>0</v>
      </c>
      <c r="BL355" s="16" t="s">
        <v>183</v>
      </c>
      <c r="BM355" s="157" t="s">
        <v>571</v>
      </c>
    </row>
    <row r="356" spans="2:65" s="1" customFormat="1" ht="24">
      <c r="B356" s="144"/>
      <c r="C356" s="145">
        <v>127</v>
      </c>
      <c r="D356" s="145" t="s">
        <v>135</v>
      </c>
      <c r="E356" s="146" t="s">
        <v>572</v>
      </c>
      <c r="F356" s="147" t="s">
        <v>573</v>
      </c>
      <c r="G356" s="148" t="s">
        <v>214</v>
      </c>
      <c r="H356" s="149">
        <v>0.95299999999999996</v>
      </c>
      <c r="I356" s="150"/>
      <c r="J356" s="151">
        <f>ROUND(I356*H356,2)</f>
        <v>0</v>
      </c>
      <c r="K356" s="152"/>
      <c r="L356" s="31"/>
      <c r="M356" s="153" t="s">
        <v>1</v>
      </c>
      <c r="N356" s="154" t="s">
        <v>42</v>
      </c>
      <c r="P356" s="155">
        <f>O356*H356</f>
        <v>0</v>
      </c>
      <c r="Q356" s="155">
        <v>0</v>
      </c>
      <c r="R356" s="155">
        <f>Q356*H356</f>
        <v>0</v>
      </c>
      <c r="S356" s="155">
        <v>0</v>
      </c>
      <c r="T356" s="156">
        <f>S356*H356</f>
        <v>0</v>
      </c>
      <c r="AR356" s="157" t="s">
        <v>183</v>
      </c>
      <c r="AT356" s="157" t="s">
        <v>135</v>
      </c>
      <c r="AU356" s="157" t="s">
        <v>138</v>
      </c>
      <c r="AY356" s="16" t="s">
        <v>132</v>
      </c>
      <c r="BE356" s="158">
        <f>IF(N356="základní",J356,0)</f>
        <v>0</v>
      </c>
      <c r="BF356" s="158">
        <f>IF(N356="snížená",J356,0)</f>
        <v>0</v>
      </c>
      <c r="BG356" s="158">
        <f>IF(N356="zákl. přenesená",J356,0)</f>
        <v>0</v>
      </c>
      <c r="BH356" s="158">
        <f>IF(N356="sníž. přenesená",J356,0)</f>
        <v>0</v>
      </c>
      <c r="BI356" s="158">
        <f>IF(N356="nulová",J356,0)</f>
        <v>0</v>
      </c>
      <c r="BJ356" s="16" t="s">
        <v>138</v>
      </c>
      <c r="BK356" s="158">
        <f>ROUND(I356*H356,2)</f>
        <v>0</v>
      </c>
      <c r="BL356" s="16" t="s">
        <v>183</v>
      </c>
      <c r="BM356" s="157" t="s">
        <v>574</v>
      </c>
    </row>
    <row r="357" spans="2:65" s="11" customFormat="1" ht="22.9" customHeight="1">
      <c r="B357" s="132"/>
      <c r="D357" s="133" t="s">
        <v>75</v>
      </c>
      <c r="E357" s="142" t="s">
        <v>575</v>
      </c>
      <c r="F357" s="142" t="s">
        <v>576</v>
      </c>
      <c r="I357" s="135"/>
      <c r="J357" s="143">
        <f>BK357</f>
        <v>0</v>
      </c>
      <c r="L357" s="132"/>
      <c r="M357" s="137"/>
      <c r="P357" s="138">
        <f>SUM(P358:P362)</f>
        <v>0</v>
      </c>
      <c r="R357" s="138">
        <f>SUM(R358:R362)</f>
        <v>1.6169999999999999E-3</v>
      </c>
      <c r="T357" s="139">
        <f>SUM(T358:T362)</f>
        <v>0</v>
      </c>
      <c r="AR357" s="133" t="s">
        <v>138</v>
      </c>
      <c r="AT357" s="140" t="s">
        <v>75</v>
      </c>
      <c r="AU357" s="140" t="s">
        <v>84</v>
      </c>
      <c r="AY357" s="133" t="s">
        <v>132</v>
      </c>
      <c r="BK357" s="141">
        <f>SUM(BK358:BK362)</f>
        <v>0</v>
      </c>
    </row>
    <row r="358" spans="2:65" s="1" customFormat="1" ht="24">
      <c r="B358" s="144"/>
      <c r="C358" s="145">
        <v>128</v>
      </c>
      <c r="D358" s="145" t="s">
        <v>135</v>
      </c>
      <c r="E358" s="146" t="s">
        <v>577</v>
      </c>
      <c r="F358" s="147" t="s">
        <v>578</v>
      </c>
      <c r="G358" s="148" t="s">
        <v>136</v>
      </c>
      <c r="H358" s="149">
        <v>4.9000000000000004</v>
      </c>
      <c r="I358" s="150"/>
      <c r="J358" s="151">
        <f>ROUND(I358*H358,2)</f>
        <v>0</v>
      </c>
      <c r="K358" s="152"/>
      <c r="L358" s="31"/>
      <c r="M358" s="153" t="s">
        <v>1</v>
      </c>
      <c r="N358" s="154" t="s">
        <v>42</v>
      </c>
      <c r="P358" s="155">
        <f>O358*H358</f>
        <v>0</v>
      </c>
      <c r="Q358" s="155">
        <v>6.9999999999999994E-5</v>
      </c>
      <c r="R358" s="155">
        <f>Q358*H358</f>
        <v>3.4299999999999999E-4</v>
      </c>
      <c r="S358" s="155">
        <v>0</v>
      </c>
      <c r="T358" s="156">
        <f>S358*H358</f>
        <v>0</v>
      </c>
      <c r="AR358" s="157" t="s">
        <v>183</v>
      </c>
      <c r="AT358" s="157" t="s">
        <v>135</v>
      </c>
      <c r="AU358" s="157" t="s">
        <v>138</v>
      </c>
      <c r="AY358" s="16" t="s">
        <v>132</v>
      </c>
      <c r="BE358" s="158">
        <f>IF(N358="základní",J358,0)</f>
        <v>0</v>
      </c>
      <c r="BF358" s="158">
        <f>IF(N358="snížená",J358,0)</f>
        <v>0</v>
      </c>
      <c r="BG358" s="158">
        <f>IF(N358="zákl. přenesená",J358,0)</f>
        <v>0</v>
      </c>
      <c r="BH358" s="158">
        <f>IF(N358="sníž. přenesená",J358,0)</f>
        <v>0</v>
      </c>
      <c r="BI358" s="158">
        <f>IF(N358="nulová",J358,0)</f>
        <v>0</v>
      </c>
      <c r="BJ358" s="16" t="s">
        <v>138</v>
      </c>
      <c r="BK358" s="158">
        <f>ROUND(I358*H358,2)</f>
        <v>0</v>
      </c>
      <c r="BL358" s="16" t="s">
        <v>183</v>
      </c>
      <c r="BM358" s="157" t="s">
        <v>579</v>
      </c>
    </row>
    <row r="359" spans="2:65" s="1" customFormat="1" ht="24">
      <c r="B359" s="144"/>
      <c r="C359" s="145">
        <v>129</v>
      </c>
      <c r="D359" s="145" t="s">
        <v>135</v>
      </c>
      <c r="E359" s="146" t="s">
        <v>580</v>
      </c>
      <c r="F359" s="147" t="s">
        <v>581</v>
      </c>
      <c r="G359" s="148" t="s">
        <v>136</v>
      </c>
      <c r="H359" s="149">
        <v>4.9000000000000004</v>
      </c>
      <c r="I359" s="150"/>
      <c r="J359" s="151">
        <f>ROUND(I359*H359,2)</f>
        <v>0</v>
      </c>
      <c r="K359" s="152"/>
      <c r="L359" s="31"/>
      <c r="M359" s="153" t="s">
        <v>1</v>
      </c>
      <c r="N359" s="154" t="s">
        <v>42</v>
      </c>
      <c r="P359" s="155">
        <f>O359*H359</f>
        <v>0</v>
      </c>
      <c r="Q359" s="155">
        <v>1.3999999999999999E-4</v>
      </c>
      <c r="R359" s="155">
        <f>Q359*H359</f>
        <v>6.8599999999999998E-4</v>
      </c>
      <c r="S359" s="155">
        <v>0</v>
      </c>
      <c r="T359" s="156">
        <f>S359*H359</f>
        <v>0</v>
      </c>
      <c r="AR359" s="157" t="s">
        <v>183</v>
      </c>
      <c r="AT359" s="157" t="s">
        <v>135</v>
      </c>
      <c r="AU359" s="157" t="s">
        <v>138</v>
      </c>
      <c r="AY359" s="16" t="s">
        <v>132</v>
      </c>
      <c r="BE359" s="158">
        <f>IF(N359="základní",J359,0)</f>
        <v>0</v>
      </c>
      <c r="BF359" s="158">
        <f>IF(N359="snížená",J359,0)</f>
        <v>0</v>
      </c>
      <c r="BG359" s="158">
        <f>IF(N359="zákl. přenesená",J359,0)</f>
        <v>0</v>
      </c>
      <c r="BH359" s="158">
        <f>IF(N359="sníž. přenesená",J359,0)</f>
        <v>0</v>
      </c>
      <c r="BI359" s="158">
        <f>IF(N359="nulová",J359,0)</f>
        <v>0</v>
      </c>
      <c r="BJ359" s="16" t="s">
        <v>138</v>
      </c>
      <c r="BK359" s="158">
        <f>ROUND(I359*H359,2)</f>
        <v>0</v>
      </c>
      <c r="BL359" s="16" t="s">
        <v>183</v>
      </c>
      <c r="BM359" s="157" t="s">
        <v>582</v>
      </c>
    </row>
    <row r="360" spans="2:65" s="14" customFormat="1">
      <c r="B360" s="174"/>
      <c r="D360" s="160" t="s">
        <v>139</v>
      </c>
      <c r="E360" s="175" t="s">
        <v>1</v>
      </c>
      <c r="F360" s="176" t="s">
        <v>583</v>
      </c>
      <c r="H360" s="175" t="s">
        <v>1</v>
      </c>
      <c r="I360" s="177"/>
      <c r="L360" s="174"/>
      <c r="M360" s="178"/>
      <c r="T360" s="179"/>
      <c r="AT360" s="175" t="s">
        <v>139</v>
      </c>
      <c r="AU360" s="175" t="s">
        <v>138</v>
      </c>
      <c r="AV360" s="14" t="s">
        <v>84</v>
      </c>
      <c r="AW360" s="14" t="s">
        <v>33</v>
      </c>
      <c r="AX360" s="14" t="s">
        <v>76</v>
      </c>
      <c r="AY360" s="175" t="s">
        <v>132</v>
      </c>
    </row>
    <row r="361" spans="2:65" s="12" customFormat="1">
      <c r="B361" s="159"/>
      <c r="D361" s="160" t="s">
        <v>139</v>
      </c>
      <c r="E361" s="161" t="s">
        <v>1</v>
      </c>
      <c r="F361" s="162" t="s">
        <v>584</v>
      </c>
      <c r="H361" s="163">
        <v>4.9000000000000004</v>
      </c>
      <c r="I361" s="164"/>
      <c r="L361" s="159"/>
      <c r="M361" s="165"/>
      <c r="T361" s="166"/>
      <c r="AT361" s="161" t="s">
        <v>139</v>
      </c>
      <c r="AU361" s="161" t="s">
        <v>138</v>
      </c>
      <c r="AV361" s="12" t="s">
        <v>138</v>
      </c>
      <c r="AW361" s="12" t="s">
        <v>33</v>
      </c>
      <c r="AX361" s="12" t="s">
        <v>84</v>
      </c>
      <c r="AY361" s="161" t="s">
        <v>132</v>
      </c>
    </row>
    <row r="362" spans="2:65" s="1" customFormat="1" ht="24">
      <c r="B362" s="144"/>
      <c r="C362" s="145">
        <v>130</v>
      </c>
      <c r="D362" s="145" t="s">
        <v>135</v>
      </c>
      <c r="E362" s="146" t="s">
        <v>585</v>
      </c>
      <c r="F362" s="147" t="s">
        <v>586</v>
      </c>
      <c r="G362" s="148" t="s">
        <v>136</v>
      </c>
      <c r="H362" s="149">
        <v>4.9000000000000004</v>
      </c>
      <c r="I362" s="150"/>
      <c r="J362" s="151">
        <f>ROUND(I362*H362,2)</f>
        <v>0</v>
      </c>
      <c r="K362" s="152"/>
      <c r="L362" s="31"/>
      <c r="M362" s="153" t="s">
        <v>1</v>
      </c>
      <c r="N362" s="154" t="s">
        <v>42</v>
      </c>
      <c r="P362" s="155">
        <f>O362*H362</f>
        <v>0</v>
      </c>
      <c r="Q362" s="155">
        <v>1.2E-4</v>
      </c>
      <c r="R362" s="155">
        <f>Q362*H362</f>
        <v>5.8800000000000009E-4</v>
      </c>
      <c r="S362" s="155">
        <v>0</v>
      </c>
      <c r="T362" s="156">
        <f>S362*H362</f>
        <v>0</v>
      </c>
      <c r="AR362" s="157" t="s">
        <v>183</v>
      </c>
      <c r="AT362" s="157" t="s">
        <v>135</v>
      </c>
      <c r="AU362" s="157" t="s">
        <v>138</v>
      </c>
      <c r="AY362" s="16" t="s">
        <v>132</v>
      </c>
      <c r="BE362" s="158">
        <f>IF(N362="základní",J362,0)</f>
        <v>0</v>
      </c>
      <c r="BF362" s="158">
        <f>IF(N362="snížená",J362,0)</f>
        <v>0</v>
      </c>
      <c r="BG362" s="158">
        <f>IF(N362="zákl. přenesená",J362,0)</f>
        <v>0</v>
      </c>
      <c r="BH362" s="158">
        <f>IF(N362="sníž. přenesená",J362,0)</f>
        <v>0</v>
      </c>
      <c r="BI362" s="158">
        <f>IF(N362="nulová",J362,0)</f>
        <v>0</v>
      </c>
      <c r="BJ362" s="16" t="s">
        <v>138</v>
      </c>
      <c r="BK362" s="158">
        <f>ROUND(I362*H362,2)</f>
        <v>0</v>
      </c>
      <c r="BL362" s="16" t="s">
        <v>183</v>
      </c>
      <c r="BM362" s="157" t="s">
        <v>587</v>
      </c>
    </row>
    <row r="363" spans="2:65" s="11" customFormat="1" ht="22.9" customHeight="1">
      <c r="B363" s="132"/>
      <c r="D363" s="133" t="s">
        <v>75</v>
      </c>
      <c r="E363" s="142" t="s">
        <v>588</v>
      </c>
      <c r="F363" s="142" t="s">
        <v>589</v>
      </c>
      <c r="I363" s="135"/>
      <c r="J363" s="143">
        <f>BK363</f>
        <v>0</v>
      </c>
      <c r="L363" s="132"/>
      <c r="M363" s="137"/>
      <c r="P363" s="138">
        <f>SUM(P364:P381)</f>
        <v>0</v>
      </c>
      <c r="R363" s="138">
        <f>SUM(R364:R381)</f>
        <v>2.2532480000000001E-2</v>
      </c>
      <c r="T363" s="139">
        <f>SUM(T364:T381)</f>
        <v>4.4038599999999999E-3</v>
      </c>
      <c r="AR363" s="133" t="s">
        <v>138</v>
      </c>
      <c r="AT363" s="140" t="s">
        <v>75</v>
      </c>
      <c r="AU363" s="140" t="s">
        <v>84</v>
      </c>
      <c r="AY363" s="133" t="s">
        <v>132</v>
      </c>
      <c r="BK363" s="141">
        <f>SUM(BK364:BK381)</f>
        <v>0</v>
      </c>
    </row>
    <row r="364" spans="2:65" s="1" customFormat="1" ht="24">
      <c r="B364" s="144"/>
      <c r="C364" s="145">
        <v>131</v>
      </c>
      <c r="D364" s="145" t="s">
        <v>135</v>
      </c>
      <c r="E364" s="146" t="s">
        <v>188</v>
      </c>
      <c r="F364" s="147" t="s">
        <v>189</v>
      </c>
      <c r="G364" s="148" t="s">
        <v>136</v>
      </c>
      <c r="H364" s="149">
        <v>22.504000000000001</v>
      </c>
      <c r="I364" s="150"/>
      <c r="J364" s="151">
        <f>ROUND(I364*H364,2)</f>
        <v>0</v>
      </c>
      <c r="K364" s="152"/>
      <c r="L364" s="31"/>
      <c r="M364" s="153" t="s">
        <v>1</v>
      </c>
      <c r="N364" s="154" t="s">
        <v>42</v>
      </c>
      <c r="P364" s="155">
        <f>O364*H364</f>
        <v>0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AR364" s="157" t="s">
        <v>183</v>
      </c>
      <c r="AT364" s="157" t="s">
        <v>135</v>
      </c>
      <c r="AU364" s="157" t="s">
        <v>138</v>
      </c>
      <c r="AY364" s="16" t="s">
        <v>132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6" t="s">
        <v>138</v>
      </c>
      <c r="BK364" s="158">
        <f>ROUND(I364*H364,2)</f>
        <v>0</v>
      </c>
      <c r="BL364" s="16" t="s">
        <v>183</v>
      </c>
      <c r="BM364" s="157" t="s">
        <v>590</v>
      </c>
    </row>
    <row r="365" spans="2:65" s="14" customFormat="1">
      <c r="B365" s="174"/>
      <c r="D365" s="160" t="s">
        <v>139</v>
      </c>
      <c r="E365" s="175" t="s">
        <v>1</v>
      </c>
      <c r="F365" s="176" t="s">
        <v>193</v>
      </c>
      <c r="H365" s="175" t="s">
        <v>1</v>
      </c>
      <c r="I365" s="177"/>
      <c r="L365" s="174"/>
      <c r="M365" s="178"/>
      <c r="T365" s="179"/>
      <c r="AT365" s="175" t="s">
        <v>139</v>
      </c>
      <c r="AU365" s="175" t="s">
        <v>138</v>
      </c>
      <c r="AV365" s="14" t="s">
        <v>84</v>
      </c>
      <c r="AW365" s="14" t="s">
        <v>33</v>
      </c>
      <c r="AX365" s="14" t="s">
        <v>76</v>
      </c>
      <c r="AY365" s="175" t="s">
        <v>132</v>
      </c>
    </row>
    <row r="366" spans="2:65" s="12" customFormat="1">
      <c r="B366" s="159"/>
      <c r="D366" s="160" t="s">
        <v>139</v>
      </c>
      <c r="E366" s="161" t="s">
        <v>1</v>
      </c>
      <c r="F366" s="162" t="s">
        <v>591</v>
      </c>
      <c r="H366" s="163">
        <v>6.51</v>
      </c>
      <c r="I366" s="164"/>
      <c r="L366" s="159"/>
      <c r="M366" s="165"/>
      <c r="T366" s="166"/>
      <c r="AT366" s="161" t="s">
        <v>139</v>
      </c>
      <c r="AU366" s="161" t="s">
        <v>138</v>
      </c>
      <c r="AV366" s="12" t="s">
        <v>138</v>
      </c>
      <c r="AW366" s="12" t="s">
        <v>33</v>
      </c>
      <c r="AX366" s="12" t="s">
        <v>76</v>
      </c>
      <c r="AY366" s="161" t="s">
        <v>132</v>
      </c>
    </row>
    <row r="367" spans="2:65" s="14" customFormat="1">
      <c r="B367" s="174"/>
      <c r="D367" s="160" t="s">
        <v>139</v>
      </c>
      <c r="E367" s="175" t="s">
        <v>1</v>
      </c>
      <c r="F367" s="176" t="s">
        <v>592</v>
      </c>
      <c r="H367" s="175" t="s">
        <v>1</v>
      </c>
      <c r="I367" s="177"/>
      <c r="L367" s="174"/>
      <c r="M367" s="178"/>
      <c r="T367" s="179"/>
      <c r="AT367" s="175" t="s">
        <v>139</v>
      </c>
      <c r="AU367" s="175" t="s">
        <v>138</v>
      </c>
      <c r="AV367" s="14" t="s">
        <v>84</v>
      </c>
      <c r="AW367" s="14" t="s">
        <v>33</v>
      </c>
      <c r="AX367" s="14" t="s">
        <v>76</v>
      </c>
      <c r="AY367" s="175" t="s">
        <v>132</v>
      </c>
    </row>
    <row r="368" spans="2:65" s="12" customFormat="1">
      <c r="B368" s="159"/>
      <c r="D368" s="160" t="s">
        <v>139</v>
      </c>
      <c r="E368" s="161" t="s">
        <v>1</v>
      </c>
      <c r="F368" s="162" t="s">
        <v>593</v>
      </c>
      <c r="H368" s="163">
        <v>5.49</v>
      </c>
      <c r="I368" s="164"/>
      <c r="L368" s="159"/>
      <c r="M368" s="165"/>
      <c r="T368" s="166"/>
      <c r="AT368" s="161" t="s">
        <v>139</v>
      </c>
      <c r="AU368" s="161" t="s">
        <v>138</v>
      </c>
      <c r="AV368" s="12" t="s">
        <v>138</v>
      </c>
      <c r="AW368" s="12" t="s">
        <v>33</v>
      </c>
      <c r="AX368" s="12" t="s">
        <v>76</v>
      </c>
      <c r="AY368" s="161" t="s">
        <v>132</v>
      </c>
    </row>
    <row r="369" spans="2:65" s="14" customFormat="1">
      <c r="B369" s="174"/>
      <c r="D369" s="160" t="s">
        <v>139</v>
      </c>
      <c r="E369" s="175" t="s">
        <v>1</v>
      </c>
      <c r="F369" s="176" t="s">
        <v>594</v>
      </c>
      <c r="H369" s="175" t="s">
        <v>1</v>
      </c>
      <c r="I369" s="177"/>
      <c r="L369" s="174"/>
      <c r="M369" s="178"/>
      <c r="T369" s="179"/>
      <c r="AT369" s="175" t="s">
        <v>139</v>
      </c>
      <c r="AU369" s="175" t="s">
        <v>138</v>
      </c>
      <c r="AV369" s="14" t="s">
        <v>84</v>
      </c>
      <c r="AW369" s="14" t="s">
        <v>33</v>
      </c>
      <c r="AX369" s="14" t="s">
        <v>76</v>
      </c>
      <c r="AY369" s="175" t="s">
        <v>132</v>
      </c>
    </row>
    <row r="370" spans="2:65" s="12" customFormat="1">
      <c r="B370" s="159"/>
      <c r="D370" s="160" t="s">
        <v>139</v>
      </c>
      <c r="E370" s="161" t="s">
        <v>1</v>
      </c>
      <c r="F370" s="162" t="s">
        <v>463</v>
      </c>
      <c r="H370" s="163">
        <v>10.504</v>
      </c>
      <c r="I370" s="164"/>
      <c r="L370" s="159"/>
      <c r="M370" s="165"/>
      <c r="T370" s="166"/>
      <c r="AT370" s="161" t="s">
        <v>139</v>
      </c>
      <c r="AU370" s="161" t="s">
        <v>138</v>
      </c>
      <c r="AV370" s="12" t="s">
        <v>138</v>
      </c>
      <c r="AW370" s="12" t="s">
        <v>33</v>
      </c>
      <c r="AX370" s="12" t="s">
        <v>76</v>
      </c>
      <c r="AY370" s="161" t="s">
        <v>132</v>
      </c>
    </row>
    <row r="371" spans="2:65" s="13" customFormat="1">
      <c r="B371" s="167"/>
      <c r="D371" s="160" t="s">
        <v>139</v>
      </c>
      <c r="E371" s="168" t="s">
        <v>1</v>
      </c>
      <c r="F371" s="169" t="s">
        <v>141</v>
      </c>
      <c r="H371" s="170">
        <v>22.503999999999998</v>
      </c>
      <c r="I371" s="171"/>
      <c r="L371" s="167"/>
      <c r="M371" s="172"/>
      <c r="T371" s="173"/>
      <c r="AT371" s="168" t="s">
        <v>139</v>
      </c>
      <c r="AU371" s="168" t="s">
        <v>138</v>
      </c>
      <c r="AV371" s="13" t="s">
        <v>137</v>
      </c>
      <c r="AW371" s="13" t="s">
        <v>33</v>
      </c>
      <c r="AX371" s="13" t="s">
        <v>84</v>
      </c>
      <c r="AY371" s="168" t="s">
        <v>132</v>
      </c>
    </row>
    <row r="372" spans="2:65" s="1" customFormat="1" ht="12">
      <c r="B372" s="144"/>
      <c r="C372" s="145">
        <v>132</v>
      </c>
      <c r="D372" s="145" t="s">
        <v>135</v>
      </c>
      <c r="E372" s="146" t="s">
        <v>595</v>
      </c>
      <c r="F372" s="147" t="s">
        <v>596</v>
      </c>
      <c r="G372" s="148" t="s">
        <v>136</v>
      </c>
      <c r="H372" s="149">
        <v>14.206</v>
      </c>
      <c r="I372" s="150"/>
      <c r="J372" s="151">
        <f>ROUND(I372*H372,2)</f>
        <v>0</v>
      </c>
      <c r="K372" s="152"/>
      <c r="L372" s="31"/>
      <c r="M372" s="153" t="s">
        <v>1</v>
      </c>
      <c r="N372" s="154" t="s">
        <v>42</v>
      </c>
      <c r="P372" s="155">
        <f>O372*H372</f>
        <v>0</v>
      </c>
      <c r="Q372" s="155">
        <v>1E-3</v>
      </c>
      <c r="R372" s="155">
        <f>Q372*H372</f>
        <v>1.4206E-2</v>
      </c>
      <c r="S372" s="155">
        <v>3.1E-4</v>
      </c>
      <c r="T372" s="156">
        <f>S372*H372</f>
        <v>4.4038599999999999E-3</v>
      </c>
      <c r="AR372" s="157" t="s">
        <v>183</v>
      </c>
      <c r="AT372" s="157" t="s">
        <v>135</v>
      </c>
      <c r="AU372" s="157" t="s">
        <v>138</v>
      </c>
      <c r="AY372" s="16" t="s">
        <v>132</v>
      </c>
      <c r="BE372" s="158">
        <f>IF(N372="základní",J372,0)</f>
        <v>0</v>
      </c>
      <c r="BF372" s="158">
        <f>IF(N372="snížená",J372,0)</f>
        <v>0</v>
      </c>
      <c r="BG372" s="158">
        <f>IF(N372="zákl. přenesená",J372,0)</f>
        <v>0</v>
      </c>
      <c r="BH372" s="158">
        <f>IF(N372="sníž. přenesená",J372,0)</f>
        <v>0</v>
      </c>
      <c r="BI372" s="158">
        <f>IF(N372="nulová",J372,0)</f>
        <v>0</v>
      </c>
      <c r="BJ372" s="16" t="s">
        <v>138</v>
      </c>
      <c r="BK372" s="158">
        <f>ROUND(I372*H372,2)</f>
        <v>0</v>
      </c>
      <c r="BL372" s="16" t="s">
        <v>183</v>
      </c>
      <c r="BM372" s="157" t="s">
        <v>597</v>
      </c>
    </row>
    <row r="373" spans="2:65" s="14" customFormat="1">
      <c r="B373" s="174"/>
      <c r="D373" s="160" t="s">
        <v>139</v>
      </c>
      <c r="E373" s="175" t="s">
        <v>1</v>
      </c>
      <c r="F373" s="176" t="s">
        <v>594</v>
      </c>
      <c r="H373" s="175" t="s">
        <v>1</v>
      </c>
      <c r="I373" s="177"/>
      <c r="L373" s="174"/>
      <c r="M373" s="178"/>
      <c r="T373" s="179"/>
      <c r="AT373" s="175" t="s">
        <v>139</v>
      </c>
      <c r="AU373" s="175" t="s">
        <v>138</v>
      </c>
      <c r="AV373" s="14" t="s">
        <v>84</v>
      </c>
      <c r="AW373" s="14" t="s">
        <v>33</v>
      </c>
      <c r="AX373" s="14" t="s">
        <v>76</v>
      </c>
      <c r="AY373" s="175" t="s">
        <v>132</v>
      </c>
    </row>
    <row r="374" spans="2:65" s="12" customFormat="1">
      <c r="B374" s="159"/>
      <c r="D374" s="160" t="s">
        <v>139</v>
      </c>
      <c r="E374" s="161" t="s">
        <v>1</v>
      </c>
      <c r="F374" s="162" t="s">
        <v>598</v>
      </c>
      <c r="H374" s="163">
        <v>1.56</v>
      </c>
      <c r="I374" s="164"/>
      <c r="L374" s="159"/>
      <c r="M374" s="165"/>
      <c r="T374" s="166"/>
      <c r="AT374" s="161" t="s">
        <v>139</v>
      </c>
      <c r="AU374" s="161" t="s">
        <v>138</v>
      </c>
      <c r="AV374" s="12" t="s">
        <v>138</v>
      </c>
      <c r="AW374" s="12" t="s">
        <v>33</v>
      </c>
      <c r="AX374" s="12" t="s">
        <v>76</v>
      </c>
      <c r="AY374" s="161" t="s">
        <v>132</v>
      </c>
    </row>
    <row r="375" spans="2:65" s="14" customFormat="1">
      <c r="B375" s="174"/>
      <c r="D375" s="160" t="s">
        <v>139</v>
      </c>
      <c r="E375" s="175" t="s">
        <v>1</v>
      </c>
      <c r="F375" s="176" t="s">
        <v>599</v>
      </c>
      <c r="H375" s="175" t="s">
        <v>1</v>
      </c>
      <c r="I375" s="177"/>
      <c r="L375" s="174"/>
      <c r="M375" s="178"/>
      <c r="T375" s="179"/>
      <c r="AT375" s="175" t="s">
        <v>139</v>
      </c>
      <c r="AU375" s="175" t="s">
        <v>138</v>
      </c>
      <c r="AV375" s="14" t="s">
        <v>84</v>
      </c>
      <c r="AW375" s="14" t="s">
        <v>33</v>
      </c>
      <c r="AX375" s="14" t="s">
        <v>76</v>
      </c>
      <c r="AY375" s="175" t="s">
        <v>132</v>
      </c>
    </row>
    <row r="376" spans="2:65" s="12" customFormat="1">
      <c r="B376" s="159"/>
      <c r="D376" s="160" t="s">
        <v>139</v>
      </c>
      <c r="E376" s="161" t="s">
        <v>1</v>
      </c>
      <c r="F376" s="162" t="s">
        <v>600</v>
      </c>
      <c r="H376" s="163">
        <v>9.3859999999999992</v>
      </c>
      <c r="I376" s="164"/>
      <c r="L376" s="159"/>
      <c r="M376" s="165"/>
      <c r="T376" s="166"/>
      <c r="AT376" s="161" t="s">
        <v>139</v>
      </c>
      <c r="AU376" s="161" t="s">
        <v>138</v>
      </c>
      <c r="AV376" s="12" t="s">
        <v>138</v>
      </c>
      <c r="AW376" s="12" t="s">
        <v>33</v>
      </c>
      <c r="AX376" s="12" t="s">
        <v>76</v>
      </c>
      <c r="AY376" s="161" t="s">
        <v>132</v>
      </c>
    </row>
    <row r="377" spans="2:65" s="14" customFormat="1">
      <c r="B377" s="174"/>
      <c r="D377" s="160" t="s">
        <v>139</v>
      </c>
      <c r="E377" s="175" t="s">
        <v>1</v>
      </c>
      <c r="F377" s="176" t="s">
        <v>601</v>
      </c>
      <c r="H377" s="175" t="s">
        <v>1</v>
      </c>
      <c r="I377" s="177"/>
      <c r="L377" s="174"/>
      <c r="M377" s="178"/>
      <c r="T377" s="179"/>
      <c r="AT377" s="175" t="s">
        <v>139</v>
      </c>
      <c r="AU377" s="175" t="s">
        <v>138</v>
      </c>
      <c r="AV377" s="14" t="s">
        <v>84</v>
      </c>
      <c r="AW377" s="14" t="s">
        <v>33</v>
      </c>
      <c r="AX377" s="14" t="s">
        <v>76</v>
      </c>
      <c r="AY377" s="175" t="s">
        <v>132</v>
      </c>
    </row>
    <row r="378" spans="2:65" s="12" customFormat="1">
      <c r="B378" s="159"/>
      <c r="D378" s="160" t="s">
        <v>139</v>
      </c>
      <c r="E378" s="161" t="s">
        <v>1</v>
      </c>
      <c r="F378" s="162" t="s">
        <v>602</v>
      </c>
      <c r="H378" s="163">
        <v>3.26</v>
      </c>
      <c r="I378" s="164"/>
      <c r="L378" s="159"/>
      <c r="M378" s="165"/>
      <c r="T378" s="166"/>
      <c r="AT378" s="161" t="s">
        <v>139</v>
      </c>
      <c r="AU378" s="161" t="s">
        <v>138</v>
      </c>
      <c r="AV378" s="12" t="s">
        <v>138</v>
      </c>
      <c r="AW378" s="12" t="s">
        <v>33</v>
      </c>
      <c r="AX378" s="12" t="s">
        <v>76</v>
      </c>
      <c r="AY378" s="161" t="s">
        <v>132</v>
      </c>
    </row>
    <row r="379" spans="2:65" s="13" customFormat="1">
      <c r="B379" s="167"/>
      <c r="D379" s="160" t="s">
        <v>139</v>
      </c>
      <c r="E379" s="168" t="s">
        <v>1</v>
      </c>
      <c r="F379" s="169" t="s">
        <v>141</v>
      </c>
      <c r="H379" s="170">
        <v>14.206</v>
      </c>
      <c r="I379" s="171"/>
      <c r="L379" s="167"/>
      <c r="M379" s="172"/>
      <c r="T379" s="173"/>
      <c r="AT379" s="168" t="s">
        <v>139</v>
      </c>
      <c r="AU379" s="168" t="s">
        <v>138</v>
      </c>
      <c r="AV379" s="13" t="s">
        <v>137</v>
      </c>
      <c r="AW379" s="13" t="s">
        <v>33</v>
      </c>
      <c r="AX379" s="13" t="s">
        <v>84</v>
      </c>
      <c r="AY379" s="168" t="s">
        <v>132</v>
      </c>
    </row>
    <row r="380" spans="2:65" s="1" customFormat="1" ht="24">
      <c r="B380" s="144"/>
      <c r="C380" s="145">
        <v>133</v>
      </c>
      <c r="D380" s="145" t="s">
        <v>135</v>
      </c>
      <c r="E380" s="146" t="s">
        <v>603</v>
      </c>
      <c r="F380" s="147" t="s">
        <v>604</v>
      </c>
      <c r="G380" s="148" t="s">
        <v>136</v>
      </c>
      <c r="H380" s="149">
        <v>22.504000000000001</v>
      </c>
      <c r="I380" s="150"/>
      <c r="J380" s="151">
        <f>ROUND(I380*H380,2)</f>
        <v>0</v>
      </c>
      <c r="K380" s="152"/>
      <c r="L380" s="31"/>
      <c r="M380" s="153" t="s">
        <v>1</v>
      </c>
      <c r="N380" s="154" t="s">
        <v>42</v>
      </c>
      <c r="P380" s="155">
        <f>O380*H380</f>
        <v>0</v>
      </c>
      <c r="Q380" s="155">
        <v>2.1000000000000001E-4</v>
      </c>
      <c r="R380" s="155">
        <f>Q380*H380</f>
        <v>4.7258400000000002E-3</v>
      </c>
      <c r="S380" s="155">
        <v>0</v>
      </c>
      <c r="T380" s="156">
        <f>S380*H380</f>
        <v>0</v>
      </c>
      <c r="AR380" s="157" t="s">
        <v>183</v>
      </c>
      <c r="AT380" s="157" t="s">
        <v>135</v>
      </c>
      <c r="AU380" s="157" t="s">
        <v>138</v>
      </c>
      <c r="AY380" s="16" t="s">
        <v>132</v>
      </c>
      <c r="BE380" s="158">
        <f>IF(N380="základní",J380,0)</f>
        <v>0</v>
      </c>
      <c r="BF380" s="158">
        <f>IF(N380="snížená",J380,0)</f>
        <v>0</v>
      </c>
      <c r="BG380" s="158">
        <f>IF(N380="zákl. přenesená",J380,0)</f>
        <v>0</v>
      </c>
      <c r="BH380" s="158">
        <f>IF(N380="sníž. přenesená",J380,0)</f>
        <v>0</v>
      </c>
      <c r="BI380" s="158">
        <f>IF(N380="nulová",J380,0)</f>
        <v>0</v>
      </c>
      <c r="BJ380" s="16" t="s">
        <v>138</v>
      </c>
      <c r="BK380" s="158">
        <f>ROUND(I380*H380,2)</f>
        <v>0</v>
      </c>
      <c r="BL380" s="16" t="s">
        <v>183</v>
      </c>
      <c r="BM380" s="157" t="s">
        <v>605</v>
      </c>
    </row>
    <row r="381" spans="2:65" s="1" customFormat="1" ht="24">
      <c r="B381" s="144"/>
      <c r="C381" s="145">
        <v>134</v>
      </c>
      <c r="D381" s="145" t="s">
        <v>135</v>
      </c>
      <c r="E381" s="146" t="s">
        <v>606</v>
      </c>
      <c r="F381" s="147" t="s">
        <v>607</v>
      </c>
      <c r="G381" s="148" t="s">
        <v>136</v>
      </c>
      <c r="H381" s="149">
        <v>22.504000000000001</v>
      </c>
      <c r="I381" s="150"/>
      <c r="J381" s="151">
        <f>ROUND(I381*H381,2)</f>
        <v>0</v>
      </c>
      <c r="K381" s="152"/>
      <c r="L381" s="31"/>
      <c r="M381" s="153" t="s">
        <v>1</v>
      </c>
      <c r="N381" s="154" t="s">
        <v>42</v>
      </c>
      <c r="P381" s="155">
        <f>O381*H381</f>
        <v>0</v>
      </c>
      <c r="Q381" s="155">
        <v>1.6000000000000001E-4</v>
      </c>
      <c r="R381" s="155">
        <f>Q381*H381</f>
        <v>3.6006400000000004E-3</v>
      </c>
      <c r="S381" s="155">
        <v>0</v>
      </c>
      <c r="T381" s="156">
        <f>S381*H381</f>
        <v>0</v>
      </c>
      <c r="AR381" s="157" t="s">
        <v>183</v>
      </c>
      <c r="AT381" s="157" t="s">
        <v>135</v>
      </c>
      <c r="AU381" s="157" t="s">
        <v>138</v>
      </c>
      <c r="AY381" s="16" t="s">
        <v>132</v>
      </c>
      <c r="BE381" s="158">
        <f>IF(N381="základní",J381,0)</f>
        <v>0</v>
      </c>
      <c r="BF381" s="158">
        <f>IF(N381="snížená",J381,0)</f>
        <v>0</v>
      </c>
      <c r="BG381" s="158">
        <f>IF(N381="zákl. přenesená",J381,0)</f>
        <v>0</v>
      </c>
      <c r="BH381" s="158">
        <f>IF(N381="sníž. přenesená",J381,0)</f>
        <v>0</v>
      </c>
      <c r="BI381" s="158">
        <f>IF(N381="nulová",J381,0)</f>
        <v>0</v>
      </c>
      <c r="BJ381" s="16" t="s">
        <v>138</v>
      </c>
      <c r="BK381" s="158">
        <f>ROUND(I381*H381,2)</f>
        <v>0</v>
      </c>
      <c r="BL381" s="16" t="s">
        <v>183</v>
      </c>
      <c r="BM381" s="157" t="s">
        <v>608</v>
      </c>
    </row>
    <row r="382" spans="2:65" s="11" customFormat="1" ht="25.9" customHeight="1">
      <c r="B382" s="132"/>
      <c r="D382" s="133" t="s">
        <v>75</v>
      </c>
      <c r="E382" s="134" t="s">
        <v>609</v>
      </c>
      <c r="F382" s="134" t="s">
        <v>610</v>
      </c>
      <c r="I382" s="135"/>
      <c r="J382" s="136">
        <f>BK382</f>
        <v>0</v>
      </c>
      <c r="L382" s="132"/>
      <c r="M382" s="137"/>
      <c r="P382" s="138">
        <f>SUM(P383:P406)</f>
        <v>0</v>
      </c>
      <c r="R382" s="138">
        <f>SUM(R383:R406)</f>
        <v>0</v>
      </c>
      <c r="T382" s="139">
        <f>SUM(T383:T406)</f>
        <v>0</v>
      </c>
      <c r="AR382" s="133" t="s">
        <v>137</v>
      </c>
      <c r="AT382" s="140" t="s">
        <v>75</v>
      </c>
      <c r="AU382" s="140" t="s">
        <v>76</v>
      </c>
      <c r="AY382" s="133" t="s">
        <v>132</v>
      </c>
      <c r="BK382" s="141">
        <f>SUM(BK383:BK406)</f>
        <v>0</v>
      </c>
    </row>
    <row r="383" spans="2:65" s="1" customFormat="1" ht="16.5" customHeight="1">
      <c r="B383" s="144"/>
      <c r="C383" s="145">
        <v>135</v>
      </c>
      <c r="D383" s="145" t="s">
        <v>135</v>
      </c>
      <c r="E383" s="146" t="s">
        <v>611</v>
      </c>
      <c r="F383" s="147" t="s">
        <v>612</v>
      </c>
      <c r="G383" s="148" t="s">
        <v>613</v>
      </c>
      <c r="H383" s="149">
        <v>34</v>
      </c>
      <c r="I383" s="150"/>
      <c r="J383" s="151">
        <f>ROUND(I383*H383,2)</f>
        <v>0</v>
      </c>
      <c r="K383" s="152"/>
      <c r="L383" s="31"/>
      <c r="M383" s="153" t="s">
        <v>1</v>
      </c>
      <c r="N383" s="154" t="s">
        <v>42</v>
      </c>
      <c r="P383" s="155">
        <f>O383*H383</f>
        <v>0</v>
      </c>
      <c r="Q383" s="155">
        <v>0</v>
      </c>
      <c r="R383" s="155">
        <f>Q383*H383</f>
        <v>0</v>
      </c>
      <c r="S383" s="155">
        <v>0</v>
      </c>
      <c r="T383" s="156">
        <f>S383*H383</f>
        <v>0</v>
      </c>
      <c r="AR383" s="157" t="s">
        <v>614</v>
      </c>
      <c r="AT383" s="157" t="s">
        <v>135</v>
      </c>
      <c r="AU383" s="157" t="s">
        <v>84</v>
      </c>
      <c r="AY383" s="16" t="s">
        <v>132</v>
      </c>
      <c r="BE383" s="158">
        <f>IF(N383="základní",J383,0)</f>
        <v>0</v>
      </c>
      <c r="BF383" s="158">
        <f>IF(N383="snížená",J383,0)</f>
        <v>0</v>
      </c>
      <c r="BG383" s="158">
        <f>IF(N383="zákl. přenesená",J383,0)</f>
        <v>0</v>
      </c>
      <c r="BH383" s="158">
        <f>IF(N383="sníž. přenesená",J383,0)</f>
        <v>0</v>
      </c>
      <c r="BI383" s="158">
        <f>IF(N383="nulová",J383,0)</f>
        <v>0</v>
      </c>
      <c r="BJ383" s="16" t="s">
        <v>138</v>
      </c>
      <c r="BK383" s="158">
        <f>ROUND(I383*H383,2)</f>
        <v>0</v>
      </c>
      <c r="BL383" s="16" t="s">
        <v>614</v>
      </c>
      <c r="BM383" s="157" t="s">
        <v>615</v>
      </c>
    </row>
    <row r="384" spans="2:65" s="14" customFormat="1" ht="22.5">
      <c r="B384" s="174"/>
      <c r="D384" s="160" t="s">
        <v>139</v>
      </c>
      <c r="E384" s="175" t="s">
        <v>1</v>
      </c>
      <c r="F384" s="176" t="s">
        <v>616</v>
      </c>
      <c r="H384" s="175" t="s">
        <v>1</v>
      </c>
      <c r="I384" s="177"/>
      <c r="L384" s="174"/>
      <c r="M384" s="178"/>
      <c r="T384" s="179"/>
      <c r="AT384" s="175" t="s">
        <v>139</v>
      </c>
      <c r="AU384" s="175" t="s">
        <v>84</v>
      </c>
      <c r="AV384" s="14" t="s">
        <v>84</v>
      </c>
      <c r="AW384" s="14" t="s">
        <v>33</v>
      </c>
      <c r="AX384" s="14" t="s">
        <v>76</v>
      </c>
      <c r="AY384" s="175" t="s">
        <v>132</v>
      </c>
    </row>
    <row r="385" spans="2:65" s="14" customFormat="1">
      <c r="B385" s="174"/>
      <c r="D385" s="160" t="s">
        <v>139</v>
      </c>
      <c r="E385" s="175" t="s">
        <v>1</v>
      </c>
      <c r="F385" s="176" t="s">
        <v>617</v>
      </c>
      <c r="H385" s="175" t="s">
        <v>1</v>
      </c>
      <c r="I385" s="177"/>
      <c r="L385" s="174"/>
      <c r="M385" s="178"/>
      <c r="T385" s="179"/>
      <c r="AT385" s="175" t="s">
        <v>139</v>
      </c>
      <c r="AU385" s="175" t="s">
        <v>84</v>
      </c>
      <c r="AV385" s="14" t="s">
        <v>84</v>
      </c>
      <c r="AW385" s="14" t="s">
        <v>33</v>
      </c>
      <c r="AX385" s="14" t="s">
        <v>76</v>
      </c>
      <c r="AY385" s="175" t="s">
        <v>132</v>
      </c>
    </row>
    <row r="386" spans="2:65" s="12" customFormat="1">
      <c r="B386" s="159"/>
      <c r="D386" s="160" t="s">
        <v>139</v>
      </c>
      <c r="E386" s="161" t="s">
        <v>1</v>
      </c>
      <c r="F386" s="162">
        <v>10</v>
      </c>
      <c r="H386" s="163">
        <v>10</v>
      </c>
      <c r="I386" s="164"/>
      <c r="L386" s="159"/>
      <c r="M386" s="165"/>
      <c r="T386" s="166"/>
      <c r="AT386" s="161" t="s">
        <v>139</v>
      </c>
      <c r="AU386" s="161" t="s">
        <v>84</v>
      </c>
      <c r="AV386" s="12" t="s">
        <v>138</v>
      </c>
      <c r="AW386" s="12" t="s">
        <v>33</v>
      </c>
      <c r="AX386" s="12" t="s">
        <v>76</v>
      </c>
      <c r="AY386" s="161" t="s">
        <v>132</v>
      </c>
    </row>
    <row r="387" spans="2:65" s="14" customFormat="1">
      <c r="B387" s="174"/>
      <c r="D387" s="160" t="s">
        <v>139</v>
      </c>
      <c r="E387" s="175" t="s">
        <v>1</v>
      </c>
      <c r="F387" s="176" t="s">
        <v>618</v>
      </c>
      <c r="H387" s="175" t="s">
        <v>1</v>
      </c>
      <c r="I387" s="177"/>
      <c r="L387" s="174"/>
      <c r="M387" s="178"/>
      <c r="T387" s="179"/>
      <c r="AT387" s="175" t="s">
        <v>139</v>
      </c>
      <c r="AU387" s="175" t="s">
        <v>84</v>
      </c>
      <c r="AV387" s="14" t="s">
        <v>84</v>
      </c>
      <c r="AW387" s="14" t="s">
        <v>33</v>
      </c>
      <c r="AX387" s="14" t="s">
        <v>76</v>
      </c>
      <c r="AY387" s="175" t="s">
        <v>132</v>
      </c>
    </row>
    <row r="388" spans="2:65" s="12" customFormat="1">
      <c r="B388" s="159"/>
      <c r="D388" s="160" t="s">
        <v>139</v>
      </c>
      <c r="E388" s="161" t="s">
        <v>1</v>
      </c>
      <c r="F388" s="162">
        <v>10</v>
      </c>
      <c r="H388" s="163">
        <v>10</v>
      </c>
      <c r="I388" s="164"/>
      <c r="L388" s="159"/>
      <c r="M388" s="165"/>
      <c r="T388" s="166"/>
      <c r="AT388" s="161" t="s">
        <v>139</v>
      </c>
      <c r="AU388" s="161" t="s">
        <v>84</v>
      </c>
      <c r="AV388" s="12" t="s">
        <v>138</v>
      </c>
      <c r="AW388" s="12" t="s">
        <v>33</v>
      </c>
      <c r="AX388" s="12" t="s">
        <v>76</v>
      </c>
      <c r="AY388" s="161" t="s">
        <v>132</v>
      </c>
    </row>
    <row r="389" spans="2:65" s="14" customFormat="1" ht="22.5">
      <c r="B389" s="174"/>
      <c r="D389" s="160" t="s">
        <v>139</v>
      </c>
      <c r="E389" s="175" t="s">
        <v>1</v>
      </c>
      <c r="F389" s="176" t="s">
        <v>619</v>
      </c>
      <c r="H389" s="175" t="s">
        <v>1</v>
      </c>
      <c r="I389" s="177"/>
      <c r="L389" s="174"/>
      <c r="M389" s="178"/>
      <c r="T389" s="179"/>
      <c r="AT389" s="175" t="s">
        <v>139</v>
      </c>
      <c r="AU389" s="175" t="s">
        <v>84</v>
      </c>
      <c r="AV389" s="14" t="s">
        <v>84</v>
      </c>
      <c r="AW389" s="14" t="s">
        <v>33</v>
      </c>
      <c r="AX389" s="14" t="s">
        <v>76</v>
      </c>
      <c r="AY389" s="175" t="s">
        <v>132</v>
      </c>
    </row>
    <row r="390" spans="2:65" s="12" customFormat="1">
      <c r="B390" s="159"/>
      <c r="D390" s="160" t="s">
        <v>139</v>
      </c>
      <c r="E390" s="161" t="s">
        <v>1</v>
      </c>
      <c r="F390" s="162" t="s">
        <v>138</v>
      </c>
      <c r="H390" s="163">
        <v>2</v>
      </c>
      <c r="I390" s="164"/>
      <c r="L390" s="159"/>
      <c r="M390" s="165"/>
      <c r="T390" s="166"/>
      <c r="AT390" s="161" t="s">
        <v>139</v>
      </c>
      <c r="AU390" s="161" t="s">
        <v>84</v>
      </c>
      <c r="AV390" s="12" t="s">
        <v>138</v>
      </c>
      <c r="AW390" s="12" t="s">
        <v>33</v>
      </c>
      <c r="AX390" s="12" t="s">
        <v>76</v>
      </c>
      <c r="AY390" s="161" t="s">
        <v>132</v>
      </c>
    </row>
    <row r="391" spans="2:65" s="14" customFormat="1">
      <c r="B391" s="174"/>
      <c r="D391" s="160" t="s">
        <v>139</v>
      </c>
      <c r="E391" s="175" t="s">
        <v>1</v>
      </c>
      <c r="F391" s="176" t="s">
        <v>620</v>
      </c>
      <c r="H391" s="175" t="s">
        <v>1</v>
      </c>
      <c r="I391" s="177"/>
      <c r="L391" s="174"/>
      <c r="M391" s="178"/>
      <c r="T391" s="179"/>
      <c r="AT391" s="175" t="s">
        <v>139</v>
      </c>
      <c r="AU391" s="175" t="s">
        <v>84</v>
      </c>
      <c r="AV391" s="14" t="s">
        <v>84</v>
      </c>
      <c r="AW391" s="14" t="s">
        <v>33</v>
      </c>
      <c r="AX391" s="14" t="s">
        <v>76</v>
      </c>
      <c r="AY391" s="175" t="s">
        <v>132</v>
      </c>
    </row>
    <row r="392" spans="2:65" s="12" customFormat="1">
      <c r="B392" s="159"/>
      <c r="D392" s="160" t="s">
        <v>139</v>
      </c>
      <c r="E392" s="161" t="s">
        <v>1</v>
      </c>
      <c r="F392" s="162">
        <v>2</v>
      </c>
      <c r="H392" s="163">
        <v>2</v>
      </c>
      <c r="I392" s="164"/>
      <c r="L392" s="159"/>
      <c r="M392" s="165"/>
      <c r="T392" s="166"/>
      <c r="AT392" s="161" t="s">
        <v>139</v>
      </c>
      <c r="AU392" s="161" t="s">
        <v>84</v>
      </c>
      <c r="AV392" s="12" t="s">
        <v>138</v>
      </c>
      <c r="AW392" s="12" t="s">
        <v>33</v>
      </c>
      <c r="AX392" s="12" t="s">
        <v>76</v>
      </c>
      <c r="AY392" s="161" t="s">
        <v>132</v>
      </c>
    </row>
    <row r="393" spans="2:65" s="14" customFormat="1">
      <c r="B393" s="174"/>
      <c r="D393" s="160" t="s">
        <v>139</v>
      </c>
      <c r="E393" s="175" t="s">
        <v>1</v>
      </c>
      <c r="F393" s="176" t="s">
        <v>621</v>
      </c>
      <c r="H393" s="175" t="s">
        <v>1</v>
      </c>
      <c r="I393" s="177"/>
      <c r="L393" s="174"/>
      <c r="M393" s="178"/>
      <c r="T393" s="179"/>
      <c r="AT393" s="175" t="s">
        <v>139</v>
      </c>
      <c r="AU393" s="175" t="s">
        <v>84</v>
      </c>
      <c r="AV393" s="14" t="s">
        <v>84</v>
      </c>
      <c r="AW393" s="14" t="s">
        <v>33</v>
      </c>
      <c r="AX393" s="14" t="s">
        <v>76</v>
      </c>
      <c r="AY393" s="175" t="s">
        <v>132</v>
      </c>
    </row>
    <row r="394" spans="2:65" s="12" customFormat="1">
      <c r="B394" s="159"/>
      <c r="D394" s="160" t="s">
        <v>139</v>
      </c>
      <c r="E394" s="161" t="s">
        <v>1</v>
      </c>
      <c r="F394" s="162">
        <v>4</v>
      </c>
      <c r="H394" s="163">
        <v>4</v>
      </c>
      <c r="I394" s="164"/>
      <c r="L394" s="159"/>
      <c r="M394" s="165"/>
      <c r="T394" s="166"/>
      <c r="AT394" s="161" t="s">
        <v>139</v>
      </c>
      <c r="AU394" s="161" t="s">
        <v>84</v>
      </c>
      <c r="AV394" s="12" t="s">
        <v>138</v>
      </c>
      <c r="AW394" s="12" t="s">
        <v>33</v>
      </c>
      <c r="AX394" s="12" t="s">
        <v>76</v>
      </c>
      <c r="AY394" s="161" t="s">
        <v>132</v>
      </c>
    </row>
    <row r="395" spans="2:65" s="14" customFormat="1">
      <c r="B395" s="174"/>
      <c r="D395" s="160" t="s">
        <v>139</v>
      </c>
      <c r="E395" s="175" t="s">
        <v>1</v>
      </c>
      <c r="F395" s="176" t="s">
        <v>622</v>
      </c>
      <c r="H395" s="175" t="s">
        <v>1</v>
      </c>
      <c r="I395" s="177"/>
      <c r="L395" s="174"/>
      <c r="M395" s="178"/>
      <c r="T395" s="179"/>
      <c r="AT395" s="175" t="s">
        <v>139</v>
      </c>
      <c r="AU395" s="175" t="s">
        <v>84</v>
      </c>
      <c r="AV395" s="14" t="s">
        <v>84</v>
      </c>
      <c r="AW395" s="14" t="s">
        <v>33</v>
      </c>
      <c r="AX395" s="14" t="s">
        <v>76</v>
      </c>
      <c r="AY395" s="175" t="s">
        <v>132</v>
      </c>
    </row>
    <row r="396" spans="2:65" s="12" customFormat="1">
      <c r="B396" s="159"/>
      <c r="D396" s="160" t="s">
        <v>139</v>
      </c>
      <c r="E396" s="161" t="s">
        <v>1</v>
      </c>
      <c r="F396" s="162">
        <v>6</v>
      </c>
      <c r="H396" s="163">
        <v>6</v>
      </c>
      <c r="I396" s="164"/>
      <c r="L396" s="159"/>
      <c r="M396" s="165"/>
      <c r="T396" s="166"/>
      <c r="AT396" s="161" t="s">
        <v>139</v>
      </c>
      <c r="AU396" s="161" t="s">
        <v>84</v>
      </c>
      <c r="AV396" s="12" t="s">
        <v>138</v>
      </c>
      <c r="AW396" s="12" t="s">
        <v>33</v>
      </c>
      <c r="AX396" s="12" t="s">
        <v>76</v>
      </c>
      <c r="AY396" s="161" t="s">
        <v>132</v>
      </c>
    </row>
    <row r="397" spans="2:65" s="13" customFormat="1">
      <c r="B397" s="167"/>
      <c r="D397" s="160" t="s">
        <v>139</v>
      </c>
      <c r="E397" s="168" t="s">
        <v>1</v>
      </c>
      <c r="F397" s="169" t="s">
        <v>141</v>
      </c>
      <c r="H397" s="170">
        <v>34</v>
      </c>
      <c r="I397" s="171"/>
      <c r="L397" s="167"/>
      <c r="M397" s="172"/>
      <c r="T397" s="173"/>
      <c r="AT397" s="168" t="s">
        <v>139</v>
      </c>
      <c r="AU397" s="168" t="s">
        <v>84</v>
      </c>
      <c r="AV397" s="13" t="s">
        <v>137</v>
      </c>
      <c r="AW397" s="13" t="s">
        <v>33</v>
      </c>
      <c r="AX397" s="13" t="s">
        <v>84</v>
      </c>
      <c r="AY397" s="168" t="s">
        <v>132</v>
      </c>
    </row>
    <row r="398" spans="2:65" s="1" customFormat="1" ht="16.5" customHeight="1">
      <c r="B398" s="144"/>
      <c r="C398" s="145">
        <v>136</v>
      </c>
      <c r="D398" s="145" t="s">
        <v>135</v>
      </c>
      <c r="E398" s="146" t="s">
        <v>623</v>
      </c>
      <c r="F398" s="147" t="s">
        <v>624</v>
      </c>
      <c r="G398" s="148" t="s">
        <v>613</v>
      </c>
      <c r="H398" s="149">
        <v>8</v>
      </c>
      <c r="I398" s="150"/>
      <c r="J398" s="151">
        <f>ROUND(I398*H398,2)</f>
        <v>0</v>
      </c>
      <c r="K398" s="152"/>
      <c r="L398" s="31"/>
      <c r="M398" s="153" t="s">
        <v>1</v>
      </c>
      <c r="N398" s="154" t="s">
        <v>42</v>
      </c>
      <c r="P398" s="155">
        <f>O398*H398</f>
        <v>0</v>
      </c>
      <c r="Q398" s="155">
        <v>0</v>
      </c>
      <c r="R398" s="155">
        <f>Q398*H398</f>
        <v>0</v>
      </c>
      <c r="S398" s="155">
        <v>0</v>
      </c>
      <c r="T398" s="156">
        <f>S398*H398</f>
        <v>0</v>
      </c>
      <c r="AR398" s="157" t="s">
        <v>614</v>
      </c>
      <c r="AT398" s="157" t="s">
        <v>135</v>
      </c>
      <c r="AU398" s="157" t="s">
        <v>84</v>
      </c>
      <c r="AY398" s="16" t="s">
        <v>132</v>
      </c>
      <c r="BE398" s="158">
        <f>IF(N398="základní",J398,0)</f>
        <v>0</v>
      </c>
      <c r="BF398" s="158">
        <f>IF(N398="snížená",J398,0)</f>
        <v>0</v>
      </c>
      <c r="BG398" s="158">
        <f>IF(N398="zákl. přenesená",J398,0)</f>
        <v>0</v>
      </c>
      <c r="BH398" s="158">
        <f>IF(N398="sníž. přenesená",J398,0)</f>
        <v>0</v>
      </c>
      <c r="BI398" s="158">
        <f>IF(N398="nulová",J398,0)</f>
        <v>0</v>
      </c>
      <c r="BJ398" s="16" t="s">
        <v>138</v>
      </c>
      <c r="BK398" s="158">
        <f>ROUND(I398*H398,2)</f>
        <v>0</v>
      </c>
      <c r="BL398" s="16" t="s">
        <v>614</v>
      </c>
      <c r="BM398" s="157" t="s">
        <v>625</v>
      </c>
    </row>
    <row r="399" spans="2:65" s="14" customFormat="1" ht="22.5">
      <c r="B399" s="174"/>
      <c r="D399" s="160" t="s">
        <v>139</v>
      </c>
      <c r="E399" s="175" t="s">
        <v>1</v>
      </c>
      <c r="F399" s="176" t="s">
        <v>626</v>
      </c>
      <c r="H399" s="175" t="s">
        <v>1</v>
      </c>
      <c r="I399" s="177"/>
      <c r="L399" s="174"/>
      <c r="M399" s="178"/>
      <c r="T399" s="179"/>
      <c r="AT399" s="175" t="s">
        <v>139</v>
      </c>
      <c r="AU399" s="175" t="s">
        <v>84</v>
      </c>
      <c r="AV399" s="14" t="s">
        <v>84</v>
      </c>
      <c r="AW399" s="14" t="s">
        <v>33</v>
      </c>
      <c r="AX399" s="14" t="s">
        <v>76</v>
      </c>
      <c r="AY399" s="175" t="s">
        <v>132</v>
      </c>
    </row>
    <row r="400" spans="2:65" s="12" customFormat="1">
      <c r="B400" s="159"/>
      <c r="D400" s="160" t="s">
        <v>139</v>
      </c>
      <c r="E400" s="161" t="s">
        <v>1</v>
      </c>
      <c r="F400" s="162">
        <v>4</v>
      </c>
      <c r="H400" s="163">
        <v>4</v>
      </c>
      <c r="I400" s="164"/>
      <c r="L400" s="159"/>
      <c r="M400" s="165"/>
      <c r="T400" s="166"/>
      <c r="AT400" s="161" t="s">
        <v>139</v>
      </c>
      <c r="AU400" s="161" t="s">
        <v>84</v>
      </c>
      <c r="AV400" s="12" t="s">
        <v>138</v>
      </c>
      <c r="AW400" s="12" t="s">
        <v>33</v>
      </c>
      <c r="AX400" s="12" t="s">
        <v>76</v>
      </c>
      <c r="AY400" s="161" t="s">
        <v>132</v>
      </c>
    </row>
    <row r="401" spans="2:65" s="14" customFormat="1">
      <c r="B401" s="174"/>
      <c r="D401" s="160" t="s">
        <v>139</v>
      </c>
      <c r="E401" s="175" t="s">
        <v>1</v>
      </c>
      <c r="F401" s="176" t="s">
        <v>627</v>
      </c>
      <c r="H401" s="175"/>
      <c r="I401" s="177"/>
      <c r="L401" s="174"/>
      <c r="M401" s="178"/>
      <c r="T401" s="179"/>
      <c r="AT401" s="175" t="s">
        <v>139</v>
      </c>
      <c r="AU401" s="175" t="s">
        <v>84</v>
      </c>
      <c r="AV401" s="14" t="s">
        <v>84</v>
      </c>
      <c r="AW401" s="14" t="s">
        <v>33</v>
      </c>
      <c r="AX401" s="14" t="s">
        <v>76</v>
      </c>
      <c r="AY401" s="175" t="s">
        <v>132</v>
      </c>
    </row>
    <row r="402" spans="2:65" s="12" customFormat="1">
      <c r="B402" s="159"/>
      <c r="D402" s="160" t="s">
        <v>139</v>
      </c>
      <c r="E402" s="161" t="s">
        <v>1</v>
      </c>
      <c r="F402" s="162">
        <v>4</v>
      </c>
      <c r="H402" s="163">
        <v>4</v>
      </c>
      <c r="I402" s="164"/>
      <c r="L402" s="159"/>
      <c r="M402" s="165"/>
      <c r="T402" s="166"/>
      <c r="AT402" s="161" t="s">
        <v>139</v>
      </c>
      <c r="AU402" s="161" t="s">
        <v>84</v>
      </c>
      <c r="AV402" s="12" t="s">
        <v>138</v>
      </c>
      <c r="AW402" s="12" t="s">
        <v>33</v>
      </c>
      <c r="AX402" s="12" t="s">
        <v>76</v>
      </c>
      <c r="AY402" s="161" t="s">
        <v>132</v>
      </c>
    </row>
    <row r="403" spans="2:65" s="13" customFormat="1">
      <c r="B403" s="167"/>
      <c r="D403" s="160" t="s">
        <v>139</v>
      </c>
      <c r="E403" s="168" t="s">
        <v>1</v>
      </c>
      <c r="F403" s="169" t="s">
        <v>141</v>
      </c>
      <c r="H403" s="170">
        <v>8</v>
      </c>
      <c r="I403" s="171"/>
      <c r="L403" s="167"/>
      <c r="M403" s="172"/>
      <c r="T403" s="173"/>
      <c r="AT403" s="168" t="s">
        <v>139</v>
      </c>
      <c r="AU403" s="168" t="s">
        <v>84</v>
      </c>
      <c r="AV403" s="13" t="s">
        <v>137</v>
      </c>
      <c r="AW403" s="13" t="s">
        <v>33</v>
      </c>
      <c r="AX403" s="13" t="s">
        <v>84</v>
      </c>
      <c r="AY403" s="168" t="s">
        <v>132</v>
      </c>
    </row>
    <row r="404" spans="2:65" s="1" customFormat="1" ht="16.5" customHeight="1">
      <c r="B404" s="144"/>
      <c r="C404" s="145">
        <v>137</v>
      </c>
      <c r="D404" s="145" t="s">
        <v>135</v>
      </c>
      <c r="E404" s="146" t="s">
        <v>628</v>
      </c>
      <c r="F404" s="147" t="s">
        <v>629</v>
      </c>
      <c r="G404" s="148" t="s">
        <v>613</v>
      </c>
      <c r="H404" s="149">
        <v>4</v>
      </c>
      <c r="I404" s="150"/>
      <c r="J404" s="151">
        <f>ROUND(I404*H404,2)</f>
        <v>0</v>
      </c>
      <c r="K404" s="152"/>
      <c r="L404" s="31"/>
      <c r="M404" s="153" t="s">
        <v>1</v>
      </c>
      <c r="N404" s="154" t="s">
        <v>42</v>
      </c>
      <c r="P404" s="155">
        <f>O404*H404</f>
        <v>0</v>
      </c>
      <c r="Q404" s="155">
        <v>0</v>
      </c>
      <c r="R404" s="155">
        <f>Q404*H404</f>
        <v>0</v>
      </c>
      <c r="S404" s="155">
        <v>0</v>
      </c>
      <c r="T404" s="156">
        <f>S404*H404</f>
        <v>0</v>
      </c>
      <c r="AR404" s="157" t="s">
        <v>614</v>
      </c>
      <c r="AT404" s="157" t="s">
        <v>135</v>
      </c>
      <c r="AU404" s="157" t="s">
        <v>84</v>
      </c>
      <c r="AY404" s="16" t="s">
        <v>132</v>
      </c>
      <c r="BE404" s="158">
        <f>IF(N404="základní",J404,0)</f>
        <v>0</v>
      </c>
      <c r="BF404" s="158">
        <f>IF(N404="snížená",J404,0)</f>
        <v>0</v>
      </c>
      <c r="BG404" s="158">
        <f>IF(N404="zákl. přenesená",J404,0)</f>
        <v>0</v>
      </c>
      <c r="BH404" s="158">
        <f>IF(N404="sníž. přenesená",J404,0)</f>
        <v>0</v>
      </c>
      <c r="BI404" s="158">
        <f>IF(N404="nulová",J404,0)</f>
        <v>0</v>
      </c>
      <c r="BJ404" s="16" t="s">
        <v>138</v>
      </c>
      <c r="BK404" s="158">
        <f>ROUND(I404*H404,2)</f>
        <v>0</v>
      </c>
      <c r="BL404" s="16" t="s">
        <v>614</v>
      </c>
      <c r="BM404" s="157" t="s">
        <v>630</v>
      </c>
    </row>
    <row r="405" spans="2:65" s="14" customFormat="1">
      <c r="B405" s="174"/>
      <c r="D405" s="160" t="s">
        <v>139</v>
      </c>
      <c r="E405" s="175" t="s">
        <v>1</v>
      </c>
      <c r="F405" s="176" t="s">
        <v>631</v>
      </c>
      <c r="H405" s="175" t="s">
        <v>1</v>
      </c>
      <c r="I405" s="177"/>
      <c r="L405" s="174"/>
      <c r="M405" s="178"/>
      <c r="T405" s="179"/>
      <c r="AT405" s="175" t="s">
        <v>139</v>
      </c>
      <c r="AU405" s="175" t="s">
        <v>84</v>
      </c>
      <c r="AV405" s="14" t="s">
        <v>84</v>
      </c>
      <c r="AW405" s="14" t="s">
        <v>33</v>
      </c>
      <c r="AX405" s="14" t="s">
        <v>76</v>
      </c>
      <c r="AY405" s="175" t="s">
        <v>132</v>
      </c>
    </row>
    <row r="406" spans="2:65" s="12" customFormat="1">
      <c r="B406" s="159"/>
      <c r="D406" s="160" t="s">
        <v>139</v>
      </c>
      <c r="E406" s="161" t="s">
        <v>1</v>
      </c>
      <c r="F406" s="162" t="s">
        <v>137</v>
      </c>
      <c r="H406" s="163">
        <v>4</v>
      </c>
      <c r="I406" s="164"/>
      <c r="L406" s="159"/>
      <c r="M406" s="165"/>
      <c r="T406" s="166"/>
      <c r="AT406" s="161" t="s">
        <v>139</v>
      </c>
      <c r="AU406" s="161" t="s">
        <v>84</v>
      </c>
      <c r="AV406" s="12" t="s">
        <v>138</v>
      </c>
      <c r="AW406" s="12" t="s">
        <v>33</v>
      </c>
      <c r="AX406" s="12" t="s">
        <v>84</v>
      </c>
      <c r="AY406" s="161" t="s">
        <v>132</v>
      </c>
    </row>
    <row r="407" spans="2:65" s="11" customFormat="1" ht="25.9" customHeight="1">
      <c r="B407" s="132"/>
      <c r="D407" s="133" t="s">
        <v>75</v>
      </c>
      <c r="E407" s="134" t="s">
        <v>632</v>
      </c>
      <c r="F407" s="134" t="s">
        <v>633</v>
      </c>
      <c r="I407" s="135"/>
      <c r="J407" s="136">
        <f>BK407</f>
        <v>0</v>
      </c>
      <c r="L407" s="132"/>
      <c r="M407" s="137"/>
      <c r="P407" s="138">
        <f>P408+P410</f>
        <v>0</v>
      </c>
      <c r="R407" s="138">
        <f>R408+R410</f>
        <v>0</v>
      </c>
      <c r="T407" s="139">
        <f>T408+T410</f>
        <v>0</v>
      </c>
      <c r="AR407" s="133" t="s">
        <v>81</v>
      </c>
      <c r="AT407" s="140" t="s">
        <v>75</v>
      </c>
      <c r="AU407" s="140" t="s">
        <v>76</v>
      </c>
      <c r="AY407" s="133" t="s">
        <v>132</v>
      </c>
      <c r="BK407" s="141">
        <f>BK408+BK410</f>
        <v>0</v>
      </c>
    </row>
    <row r="408" spans="2:65" s="11" customFormat="1" ht="22.9" customHeight="1">
      <c r="B408" s="132"/>
      <c r="D408" s="133" t="s">
        <v>75</v>
      </c>
      <c r="E408" s="142" t="s">
        <v>634</v>
      </c>
      <c r="F408" s="142" t="s">
        <v>635</v>
      </c>
      <c r="I408" s="135"/>
      <c r="J408" s="143">
        <f>BK408</f>
        <v>0</v>
      </c>
      <c r="L408" s="132"/>
      <c r="M408" s="137"/>
      <c r="P408" s="138">
        <f>P409</f>
        <v>0</v>
      </c>
      <c r="R408" s="138">
        <f>R409</f>
        <v>0</v>
      </c>
      <c r="T408" s="139">
        <f>T409</f>
        <v>0</v>
      </c>
      <c r="AR408" s="133" t="s">
        <v>81</v>
      </c>
      <c r="AT408" s="140" t="s">
        <v>75</v>
      </c>
      <c r="AU408" s="140" t="s">
        <v>84</v>
      </c>
      <c r="AY408" s="133" t="s">
        <v>132</v>
      </c>
      <c r="BK408" s="141">
        <f>BK409</f>
        <v>0</v>
      </c>
    </row>
    <row r="409" spans="2:65" s="1" customFormat="1" ht="16.5" customHeight="1">
      <c r="B409" s="144"/>
      <c r="C409" s="145">
        <v>138</v>
      </c>
      <c r="D409" s="145" t="s">
        <v>135</v>
      </c>
      <c r="E409" s="146" t="s">
        <v>636</v>
      </c>
      <c r="F409" s="147" t="s">
        <v>635</v>
      </c>
      <c r="G409" s="148" t="s">
        <v>322</v>
      </c>
      <c r="H409" s="149">
        <v>1</v>
      </c>
      <c r="I409" s="150"/>
      <c r="J409" s="151">
        <f>ROUND(I409*H409,2)</f>
        <v>0</v>
      </c>
      <c r="K409" s="152"/>
      <c r="L409" s="31"/>
      <c r="M409" s="153" t="s">
        <v>1</v>
      </c>
      <c r="N409" s="154" t="s">
        <v>42</v>
      </c>
      <c r="P409" s="155">
        <f>O409*H409</f>
        <v>0</v>
      </c>
      <c r="Q409" s="155">
        <v>0</v>
      </c>
      <c r="R409" s="155">
        <f>Q409*H409</f>
        <v>0</v>
      </c>
      <c r="S409" s="155">
        <v>0</v>
      </c>
      <c r="T409" s="156">
        <f>S409*H409</f>
        <v>0</v>
      </c>
      <c r="AR409" s="157" t="s">
        <v>637</v>
      </c>
      <c r="AT409" s="157" t="s">
        <v>135</v>
      </c>
      <c r="AU409" s="157" t="s">
        <v>138</v>
      </c>
      <c r="AY409" s="16" t="s">
        <v>132</v>
      </c>
      <c r="BE409" s="158">
        <f>IF(N409="základní",J409,0)</f>
        <v>0</v>
      </c>
      <c r="BF409" s="158">
        <f>IF(N409="snížená",J409,0)</f>
        <v>0</v>
      </c>
      <c r="BG409" s="158">
        <f>IF(N409="zákl. přenesená",J409,0)</f>
        <v>0</v>
      </c>
      <c r="BH409" s="158">
        <f>IF(N409="sníž. přenesená",J409,0)</f>
        <v>0</v>
      </c>
      <c r="BI409" s="158">
        <f>IF(N409="nulová",J409,0)</f>
        <v>0</v>
      </c>
      <c r="BJ409" s="16" t="s">
        <v>138</v>
      </c>
      <c r="BK409" s="158">
        <f>ROUND(I409*H409,2)</f>
        <v>0</v>
      </c>
      <c r="BL409" s="16" t="s">
        <v>637</v>
      </c>
      <c r="BM409" s="157" t="s">
        <v>638</v>
      </c>
    </row>
    <row r="410" spans="2:65" s="11" customFormat="1" ht="22.9" customHeight="1">
      <c r="B410" s="132"/>
      <c r="D410" s="133" t="s">
        <v>75</v>
      </c>
      <c r="E410" s="142" t="s">
        <v>639</v>
      </c>
      <c r="F410" s="142" t="s">
        <v>640</v>
      </c>
      <c r="I410" s="135"/>
      <c r="J410" s="143">
        <f>BK410</f>
        <v>0</v>
      </c>
      <c r="L410" s="132"/>
      <c r="M410" s="137"/>
      <c r="P410" s="138">
        <f>P411</f>
        <v>0</v>
      </c>
      <c r="R410" s="138">
        <f>R411</f>
        <v>0</v>
      </c>
      <c r="T410" s="139">
        <f>T411</f>
        <v>0</v>
      </c>
      <c r="AR410" s="133" t="s">
        <v>81</v>
      </c>
      <c r="AT410" s="140" t="s">
        <v>75</v>
      </c>
      <c r="AU410" s="140" t="s">
        <v>84</v>
      </c>
      <c r="AY410" s="133" t="s">
        <v>132</v>
      </c>
      <c r="BK410" s="141">
        <f>BK411</f>
        <v>0</v>
      </c>
    </row>
    <row r="411" spans="2:65" s="1" customFormat="1" ht="16.5" customHeight="1">
      <c r="B411" s="144"/>
      <c r="C411" s="145">
        <v>139</v>
      </c>
      <c r="D411" s="145" t="s">
        <v>135</v>
      </c>
      <c r="E411" s="146" t="s">
        <v>641</v>
      </c>
      <c r="F411" s="147" t="s">
        <v>640</v>
      </c>
      <c r="G411" s="148" t="s">
        <v>322</v>
      </c>
      <c r="H411" s="149">
        <v>1</v>
      </c>
      <c r="I411" s="150"/>
      <c r="J411" s="151">
        <f>ROUND(I411*H411,2)</f>
        <v>0</v>
      </c>
      <c r="K411" s="152"/>
      <c r="L411" s="31"/>
      <c r="M411" s="191" t="s">
        <v>1</v>
      </c>
      <c r="N411" s="192" t="s">
        <v>42</v>
      </c>
      <c r="O411" s="193"/>
      <c r="P411" s="194">
        <f>O411*H411</f>
        <v>0</v>
      </c>
      <c r="Q411" s="194">
        <v>0</v>
      </c>
      <c r="R411" s="194">
        <f>Q411*H411</f>
        <v>0</v>
      </c>
      <c r="S411" s="194">
        <v>0</v>
      </c>
      <c r="T411" s="195">
        <f>S411*H411</f>
        <v>0</v>
      </c>
      <c r="AR411" s="157" t="s">
        <v>637</v>
      </c>
      <c r="AT411" s="157" t="s">
        <v>135</v>
      </c>
      <c r="AU411" s="157" t="s">
        <v>138</v>
      </c>
      <c r="AY411" s="16" t="s">
        <v>132</v>
      </c>
      <c r="BE411" s="158">
        <f>IF(N411="základní",J411,0)</f>
        <v>0</v>
      </c>
      <c r="BF411" s="158">
        <f>IF(N411="snížená",J411,0)</f>
        <v>0</v>
      </c>
      <c r="BG411" s="158">
        <f>IF(N411="zákl. přenesená",J411,0)</f>
        <v>0</v>
      </c>
      <c r="BH411" s="158">
        <f>IF(N411="sníž. přenesená",J411,0)</f>
        <v>0</v>
      </c>
      <c r="BI411" s="158">
        <f>IF(N411="nulová",J411,0)</f>
        <v>0</v>
      </c>
      <c r="BJ411" s="16" t="s">
        <v>138</v>
      </c>
      <c r="BK411" s="158">
        <f>ROUND(I411*H411,2)</f>
        <v>0</v>
      </c>
      <c r="BL411" s="16" t="s">
        <v>637</v>
      </c>
      <c r="BM411" s="157" t="s">
        <v>642</v>
      </c>
    </row>
    <row r="412" spans="2:65" s="1" customFormat="1" ht="6.95" customHeight="1">
      <c r="B412" s="43"/>
      <c r="C412" s="44"/>
      <c r="D412" s="44"/>
      <c r="E412" s="44"/>
      <c r="F412" s="44"/>
      <c r="G412" s="44"/>
      <c r="H412" s="44"/>
      <c r="I412" s="106"/>
      <c r="J412" s="44"/>
      <c r="K412" s="44"/>
      <c r="L412" s="31"/>
    </row>
  </sheetData>
  <autoFilter ref="C139:K411" xr:uid="{00000000-0009-0000-0000-000001000000}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horizontalDpi="4294967294" verticalDpi="4294967294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5 - Bytová jednotka č. 48</vt:lpstr>
      <vt:lpstr>'5 - Bytová jednotka č. 48'!Názvy_tisku</vt:lpstr>
      <vt:lpstr>'Rekapitulace stavby'!Názvy_tisku</vt:lpstr>
      <vt:lpstr>'5 - Bytová jednotka č. 48'!Oblast_tisku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Špatná Jarmila</cp:lastModifiedBy>
  <cp:lastPrinted>2025-06-05T11:28:56Z</cp:lastPrinted>
  <dcterms:created xsi:type="dcterms:W3CDTF">2020-06-02T05:31:28Z</dcterms:created>
  <dcterms:modified xsi:type="dcterms:W3CDTF">2025-06-05T11:29:29Z</dcterms:modified>
</cp:coreProperties>
</file>