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39g NOV\"/>
    </mc:Choice>
  </mc:AlternateContent>
  <xr:revisionPtr revIDLastSave="0" documentId="8_{8B3859DE-F3FA-44B2-A165-27CE8F8182C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2 2023 - Bytová jednotka ..." sheetId="2" r:id="rId2"/>
  </sheets>
  <definedNames>
    <definedName name="_xlnm._FilterDatabase" localSheetId="1" hidden="1">'2 2023 - Bytová jednotka ...'!$C$151:$K$480</definedName>
    <definedName name="_xlnm.Print_Titles" localSheetId="1">'2 2023 - Bytová jednotka ...'!$151:$151</definedName>
    <definedName name="_xlnm.Print_Titles" localSheetId="0">'Rekapitulace stavby'!$92:$92</definedName>
    <definedName name="_xlnm.Print_Area" localSheetId="1">'2 2023 - Bytová jednotka ...'!$C$4:$J$76,'2 2023 - Bytová jednotka ...'!$C$82:$J$133,'2 2023 - Bytová jednotka ...'!$C$139:$K$480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5" i="1" s="1"/>
  <c r="J37" i="2"/>
  <c r="AX95" i="1" s="1"/>
  <c r="BI480" i="2"/>
  <c r="BH480" i="2"/>
  <c r="BG480" i="2"/>
  <c r="BE480" i="2"/>
  <c r="T480" i="2"/>
  <c r="T479" i="2" s="1"/>
  <c r="R480" i="2"/>
  <c r="R479" i="2" s="1"/>
  <c r="P480" i="2"/>
  <c r="P479" i="2" s="1"/>
  <c r="BI478" i="2"/>
  <c r="BH478" i="2"/>
  <c r="BG478" i="2"/>
  <c r="BE478" i="2"/>
  <c r="T478" i="2"/>
  <c r="T477" i="2" s="1"/>
  <c r="R478" i="2"/>
  <c r="R477" i="2" s="1"/>
  <c r="P478" i="2"/>
  <c r="P477" i="2" s="1"/>
  <c r="BI473" i="2"/>
  <c r="BH473" i="2"/>
  <c r="BG473" i="2"/>
  <c r="BE473" i="2"/>
  <c r="T473" i="2"/>
  <c r="R473" i="2"/>
  <c r="P473" i="2"/>
  <c r="BI470" i="2"/>
  <c r="BH470" i="2"/>
  <c r="BG470" i="2"/>
  <c r="BE470" i="2"/>
  <c r="T470" i="2"/>
  <c r="R470" i="2"/>
  <c r="P470" i="2"/>
  <c r="BI464" i="2"/>
  <c r="BH464" i="2"/>
  <c r="BG464" i="2"/>
  <c r="BE464" i="2"/>
  <c r="T464" i="2"/>
  <c r="R464" i="2"/>
  <c r="P464" i="2"/>
  <c r="BI449" i="2"/>
  <c r="BH449" i="2"/>
  <c r="BG449" i="2"/>
  <c r="BE449" i="2"/>
  <c r="T449" i="2"/>
  <c r="R449" i="2"/>
  <c r="P449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36" i="2"/>
  <c r="BH436" i="2"/>
  <c r="BG436" i="2"/>
  <c r="BE436" i="2"/>
  <c r="T436" i="2"/>
  <c r="R436" i="2"/>
  <c r="P436" i="2"/>
  <c r="BI434" i="2"/>
  <c r="BH434" i="2"/>
  <c r="BG434" i="2"/>
  <c r="BE434" i="2"/>
  <c r="T434" i="2"/>
  <c r="R434" i="2"/>
  <c r="P434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3" i="2"/>
  <c r="BH423" i="2"/>
  <c r="BG423" i="2"/>
  <c r="BE423" i="2"/>
  <c r="T423" i="2"/>
  <c r="R423" i="2"/>
  <c r="P423" i="2"/>
  <c r="BI421" i="2"/>
  <c r="BH421" i="2"/>
  <c r="BG421" i="2"/>
  <c r="BE421" i="2"/>
  <c r="T421" i="2"/>
  <c r="R421" i="2"/>
  <c r="P421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2" i="2"/>
  <c r="BH412" i="2"/>
  <c r="BG412" i="2"/>
  <c r="BE412" i="2"/>
  <c r="T412" i="2"/>
  <c r="R412" i="2"/>
  <c r="P412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1" i="2"/>
  <c r="BH401" i="2"/>
  <c r="BG401" i="2"/>
  <c r="BE401" i="2"/>
  <c r="T401" i="2"/>
  <c r="R401" i="2"/>
  <c r="P401" i="2"/>
  <c r="BI399" i="2"/>
  <c r="BH399" i="2"/>
  <c r="BG399" i="2"/>
  <c r="BE399" i="2"/>
  <c r="T399" i="2"/>
  <c r="R399" i="2"/>
  <c r="P399" i="2"/>
  <c r="BI394" i="2"/>
  <c r="BH394" i="2"/>
  <c r="BG394" i="2"/>
  <c r="BE394" i="2"/>
  <c r="T394" i="2"/>
  <c r="R394" i="2"/>
  <c r="P394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4" i="2"/>
  <c r="BH354" i="2"/>
  <c r="BG354" i="2"/>
  <c r="BE354" i="2"/>
  <c r="T354" i="2"/>
  <c r="R354" i="2"/>
  <c r="P354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4" i="2"/>
  <c r="BH334" i="2"/>
  <c r="BG334" i="2"/>
  <c r="BE334" i="2"/>
  <c r="T334" i="2"/>
  <c r="R334" i="2"/>
  <c r="P334" i="2"/>
  <c r="BI332" i="2"/>
  <c r="BH332" i="2"/>
  <c r="BG332" i="2"/>
  <c r="BE332" i="2"/>
  <c r="T332" i="2"/>
  <c r="R332" i="2"/>
  <c r="P332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5" i="2"/>
  <c r="BH205" i="2"/>
  <c r="BG205" i="2"/>
  <c r="BE205" i="2"/>
  <c r="T205" i="2"/>
  <c r="R205" i="2"/>
  <c r="P205" i="2"/>
  <c r="BI198" i="2"/>
  <c r="BH198" i="2"/>
  <c r="BG198" i="2"/>
  <c r="BE198" i="2"/>
  <c r="T198" i="2"/>
  <c r="R198" i="2"/>
  <c r="P198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 s="1"/>
  <c r="P191" i="2"/>
  <c r="P190" i="2" s="1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T154" i="2" s="1"/>
  <c r="R155" i="2"/>
  <c r="R154" i="2" s="1"/>
  <c r="P155" i="2"/>
  <c r="P154" i="2" s="1"/>
  <c r="J149" i="2"/>
  <c r="J148" i="2"/>
  <c r="F148" i="2"/>
  <c r="F146" i="2"/>
  <c r="E144" i="2"/>
  <c r="BI131" i="2"/>
  <c r="BH131" i="2"/>
  <c r="BG131" i="2"/>
  <c r="BE131" i="2"/>
  <c r="BI130" i="2"/>
  <c r="BH130" i="2"/>
  <c r="BG130" i="2"/>
  <c r="BF130" i="2"/>
  <c r="BE130" i="2"/>
  <c r="BI129" i="2"/>
  <c r="BH129" i="2"/>
  <c r="BG129" i="2"/>
  <c r="BF129" i="2"/>
  <c r="BE129" i="2"/>
  <c r="BI128" i="2"/>
  <c r="BH128" i="2"/>
  <c r="BG128" i="2"/>
  <c r="BF128" i="2"/>
  <c r="BE128" i="2"/>
  <c r="BI127" i="2"/>
  <c r="BH127" i="2"/>
  <c r="BG127" i="2"/>
  <c r="BF127" i="2"/>
  <c r="BE127" i="2"/>
  <c r="BI126" i="2"/>
  <c r="BH126" i="2"/>
  <c r="BG126" i="2"/>
  <c r="BF126" i="2"/>
  <c r="BE126" i="2"/>
  <c r="J92" i="2"/>
  <c r="J91" i="2"/>
  <c r="F91" i="2"/>
  <c r="F89" i="2"/>
  <c r="E87" i="2"/>
  <c r="J18" i="2"/>
  <c r="E18" i="2"/>
  <c r="F149" i="2" s="1"/>
  <c r="J17" i="2"/>
  <c r="J12" i="2"/>
  <c r="J146" i="2" s="1"/>
  <c r="E7" i="2"/>
  <c r="E85" i="2" s="1"/>
  <c r="L90" i="1"/>
  <c r="AM90" i="1"/>
  <c r="AM89" i="1"/>
  <c r="L89" i="1"/>
  <c r="AM87" i="1"/>
  <c r="L87" i="1"/>
  <c r="L85" i="1"/>
  <c r="L84" i="1"/>
  <c r="J480" i="2"/>
  <c r="BK478" i="2"/>
  <c r="BK473" i="2"/>
  <c r="BK470" i="2"/>
  <c r="BK464" i="2"/>
  <c r="BK449" i="2"/>
  <c r="BK447" i="2"/>
  <c r="J446" i="2"/>
  <c r="BK436" i="2"/>
  <c r="BK434" i="2"/>
  <c r="BK431" i="2"/>
  <c r="BK430" i="2"/>
  <c r="BK416" i="2"/>
  <c r="J405" i="2"/>
  <c r="BK401" i="2"/>
  <c r="BK399" i="2"/>
  <c r="J392" i="2"/>
  <c r="J389" i="2"/>
  <c r="BK383" i="2"/>
  <c r="J380" i="2"/>
  <c r="J379" i="2"/>
  <c r="J375" i="2"/>
  <c r="J373" i="2"/>
  <c r="J371" i="2"/>
  <c r="J369" i="2"/>
  <c r="J367" i="2"/>
  <c r="J364" i="2"/>
  <c r="J363" i="2"/>
  <c r="BK361" i="2"/>
  <c r="BK359" i="2"/>
  <c r="J354" i="2"/>
  <c r="BK350" i="2"/>
  <c r="J347" i="2"/>
  <c r="BK342" i="2"/>
  <c r="BK340" i="2"/>
  <c r="J332" i="2"/>
  <c r="J326" i="2"/>
  <c r="J323" i="2"/>
  <c r="BK321" i="2"/>
  <c r="J319" i="2"/>
  <c r="BK317" i="2"/>
  <c r="J315" i="2"/>
  <c r="J313" i="2"/>
  <c r="BK311" i="2"/>
  <c r="J309" i="2"/>
  <c r="BK307" i="2"/>
  <c r="J305" i="2"/>
  <c r="J304" i="2"/>
  <c r="BK302" i="2"/>
  <c r="J300" i="2"/>
  <c r="J298" i="2"/>
  <c r="J296" i="2"/>
  <c r="BK295" i="2"/>
  <c r="BK294" i="2"/>
  <c r="BK293" i="2"/>
  <c r="J292" i="2"/>
  <c r="J291" i="2"/>
  <c r="BK290" i="2"/>
  <c r="BK289" i="2"/>
  <c r="J288" i="2"/>
  <c r="BK287" i="2"/>
  <c r="BK285" i="2"/>
  <c r="J284" i="2"/>
  <c r="J282" i="2"/>
  <c r="J280" i="2"/>
  <c r="BK279" i="2"/>
  <c r="BK277" i="2"/>
  <c r="BK275" i="2"/>
  <c r="BK273" i="2"/>
  <c r="J271" i="2"/>
  <c r="BK269" i="2"/>
  <c r="BK267" i="2"/>
  <c r="BK266" i="2"/>
  <c r="J264" i="2"/>
  <c r="J263" i="2"/>
  <c r="J262" i="2"/>
  <c r="J261" i="2"/>
  <c r="J259" i="2"/>
  <c r="J258" i="2"/>
  <c r="J257" i="2"/>
  <c r="BK256" i="2"/>
  <c r="BK255" i="2"/>
  <c r="J253" i="2"/>
  <c r="J249" i="2"/>
  <c r="BK241" i="2"/>
  <c r="BK239" i="2"/>
  <c r="BK237" i="2"/>
  <c r="BK236" i="2"/>
  <c r="BK234" i="2"/>
  <c r="J232" i="2"/>
  <c r="J228" i="2"/>
  <c r="BK224" i="2"/>
  <c r="BK222" i="2"/>
  <c r="BK219" i="2"/>
  <c r="BK216" i="2"/>
  <c r="J208" i="2"/>
  <c r="BK198" i="2"/>
  <c r="BK191" i="2"/>
  <c r="J187" i="2"/>
  <c r="J184" i="2"/>
  <c r="J178" i="2"/>
  <c r="BK171" i="2"/>
  <c r="J168" i="2"/>
  <c r="BK160" i="2"/>
  <c r="BK155" i="2"/>
  <c r="J428" i="2"/>
  <c r="J427" i="2"/>
  <c r="BK423" i="2"/>
  <c r="BK421" i="2"/>
  <c r="BK417" i="2"/>
  <c r="BK412" i="2"/>
  <c r="BK403" i="2"/>
  <c r="J399" i="2"/>
  <c r="BK392" i="2"/>
  <c r="BK389" i="2"/>
  <c r="J383" i="2"/>
  <c r="BK381" i="2"/>
  <c r="BK380" i="2"/>
  <c r="BK377" i="2"/>
  <c r="J374" i="2"/>
  <c r="J372" i="2"/>
  <c r="J370" i="2"/>
  <c r="BK368" i="2"/>
  <c r="J366" i="2"/>
  <c r="BK364" i="2"/>
  <c r="BK362" i="2"/>
  <c r="BK360" i="2"/>
  <c r="J358" i="2"/>
  <c r="BK351" i="2"/>
  <c r="BK348" i="2"/>
  <c r="BK345" i="2"/>
  <c r="J341" i="2"/>
  <c r="BK334" i="2"/>
  <c r="J328" i="2"/>
  <c r="J325" i="2"/>
  <c r="J322" i="2"/>
  <c r="BK320" i="2"/>
  <c r="BK318" i="2"/>
  <c r="J316" i="2"/>
  <c r="J314" i="2"/>
  <c r="BK312" i="2"/>
  <c r="BK310" i="2"/>
  <c r="BK308" i="2"/>
  <c r="BK306" i="2"/>
  <c r="BK304" i="2"/>
  <c r="J302" i="2"/>
  <c r="BK300" i="2"/>
  <c r="BK298" i="2"/>
  <c r="BK296" i="2"/>
  <c r="J294" i="2"/>
  <c r="BK292" i="2"/>
  <c r="J290" i="2"/>
  <c r="BK288" i="2"/>
  <c r="J285" i="2"/>
  <c r="BK282" i="2"/>
  <c r="BK280" i="2"/>
  <c r="BK278" i="2"/>
  <c r="J276" i="2"/>
  <c r="J274" i="2"/>
  <c r="J272" i="2"/>
  <c r="BK270" i="2"/>
  <c r="BK268" i="2"/>
  <c r="J266" i="2"/>
  <c r="BK264" i="2"/>
  <c r="J254" i="2"/>
  <c r="BK250" i="2"/>
  <c r="BK247" i="2"/>
  <c r="J240" i="2"/>
  <c r="BK238" i="2"/>
  <c r="J236" i="2"/>
  <c r="J234" i="2"/>
  <c r="BK232" i="2"/>
  <c r="J229" i="2"/>
  <c r="J225" i="2"/>
  <c r="BK223" i="2"/>
  <c r="J221" i="2"/>
  <c r="J217" i="2"/>
  <c r="BK210" i="2"/>
  <c r="BK205" i="2"/>
  <c r="BK194" i="2"/>
  <c r="BK189" i="2"/>
  <c r="BK186" i="2"/>
  <c r="J183" i="2"/>
  <c r="J176" i="2"/>
  <c r="J171" i="2"/>
  <c r="BK168" i="2"/>
  <c r="J160" i="2"/>
  <c r="J155" i="2"/>
  <c r="AS94" i="1"/>
  <c r="BK480" i="2"/>
  <c r="J478" i="2"/>
  <c r="J473" i="2"/>
  <c r="J470" i="2"/>
  <c r="J464" i="2"/>
  <c r="J449" i="2"/>
  <c r="J447" i="2"/>
  <c r="BK446" i="2"/>
  <c r="J436" i="2"/>
  <c r="J434" i="2"/>
  <c r="J431" i="2"/>
  <c r="J430" i="2"/>
  <c r="J417" i="2"/>
  <c r="J412" i="2"/>
  <c r="J403" i="2"/>
  <c r="BK394" i="2"/>
  <c r="J390" i="2"/>
  <c r="BK385" i="2"/>
  <c r="J382" i="2"/>
  <c r="J381" i="2"/>
  <c r="J377" i="2"/>
  <c r="BK374" i="2"/>
  <c r="BK372" i="2"/>
  <c r="BK370" i="2"/>
  <c r="J368" i="2"/>
  <c r="BK366" i="2"/>
  <c r="BK365" i="2"/>
  <c r="J362" i="2"/>
  <c r="J360" i="2"/>
  <c r="BK358" i="2"/>
  <c r="J351" i="2"/>
  <c r="J348" i="2"/>
  <c r="J345" i="2"/>
  <c r="BK341" i="2"/>
  <c r="J334" i="2"/>
  <c r="BK328" i="2"/>
  <c r="BK325" i="2"/>
  <c r="BK322" i="2"/>
  <c r="J320" i="2"/>
  <c r="J318" i="2"/>
  <c r="BK316" i="2"/>
  <c r="BK314" i="2"/>
  <c r="J312" i="2"/>
  <c r="J310" i="2"/>
  <c r="J308" i="2"/>
  <c r="J306" i="2"/>
  <c r="BK303" i="2"/>
  <c r="BK301" i="2"/>
  <c r="BK299" i="2"/>
  <c r="BK297" i="2"/>
  <c r="BK281" i="2"/>
  <c r="J278" i="2"/>
  <c r="BK276" i="2"/>
  <c r="BK274" i="2"/>
  <c r="BK272" i="2"/>
  <c r="J270" i="2"/>
  <c r="J268" i="2"/>
  <c r="BK265" i="2"/>
  <c r="BK262" i="2"/>
  <c r="BK261" i="2"/>
  <c r="BK259" i="2"/>
  <c r="BK258" i="2"/>
  <c r="BK257" i="2"/>
  <c r="J256" i="2"/>
  <c r="J255" i="2"/>
  <c r="BK254" i="2"/>
  <c r="J250" i="2"/>
  <c r="J247" i="2"/>
  <c r="BK240" i="2"/>
  <c r="J238" i="2"/>
  <c r="J235" i="2"/>
  <c r="J233" i="2"/>
  <c r="J230" i="2"/>
  <c r="BK229" i="2"/>
  <c r="BK225" i="2"/>
  <c r="J223" i="2"/>
  <c r="BK221" i="2"/>
  <c r="BK217" i="2"/>
  <c r="J210" i="2"/>
  <c r="J205" i="2"/>
  <c r="J194" i="2"/>
  <c r="J189" i="2"/>
  <c r="J186" i="2"/>
  <c r="BK183" i="2"/>
  <c r="BK176" i="2"/>
  <c r="BK169" i="2"/>
  <c r="BK164" i="2"/>
  <c r="BK158" i="2"/>
  <c r="BK428" i="2"/>
  <c r="BK427" i="2"/>
  <c r="J423" i="2"/>
  <c r="J421" i="2"/>
  <c r="J416" i="2"/>
  <c r="BK405" i="2"/>
  <c r="J401" i="2"/>
  <c r="J394" i="2"/>
  <c r="BK390" i="2"/>
  <c r="J385" i="2"/>
  <c r="BK382" i="2"/>
  <c r="BK379" i="2"/>
  <c r="BK375" i="2"/>
  <c r="BK373" i="2"/>
  <c r="BK371" i="2"/>
  <c r="BK369" i="2"/>
  <c r="BK367" i="2"/>
  <c r="J365" i="2"/>
  <c r="BK363" i="2"/>
  <c r="J361" i="2"/>
  <c r="J359" i="2"/>
  <c r="BK354" i="2"/>
  <c r="J350" i="2"/>
  <c r="BK347" i="2"/>
  <c r="J342" i="2"/>
  <c r="J340" i="2"/>
  <c r="BK332" i="2"/>
  <c r="BK326" i="2"/>
  <c r="BK323" i="2"/>
  <c r="J321" i="2"/>
  <c r="BK319" i="2"/>
  <c r="J317" i="2"/>
  <c r="BK315" i="2"/>
  <c r="BK313" i="2"/>
  <c r="J311" i="2"/>
  <c r="BK309" i="2"/>
  <c r="J307" i="2"/>
  <c r="BK305" i="2"/>
  <c r="J303" i="2"/>
  <c r="J301" i="2"/>
  <c r="J299" i="2"/>
  <c r="J297" i="2"/>
  <c r="J295" i="2"/>
  <c r="J293" i="2"/>
  <c r="BK291" i="2"/>
  <c r="J289" i="2"/>
  <c r="J287" i="2"/>
  <c r="BK284" i="2"/>
  <c r="J281" i="2"/>
  <c r="J279" i="2"/>
  <c r="J277" i="2"/>
  <c r="J275" i="2"/>
  <c r="J273" i="2"/>
  <c r="BK271" i="2"/>
  <c r="J269" i="2"/>
  <c r="J267" i="2"/>
  <c r="J265" i="2"/>
  <c r="BK263" i="2"/>
  <c r="BK253" i="2"/>
  <c r="BK249" i="2"/>
  <c r="J241" i="2"/>
  <c r="J239" i="2"/>
  <c r="J237" i="2"/>
  <c r="BK235" i="2"/>
  <c r="BK233" i="2"/>
  <c r="BK230" i="2"/>
  <c r="BK228" i="2"/>
  <c r="J224" i="2"/>
  <c r="J222" i="2"/>
  <c r="J219" i="2"/>
  <c r="J216" i="2"/>
  <c r="BK208" i="2"/>
  <c r="J198" i="2"/>
  <c r="J191" i="2"/>
  <c r="BK187" i="2"/>
  <c r="BK184" i="2"/>
  <c r="BK178" i="2"/>
  <c r="J169" i="2"/>
  <c r="J164" i="2"/>
  <c r="J158" i="2"/>
  <c r="P476" i="2" l="1"/>
  <c r="R476" i="2"/>
  <c r="T476" i="2"/>
  <c r="P157" i="2"/>
  <c r="T157" i="2"/>
  <c r="P170" i="2"/>
  <c r="T170" i="2"/>
  <c r="P182" i="2"/>
  <c r="T182" i="2"/>
  <c r="P193" i="2"/>
  <c r="T193" i="2"/>
  <c r="P220" i="2"/>
  <c r="BK231" i="2"/>
  <c r="J231" i="2" s="1"/>
  <c r="J106" i="2" s="1"/>
  <c r="R231" i="2"/>
  <c r="BK248" i="2"/>
  <c r="J248" i="2" s="1"/>
  <c r="J107" i="2" s="1"/>
  <c r="R248" i="2"/>
  <c r="BK260" i="2"/>
  <c r="J260" i="2" s="1"/>
  <c r="J108" i="2" s="1"/>
  <c r="R260" i="2"/>
  <c r="BK283" i="2"/>
  <c r="J283" i="2" s="1"/>
  <c r="J109" i="2" s="1"/>
  <c r="P283" i="2"/>
  <c r="BK286" i="2"/>
  <c r="J286" i="2" s="1"/>
  <c r="J110" i="2" s="1"/>
  <c r="T286" i="2"/>
  <c r="R324" i="2"/>
  <c r="T324" i="2"/>
  <c r="P327" i="2"/>
  <c r="T327" i="2"/>
  <c r="P353" i="2"/>
  <c r="T353" i="2"/>
  <c r="R384" i="2"/>
  <c r="T384" i="2"/>
  <c r="P393" i="2"/>
  <c r="T393" i="2"/>
  <c r="P404" i="2"/>
  <c r="T404" i="2"/>
  <c r="P429" i="2"/>
  <c r="T429" i="2"/>
  <c r="P435" i="2"/>
  <c r="T435" i="2"/>
  <c r="P448" i="2"/>
  <c r="T448" i="2"/>
  <c r="BK157" i="2"/>
  <c r="J157" i="2" s="1"/>
  <c r="J99" i="2" s="1"/>
  <c r="R157" i="2"/>
  <c r="BK170" i="2"/>
  <c r="J170" i="2"/>
  <c r="J100" i="2" s="1"/>
  <c r="R170" i="2"/>
  <c r="BK182" i="2"/>
  <c r="J182" i="2" s="1"/>
  <c r="J101" i="2" s="1"/>
  <c r="R182" i="2"/>
  <c r="BK193" i="2"/>
  <c r="J193" i="2" s="1"/>
  <c r="J104" i="2" s="1"/>
  <c r="R193" i="2"/>
  <c r="BK220" i="2"/>
  <c r="J220" i="2" s="1"/>
  <c r="J105" i="2" s="1"/>
  <c r="R220" i="2"/>
  <c r="T220" i="2"/>
  <c r="P231" i="2"/>
  <c r="T231" i="2"/>
  <c r="P248" i="2"/>
  <c r="T248" i="2"/>
  <c r="P260" i="2"/>
  <c r="T260" i="2"/>
  <c r="R283" i="2"/>
  <c r="T283" i="2"/>
  <c r="P286" i="2"/>
  <c r="R286" i="2"/>
  <c r="BK324" i="2"/>
  <c r="J324" i="2" s="1"/>
  <c r="J111" i="2" s="1"/>
  <c r="P324" i="2"/>
  <c r="BK327" i="2"/>
  <c r="J327" i="2" s="1"/>
  <c r="J112" i="2" s="1"/>
  <c r="R327" i="2"/>
  <c r="BK353" i="2"/>
  <c r="J353" i="2" s="1"/>
  <c r="J113" i="2" s="1"/>
  <c r="R353" i="2"/>
  <c r="BK384" i="2"/>
  <c r="J384" i="2" s="1"/>
  <c r="J114" i="2" s="1"/>
  <c r="P384" i="2"/>
  <c r="BK393" i="2"/>
  <c r="J393" i="2" s="1"/>
  <c r="J115" i="2" s="1"/>
  <c r="R393" i="2"/>
  <c r="BK404" i="2"/>
  <c r="J404" i="2"/>
  <c r="J116" i="2" s="1"/>
  <c r="R404" i="2"/>
  <c r="BK429" i="2"/>
  <c r="J429" i="2" s="1"/>
  <c r="J117" i="2" s="1"/>
  <c r="R429" i="2"/>
  <c r="BK435" i="2"/>
  <c r="J435" i="2" s="1"/>
  <c r="J118" i="2" s="1"/>
  <c r="R435" i="2"/>
  <c r="BK448" i="2"/>
  <c r="J448" i="2" s="1"/>
  <c r="J119" i="2" s="1"/>
  <c r="R448" i="2"/>
  <c r="BK154" i="2"/>
  <c r="BK477" i="2"/>
  <c r="J477" i="2" s="1"/>
  <c r="J121" i="2" s="1"/>
  <c r="BK190" i="2"/>
  <c r="J190" i="2" s="1"/>
  <c r="J102" i="2" s="1"/>
  <c r="BK479" i="2"/>
  <c r="J479" i="2" s="1"/>
  <c r="J122" i="2" s="1"/>
  <c r="J89" i="2"/>
  <c r="F92" i="2"/>
  <c r="E142" i="2"/>
  <c r="BF155" i="2"/>
  <c r="BF158" i="2"/>
  <c r="BF160" i="2"/>
  <c r="BF168" i="2"/>
  <c r="BF169" i="2"/>
  <c r="BF171" i="2"/>
  <c r="BF187" i="2"/>
  <c r="BF194" i="2"/>
  <c r="BF210" i="2"/>
  <c r="BF216" i="2"/>
  <c r="BF217" i="2"/>
  <c r="BF219" i="2"/>
  <c r="BF221" i="2"/>
  <c r="BF224" i="2"/>
  <c r="BF229" i="2"/>
  <c r="BF230" i="2"/>
  <c r="BF233" i="2"/>
  <c r="BF236" i="2"/>
  <c r="BF238" i="2"/>
  <c r="BF240" i="2"/>
  <c r="BF247" i="2"/>
  <c r="BF253" i="2"/>
  <c r="BF264" i="2"/>
  <c r="BF265" i="2"/>
  <c r="BF267" i="2"/>
  <c r="BF268" i="2"/>
  <c r="BF271" i="2"/>
  <c r="BF272" i="2"/>
  <c r="BF273" i="2"/>
  <c r="BF274" i="2"/>
  <c r="BF275" i="2"/>
  <c r="BF276" i="2"/>
  <c r="BF278" i="2"/>
  <c r="BF279" i="2"/>
  <c r="BF280" i="2"/>
  <c r="BF282" i="2"/>
  <c r="BF288" i="2"/>
  <c r="BF289" i="2"/>
  <c r="BF292" i="2"/>
  <c r="BF293" i="2"/>
  <c r="BF294" i="2"/>
  <c r="BF296" i="2"/>
  <c r="BF298" i="2"/>
  <c r="BF299" i="2"/>
  <c r="BF300" i="2"/>
  <c r="BF301" i="2"/>
  <c r="BF302" i="2"/>
  <c r="BF306" i="2"/>
  <c r="BF310" i="2"/>
  <c r="BF312" i="2"/>
  <c r="BF315" i="2"/>
  <c r="BF316" i="2"/>
  <c r="BF320" i="2"/>
  <c r="BF332" i="2"/>
  <c r="BF334" i="2"/>
  <c r="BF340" i="2"/>
  <c r="BF341" i="2"/>
  <c r="BF348" i="2"/>
  <c r="BF351" i="2"/>
  <c r="BF358" i="2"/>
  <c r="BF360" i="2"/>
  <c r="BF363" i="2"/>
  <c r="BF365" i="2"/>
  <c r="BF369" i="2"/>
  <c r="BF371" i="2"/>
  <c r="BF373" i="2"/>
  <c r="BF374" i="2"/>
  <c r="BF382" i="2"/>
  <c r="BF383" i="2"/>
  <c r="BF390" i="2"/>
  <c r="BF392" i="2"/>
  <c r="BF394" i="2"/>
  <c r="BF399" i="2"/>
  <c r="BF401" i="2"/>
  <c r="BF403" i="2"/>
  <c r="BF405" i="2"/>
  <c r="BF412" i="2"/>
  <c r="BF417" i="2"/>
  <c r="BF421" i="2"/>
  <c r="BF423" i="2"/>
  <c r="BF427" i="2"/>
  <c r="BF164" i="2"/>
  <c r="BF176" i="2"/>
  <c r="BF178" i="2"/>
  <c r="BF183" i="2"/>
  <c r="BF184" i="2"/>
  <c r="BF186" i="2"/>
  <c r="BF189" i="2"/>
  <c r="BF191" i="2"/>
  <c r="BF198" i="2"/>
  <c r="BF205" i="2"/>
  <c r="BF208" i="2"/>
  <c r="BF222" i="2"/>
  <c r="BF223" i="2"/>
  <c r="BF225" i="2"/>
  <c r="BF228" i="2"/>
  <c r="BF232" i="2"/>
  <c r="BF234" i="2"/>
  <c r="BF235" i="2"/>
  <c r="BF237" i="2"/>
  <c r="BF239" i="2"/>
  <c r="BF241" i="2"/>
  <c r="BF249" i="2"/>
  <c r="BF250" i="2"/>
  <c r="BF254" i="2"/>
  <c r="BF255" i="2"/>
  <c r="BF256" i="2"/>
  <c r="BF257" i="2"/>
  <c r="BF258" i="2"/>
  <c r="BF259" i="2"/>
  <c r="BF261" i="2"/>
  <c r="BF262" i="2"/>
  <c r="BF263" i="2"/>
  <c r="BF266" i="2"/>
  <c r="BF269" i="2"/>
  <c r="BF270" i="2"/>
  <c r="BF277" i="2"/>
  <c r="BF281" i="2"/>
  <c r="BF284" i="2"/>
  <c r="BF285" i="2"/>
  <c r="BF287" i="2"/>
  <c r="BF290" i="2"/>
  <c r="BF291" i="2"/>
  <c r="BF295" i="2"/>
  <c r="BF297" i="2"/>
  <c r="BF303" i="2"/>
  <c r="BF304" i="2"/>
  <c r="BF305" i="2"/>
  <c r="BF307" i="2"/>
  <c r="BF308" i="2"/>
  <c r="BF309" i="2"/>
  <c r="BF311" i="2"/>
  <c r="BF313" i="2"/>
  <c r="BF314" i="2"/>
  <c r="BF317" i="2"/>
  <c r="BF318" i="2"/>
  <c r="BF319" i="2"/>
  <c r="BF321" i="2"/>
  <c r="BF322" i="2"/>
  <c r="BF323" i="2"/>
  <c r="BF325" i="2"/>
  <c r="BF326" i="2"/>
  <c r="BF328" i="2"/>
  <c r="BF342" i="2"/>
  <c r="BF345" i="2"/>
  <c r="BF347" i="2"/>
  <c r="BF350" i="2"/>
  <c r="BF354" i="2"/>
  <c r="BF359" i="2"/>
  <c r="BF361" i="2"/>
  <c r="BF362" i="2"/>
  <c r="BF364" i="2"/>
  <c r="BF366" i="2"/>
  <c r="BF367" i="2"/>
  <c r="BF368" i="2"/>
  <c r="BF370" i="2"/>
  <c r="BF372" i="2"/>
  <c r="BF375" i="2"/>
  <c r="BF377" i="2"/>
  <c r="BF379" i="2"/>
  <c r="BF380" i="2"/>
  <c r="BF381" i="2"/>
  <c r="BF385" i="2"/>
  <c r="BF389" i="2"/>
  <c r="BF416" i="2"/>
  <c r="BF428" i="2"/>
  <c r="BF430" i="2"/>
  <c r="BF431" i="2"/>
  <c r="BF434" i="2"/>
  <c r="BF436" i="2"/>
  <c r="BF446" i="2"/>
  <c r="BF447" i="2"/>
  <c r="BF449" i="2"/>
  <c r="BF464" i="2"/>
  <c r="BF470" i="2"/>
  <c r="BF473" i="2"/>
  <c r="BF478" i="2"/>
  <c r="BF480" i="2"/>
  <c r="F38" i="2"/>
  <c r="BC95" i="1" s="1"/>
  <c r="BC94" i="1" s="1"/>
  <c r="W32" i="1" s="1"/>
  <c r="J35" i="2"/>
  <c r="AV95" i="1" s="1"/>
  <c r="F39" i="2"/>
  <c r="BD95" i="1" s="1"/>
  <c r="BD94" i="1" s="1"/>
  <c r="W33" i="1" s="1"/>
  <c r="F37" i="2"/>
  <c r="BB95" i="1" s="1"/>
  <c r="BB94" i="1" s="1"/>
  <c r="W31" i="1" s="1"/>
  <c r="F35" i="2"/>
  <c r="AZ95" i="1" s="1"/>
  <c r="AZ94" i="1" s="1"/>
  <c r="W29" i="1" s="1"/>
  <c r="T153" i="2" l="1"/>
  <c r="P153" i="2"/>
  <c r="R153" i="2"/>
  <c r="BK153" i="2"/>
  <c r="J153" i="2"/>
  <c r="J97" i="2" s="1"/>
  <c r="R192" i="2"/>
  <c r="T192" i="2"/>
  <c r="P192" i="2"/>
  <c r="J154" i="2"/>
  <c r="J98" i="2" s="1"/>
  <c r="BK192" i="2"/>
  <c r="J192" i="2" s="1"/>
  <c r="J103" i="2" s="1"/>
  <c r="BK476" i="2"/>
  <c r="J476" i="2" s="1"/>
  <c r="J120" i="2" s="1"/>
  <c r="AY94" i="1"/>
  <c r="AX94" i="1"/>
  <c r="AV94" i="1"/>
  <c r="AK29" i="1" s="1"/>
  <c r="T152" i="2" l="1"/>
  <c r="R152" i="2"/>
  <c r="P152" i="2"/>
  <c r="AU95" i="1" s="1"/>
  <c r="AU94" i="1" s="1"/>
  <c r="BK152" i="2"/>
  <c r="J152" i="2" s="1"/>
  <c r="J96" i="2" s="1"/>
  <c r="J30" i="2" s="1"/>
  <c r="J131" i="2" s="1"/>
  <c r="BF131" i="2" s="1"/>
  <c r="J36" i="2" s="1"/>
  <c r="AW95" i="1" s="1"/>
  <c r="AT95" i="1" s="1"/>
  <c r="F36" i="2" l="1"/>
  <c r="BA95" i="1" s="1"/>
  <c r="BA94" i="1" s="1"/>
  <c r="W30" i="1" s="1"/>
  <c r="J125" i="2"/>
  <c r="J133" i="2" s="1"/>
  <c r="J31" i="2" l="1"/>
  <c r="J32" i="2"/>
  <c r="AG95" i="1" s="1"/>
  <c r="AN95" i="1" s="1"/>
  <c r="AW94" i="1"/>
  <c r="AK30" i="1"/>
  <c r="J41" i="2" l="1"/>
  <c r="AT94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<sst xmlns="http://schemas.openxmlformats.org/spreadsheetml/2006/main" count="4299" uniqueCount="995">
  <si>
    <t>Export Komplet</t>
  </si>
  <si>
    <t/>
  </si>
  <si>
    <t>2.0</t>
  </si>
  <si>
    <t>False</t>
  </si>
  <si>
    <t>{df1f4a10-f93e-4720-a39f-b07aa67fd625}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</si>
  <si>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</si>
  <si>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</si>
  <si>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</si>
  <si>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</si>
  <si>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</si>
  <si>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</si>
  <si>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</si>
  <si>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</si>
  <si>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</si>
  <si>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P2213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</si>
  <si>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</si>
  <si>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</si>
  <si>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 1.11  4+1  (typ byt č.2)</t>
  </si>
  <si>
    <t>KSO:</t>
  </si>
  <si>
    <t>CC-CZ:</t>
  </si>
  <si>
    <t>Místo:</t>
  </si>
  <si>
    <t xml:space="preserve"> </t>
  </si>
  <si>
    <t>Datum:</t>
  </si>
  <si>
    <t>16. 1. 2023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</si>
  <si>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</si>
  <si>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</si>
  <si>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</si>
  <si>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</si>
  <si>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</si>
  <si>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</si>
  <si>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</si>
  <si>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</si>
  <si>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</si>
  <si>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</si>
  <si>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</si>
  <si>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</si>
  <si>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</si>
  <si>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</si>
  <si>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</si>
  <si>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</si>
  <si>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</si>
  <si>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</si>
  <si>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</si>
  <si>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</si>
  <si>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</si>
  <si>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</si>
  <si>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</si>
  <si>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</si>
  <si>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</si>
  <si>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</si>
  <si>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</si>
  <si>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</si>
  <si>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</si>
  <si>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</si>
  <si>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</si>
  <si>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</si>
  <si>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</si>
  <si>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</si>
  <si>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</si>
  <si>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</si>
  <si>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</si>
  <si>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</si>
  <si>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</si>
  <si>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</si>
  <si>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</si>
  <si>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</si>
  <si>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</si>
  <si>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</si>
  <si>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</si>
  <si>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</si>
  <si>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</si>
  <si>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</si>
  <si>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</si>
  <si>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</si>
  <si>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</si>
  <si>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</si>
  <si>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</si>
  <si>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</si>
  <si>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</si>
  <si>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</si>
  <si>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</si>
  <si>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2 2023</t>
  </si>
  <si>
    <t>Bytová jednotka typ byt č.2 var. 2</t>
  </si>
  <si>
    <t>STA</t>
  </si>
  <si>
    <t>1</t>
  </si>
  <si>
    <t>{a9d38ec2-0e58-48ca-b1bf-7a41bcbfdd60}</t>
  </si>
  <si>
    <t>KRYCÍ LIST SOUPISU PRACÍ</t>
  </si>
  <si>
    <t>Objekt:</t>
  </si>
  <si>
    <t>2 2023 - Bytová jednotka typ byt č.2 var. 2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</si>
  <si>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</si>
  <si>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</si>
  <si>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</si>
  <si>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</si>
  <si>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</si>
  <si>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</si>
  <si>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</si>
  <si>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</si>
  <si>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</si>
  <si>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</si>
  <si>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</si>
  <si>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</si>
  <si>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</si>
  <si>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</si>
  <si>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</si>
  <si>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</si>
  <si>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</si>
  <si>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</si>
  <si>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</si>
  <si>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</si>
  <si>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</si>
  <si>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</si>
  <si>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</si>
  <si>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</si>
  <si>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</si>
  <si>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</si>
  <si>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</si>
  <si>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</si>
  <si>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</si>
  <si>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</si>
  <si>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</si>
  <si>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</si>
  <si>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</si>
  <si>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2) Ostatní náklady</t>
  </si>
  <si>
    <t>Zařízení staveniště</t>
  </si>
  <si>
    <t>VRN</t>
  </si>
  <si>
    <t>2</t>
  </si>
  <si>
    <t>Mimostav. doprava</t>
  </si>
  <si>
    <t>Územní vlivy</t>
  </si>
  <si>
    <t>Provozní vlivy</t>
  </si>
  <si>
    <t>Ostatní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</si>
  <si>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</si>
  <si>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</si>
  <si>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</si>
  <si>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</si>
  <si>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</si>
  <si>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</si>
  <si>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</si>
  <si>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</si>
  <si>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</si>
  <si>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</si>
  <si>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</si>
  <si>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</si>
  <si>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</si>
  <si>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</si>
  <si>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</si>
  <si>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</si>
  <si>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</si>
  <si>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</si>
  <si>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</si>
  <si>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</si>
  <si>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</si>
  <si>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</si>
  <si>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</si>
  <si>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</si>
  <si>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</si>
  <si>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CS ÚRS 2023 01</t>
  </si>
  <si>
    <t>4</t>
  </si>
  <si>
    <t>-720624253</t>
  </si>
  <si>
    <t>VV</t>
  </si>
  <si>
    <t>1,82*0,8</t>
  </si>
  <si>
    <t>6</t>
  </si>
  <si>
    <t>Úpravy povrchů, podlahy a osazování výplní</t>
  </si>
  <si>
    <t>611315401</t>
  </si>
  <si>
    <t>Oprava vnitřní vápenné hrubé omítky stropů v rozsahu plochy do 10 %</t>
  </si>
  <si>
    <t>-727136119</t>
  </si>
  <si>
    <t>4,41+8,02</t>
  </si>
  <si>
    <t>612315401</t>
  </si>
  <si>
    <t>Oprava vnitřní vápenné hrubé omítky stěn v rozsahu plochy do 10 %</t>
  </si>
  <si>
    <t>469905602</t>
  </si>
  <si>
    <t>(2,85+2,815)*2*2,65</t>
  </si>
  <si>
    <t>(2,51+1,55+2,85+1,55+1,35)*2,65</t>
  </si>
  <si>
    <t>Součet</t>
  </si>
  <si>
    <t>2,815*2,85</t>
  </si>
  <si>
    <t>5</t>
  </si>
  <si>
    <t>50</t>
  </si>
  <si>
    <t>632441112</t>
  </si>
  <si>
    <t>Potěr cementový samonivelační tl do 30 mm ze suchých směsí</t>
  </si>
  <si>
    <t>-212969266</t>
  </si>
  <si>
    <t>1,82*2,51</t>
  </si>
  <si>
    <t>0,95*1,535</t>
  </si>
  <si>
    <t>7</t>
  </si>
  <si>
    <t>642944121</t>
  </si>
  <si>
    <t>Osazování ocelových zárubní dodatečné pl do 2,5 m2</t>
  </si>
  <si>
    <t>kus</t>
  </si>
  <si>
    <t>936413435</t>
  </si>
  <si>
    <t>8</t>
  </si>
  <si>
    <t>M</t>
  </si>
  <si>
    <t>55331589</t>
  </si>
  <si>
    <t>zárubeň jednokřídlá ocelová pro sádrokartonové příčky tl stěny 75-100mm rozměru 700/1970, 2100mm</t>
  </si>
  <si>
    <t>-1683591291</t>
  </si>
  <si>
    <t>9</t>
  </si>
  <si>
    <t>Ostatní konstrukce a práce, bourání</t>
  </si>
  <si>
    <t>952901111</t>
  </si>
  <si>
    <t>Vyčištění budov bytové a občanské výstavby při výšce podlaží do 4 m</t>
  </si>
  <si>
    <t>-979608058</t>
  </si>
  <si>
    <t>7*2,85</t>
  </si>
  <si>
    <t>přístupová trasa do bytu-choba:</t>
  </si>
  <si>
    <t>10</t>
  </si>
  <si>
    <t>962084121</t>
  </si>
  <si>
    <t>Bourání příček umakartových tl do 50 mm</t>
  </si>
  <si>
    <t>1717081684</t>
  </si>
  <si>
    <t>(2,565*2+1,895*2+3+0,895)*2,6</t>
  </si>
  <si>
    <t>11</t>
  </si>
  <si>
    <t>965046111</t>
  </si>
  <si>
    <t>Broušení stávajících betonových podlah úběr do 3 mm</t>
  </si>
  <si>
    <t>2018123181</t>
  </si>
  <si>
    <t>2,565*1,895-0,895*0,65</t>
  </si>
  <si>
    <t>0,7*3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</si>
  <si>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</si>
  <si>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</si>
  <si>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</si>
  <si>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</si>
  <si>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</si>
  <si>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-75754846</t>
  </si>
  <si>
    <t>13</t>
  </si>
  <si>
    <t>997013219</t>
  </si>
  <si>
    <t>Příplatek k vnitrostaveništní dopravě suti a vybouraných hmot za zvětšenou dopravu suti ZKD 10 m</t>
  </si>
  <si>
    <t>1257223625</t>
  </si>
  <si>
    <t>3,758*50 "Přepočtené koeficientem množství</t>
  </si>
  <si>
    <t>14</t>
  </si>
  <si>
    <t>997013501</t>
  </si>
  <si>
    <t>Odvoz suti a vybouraných hmot na skládku nebo meziskládku do 1 km se složením</t>
  </si>
  <si>
    <t>-1594199981</t>
  </si>
  <si>
    <t>15</t>
  </si>
  <si>
    <t>997013509</t>
  </si>
  <si>
    <t>Příplatek k odvozu suti a vybouraných hmot na skládku ZKD 1 km přes 1 km</t>
  </si>
  <si>
    <t>131467530</t>
  </si>
  <si>
    <t>3,758*9 "Přepočtené koeficientem množství</t>
  </si>
  <si>
    <t>16</t>
  </si>
  <si>
    <t>997013631</t>
  </si>
  <si>
    <t>Poplatek za uložení na skládce (skládkovné) stavebního odpadu směsného kód odpadu 17 09 04</t>
  </si>
  <si>
    <t>-105140928</t>
  </si>
  <si>
    <t>998</t>
  </si>
  <si>
    <t>Přesun hmot</t>
  </si>
  <si>
    <t>17</t>
  </si>
  <si>
    <t>998011003</t>
  </si>
  <si>
    <t>Přesun hmot pro budovy zděné v do 24 m</t>
  </si>
  <si>
    <t>-1791269274</t>
  </si>
  <si>
    <t>PSV</t>
  </si>
  <si>
    <t>Práce a dodávky PSV</t>
  </si>
  <si>
    <t>711</t>
  </si>
  <si>
    <t>Izolace proti vodě, vlhkosti a plynům</t>
  </si>
  <si>
    <t>18</t>
  </si>
  <si>
    <t>711191201</t>
  </si>
  <si>
    <t>Provedení izolace proti vlhkosti hydroizolační stěrkou vodorovné na betonu, 2 vrstvy</t>
  </si>
  <si>
    <t>2000211611</t>
  </si>
  <si>
    <t>2,51*1,82</t>
  </si>
  <si>
    <t>19</t>
  </si>
  <si>
    <t>711192201</t>
  </si>
  <si>
    <t>Provedení izolace proti vlhkosti hydroizolační stěrkou svislé na betonu, 2 vrstvy</t>
  </si>
  <si>
    <t>491855676</t>
  </si>
  <si>
    <t>(0,95+1,535)*2*0,2</t>
  </si>
  <si>
    <t>(0,7+1,82+0,7)*2</t>
  </si>
  <si>
    <t>(1,81+1,82+1,81)*0,2</t>
  </si>
  <si>
    <t>pod vanou:</t>
  </si>
  <si>
    <t>20</t>
  </si>
  <si>
    <t>24617150</t>
  </si>
  <si>
    <t>hmota nátěrová hydroizolační elastická na beton nebo omítku</t>
  </si>
  <si>
    <t>kg</t>
  </si>
  <si>
    <t>32</t>
  </si>
  <si>
    <t>-1427332410</t>
  </si>
  <si>
    <t>spotřeba 3kg/m2, tl. 2mm</t>
  </si>
  <si>
    <t>(6,026+9,978)*3</t>
  </si>
  <si>
    <t>711199095</t>
  </si>
  <si>
    <t>Příplatek k izolacím proti zemní vlhkosti za plochu do 10 m2 natěradly za studena nebo za horka</t>
  </si>
  <si>
    <t>-455017019</t>
  </si>
  <si>
    <t>6,026+9,978</t>
  </si>
  <si>
    <t>22</t>
  </si>
  <si>
    <t>711199101</t>
  </si>
  <si>
    <t>Provedení těsnícího pásu do spoje dilatační nebo styčné spáry podlaha - stěna</t>
  </si>
  <si>
    <t>m</t>
  </si>
  <si>
    <t>-999077130</t>
  </si>
  <si>
    <t>(1,535+0,95)*2</t>
  </si>
  <si>
    <t>(2,51+1,82)*2</t>
  </si>
  <si>
    <t>2,6*2</t>
  </si>
  <si>
    <t>0,2*6</t>
  </si>
  <si>
    <t>23</t>
  </si>
  <si>
    <t>711199102</t>
  </si>
  <si>
    <t>Provedení těsnícího koutu pro vnější nebo vnitřní roh spáry podlaha - stěna</t>
  </si>
  <si>
    <t>935205237</t>
  </si>
  <si>
    <t>24</t>
  </si>
  <si>
    <t>28355020</t>
  </si>
  <si>
    <t>páska pružná těsnící š 80mm</t>
  </si>
  <si>
    <t>-389536473</t>
  </si>
  <si>
    <t>20,03*1,1</t>
  </si>
  <si>
    <t>25</t>
  </si>
  <si>
    <t>998711103</t>
  </si>
  <si>
    <t>Přesun hmot tonážní pro izolace proti vodě, vlhkosti a plynům v objektech výšky do 60 m</t>
  </si>
  <si>
    <t>-127650955</t>
  </si>
  <si>
    <t>721</t>
  </si>
  <si>
    <t>Zdravotechnika - vnitřní kanalizace</t>
  </si>
  <si>
    <t>26</t>
  </si>
  <si>
    <t>721171808</t>
  </si>
  <si>
    <t>Demontáž potrubí z PVC do D 114</t>
  </si>
  <si>
    <t>75783825</t>
  </si>
  <si>
    <t>27</t>
  </si>
  <si>
    <t>721173706</t>
  </si>
  <si>
    <t>Potrubí kanalizační z PE odpadní DN 100</t>
  </si>
  <si>
    <t>-390319178</t>
  </si>
  <si>
    <t>28</t>
  </si>
  <si>
    <t>721173722</t>
  </si>
  <si>
    <t>Potrubí kanalizační z PE připojovací DN 40</t>
  </si>
  <si>
    <t>-79710470</t>
  </si>
  <si>
    <t>29</t>
  </si>
  <si>
    <t>721173724</t>
  </si>
  <si>
    <t>Potrubí kanalizační z PE připojovací DN 70</t>
  </si>
  <si>
    <t>909166649</t>
  </si>
  <si>
    <t>30</t>
  </si>
  <si>
    <t>721220801</t>
  </si>
  <si>
    <t>Demontáž uzávěrek zápachových DN 70</t>
  </si>
  <si>
    <t>182536929</t>
  </si>
  <si>
    <t>vana,umyvadlo,pračka:</t>
  </si>
  <si>
    <t>31</t>
  </si>
  <si>
    <t>721290111</t>
  </si>
  <si>
    <t>Zkouška těsnosti potrubí kanalizace vodou do DN 125</t>
  </si>
  <si>
    <t>-701610025</t>
  </si>
  <si>
    <t>OO</t>
  </si>
  <si>
    <t>Otočení odpadu hlavního stoupacího vedení pro wc z důvodu změny orientace vč. materiálu (kolena, odbočka)</t>
  </si>
  <si>
    <t>kpl</t>
  </si>
  <si>
    <t>-68964052</t>
  </si>
  <si>
    <t>33</t>
  </si>
  <si>
    <t>998721103</t>
  </si>
  <si>
    <t>Přesun hmot tonážní pro vnitřní kanalizace v objektech v do 24 m</t>
  </si>
  <si>
    <t>-624137234</t>
  </si>
  <si>
    <t>722</t>
  </si>
  <si>
    <t>Zdravotechnika - vnitřní vodovod</t>
  </si>
  <si>
    <t>34</t>
  </si>
  <si>
    <t>722170801</t>
  </si>
  <si>
    <t>Demontáž rozvodů vody z plastů do D 25</t>
  </si>
  <si>
    <t>-1579815164</t>
  </si>
  <si>
    <t>35</t>
  </si>
  <si>
    <t>722176113</t>
  </si>
  <si>
    <t>Montáž potrubí plastové spojované svary polyfuzně do D 25 mm</t>
  </si>
  <si>
    <t>-1196736515</t>
  </si>
  <si>
    <t>36</t>
  </si>
  <si>
    <t>28615150</t>
  </si>
  <si>
    <t>trubka vodovodní tlaková PPR řada PN 20 D 16mm dl 4m</t>
  </si>
  <si>
    <t>-979762028</t>
  </si>
  <si>
    <t>37</t>
  </si>
  <si>
    <t>28615152</t>
  </si>
  <si>
    <t>trubka vodovodní tlaková PPR řada PN 20 D 20mm dl 4m</t>
  </si>
  <si>
    <t>1609024396</t>
  </si>
  <si>
    <t>38</t>
  </si>
  <si>
    <t>28615153</t>
  </si>
  <si>
    <t>trubka vodovodní tlaková PPR řada PN 20 D 25mm dl 4m</t>
  </si>
  <si>
    <t>952345474</t>
  </si>
  <si>
    <t>39</t>
  </si>
  <si>
    <t>722179191</t>
  </si>
  <si>
    <t>Příplatek k rozvodu vody z plastů za malý rozsah prací na zakázce do 20 m</t>
  </si>
  <si>
    <t>soubor</t>
  </si>
  <si>
    <t>546144425</t>
  </si>
  <si>
    <t>40</t>
  </si>
  <si>
    <t>722179192</t>
  </si>
  <si>
    <t>Příplatek k rozvodu vody z plastů za potrubí do D 32 mm do 15 svarů</t>
  </si>
  <si>
    <t>1841028778</t>
  </si>
  <si>
    <t>41</t>
  </si>
  <si>
    <t>722290215</t>
  </si>
  <si>
    <t>Zkouška těsnosti vodovodního potrubí hrdlového nebo přírubového do DN 100</t>
  </si>
  <si>
    <t>-1196270249</t>
  </si>
  <si>
    <t>42</t>
  </si>
  <si>
    <t>722290234</t>
  </si>
  <si>
    <t>Proplach a dezinfekce vodovodního potrubí do DN 80</t>
  </si>
  <si>
    <t>1415411632</t>
  </si>
  <si>
    <t>43</t>
  </si>
  <si>
    <t>Přesunutí hlavních uzavíracích ventilů a vodoměrů z důvodu změny orientace přístupu do šachtice, včetně odstavení stoupacího potrubí</t>
  </si>
  <si>
    <t>-1115495024</t>
  </si>
  <si>
    <t>studená voda:</t>
  </si>
  <si>
    <t xml:space="preserve">teplá voda: </t>
  </si>
  <si>
    <t>44</t>
  </si>
  <si>
    <t>998722103</t>
  </si>
  <si>
    <t>Přesun hmot tonážní pro vnitřní vodovod v objektech v do 24 m</t>
  </si>
  <si>
    <t>1957091507</t>
  </si>
  <si>
    <t>723</t>
  </si>
  <si>
    <t>Zdravotechnika - vnitřní plynovod</t>
  </si>
  <si>
    <t>45</t>
  </si>
  <si>
    <t>723120804</t>
  </si>
  <si>
    <t>Demontáž potrubí ocelové závitové svařované do DN 25</t>
  </si>
  <si>
    <t>1595084257</t>
  </si>
  <si>
    <t>46</t>
  </si>
  <si>
    <t>723150421</t>
  </si>
  <si>
    <t>Potrubí plyn ocelové z ušlechtilé oceli spojované lisováním D 15x1 mm</t>
  </si>
  <si>
    <t>515272783</t>
  </si>
  <si>
    <t>chránička:</t>
  </si>
  <si>
    <t>47</t>
  </si>
  <si>
    <t>723181011</t>
  </si>
  <si>
    <t>Potrubí měděné polotvrdé spojované lisováním D 15x1 mm</t>
  </si>
  <si>
    <t>1352661899</t>
  </si>
  <si>
    <t>48</t>
  </si>
  <si>
    <t>723190105</t>
  </si>
  <si>
    <t>Přípojka plynovodní nerezová hadice G1/2 F x G1/2 F délky 100 cm spojovaná na závit</t>
  </si>
  <si>
    <t>923977741</t>
  </si>
  <si>
    <t>49</t>
  </si>
  <si>
    <t>723190901</t>
  </si>
  <si>
    <t>Uzavření,otevření plynovodního potrubí při opravě</t>
  </si>
  <si>
    <t>-1457725637</t>
  </si>
  <si>
    <t>723190907</t>
  </si>
  <si>
    <t>Odvzdušnění nebo napuštění plynovodního potrubí</t>
  </si>
  <si>
    <t>-1577108222</t>
  </si>
  <si>
    <t>51</t>
  </si>
  <si>
    <t>723190909</t>
  </si>
  <si>
    <t>Zkouška těsnosti potrubí plynovodního</t>
  </si>
  <si>
    <t>1832227746</t>
  </si>
  <si>
    <t>52</t>
  </si>
  <si>
    <t>KV</t>
  </si>
  <si>
    <t>Příprava odběrného místa pro osazení plynoměru - dodání hl. uzavíracího kulového ventilu G1, dodání rozpěrky k plynoměru, z důvodu změny orientace přístupu do šachtice</t>
  </si>
  <si>
    <t>-1142754428</t>
  </si>
  <si>
    <t>53</t>
  </si>
  <si>
    <t>998723103</t>
  </si>
  <si>
    <t>Přesun hmot tonážní pro vnitřní plynovod v objektech v do 24 m</t>
  </si>
  <si>
    <t>-1048691839</t>
  </si>
  <si>
    <t>725</t>
  </si>
  <si>
    <t>Zdravotechnika - zařizovací předměty</t>
  </si>
  <si>
    <t>54</t>
  </si>
  <si>
    <t>725110811</t>
  </si>
  <si>
    <t>Demontáž klozetů splachovací s nádrží</t>
  </si>
  <si>
    <t>-244303074</t>
  </si>
  <si>
    <t>55</t>
  </si>
  <si>
    <t>725112001</t>
  </si>
  <si>
    <t>Klozet keramický standardní samostatně stojící s hlubokým splachováním odpad vodorovný</t>
  </si>
  <si>
    <t>1952665717</t>
  </si>
  <si>
    <t>56</t>
  </si>
  <si>
    <t>725210821</t>
  </si>
  <si>
    <t>Demontáž umyvadel bez výtokových armatur</t>
  </si>
  <si>
    <t>788519960</t>
  </si>
  <si>
    <t>57</t>
  </si>
  <si>
    <t>725211646</t>
  </si>
  <si>
    <t>Umyvadlo keramické bílé šířky 800 mm do nábytku připevněné na stěnu šrouby</t>
  </si>
  <si>
    <t>-884855802</t>
  </si>
  <si>
    <t>58</t>
  </si>
  <si>
    <t>725220841</t>
  </si>
  <si>
    <t>Demontáž van ocelová</t>
  </si>
  <si>
    <t>-349476455</t>
  </si>
  <si>
    <t>59</t>
  </si>
  <si>
    <t>725222169</t>
  </si>
  <si>
    <t>Vana bez armatur výtokových akrylátová se zápachovou uzávěrkou tvarovaná 1800x800 mm</t>
  </si>
  <si>
    <t>-1655141577</t>
  </si>
  <si>
    <t>60</t>
  </si>
  <si>
    <t>725229103</t>
  </si>
  <si>
    <t>Montáž vany se zápachovou uzávěrkou akrylátových</t>
  </si>
  <si>
    <t>-1042627140</t>
  </si>
  <si>
    <t>61</t>
  </si>
  <si>
    <t>725810811</t>
  </si>
  <si>
    <t>Demontáž ventilů výtokových nástěnných</t>
  </si>
  <si>
    <t>-1916555890</t>
  </si>
  <si>
    <t>62</t>
  </si>
  <si>
    <t>725811115</t>
  </si>
  <si>
    <t>Ventil nástěnný pevný výtok G1/2x80 mm</t>
  </si>
  <si>
    <t>-975709295</t>
  </si>
  <si>
    <t>63</t>
  </si>
  <si>
    <t>725820801</t>
  </si>
  <si>
    <t>Demontáž baterie nástěnné do G 3 / 4</t>
  </si>
  <si>
    <t>1427272899</t>
  </si>
  <si>
    <t>64</t>
  </si>
  <si>
    <t>725822611</t>
  </si>
  <si>
    <t>Baterie umyvadlová stojánková páková bez výpusti</t>
  </si>
  <si>
    <t>96306229</t>
  </si>
  <si>
    <t>65</t>
  </si>
  <si>
    <t>725831313</t>
  </si>
  <si>
    <t>Baterie vanová nástěnná páková s příslušenstvím a pohyblivým držákem</t>
  </si>
  <si>
    <t>-236164226</t>
  </si>
  <si>
    <t>66</t>
  </si>
  <si>
    <t>725865501</t>
  </si>
  <si>
    <t>Odpadní souprava DN 40/50 se zápachovou uzávěrkou pro vanu, ovládání bovdenem</t>
  </si>
  <si>
    <t>746095992</t>
  </si>
  <si>
    <t>67</t>
  </si>
  <si>
    <t>725869101</t>
  </si>
  <si>
    <t>Montáž zápachových uzávěrek do DN 40</t>
  </si>
  <si>
    <t>586907575</t>
  </si>
  <si>
    <t>68</t>
  </si>
  <si>
    <t>55161837</t>
  </si>
  <si>
    <t>uzávěrka zápachová pro pračku a myčku nástěnná PP-bílá DN 40</t>
  </si>
  <si>
    <t>-17443632</t>
  </si>
  <si>
    <t>69</t>
  </si>
  <si>
    <t>ZUU</t>
  </si>
  <si>
    <t>Zápachová uzávěra - sifon pro umyvadla, provedení plast</t>
  </si>
  <si>
    <t>-1113966947</t>
  </si>
  <si>
    <t>70</t>
  </si>
  <si>
    <t>725980123</t>
  </si>
  <si>
    <t>Dvířka 30/30 vč. montáže a začištění k obkladu, menší rozměr bude odsouhlasen investorem</t>
  </si>
  <si>
    <t>77931120</t>
  </si>
  <si>
    <t>71</t>
  </si>
  <si>
    <t>998725103</t>
  </si>
  <si>
    <t>Přesun hmot tonážní pro zařizovací předměty v objektech v do 24 m</t>
  </si>
  <si>
    <t>-1818879220</t>
  </si>
  <si>
    <t>72</t>
  </si>
  <si>
    <t>OIM</t>
  </si>
  <si>
    <t>Ostatní instalační materiál nutný pro dopojení zařizovacích předmětů (pancéřové hadičky, těsnění atd...)</t>
  </si>
  <si>
    <t>-497905479</t>
  </si>
  <si>
    <t>73</t>
  </si>
  <si>
    <t>SK</t>
  </si>
  <si>
    <t>D+M skříňky pod umyvadlo š. 800 mm</t>
  </si>
  <si>
    <t>814612858</t>
  </si>
  <si>
    <t>74</t>
  </si>
  <si>
    <t>735141111</t>
  </si>
  <si>
    <t>Montáž tělesa výšky do 1400 mm na stěnu</t>
  </si>
  <si>
    <t>CS ÚRS 2022 01</t>
  </si>
  <si>
    <t>1442910048</t>
  </si>
  <si>
    <t>75</t>
  </si>
  <si>
    <t>ETP</t>
  </si>
  <si>
    <t>Elektrický topný žebřík 450x900 bílý vč. držáků na stěnu</t>
  </si>
  <si>
    <t>1053954150</t>
  </si>
  <si>
    <t>726</t>
  </si>
  <si>
    <t>Zdravotechnika - předstěnové instalace</t>
  </si>
  <si>
    <t>76</t>
  </si>
  <si>
    <t>726131001</t>
  </si>
  <si>
    <t>Instalační předstěna - umyvadlo do v 1120 mm se stojánkovou baterií do lehkých stěn s kovovou kcí</t>
  </si>
  <si>
    <t>1092280769</t>
  </si>
  <si>
    <t>77</t>
  </si>
  <si>
    <t>998726113</t>
  </si>
  <si>
    <t>Přesun hmot tonážní pro instalační prefabrikáty v objektech v do 24 m</t>
  </si>
  <si>
    <t>1015481253</t>
  </si>
  <si>
    <t>741</t>
  </si>
  <si>
    <t>Elektroinstalace - silnoproud</t>
  </si>
  <si>
    <t>78</t>
  </si>
  <si>
    <t>LED1</t>
  </si>
  <si>
    <t>LED pásek 12w/m, počet LED diod: 60/m, krytí:IP20,svítivost až 1280lm,4000K DC12v</t>
  </si>
  <si>
    <t>-1056168486</t>
  </si>
  <si>
    <t>79</t>
  </si>
  <si>
    <t>LED2</t>
  </si>
  <si>
    <t>Nástěnný profil pro LED pásky Mikro,Profil+ násuvný kryt čirý 2m + přísl.</t>
  </si>
  <si>
    <t>-380524292</t>
  </si>
  <si>
    <t>80</t>
  </si>
  <si>
    <t>LED4</t>
  </si>
  <si>
    <t>LED zdroj vnitřní, výkon:36W,výstupní napětí DC12V,výstupní proud 3A,vstupní napětí:230V</t>
  </si>
  <si>
    <t>100584726</t>
  </si>
  <si>
    <t>81</t>
  </si>
  <si>
    <t>LED5</t>
  </si>
  <si>
    <t>Montáž, instalace a zapojení LED pásku</t>
  </si>
  <si>
    <t>558407658</t>
  </si>
  <si>
    <t>82</t>
  </si>
  <si>
    <t>LTN-10B-1</t>
  </si>
  <si>
    <t>Jistič, In 10 A, Ue AC 230/400 V / DC 72 V, charakteristika B, 1pól, Icn 10 kA</t>
  </si>
  <si>
    <t>ks</t>
  </si>
  <si>
    <t>-1899429911</t>
  </si>
  <si>
    <t>83</t>
  </si>
  <si>
    <t>LTN-16B-1</t>
  </si>
  <si>
    <t>Jistič, In 16 A, Ue AC 230/400 V / DC 72 V, charakteristika B, 1pól, Icn 10 kA</t>
  </si>
  <si>
    <t>1585883159</t>
  </si>
  <si>
    <t>84</t>
  </si>
  <si>
    <t>S1L-210-10</t>
  </si>
  <si>
    <t>Propojovací lišta, 1pól. provedení, průřez 10 mm2, rozteč 17,8 mm, počet vývodů 12, kolíky</t>
  </si>
  <si>
    <t>337435175</t>
  </si>
  <si>
    <t>85</t>
  </si>
  <si>
    <t>LFN-25-2-030A</t>
  </si>
  <si>
    <t>Proudový chránič, In 25 A, Ue AC 230 V, Idn 30 mA, 2pól, Inc 10 kA, typ A</t>
  </si>
  <si>
    <t>309914624</t>
  </si>
  <si>
    <t>86</t>
  </si>
  <si>
    <t>Pol1</t>
  </si>
  <si>
    <t>Montážní, spojovací a pomocný materiál</t>
  </si>
  <si>
    <t>-623409147</t>
  </si>
  <si>
    <t>87</t>
  </si>
  <si>
    <t>Pol2</t>
  </si>
  <si>
    <t>Montáž, certifikace, instalace, zapojení</t>
  </si>
  <si>
    <t>1688869010</t>
  </si>
  <si>
    <t>88</t>
  </si>
  <si>
    <t>5513A-C02357 B</t>
  </si>
  <si>
    <t>Zásuvka dvojnásobná s ochrannými kolíky, s clonkami, s natočenou dutinou, IP 40, 16 A,  250 V AC</t>
  </si>
  <si>
    <t>-939874503</t>
  </si>
  <si>
    <t>89</t>
  </si>
  <si>
    <t>5519A-A02357 B</t>
  </si>
  <si>
    <t>Zásuvka jednonásobná s ochranným kolíkem, s clonkami, IP 40, 16 A, 250 V AC</t>
  </si>
  <si>
    <t>1954976396</t>
  </si>
  <si>
    <t>90</t>
  </si>
  <si>
    <t>3559-A01345</t>
  </si>
  <si>
    <t>Přístroj spínače jednopólového (řazení 1), 10 AX, 250 V AC</t>
  </si>
  <si>
    <t>-141916086</t>
  </si>
  <si>
    <t>91</t>
  </si>
  <si>
    <t>3559-A52345</t>
  </si>
  <si>
    <t>Přístroj přepínače střídavého dvojitého (řazení 5B resp.6+6), 10 AX, 250 V AC</t>
  </si>
  <si>
    <t>-240287484</t>
  </si>
  <si>
    <t>92</t>
  </si>
  <si>
    <t>3558A-A651 B</t>
  </si>
  <si>
    <t>Kryt spínače kolébkového jednoduchý</t>
  </si>
  <si>
    <t>349078902</t>
  </si>
  <si>
    <t>93</t>
  </si>
  <si>
    <t>3558A-A652 B</t>
  </si>
  <si>
    <t>Kryt spínače kolébkového dělený</t>
  </si>
  <si>
    <t>-1304270344</t>
  </si>
  <si>
    <t>94</t>
  </si>
  <si>
    <t>3901A-B10 B</t>
  </si>
  <si>
    <t>Rámeček pro elektroinstalační přístroje, jednonásobný</t>
  </si>
  <si>
    <t>-505763796</t>
  </si>
  <si>
    <t>95</t>
  </si>
  <si>
    <t>KUL 68-45/LD</t>
  </si>
  <si>
    <t>krabice do dutých stěn (vč. Hořlavých materiálů)</t>
  </si>
  <si>
    <t>-1293178149</t>
  </si>
  <si>
    <t>96</t>
  </si>
  <si>
    <t>TYP015</t>
  </si>
  <si>
    <t>Svorka bezšroubová 5 x 1,0 - 2,5</t>
  </si>
  <si>
    <t>821990031</t>
  </si>
  <si>
    <t>97</t>
  </si>
  <si>
    <t>TYP018</t>
  </si>
  <si>
    <t>Svorka bezšroubová 4 x 1,0 - 2,5</t>
  </si>
  <si>
    <t>378230109</t>
  </si>
  <si>
    <t>98</t>
  </si>
  <si>
    <t>TYP016</t>
  </si>
  <si>
    <t>Svorka bezšroubová 3 x 1,0 - 2,5</t>
  </si>
  <si>
    <t>-951253163</t>
  </si>
  <si>
    <t>99</t>
  </si>
  <si>
    <t>1-CYKY-J 3x2,5</t>
  </si>
  <si>
    <t>Kabel s PVC izolací i pláštěm, s Cu jádry 3 x 2,5</t>
  </si>
  <si>
    <t>494781861</t>
  </si>
  <si>
    <t>100</t>
  </si>
  <si>
    <t>1-CYKY-J 3x1,5</t>
  </si>
  <si>
    <t>Kabel s PVC izolací i pláštěm, s Cu jádry 3 x 1,5</t>
  </si>
  <si>
    <t>-1939890281</t>
  </si>
  <si>
    <t>101</t>
  </si>
  <si>
    <t>Pol3</t>
  </si>
  <si>
    <t>-77694553</t>
  </si>
  <si>
    <t>102</t>
  </si>
  <si>
    <t>Pol4</t>
  </si>
  <si>
    <t>Demontáže stávající elektroinstalace a likvidace odpadů</t>
  </si>
  <si>
    <t>567276042</t>
  </si>
  <si>
    <t>103</t>
  </si>
  <si>
    <t>Pol5</t>
  </si>
  <si>
    <t>Kabel do průřezu 3x2,5 , uložení do zdiva či dutých stěn</t>
  </si>
  <si>
    <t>325423999</t>
  </si>
  <si>
    <t>104</t>
  </si>
  <si>
    <t>Pol6</t>
  </si>
  <si>
    <t>provedení kapsy pro přístrojovou krabici</t>
  </si>
  <si>
    <t>1738574837</t>
  </si>
  <si>
    <t>105</t>
  </si>
  <si>
    <t>Pol7</t>
  </si>
  <si>
    <t>Krabice instalace</t>
  </si>
  <si>
    <t>-1744945600</t>
  </si>
  <si>
    <t>106</t>
  </si>
  <si>
    <t>Pol8</t>
  </si>
  <si>
    <t>Vypínač řazení 1 nebo 6, montáž a zapojení</t>
  </si>
  <si>
    <t>-1517934805</t>
  </si>
  <si>
    <t>107</t>
  </si>
  <si>
    <t>Pol9</t>
  </si>
  <si>
    <t>Vypínač řazení 5 nebo 5B, montáž a zapojení</t>
  </si>
  <si>
    <t>396074546</t>
  </si>
  <si>
    <t>108</t>
  </si>
  <si>
    <t>Pol10</t>
  </si>
  <si>
    <t>Zásuvka, montáž a zapojení</t>
  </si>
  <si>
    <t>-2060952976</t>
  </si>
  <si>
    <t>109</t>
  </si>
  <si>
    <t>Pol11</t>
  </si>
  <si>
    <t>Ukončení kabelů a nespecifikovatelné práce</t>
  </si>
  <si>
    <t>-1352392047</t>
  </si>
  <si>
    <t>110</t>
  </si>
  <si>
    <t>MODUS SPMI3000 KO4V2</t>
  </si>
  <si>
    <t>LED vestavné kruhové svítidlo MODUS SPMI3000, průměr 240mm, opálový kryt, LED 840, 700mA nestmívatelné, krytí IP43</t>
  </si>
  <si>
    <t>1720674802</t>
  </si>
  <si>
    <t>111</t>
  </si>
  <si>
    <t>MODUS SPMI700 KO4V2B</t>
  </si>
  <si>
    <t>LED vestavné kruhové svítidlo MODUS SPMI700, průměr 130mm, opálový kryt, LED 840, 150mA nestmívatelné, krytí IP43</t>
  </si>
  <si>
    <t>-597062649</t>
  </si>
  <si>
    <t>112</t>
  </si>
  <si>
    <t>EDM-100CTZ</t>
  </si>
  <si>
    <t>Ventilátor (IP44) s automatickou žaluzií a časovým doběhem EDM-100CTZ vč. montáže</t>
  </si>
  <si>
    <t>-912863523</t>
  </si>
  <si>
    <t>113</t>
  </si>
  <si>
    <t>Pol12</t>
  </si>
  <si>
    <t>Montáž, instalace a zapojení svítidla, nebo ventilátoru či digestoře</t>
  </si>
  <si>
    <t>-1605361104</t>
  </si>
  <si>
    <t>114</t>
  </si>
  <si>
    <t>Pol13</t>
  </si>
  <si>
    <t>výchozí revize dle ČSN 33 1500  resp. ČSN 33 2000-6 ed.2</t>
  </si>
  <si>
    <t>-817750480</t>
  </si>
  <si>
    <t>751</t>
  </si>
  <si>
    <t>Vzduchotechnika</t>
  </si>
  <si>
    <t>115</t>
  </si>
  <si>
    <t>751111811</t>
  </si>
  <si>
    <t>Demontáž ventilátoru axiálního nízkotlakého kruhové potrubí D do 200 mm</t>
  </si>
  <si>
    <t>523635710</t>
  </si>
  <si>
    <t>116</t>
  </si>
  <si>
    <t>998751102</t>
  </si>
  <si>
    <t>Přesun hmot tonážní pro vzduchotechniku v objektech v do 24 m</t>
  </si>
  <si>
    <t>1666350923</t>
  </si>
  <si>
    <t>763</t>
  </si>
  <si>
    <t>Konstrukce suché výstavby</t>
  </si>
  <si>
    <t>117</t>
  </si>
  <si>
    <t>763111331</t>
  </si>
  <si>
    <t>SDK příčka tl 80 mm profil CW+UW 50 desky 1xH2 15 TI 40 mm</t>
  </si>
  <si>
    <t>1948000515</t>
  </si>
  <si>
    <t>2,85*2,65*2</t>
  </si>
  <si>
    <t>0,95*2,65</t>
  </si>
  <si>
    <t>118</t>
  </si>
  <si>
    <t>763111351</t>
  </si>
  <si>
    <t>SDK příčka tl 105 mm profil CW+UW 75 desky 1xH2 15 s izolací 80 mm</t>
  </si>
  <si>
    <t>-1916067113</t>
  </si>
  <si>
    <t>2,51*2,65</t>
  </si>
  <si>
    <t>119</t>
  </si>
  <si>
    <t>763111718</t>
  </si>
  <si>
    <t>SDK příčka úprava styku příčky a stropu/stávající stěny páskou nebo silikonováním</t>
  </si>
  <si>
    <t>-4882267</t>
  </si>
  <si>
    <t>2,85*2</t>
  </si>
  <si>
    <t>(0,95+1,535)*2</t>
  </si>
  <si>
    <t>2,65*8</t>
  </si>
  <si>
    <t>120</t>
  </si>
  <si>
    <t>763111751</t>
  </si>
  <si>
    <t>Příplatek k SDK příčce za plochu do 6 m2 jednotlivě</t>
  </si>
  <si>
    <t>-837622480</t>
  </si>
  <si>
    <t>121</t>
  </si>
  <si>
    <t>763111762</t>
  </si>
  <si>
    <t>Příplatek k SDK příčce s jednoduchou nosnou konstrukcí za zahuštění profilů na vzdálenost 41 mm</t>
  </si>
  <si>
    <t>-1032537560</t>
  </si>
  <si>
    <t>122</t>
  </si>
  <si>
    <t>763111771</t>
  </si>
  <si>
    <t>Příplatek k SDK příčce za rovinnost kvality Q3</t>
  </si>
  <si>
    <t>1212658252</t>
  </si>
  <si>
    <t>24,275*2</t>
  </si>
  <si>
    <t>123</t>
  </si>
  <si>
    <t>763131451</t>
  </si>
  <si>
    <t>SDK podhled deska 1xH2 12,5 bez izolace dvouvrstvá spodní kce profil CD+UD</t>
  </si>
  <si>
    <t>1297388978</t>
  </si>
  <si>
    <t>4,56+1,45</t>
  </si>
  <si>
    <t>124</t>
  </si>
  <si>
    <t>763131751</t>
  </si>
  <si>
    <t>Montáž parotěsné zábrany do SDK podhledu</t>
  </si>
  <si>
    <t>-730267913</t>
  </si>
  <si>
    <t>125</t>
  </si>
  <si>
    <t>28329336</t>
  </si>
  <si>
    <t>fólie parotěsná s reflexní Al vrstvou 160 g/m2 (1,5 x 50 m)</t>
  </si>
  <si>
    <t>322437623</t>
  </si>
  <si>
    <t>6,01*1,3</t>
  </si>
  <si>
    <t>126</t>
  </si>
  <si>
    <t>998763303</t>
  </si>
  <si>
    <t>Přesun hmot tonážní pro sádrokartonové konstrukce v objektech v do 24 m</t>
  </si>
  <si>
    <t>-1064092457</t>
  </si>
  <si>
    <t>127</t>
  </si>
  <si>
    <t>VS</t>
  </si>
  <si>
    <t>Příplatek za použití vysokopevnostního sádrokartonu tvrzeného v místě zavěšení kuchyňské linky</t>
  </si>
  <si>
    <t>-1105980830</t>
  </si>
  <si>
    <t>2,85*2,65</t>
  </si>
  <si>
    <t>766</t>
  </si>
  <si>
    <t>Konstrukce truhlářské</t>
  </si>
  <si>
    <t>128</t>
  </si>
  <si>
    <t>766421812</t>
  </si>
  <si>
    <t>Demontáž truhlářského obložení podhledů z panelů plochy přes 1,5 m2</t>
  </si>
  <si>
    <t>131106637</t>
  </si>
  <si>
    <t>demontáž obložení stropu umakartem:</t>
  </si>
  <si>
    <t>2,6*1,895</t>
  </si>
  <si>
    <t>129</t>
  </si>
  <si>
    <t>766660001</t>
  </si>
  <si>
    <t>Montáž dveřních křídel otvíravých 1křídlových š do 0,8 m do ocelové zárubně</t>
  </si>
  <si>
    <t>-1862048103</t>
  </si>
  <si>
    <t>130</t>
  </si>
  <si>
    <t>61162085</t>
  </si>
  <si>
    <t>dveře jednokřídlé dřevotřískové povrch laminátový plné 700x1970-2100mm</t>
  </si>
  <si>
    <t>-305561152</t>
  </si>
  <si>
    <t>131</t>
  </si>
  <si>
    <t>61162025</t>
  </si>
  <si>
    <t>dveře jednokřídlé dřevotřískové povrch fóliový plné 700x1970-2100mm</t>
  </si>
  <si>
    <t>667570231</t>
  </si>
  <si>
    <t>132</t>
  </si>
  <si>
    <t>54914610</t>
  </si>
  <si>
    <t>-1075551079</t>
  </si>
  <si>
    <t>133</t>
  </si>
  <si>
    <t>766660722</t>
  </si>
  <si>
    <t>Montáž dveřního kování - zámku</t>
  </si>
  <si>
    <t>2041522597</t>
  </si>
  <si>
    <t>134</t>
  </si>
  <si>
    <t>54925015</t>
  </si>
  <si>
    <t>-1067688347</t>
  </si>
  <si>
    <t>135</t>
  </si>
  <si>
    <t>766699751</t>
  </si>
  <si>
    <t>Montáž překrytí podlahových spár lištou plochou</t>
  </si>
  <si>
    <t>1207055341</t>
  </si>
  <si>
    <t>136</t>
  </si>
  <si>
    <t>59054130</t>
  </si>
  <si>
    <t>profil přechodový nerezový samolepící 35mm</t>
  </si>
  <si>
    <t>2147134091</t>
  </si>
  <si>
    <t>137</t>
  </si>
  <si>
    <t>766812840</t>
  </si>
  <si>
    <t>Demontáž kuchyňských linek dřevěných nebo kovových délky do 2,1 m</t>
  </si>
  <si>
    <t>518244952</t>
  </si>
  <si>
    <t>138</t>
  </si>
  <si>
    <t>998766103</t>
  </si>
  <si>
    <t>Přesun hmot tonážní pro konstrukce truhlářské v objektech v do 24 m</t>
  </si>
  <si>
    <t>2042896508</t>
  </si>
  <si>
    <t>139</t>
  </si>
  <si>
    <t>DV</t>
  </si>
  <si>
    <t>Dodávka a osazení SDK konstrukce dvířek za wc - pro obklad vč. úchytek a začištění</t>
  </si>
  <si>
    <t>-1262717521</t>
  </si>
  <si>
    <t>140</t>
  </si>
  <si>
    <t>KL3-2</t>
  </si>
  <si>
    <t>Dodávka digestoře - výsuvná nerez s odtahem</t>
  </si>
  <si>
    <t>-454631417</t>
  </si>
  <si>
    <t>141</t>
  </si>
  <si>
    <t>KL1-2</t>
  </si>
  <si>
    <t>Kuchyňská linka dle specifikace vč. dřezu - dodávka</t>
  </si>
  <si>
    <t>-498274518</t>
  </si>
  <si>
    <t>142</t>
  </si>
  <si>
    <t>KL2-1</t>
  </si>
  <si>
    <t>Montáž kuchyňské baterie</t>
  </si>
  <si>
    <t>-40948219</t>
  </si>
  <si>
    <t>143</t>
  </si>
  <si>
    <t>KL2-2</t>
  </si>
  <si>
    <t>Baterie kuchyňská</t>
  </si>
  <si>
    <t>-1555119128</t>
  </si>
  <si>
    <t>144</t>
  </si>
  <si>
    <t>KL3-1</t>
  </si>
  <si>
    <t>Montáž digestoře</t>
  </si>
  <si>
    <t>1242162193</t>
  </si>
  <si>
    <t>145</t>
  </si>
  <si>
    <t>KL1-1</t>
  </si>
  <si>
    <t>Montáž kuchyňské linky dle specifikace vč. dřezu</t>
  </si>
  <si>
    <t>-501090891</t>
  </si>
  <si>
    <t>146</t>
  </si>
  <si>
    <t>KL4</t>
  </si>
  <si>
    <t>Dodávka a montáž dřevěné desky jako obklad za kuchyňskou linkou</t>
  </si>
  <si>
    <t>bm</t>
  </si>
  <si>
    <t>-1756448364</t>
  </si>
  <si>
    <t>2,85+0,8+0,8</t>
  </si>
  <si>
    <t>147</t>
  </si>
  <si>
    <t>KL5</t>
  </si>
  <si>
    <t>D+M transparentní podlahové lišty pro ukončení kuchňské linky u podlahy</t>
  </si>
  <si>
    <t>2107261062</t>
  </si>
  <si>
    <t>2,85</t>
  </si>
  <si>
    <t>148</t>
  </si>
  <si>
    <t>KL6</t>
  </si>
  <si>
    <t>Montáž varné desky</t>
  </si>
  <si>
    <t>753755125</t>
  </si>
  <si>
    <t>149</t>
  </si>
  <si>
    <t>KL7</t>
  </si>
  <si>
    <t>Varná deska plynová - černá, sklo, pojistka stop gas, el. zapalování, 4 varné zóny, otočné ovládání</t>
  </si>
  <si>
    <t>-1929060322</t>
  </si>
  <si>
    <t>150</t>
  </si>
  <si>
    <t>KL8</t>
  </si>
  <si>
    <t>Montáž elektrické varné trouby</t>
  </si>
  <si>
    <t>-1893068880</t>
  </si>
  <si>
    <t>151</t>
  </si>
  <si>
    <t>KL9</t>
  </si>
  <si>
    <t>Elektrická trouba vestavná s ventilátorem, en.tř.min.A, černé provedení</t>
  </si>
  <si>
    <t>-1953485548</t>
  </si>
  <si>
    <t>152</t>
  </si>
  <si>
    <t>OS</t>
  </si>
  <si>
    <t>Dodávka a montáž ochranného skla za Plynovou vestavnou vařidlovou desku</t>
  </si>
  <si>
    <t>994047061</t>
  </si>
  <si>
    <t>771</t>
  </si>
  <si>
    <t>Podlahy z dlaždic</t>
  </si>
  <si>
    <t>153</t>
  </si>
  <si>
    <t>771571113</t>
  </si>
  <si>
    <t>Montáž podlah z keramických dlaždic režných hladkých do malty do 12 ks/m2</t>
  </si>
  <si>
    <t>561069205</t>
  </si>
  <si>
    <t>154</t>
  </si>
  <si>
    <t>771591111</t>
  </si>
  <si>
    <t>Podlahy penetrace podkladu</t>
  </si>
  <si>
    <t>-1803751450</t>
  </si>
  <si>
    <t>155</t>
  </si>
  <si>
    <t>59761408</t>
  </si>
  <si>
    <t>dlaždice keramická barevná přes 9 do 12 ks/m2</t>
  </si>
  <si>
    <t>507051875</t>
  </si>
  <si>
    <t>6,026*1,1</t>
  </si>
  <si>
    <t>156</t>
  </si>
  <si>
    <t>998771103</t>
  </si>
  <si>
    <t>Přesun hmot tonážní pro podlahy z dlaždic v objektech v do 24 m</t>
  </si>
  <si>
    <t>2045621067</t>
  </si>
  <si>
    <t>776</t>
  </si>
  <si>
    <t>Podlahy povlakové</t>
  </si>
  <si>
    <t>157</t>
  </si>
  <si>
    <t>776201812</t>
  </si>
  <si>
    <t>Demontáž lepených povlakových podlah s podložkou ručně</t>
  </si>
  <si>
    <t>-725379630</t>
  </si>
  <si>
    <t>demontáž nášlapné vrstvy z pvc:</t>
  </si>
  <si>
    <t>158</t>
  </si>
  <si>
    <t>776421111</t>
  </si>
  <si>
    <t>Montáž obvodových lišt lepením/šroubováním</t>
  </si>
  <si>
    <t>-114305691</t>
  </si>
  <si>
    <t>159</t>
  </si>
  <si>
    <t>28411003</t>
  </si>
  <si>
    <t>lišta soklová PVC 30 x 30 mm vč. systémových doplňků</t>
  </si>
  <si>
    <t>1510363194</t>
  </si>
  <si>
    <t>2,85*1,05</t>
  </si>
  <si>
    <t>160</t>
  </si>
  <si>
    <t>998776103</t>
  </si>
  <si>
    <t>Přesun hmot tonážní pro podlahy povlakové v objektech v do 24 m</t>
  </si>
  <si>
    <t>2089787244</t>
  </si>
  <si>
    <t>781</t>
  </si>
  <si>
    <t>Dokončovací práce - obklady</t>
  </si>
  <si>
    <t>161</t>
  </si>
  <si>
    <t>58582012</t>
  </si>
  <si>
    <t>lepidlo cementové flexibilní C2S1</t>
  </si>
  <si>
    <t>-476208343</t>
  </si>
  <si>
    <t>3kg/m2:</t>
  </si>
  <si>
    <t>dlažba:</t>
  </si>
  <si>
    <t>6,026*3*1,2</t>
  </si>
  <si>
    <t>obklad:</t>
  </si>
  <si>
    <t>34,075*3*1,2</t>
  </si>
  <si>
    <t>162</t>
  </si>
  <si>
    <t>58582019</t>
  </si>
  <si>
    <t>spárovací hmota cementová flexibilní CG2 různé barvy</t>
  </si>
  <si>
    <t>-1861553811</t>
  </si>
  <si>
    <t>0,5kg/m2:</t>
  </si>
  <si>
    <t>dlažba a obklad:</t>
  </si>
  <si>
    <t>(6,026+34,075)*0,5*1,2</t>
  </si>
  <si>
    <t>163</t>
  </si>
  <si>
    <t>23151000</t>
  </si>
  <si>
    <t>tmel silikonový sanitární barevný</t>
  </si>
  <si>
    <t>litr</t>
  </si>
  <si>
    <t>-1992818722</t>
  </si>
  <si>
    <t>164</t>
  </si>
  <si>
    <t>781471113</t>
  </si>
  <si>
    <t>Montáž obkladů vnitřních keramických hladkých do 19 ks/m2 kladených do malty</t>
  </si>
  <si>
    <t>239912975</t>
  </si>
  <si>
    <t>(2,51+1,82)*2*2,5</t>
  </si>
  <si>
    <t>(0,95+1,535)*2*2,5</t>
  </si>
  <si>
    <t>165</t>
  </si>
  <si>
    <t>59761155</t>
  </si>
  <si>
    <t>dlaždice keramické koupelnové(barevné) přes 19 do 25 ks/m2</t>
  </si>
  <si>
    <t>2141973223</t>
  </si>
  <si>
    <t>34,075*1,1</t>
  </si>
  <si>
    <t>166</t>
  </si>
  <si>
    <t>781494511</t>
  </si>
  <si>
    <t>Hliníkové profily ukončovací lepené lepidlem vč. dodávky</t>
  </si>
  <si>
    <t>-2050198915</t>
  </si>
  <si>
    <t>167</t>
  </si>
  <si>
    <t>781495111</t>
  </si>
  <si>
    <t>Penetrace podkladu vnitřních obkladů</t>
  </si>
  <si>
    <t>921667936</t>
  </si>
  <si>
    <t>168</t>
  </si>
  <si>
    <t>998781103</t>
  </si>
  <si>
    <t>Přesun hmot tonážní pro obklady keramické v objektech v do 24 m</t>
  </si>
  <si>
    <t>-1920659999</t>
  </si>
  <si>
    <t>783</t>
  </si>
  <si>
    <t>Dokončovací práce - nátěry</t>
  </si>
  <si>
    <t>169</t>
  </si>
  <si>
    <t>783301313</t>
  </si>
  <si>
    <t>Odmaštění zámečnických konstrukcí ředidlovým odmašťovačem</t>
  </si>
  <si>
    <t>-555400060</t>
  </si>
  <si>
    <t>170</t>
  </si>
  <si>
    <t>783314101</t>
  </si>
  <si>
    <t>Základní jednonásobný syntetický nátěr zámečnických konstrukcí</t>
  </si>
  <si>
    <t>-1547064237</t>
  </si>
  <si>
    <t>zárubně:</t>
  </si>
  <si>
    <t>(2*2+0,9)*2*0,5</t>
  </si>
  <si>
    <t>171</t>
  </si>
  <si>
    <t>783317101</t>
  </si>
  <si>
    <t>Krycí jednonásobný syntetický standardní nátěr zámečnických konstrukcí</t>
  </si>
  <si>
    <t>53395856</t>
  </si>
  <si>
    <t>784</t>
  </si>
  <si>
    <t>Dokončovací práce - malby a tapety</t>
  </si>
  <si>
    <t>172</t>
  </si>
  <si>
    <t>784111001</t>
  </si>
  <si>
    <t>Oprášení (ometení ) podkladu v místnostech výšky do 3,80 m</t>
  </si>
  <si>
    <t>1636660025</t>
  </si>
  <si>
    <t>strop:</t>
  </si>
  <si>
    <t>2,85*1,55</t>
  </si>
  <si>
    <t>stěny:</t>
  </si>
  <si>
    <t>(2,815+2,85)*2*2,65</t>
  </si>
  <si>
    <t>(2,85+1,55)*2*2,65</t>
  </si>
  <si>
    <t>173</t>
  </si>
  <si>
    <t>784181111</t>
  </si>
  <si>
    <t>Základní silikátová jednonásobná penetrace podkladu v místnostech výšky do 3,80m</t>
  </si>
  <si>
    <t>1694876603</t>
  </si>
  <si>
    <t>174</t>
  </si>
  <si>
    <t>784321001</t>
  </si>
  <si>
    <t>Jednonásobné silikátové bílé malby v místnosti výšky do 3,80 m</t>
  </si>
  <si>
    <t>-816769030</t>
  </si>
  <si>
    <t>HZS</t>
  </si>
  <si>
    <t>Hodinové zúčtovací sazby</t>
  </si>
  <si>
    <t>175</t>
  </si>
  <si>
    <t>HZS1292</t>
  </si>
  <si>
    <t>Hodinová zúčtovací sazba stavební dělník</t>
  </si>
  <si>
    <t>hod</t>
  </si>
  <si>
    <t>512</t>
  </si>
  <si>
    <t>-1829353208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</si>
  <si>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</si>
  <si>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</si>
  <si>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</si>
  <si>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</si>
  <si>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</si>
  <si>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</si>
  <si>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</si>
  <si>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176</t>
  </si>
  <si>
    <t>HZS2212</t>
  </si>
  <si>
    <t>Hodinová zúčtovací sazba instalatér odborný</t>
  </si>
  <si>
    <t>-17781065</t>
  </si>
  <si>
    <t>Ostatní drobné nepecifikované práce související s rozvody vody a kanalizace bytového jádra vč. zpětného zaplombování obou vodoměrů:</t>
  </si>
  <si>
    <t>instalatérské práce při dopojení kuchyňské linky:</t>
  </si>
  <si>
    <t>177</t>
  </si>
  <si>
    <t>HZS3111</t>
  </si>
  <si>
    <t>Hodinová zúčtovací sazba montér potrubí</t>
  </si>
  <si>
    <t>692599210</t>
  </si>
  <si>
    <t>dopojení nového ventilátoru na stávající potrubí:</t>
  </si>
  <si>
    <t>178</t>
  </si>
  <si>
    <t>HZS4212</t>
  </si>
  <si>
    <t>Hodinová zúčtovací sazba revizní technik specialista</t>
  </si>
  <si>
    <t>332090207</t>
  </si>
  <si>
    <t>revize plynu:</t>
  </si>
  <si>
    <t>Vedlejší rozpočtové náklady</t>
  </si>
  <si>
    <t>VRN3</t>
  </si>
  <si>
    <t>179</t>
  </si>
  <si>
    <t>030001000</t>
  </si>
  <si>
    <t>1024</t>
  </si>
  <si>
    <t>1848484214</t>
  </si>
  <si>
    <t>VRN7</t>
  </si>
  <si>
    <t>180</t>
  </si>
  <si>
    <t>070001000</t>
  </si>
  <si>
    <t>-699947524</t>
  </si>
  <si>
    <t>zámek zadlabací -  WC zámek</t>
  </si>
  <si>
    <t>kování vrchní dveřní klika včetně rozet a montážního materiál nerez PK - WC zámek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</si>
</sst>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4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310515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138</xdr:row>
      <xdr:rowOff>0</xdr:rowOff>
    </xdr:from>
    <xdr:to>
      <xdr:col>9</xdr:col>
      <xdr:colOff>1216660</xdr:colOff>
      <xdr:row>142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32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08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4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R5" s="19"/>
      <c r="BE5" s="19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6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R6" s="19"/>
      <c r="BE6" s="19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2"/>
      <c r="BS8" s="16" t="s">
        <v>6</v>
      </c>
    </row>
    <row r="9" spans="1:74" ht="14.45" customHeight="1">
      <c r="B9" s="19"/>
      <c r="AR9" s="19"/>
      <c r="BE9" s="19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2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92"/>
      <c r="BS11" s="16" t="s">
        <v>6</v>
      </c>
    </row>
    <row r="12" spans="1:74" ht="6.95" customHeight="1">
      <c r="B12" s="19"/>
      <c r="AR12" s="19"/>
      <c r="BE12" s="192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92"/>
      <c r="BS13" s="16" t="s">
        <v>6</v>
      </c>
    </row>
    <row r="14" spans="1:74" ht="12.75">
      <c r="B14" s="19"/>
      <c r="E14" s="197" t="s">
        <v>28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26" t="s">
        <v>26</v>
      </c>
      <c r="AN14" s="28" t="s">
        <v>28</v>
      </c>
      <c r="AR14" s="19"/>
      <c r="BE14" s="192"/>
      <c r="BS14" s="16" t="s">
        <v>6</v>
      </c>
    </row>
    <row r="15" spans="1:74" ht="6.95" customHeight="1">
      <c r="B15" s="19"/>
      <c r="AR15" s="19"/>
      <c r="BE15" s="192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192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192"/>
      <c r="BS17" s="16" t="s">
        <v>33</v>
      </c>
    </row>
    <row r="18" spans="2:71" ht="6.95" customHeight="1">
      <c r="B18" s="19"/>
      <c r="AR18" s="19"/>
      <c r="BE18" s="192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192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92"/>
      <c r="BS20" s="16" t="s">
        <v>33</v>
      </c>
    </row>
    <row r="21" spans="2:71" ht="6.95" customHeight="1">
      <c r="B21" s="19"/>
      <c r="AR21" s="19"/>
      <c r="BE21" s="192"/>
    </row>
    <row r="22" spans="2:71" ht="12" customHeight="1">
      <c r="B22" s="19"/>
      <c r="D22" s="26" t="s">
        <v>35</v>
      </c>
      <c r="AR22" s="19"/>
      <c r="BE22" s="192"/>
    </row>
    <row r="23" spans="2:71" ht="16.5" customHeight="1">
      <c r="B23" s="19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19"/>
      <c r="BE23" s="192"/>
    </row>
    <row r="24" spans="2:71" ht="6.95" customHeight="1">
      <c r="B24" s="19"/>
      <c r="AR24" s="19"/>
      <c r="BE24" s="19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2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0">
        <f>ROUND(AG94,2)</f>
        <v>0</v>
      </c>
      <c r="AL26" s="201"/>
      <c r="AM26" s="201"/>
      <c r="AN26" s="201"/>
      <c r="AO26" s="201"/>
      <c r="AR26" s="31"/>
      <c r="BE26" s="192"/>
    </row>
    <row r="27" spans="2:71" s="1" customFormat="1" ht="6.95" customHeight="1">
      <c r="B27" s="31"/>
      <c r="AR27" s="31"/>
      <c r="BE27" s="192"/>
    </row>
    <row r="28" spans="2:71" s="1" customFormat="1" ht="12.75">
      <c r="B28" s="31"/>
      <c r="L28" s="202" t="s">
        <v>37</v>
      </c>
      <c r="M28" s="202"/>
      <c r="N28" s="202"/>
      <c r="O28" s="202"/>
      <c r="P28" s="202"/>
      <c r="W28" s="202" t="s">
        <v>38</v>
      </c>
      <c r="X28" s="202"/>
      <c r="Y28" s="202"/>
      <c r="Z28" s="202"/>
      <c r="AA28" s="202"/>
      <c r="AB28" s="202"/>
      <c r="AC28" s="202"/>
      <c r="AD28" s="202"/>
      <c r="AE28" s="202"/>
      <c r="AK28" s="202" t="s">
        <v>39</v>
      </c>
      <c r="AL28" s="202"/>
      <c r="AM28" s="202"/>
      <c r="AN28" s="202"/>
      <c r="AO28" s="202"/>
      <c r="AR28" s="31"/>
      <c r="BE28" s="192"/>
    </row>
    <row r="29" spans="2:71" s="2" customFormat="1" ht="14.45" customHeight="1">
      <c r="B29" s="35"/>
      <c r="D29" s="26" t="s">
        <v>40</v>
      </c>
      <c r="F29" s="26" t="s">
        <v>41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5"/>
      <c r="BE29" s="193"/>
    </row>
    <row r="30" spans="2:71" s="2" customFormat="1" ht="14.45" customHeight="1">
      <c r="B30" s="35"/>
      <c r="F30" s="26" t="s">
        <v>42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5"/>
      <c r="BE30" s="193"/>
    </row>
    <row r="31" spans="2:71" s="2" customFormat="1" ht="14.45" hidden="1" customHeight="1">
      <c r="B31" s="35"/>
      <c r="F31" s="26" t="s">
        <v>43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5"/>
      <c r="BE31" s="193"/>
    </row>
    <row r="32" spans="2:71" s="2" customFormat="1" ht="14.45" hidden="1" customHeight="1">
      <c r="B32" s="35"/>
      <c r="F32" s="26" t="s">
        <v>44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5"/>
      <c r="BE32" s="193"/>
    </row>
    <row r="33" spans="2:57" s="2" customFormat="1" ht="14.45" hidden="1" customHeight="1">
      <c r="B33" s="35"/>
      <c r="F33" s="26" t="s">
        <v>45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5"/>
      <c r="BE33" s="193"/>
    </row>
    <row r="34" spans="2:57" s="1" customFormat="1" ht="6.95" customHeight="1">
      <c r="B34" s="31"/>
      <c r="AR34" s="31"/>
      <c r="BE34" s="192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3" t="s">
        <v>48</v>
      </c>
      <c r="Y35" s="224"/>
      <c r="Z35" s="224"/>
      <c r="AA35" s="224"/>
      <c r="AB35" s="224"/>
      <c r="AC35" s="38"/>
      <c r="AD35" s="38"/>
      <c r="AE35" s="38"/>
      <c r="AF35" s="38"/>
      <c r="AG35" s="38"/>
      <c r="AH35" s="38"/>
      <c r="AI35" s="38"/>
      <c r="AJ35" s="38"/>
      <c r="AK35" s="225">
        <f>SUM(AK26:AK33)</f>
        <v>0</v>
      </c>
      <c r="AL35" s="224"/>
      <c r="AM35" s="224"/>
      <c r="AN35" s="224"/>
      <c r="AO35" s="226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P2213</v>
      </c>
      <c r="AR84" s="47"/>
    </row>
    <row r="85" spans="1:91" s="4" customFormat="1" ht="36.950000000000003" customHeight="1">
      <c r="B85" s="48"/>
      <c r="C85" s="49" t="s">
        <v>16</v>
      </c>
      <c r="L85" s="214" t="str">
        <f>K6</f>
        <v>OP 1.11  4+1  (typ byt č.2)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16" t="str">
        <f>IF(AN8= "","",AN8)</f>
        <v>16. 1. 2023</v>
      </c>
      <c r="AN87" s="216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17" t="str">
        <f>IF(E17="","",E17)</f>
        <v>Ing. Vladimír Slonka</v>
      </c>
      <c r="AN89" s="218"/>
      <c r="AO89" s="218"/>
      <c r="AP89" s="218"/>
      <c r="AR89" s="31"/>
      <c r="AS89" s="219" t="s">
        <v>56</v>
      </c>
      <c r="AT89" s="22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17" t="str">
        <f>IF(E20="","",E20)</f>
        <v xml:space="preserve"> </v>
      </c>
      <c r="AN90" s="218"/>
      <c r="AO90" s="218"/>
      <c r="AP90" s="218"/>
      <c r="AR90" s="31"/>
      <c r="AS90" s="221"/>
      <c r="AT90" s="222"/>
      <c r="BD90" s="55"/>
    </row>
    <row r="91" spans="1:91" s="1" customFormat="1" ht="10.9" customHeight="1">
      <c r="B91" s="31"/>
      <c r="AR91" s="31"/>
      <c r="AS91" s="221"/>
      <c r="AT91" s="222"/>
      <c r="BD91" s="55"/>
    </row>
    <row r="92" spans="1:91" s="1" customFormat="1" ht="29.25" customHeight="1">
      <c r="B92" s="31"/>
      <c r="C92" s="209" t="s">
        <v>57</v>
      </c>
      <c r="D92" s="210"/>
      <c r="E92" s="210"/>
      <c r="F92" s="210"/>
      <c r="G92" s="210"/>
      <c r="H92" s="56"/>
      <c r="I92" s="211" t="s">
        <v>58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59</v>
      </c>
      <c r="AH92" s="210"/>
      <c r="AI92" s="210"/>
      <c r="AJ92" s="210"/>
      <c r="AK92" s="210"/>
      <c r="AL92" s="210"/>
      <c r="AM92" s="210"/>
      <c r="AN92" s="211" t="s">
        <v>60</v>
      </c>
      <c r="AO92" s="210"/>
      <c r="AP92" s="213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6">
        <f>ROUND(AG95,2)</f>
        <v>0</v>
      </c>
      <c r="AH94" s="206"/>
      <c r="AI94" s="206"/>
      <c r="AJ94" s="206"/>
      <c r="AK94" s="206"/>
      <c r="AL94" s="206"/>
      <c r="AM94" s="206"/>
      <c r="AN94" s="207">
        <f>SUM(AG94,AT94)</f>
        <v>0</v>
      </c>
      <c r="AO94" s="207"/>
      <c r="AP94" s="20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16.5" customHeight="1">
      <c r="A95" s="73" t="s">
        <v>80</v>
      </c>
      <c r="B95" s="74"/>
      <c r="C95" s="75"/>
      <c r="D95" s="205" t="s">
        <v>81</v>
      </c>
      <c r="E95" s="205"/>
      <c r="F95" s="205"/>
      <c r="G95" s="205"/>
      <c r="H95" s="205"/>
      <c r="I95" s="76"/>
      <c r="J95" s="205" t="s">
        <v>82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'2 2023 - Bytová jednotka ...'!J32</f>
        <v>0</v>
      </c>
      <c r="AH95" s="204"/>
      <c r="AI95" s="204"/>
      <c r="AJ95" s="204"/>
      <c r="AK95" s="204"/>
      <c r="AL95" s="204"/>
      <c r="AM95" s="204"/>
      <c r="AN95" s="203">
        <f>SUM(AG95,AT95)</f>
        <v>0</v>
      </c>
      <c r="AO95" s="204"/>
      <c r="AP95" s="204"/>
      <c r="AQ95" s="77" t="s">
        <v>83</v>
      </c>
      <c r="AR95" s="74"/>
      <c r="AS95" s="78">
        <v>0</v>
      </c>
      <c r="AT95" s="79">
        <f>ROUND(SUM(AV95:AW95),2)</f>
        <v>0</v>
      </c>
      <c r="AU95" s="80">
        <f>'2 2023 - Bytová jednotka ...'!P152</f>
        <v>0</v>
      </c>
      <c r="AV95" s="79">
        <f>'2 2023 - Bytová jednotka ...'!J35</f>
        <v>0</v>
      </c>
      <c r="AW95" s="79">
        <f>'2 2023 - Bytová jednotka ...'!J36</f>
        <v>0</v>
      </c>
      <c r="AX95" s="79">
        <f>'2 2023 - Bytová jednotka ...'!J37</f>
        <v>0</v>
      </c>
      <c r="AY95" s="79">
        <f>'2 2023 - Bytová jednotka ...'!J38</f>
        <v>0</v>
      </c>
      <c r="AZ95" s="79">
        <f>'2 2023 - Bytová jednotka ...'!F35</f>
        <v>0</v>
      </c>
      <c r="BA95" s="79">
        <f>'2 2023 - Bytová jednotka ...'!F36</f>
        <v>0</v>
      </c>
      <c r="BB95" s="79">
        <f>'2 2023 - Bytová jednotka ...'!F37</f>
        <v>0</v>
      </c>
      <c r="BC95" s="79">
        <f>'2 2023 - Bytová jednotka ...'!F38</f>
        <v>0</v>
      </c>
      <c r="BD95" s="81">
        <f>'2 2023 - Bytová jednotka ...'!F39</f>
        <v>0</v>
      </c>
      <c r="BT95" s="82" t="s">
        <v>84</v>
      </c>
      <c r="BV95" s="82" t="s">
        <v>78</v>
      </c>
      <c r="BW95" s="82" t="s">
        <v>85</v>
      </c>
      <c r="BX95" s="82" t="s">
        <v>4</v>
      </c>
      <c r="CL95" s="82" t="s">
        <v>1</v>
      </c>
      <c r="CM95" s="82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2 2023 - Bytová jednotk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81"/>
  <sheetViews>
    <sheetView showGridLines="0" tabSelected="1" topLeftCell="A344" workbookViewId="0">
      <selection activeCell="W364" sqref="W36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3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OP 1.11  4+1  (typ byt č.2)</v>
      </c>
      <c r="F7" s="230"/>
      <c r="G7" s="230"/>
      <c r="H7" s="230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214" t="s">
        <v>88</v>
      </c>
      <c r="F9" s="231"/>
      <c r="G9" s="231"/>
      <c r="H9" s="23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16. 1. 2023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21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194"/>
      <c r="G18" s="194"/>
      <c r="H18" s="19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26" t="s">
        <v>26</v>
      </c>
      <c r="J21" s="24" t="s">
        <v>32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21</v>
      </c>
      <c r="I24" s="26" t="s">
        <v>26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4"/>
      <c r="E27" s="199" t="s">
        <v>1</v>
      </c>
      <c r="F27" s="199"/>
      <c r="G27" s="199"/>
      <c r="H27" s="199"/>
      <c r="L27" s="84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D30" s="24" t="s">
        <v>89</v>
      </c>
      <c r="J30" s="85">
        <f>J96</f>
        <v>0</v>
      </c>
      <c r="L30" s="31"/>
    </row>
    <row r="31" spans="2:12" s="1" customFormat="1" ht="14.45" customHeight="1">
      <c r="B31" s="31"/>
      <c r="D31" s="86" t="s">
        <v>90</v>
      </c>
      <c r="J31" s="85">
        <f>J125</f>
        <v>0</v>
      </c>
      <c r="L31" s="31"/>
    </row>
    <row r="32" spans="2:12" s="1" customFormat="1" ht="25.35" customHeight="1">
      <c r="B32" s="31"/>
      <c r="D32" s="87" t="s">
        <v>36</v>
      </c>
      <c r="J32" s="65">
        <f>ROUND(J30 + J31,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8">
        <f>ROUND((SUM(BE125:BE132) + SUM(BE152:BE480)),  2)</f>
        <v>0</v>
      </c>
      <c r="I35" s="89">
        <v>0.21</v>
      </c>
      <c r="J35" s="88">
        <f>ROUND(((SUM(BE125:BE132) + SUM(BE152:BE480))*I35),  2)</f>
        <v>0</v>
      </c>
      <c r="L35" s="31"/>
    </row>
    <row r="36" spans="2:12" s="1" customFormat="1" ht="14.45" customHeight="1">
      <c r="B36" s="31"/>
      <c r="E36" s="26" t="s">
        <v>42</v>
      </c>
      <c r="F36" s="88">
        <f>ROUND((SUM(BF125:BF132) + SUM(BF152:BF480)),  2)</f>
        <v>0</v>
      </c>
      <c r="I36" s="89">
        <v>0.12</v>
      </c>
      <c r="J36" s="88">
        <f>ROUND(((SUM(BF125:BF132) + SUM(BF152:BF480))*I36),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8">
        <f>ROUND((SUM(BG125:BG132) + SUM(BG152:BG480)),  2)</f>
        <v>0</v>
      </c>
      <c r="I37" s="89">
        <v>0.21</v>
      </c>
      <c r="J37" s="88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8">
        <f>ROUND((SUM(BH125:BH132) + SUM(BH152:BH480)),  2)</f>
        <v>0</v>
      </c>
      <c r="I38" s="89">
        <v>0.12</v>
      </c>
      <c r="J38" s="88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8">
        <f>ROUND((SUM(BI125:BI132) + SUM(BI152:BI480)),  2)</f>
        <v>0</v>
      </c>
      <c r="I39" s="89">
        <v>0</v>
      </c>
      <c r="J39" s="88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0"/>
      <c r="D41" s="91" t="s">
        <v>46</v>
      </c>
      <c r="E41" s="56"/>
      <c r="F41" s="56"/>
      <c r="G41" s="92" t="s">
        <v>47</v>
      </c>
      <c r="H41" s="93" t="s">
        <v>48</v>
      </c>
      <c r="I41" s="56"/>
      <c r="J41" s="94">
        <f>SUM(J32:J39)</f>
        <v>0</v>
      </c>
      <c r="K41" s="95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6" t="s">
        <v>52</v>
      </c>
      <c r="G61" s="42" t="s">
        <v>51</v>
      </c>
      <c r="H61" s="33"/>
      <c r="I61" s="33"/>
      <c r="J61" s="97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6" t="s">
        <v>52</v>
      </c>
      <c r="G76" s="42" t="s">
        <v>51</v>
      </c>
      <c r="H76" s="33"/>
      <c r="I76" s="33"/>
      <c r="J76" s="97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9" t="str">
        <f>E7</f>
        <v>OP 1.11  4+1  (typ byt č.2)</v>
      </c>
      <c r="F85" s="230"/>
      <c r="G85" s="230"/>
      <c r="H85" s="230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214" t="str">
        <f>E9</f>
        <v>2 2023 - Bytová jednotka typ byt č.2 var. 2</v>
      </c>
      <c r="F87" s="231"/>
      <c r="G87" s="231"/>
      <c r="H87" s="23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16. 1. 2023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8" t="s">
        <v>92</v>
      </c>
      <c r="D94" s="90"/>
      <c r="E94" s="90"/>
      <c r="F94" s="90"/>
      <c r="G94" s="90"/>
      <c r="H94" s="90"/>
      <c r="I94" s="90"/>
      <c r="J94" s="99" t="s">
        <v>93</v>
      </c>
      <c r="K94" s="90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0" t="s">
        <v>94</v>
      </c>
      <c r="J96" s="65">
        <f>J152</f>
        <v>0</v>
      </c>
      <c r="L96" s="31"/>
      <c r="AU96" s="16" t="s">
        <v>95</v>
      </c>
    </row>
    <row r="97" spans="2:12" s="8" customFormat="1" ht="24.95" customHeight="1">
      <c r="B97" s="101"/>
      <c r="D97" s="102" t="s">
        <v>96</v>
      </c>
      <c r="E97" s="103"/>
      <c r="F97" s="103"/>
      <c r="G97" s="103"/>
      <c r="H97" s="103"/>
      <c r="I97" s="103"/>
      <c r="J97" s="104">
        <f>J153</f>
        <v>0</v>
      </c>
      <c r="L97" s="101"/>
    </row>
    <row r="98" spans="2:12" s="9" customFormat="1" ht="19.899999999999999" customHeight="1">
      <c r="B98" s="105"/>
      <c r="D98" s="106" t="s">
        <v>97</v>
      </c>
      <c r="E98" s="107"/>
      <c r="F98" s="107"/>
      <c r="G98" s="107"/>
      <c r="H98" s="107"/>
      <c r="I98" s="107"/>
      <c r="J98" s="108">
        <f>J154</f>
        <v>0</v>
      </c>
      <c r="L98" s="105"/>
    </row>
    <row r="99" spans="2:12" s="9" customFormat="1" ht="19.899999999999999" customHeight="1">
      <c r="B99" s="105"/>
      <c r="D99" s="106" t="s">
        <v>98</v>
      </c>
      <c r="E99" s="107"/>
      <c r="F99" s="107"/>
      <c r="G99" s="107"/>
      <c r="H99" s="107"/>
      <c r="I99" s="107"/>
      <c r="J99" s="108">
        <f>J157</f>
        <v>0</v>
      </c>
      <c r="L99" s="105"/>
    </row>
    <row r="100" spans="2:12" s="9" customFormat="1" ht="19.899999999999999" customHeight="1">
      <c r="B100" s="105"/>
      <c r="D100" s="106" t="s">
        <v>99</v>
      </c>
      <c r="E100" s="107"/>
      <c r="F100" s="107"/>
      <c r="G100" s="107"/>
      <c r="H100" s="107"/>
      <c r="I100" s="107"/>
      <c r="J100" s="108">
        <f>J170</f>
        <v>0</v>
      </c>
      <c r="L100" s="105"/>
    </row>
    <row r="101" spans="2:12" s="9" customFormat="1" ht="19.899999999999999" customHeight="1">
      <c r="B101" s="105"/>
      <c r="D101" s="106" t="s">
        <v>100</v>
      </c>
      <c r="E101" s="107"/>
      <c r="F101" s="107"/>
      <c r="G101" s="107"/>
      <c r="H101" s="107"/>
      <c r="I101" s="107"/>
      <c r="J101" s="108">
        <f>J182</f>
        <v>0</v>
      </c>
      <c r="L101" s="105"/>
    </row>
    <row r="102" spans="2:12" s="9" customFormat="1" ht="19.899999999999999" customHeight="1">
      <c r="B102" s="105"/>
      <c r="D102" s="106" t="s">
        <v>101</v>
      </c>
      <c r="E102" s="107"/>
      <c r="F102" s="107"/>
      <c r="G102" s="107"/>
      <c r="H102" s="107"/>
      <c r="I102" s="107"/>
      <c r="J102" s="108">
        <f>J190</f>
        <v>0</v>
      </c>
      <c r="L102" s="105"/>
    </row>
    <row r="103" spans="2:12" s="8" customFormat="1" ht="24.95" customHeight="1">
      <c r="B103" s="101"/>
      <c r="D103" s="102" t="s">
        <v>102</v>
      </c>
      <c r="E103" s="103"/>
      <c r="F103" s="103"/>
      <c r="G103" s="103"/>
      <c r="H103" s="103"/>
      <c r="I103" s="103"/>
      <c r="J103" s="104">
        <f>J192</f>
        <v>0</v>
      </c>
      <c r="L103" s="101"/>
    </row>
    <row r="104" spans="2:12" s="9" customFormat="1" ht="19.899999999999999" customHeight="1">
      <c r="B104" s="105"/>
      <c r="D104" s="106" t="s">
        <v>103</v>
      </c>
      <c r="E104" s="107"/>
      <c r="F104" s="107"/>
      <c r="G104" s="107"/>
      <c r="H104" s="107"/>
      <c r="I104" s="107"/>
      <c r="J104" s="108">
        <f>J193</f>
        <v>0</v>
      </c>
      <c r="L104" s="105"/>
    </row>
    <row r="105" spans="2:12" s="9" customFormat="1" ht="19.899999999999999" customHeight="1">
      <c r="B105" s="105"/>
      <c r="D105" s="106" t="s">
        <v>104</v>
      </c>
      <c r="E105" s="107"/>
      <c r="F105" s="107"/>
      <c r="G105" s="107"/>
      <c r="H105" s="107"/>
      <c r="I105" s="107"/>
      <c r="J105" s="108">
        <f>J220</f>
        <v>0</v>
      </c>
      <c r="L105" s="105"/>
    </row>
    <row r="106" spans="2:12" s="9" customFormat="1" ht="19.899999999999999" customHeight="1">
      <c r="B106" s="105"/>
      <c r="D106" s="106" t="s">
        <v>105</v>
      </c>
      <c r="E106" s="107"/>
      <c r="F106" s="107"/>
      <c r="G106" s="107"/>
      <c r="H106" s="107"/>
      <c r="I106" s="107"/>
      <c r="J106" s="108">
        <f>J231</f>
        <v>0</v>
      </c>
      <c r="L106" s="105"/>
    </row>
    <row r="107" spans="2:12" s="9" customFormat="1" ht="19.899999999999999" customHeight="1">
      <c r="B107" s="105"/>
      <c r="D107" s="106" t="s">
        <v>106</v>
      </c>
      <c r="E107" s="107"/>
      <c r="F107" s="107"/>
      <c r="G107" s="107"/>
      <c r="H107" s="107"/>
      <c r="I107" s="107"/>
      <c r="J107" s="108">
        <f>J248</f>
        <v>0</v>
      </c>
      <c r="L107" s="105"/>
    </row>
    <row r="108" spans="2:12" s="9" customFormat="1" ht="19.899999999999999" customHeight="1">
      <c r="B108" s="105"/>
      <c r="D108" s="106" t="s">
        <v>107</v>
      </c>
      <c r="E108" s="107"/>
      <c r="F108" s="107"/>
      <c r="G108" s="107"/>
      <c r="H108" s="107"/>
      <c r="I108" s="107"/>
      <c r="J108" s="108">
        <f>J260</f>
        <v>0</v>
      </c>
      <c r="L108" s="105"/>
    </row>
    <row r="109" spans="2:12" s="9" customFormat="1" ht="19.899999999999999" customHeight="1">
      <c r="B109" s="105"/>
      <c r="D109" s="106" t="s">
        <v>108</v>
      </c>
      <c r="E109" s="107"/>
      <c r="F109" s="107"/>
      <c r="G109" s="107"/>
      <c r="H109" s="107"/>
      <c r="I109" s="107"/>
      <c r="J109" s="108">
        <f>J283</f>
        <v>0</v>
      </c>
      <c r="L109" s="105"/>
    </row>
    <row r="110" spans="2:12" s="9" customFormat="1" ht="19.899999999999999" customHeight="1">
      <c r="B110" s="105"/>
      <c r="D110" s="106" t="s">
        <v>109</v>
      </c>
      <c r="E110" s="107"/>
      <c r="F110" s="107"/>
      <c r="G110" s="107"/>
      <c r="H110" s="107"/>
      <c r="I110" s="107"/>
      <c r="J110" s="108">
        <f>J286</f>
        <v>0</v>
      </c>
      <c r="L110" s="105"/>
    </row>
    <row r="111" spans="2:12" s="9" customFormat="1" ht="19.899999999999999" customHeight="1">
      <c r="B111" s="105"/>
      <c r="D111" s="106" t="s">
        <v>110</v>
      </c>
      <c r="E111" s="107"/>
      <c r="F111" s="107"/>
      <c r="G111" s="107"/>
      <c r="H111" s="107"/>
      <c r="I111" s="107"/>
      <c r="J111" s="108">
        <f>J324</f>
        <v>0</v>
      </c>
      <c r="L111" s="105"/>
    </row>
    <row r="112" spans="2:12" s="9" customFormat="1" ht="19.899999999999999" customHeight="1">
      <c r="B112" s="105"/>
      <c r="D112" s="106" t="s">
        <v>111</v>
      </c>
      <c r="E112" s="107"/>
      <c r="F112" s="107"/>
      <c r="G112" s="107"/>
      <c r="H112" s="107"/>
      <c r="I112" s="107"/>
      <c r="J112" s="108">
        <f>J327</f>
        <v>0</v>
      </c>
      <c r="L112" s="105"/>
    </row>
    <row r="113" spans="2:65" s="9" customFormat="1" ht="19.899999999999999" customHeight="1">
      <c r="B113" s="105"/>
      <c r="D113" s="106" t="s">
        <v>112</v>
      </c>
      <c r="E113" s="107"/>
      <c r="F113" s="107"/>
      <c r="G113" s="107"/>
      <c r="H113" s="107"/>
      <c r="I113" s="107"/>
      <c r="J113" s="108">
        <f>J353</f>
        <v>0</v>
      </c>
      <c r="L113" s="105"/>
    </row>
    <row r="114" spans="2:65" s="9" customFormat="1" ht="19.899999999999999" customHeight="1">
      <c r="B114" s="105"/>
      <c r="D114" s="106" t="s">
        <v>113</v>
      </c>
      <c r="E114" s="107"/>
      <c r="F114" s="107"/>
      <c r="G114" s="107"/>
      <c r="H114" s="107"/>
      <c r="I114" s="107"/>
      <c r="J114" s="108">
        <f>J384</f>
        <v>0</v>
      </c>
      <c r="L114" s="105"/>
    </row>
    <row r="115" spans="2:65" s="9" customFormat="1" ht="19.899999999999999" customHeight="1">
      <c r="B115" s="105"/>
      <c r="D115" s="106" t="s">
        <v>114</v>
      </c>
      <c r="E115" s="107"/>
      <c r="F115" s="107"/>
      <c r="G115" s="107"/>
      <c r="H115" s="107"/>
      <c r="I115" s="107"/>
      <c r="J115" s="108">
        <f>J393</f>
        <v>0</v>
      </c>
      <c r="L115" s="105"/>
    </row>
    <row r="116" spans="2:65" s="9" customFormat="1" ht="19.899999999999999" customHeight="1">
      <c r="B116" s="105"/>
      <c r="D116" s="106" t="s">
        <v>115</v>
      </c>
      <c r="E116" s="107"/>
      <c r="F116" s="107"/>
      <c r="G116" s="107"/>
      <c r="H116" s="107"/>
      <c r="I116" s="107"/>
      <c r="J116" s="108">
        <f>J404</f>
        <v>0</v>
      </c>
      <c r="L116" s="105"/>
    </row>
    <row r="117" spans="2:65" s="9" customFormat="1" ht="19.899999999999999" customHeight="1">
      <c r="B117" s="105"/>
      <c r="D117" s="106" t="s">
        <v>116</v>
      </c>
      <c r="E117" s="107"/>
      <c r="F117" s="107"/>
      <c r="G117" s="107"/>
      <c r="H117" s="107"/>
      <c r="I117" s="107"/>
      <c r="J117" s="108">
        <f>J429</f>
        <v>0</v>
      </c>
      <c r="L117" s="105"/>
    </row>
    <row r="118" spans="2:65" s="9" customFormat="1" ht="19.899999999999999" customHeight="1">
      <c r="B118" s="105"/>
      <c r="D118" s="106" t="s">
        <v>117</v>
      </c>
      <c r="E118" s="107"/>
      <c r="F118" s="107"/>
      <c r="G118" s="107"/>
      <c r="H118" s="107"/>
      <c r="I118" s="107"/>
      <c r="J118" s="108">
        <f>J435</f>
        <v>0</v>
      </c>
      <c r="L118" s="105"/>
    </row>
    <row r="119" spans="2:65" s="8" customFormat="1" ht="24.95" customHeight="1">
      <c r="B119" s="101"/>
      <c r="D119" s="102" t="s">
        <v>118</v>
      </c>
      <c r="E119" s="103"/>
      <c r="F119" s="103"/>
      <c r="G119" s="103"/>
      <c r="H119" s="103"/>
      <c r="I119" s="103"/>
      <c r="J119" s="104">
        <f>J448</f>
        <v>0</v>
      </c>
      <c r="L119" s="101"/>
    </row>
    <row r="120" spans="2:65" s="8" customFormat="1" ht="24.95" customHeight="1">
      <c r="B120" s="101"/>
      <c r="D120" s="102" t="s">
        <v>119</v>
      </c>
      <c r="E120" s="103"/>
      <c r="F120" s="103"/>
      <c r="G120" s="103"/>
      <c r="H120" s="103"/>
      <c r="I120" s="103"/>
      <c r="J120" s="104">
        <f>J476</f>
        <v>0</v>
      </c>
      <c r="L120" s="101"/>
    </row>
    <row r="121" spans="2:65" s="9" customFormat="1" ht="19.899999999999999" customHeight="1">
      <c r="B121" s="105"/>
      <c r="D121" s="106" t="s">
        <v>120</v>
      </c>
      <c r="E121" s="107"/>
      <c r="F121" s="107"/>
      <c r="G121" s="107"/>
      <c r="H121" s="107"/>
      <c r="I121" s="107"/>
      <c r="J121" s="108">
        <f>J477</f>
        <v>0</v>
      </c>
      <c r="L121" s="105"/>
    </row>
    <row r="122" spans="2:65" s="9" customFormat="1" ht="19.899999999999999" customHeight="1">
      <c r="B122" s="105"/>
      <c r="D122" s="106" t="s">
        <v>121</v>
      </c>
      <c r="E122" s="107"/>
      <c r="F122" s="107"/>
      <c r="G122" s="107"/>
      <c r="H122" s="107"/>
      <c r="I122" s="107"/>
      <c r="J122" s="108">
        <f>J479</f>
        <v>0</v>
      </c>
      <c r="L122" s="105"/>
    </row>
    <row r="123" spans="2:65" s="1" customFormat="1" ht="21.75" customHeight="1">
      <c r="B123" s="31"/>
      <c r="L123" s="31"/>
    </row>
    <row r="124" spans="2:65" s="1" customFormat="1" ht="6.95" customHeight="1">
      <c r="B124" s="31"/>
      <c r="L124" s="31"/>
    </row>
    <row r="125" spans="2:65" s="1" customFormat="1" ht="29.25" customHeight="1">
      <c r="B125" s="31"/>
      <c r="C125" s="100" t="s">
        <v>122</v>
      </c>
      <c r="J125" s="109">
        <f>ROUND(J126 + J127 + J128 + J129 + J130 + J131,2)</f>
        <v>0</v>
      </c>
      <c r="L125" s="31"/>
      <c r="N125" s="110" t="s">
        <v>40</v>
      </c>
    </row>
    <row r="126" spans="2:65" s="1" customFormat="1" ht="18" customHeight="1">
      <c r="B126" s="111"/>
      <c r="C126" s="112"/>
      <c r="D126" s="227" t="s">
        <v>123</v>
      </c>
      <c r="E126" s="228"/>
      <c r="F126" s="228"/>
      <c r="G126" s="112"/>
      <c r="H126" s="112"/>
      <c r="I126" s="112"/>
      <c r="J126" s="114">
        <v>0</v>
      </c>
      <c r="K126" s="112"/>
      <c r="L126" s="111"/>
      <c r="M126" s="112"/>
      <c r="N126" s="115" t="s">
        <v>42</v>
      </c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6" t="s">
        <v>124</v>
      </c>
      <c r="AZ126" s="112"/>
      <c r="BA126" s="112"/>
      <c r="BB126" s="112"/>
      <c r="BC126" s="112"/>
      <c r="BD126" s="112"/>
      <c r="BE126" s="117">
        <f t="shared" ref="BE126:BE131" si="0">IF(N126="základní",J126,0)</f>
        <v>0</v>
      </c>
      <c r="BF126" s="117">
        <f t="shared" ref="BF126:BF131" si="1">IF(N126="snížená",J126,0)</f>
        <v>0</v>
      </c>
      <c r="BG126" s="117">
        <f t="shared" ref="BG126:BG131" si="2">IF(N126="zákl. přenesená",J126,0)</f>
        <v>0</v>
      </c>
      <c r="BH126" s="117">
        <f t="shared" ref="BH126:BH131" si="3">IF(N126="sníž. přenesená",J126,0)</f>
        <v>0</v>
      </c>
      <c r="BI126" s="117">
        <f t="shared" ref="BI126:BI131" si="4">IF(N126="nulová",J126,0)</f>
        <v>0</v>
      </c>
      <c r="BJ126" s="116" t="s">
        <v>125</v>
      </c>
      <c r="BK126" s="112"/>
      <c r="BL126" s="112"/>
      <c r="BM126" s="112"/>
    </row>
    <row r="127" spans="2:65" s="1" customFormat="1" ht="18" customHeight="1">
      <c r="B127" s="111"/>
      <c r="C127" s="112"/>
      <c r="D127" s="227" t="s">
        <v>126</v>
      </c>
      <c r="E127" s="228"/>
      <c r="F127" s="228"/>
      <c r="G127" s="112"/>
      <c r="H127" s="112"/>
      <c r="I127" s="112"/>
      <c r="J127" s="114">
        <v>0</v>
      </c>
      <c r="K127" s="112"/>
      <c r="L127" s="111"/>
      <c r="M127" s="112"/>
      <c r="N127" s="115" t="s">
        <v>42</v>
      </c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6" t="s">
        <v>124</v>
      </c>
      <c r="AZ127" s="112"/>
      <c r="BA127" s="112"/>
      <c r="BB127" s="112"/>
      <c r="BC127" s="112"/>
      <c r="BD127" s="112"/>
      <c r="BE127" s="117">
        <f t="shared" si="0"/>
        <v>0</v>
      </c>
      <c r="BF127" s="117">
        <f t="shared" si="1"/>
        <v>0</v>
      </c>
      <c r="BG127" s="117">
        <f t="shared" si="2"/>
        <v>0</v>
      </c>
      <c r="BH127" s="117">
        <f t="shared" si="3"/>
        <v>0</v>
      </c>
      <c r="BI127" s="117">
        <f t="shared" si="4"/>
        <v>0</v>
      </c>
      <c r="BJ127" s="116" t="s">
        <v>125</v>
      </c>
      <c r="BK127" s="112"/>
      <c r="BL127" s="112"/>
      <c r="BM127" s="112"/>
    </row>
    <row r="128" spans="2:65" s="1" customFormat="1" ht="18" customHeight="1">
      <c r="B128" s="111"/>
      <c r="C128" s="112"/>
      <c r="D128" s="227" t="s">
        <v>127</v>
      </c>
      <c r="E128" s="228"/>
      <c r="F128" s="228"/>
      <c r="G128" s="112"/>
      <c r="H128" s="112"/>
      <c r="I128" s="112"/>
      <c r="J128" s="114">
        <v>0</v>
      </c>
      <c r="K128" s="112"/>
      <c r="L128" s="111"/>
      <c r="M128" s="112"/>
      <c r="N128" s="115" t="s">
        <v>42</v>
      </c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6" t="s">
        <v>124</v>
      </c>
      <c r="AZ128" s="112"/>
      <c r="BA128" s="112"/>
      <c r="BB128" s="112"/>
      <c r="BC128" s="112"/>
      <c r="BD128" s="112"/>
      <c r="BE128" s="117">
        <f t="shared" si="0"/>
        <v>0</v>
      </c>
      <c r="BF128" s="117">
        <f t="shared" si="1"/>
        <v>0</v>
      </c>
      <c r="BG128" s="117">
        <f t="shared" si="2"/>
        <v>0</v>
      </c>
      <c r="BH128" s="117">
        <f t="shared" si="3"/>
        <v>0</v>
      </c>
      <c r="BI128" s="117">
        <f t="shared" si="4"/>
        <v>0</v>
      </c>
      <c r="BJ128" s="116" t="s">
        <v>125</v>
      </c>
      <c r="BK128" s="112"/>
      <c r="BL128" s="112"/>
      <c r="BM128" s="112"/>
    </row>
    <row r="129" spans="2:65" s="1" customFormat="1" ht="18" customHeight="1">
      <c r="B129" s="111"/>
      <c r="C129" s="112"/>
      <c r="D129" s="227" t="s">
        <v>128</v>
      </c>
      <c r="E129" s="228"/>
      <c r="F129" s="228"/>
      <c r="G129" s="112"/>
      <c r="H129" s="112"/>
      <c r="I129" s="112"/>
      <c r="J129" s="114">
        <v>0</v>
      </c>
      <c r="K129" s="112"/>
      <c r="L129" s="111"/>
      <c r="M129" s="112"/>
      <c r="N129" s="115" t="s">
        <v>42</v>
      </c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6" t="s">
        <v>124</v>
      </c>
      <c r="AZ129" s="112"/>
      <c r="BA129" s="112"/>
      <c r="BB129" s="112"/>
      <c r="BC129" s="112"/>
      <c r="BD129" s="112"/>
      <c r="BE129" s="117">
        <f t="shared" si="0"/>
        <v>0</v>
      </c>
      <c r="BF129" s="117">
        <f t="shared" si="1"/>
        <v>0</v>
      </c>
      <c r="BG129" s="117">
        <f t="shared" si="2"/>
        <v>0</v>
      </c>
      <c r="BH129" s="117">
        <f t="shared" si="3"/>
        <v>0</v>
      </c>
      <c r="BI129" s="117">
        <f t="shared" si="4"/>
        <v>0</v>
      </c>
      <c r="BJ129" s="116" t="s">
        <v>125</v>
      </c>
      <c r="BK129" s="112"/>
      <c r="BL129" s="112"/>
      <c r="BM129" s="112"/>
    </row>
    <row r="130" spans="2:65" s="1" customFormat="1" ht="18" customHeight="1">
      <c r="B130" s="111"/>
      <c r="C130" s="112"/>
      <c r="D130" s="227" t="s">
        <v>129</v>
      </c>
      <c r="E130" s="228"/>
      <c r="F130" s="228"/>
      <c r="G130" s="112"/>
      <c r="H130" s="112"/>
      <c r="I130" s="112"/>
      <c r="J130" s="114">
        <v>0</v>
      </c>
      <c r="K130" s="112"/>
      <c r="L130" s="111"/>
      <c r="M130" s="112"/>
      <c r="N130" s="115" t="s">
        <v>42</v>
      </c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6" t="s">
        <v>124</v>
      </c>
      <c r="AZ130" s="112"/>
      <c r="BA130" s="112"/>
      <c r="BB130" s="112"/>
      <c r="BC130" s="112"/>
      <c r="BD130" s="112"/>
      <c r="BE130" s="117">
        <f t="shared" si="0"/>
        <v>0</v>
      </c>
      <c r="BF130" s="117">
        <f t="shared" si="1"/>
        <v>0</v>
      </c>
      <c r="BG130" s="117">
        <f t="shared" si="2"/>
        <v>0</v>
      </c>
      <c r="BH130" s="117">
        <f t="shared" si="3"/>
        <v>0</v>
      </c>
      <c r="BI130" s="117">
        <f t="shared" si="4"/>
        <v>0</v>
      </c>
      <c r="BJ130" s="116" t="s">
        <v>125</v>
      </c>
      <c r="BK130" s="112"/>
      <c r="BL130" s="112"/>
      <c r="BM130" s="112"/>
    </row>
    <row r="131" spans="2:65" s="1" customFormat="1" ht="18" customHeight="1">
      <c r="B131" s="111"/>
      <c r="C131" s="112"/>
      <c r="D131" s="113" t="s">
        <v>130</v>
      </c>
      <c r="E131" s="112"/>
      <c r="F131" s="112"/>
      <c r="G131" s="112"/>
      <c r="H131" s="112"/>
      <c r="I131" s="112"/>
      <c r="J131" s="114">
        <f>ROUND(J30*T131,2)</f>
        <v>0</v>
      </c>
      <c r="K131" s="112"/>
      <c r="L131" s="111"/>
      <c r="M131" s="112"/>
      <c r="N131" s="115" t="s">
        <v>42</v>
      </c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6" t="s">
        <v>131</v>
      </c>
      <c r="AZ131" s="112"/>
      <c r="BA131" s="112"/>
      <c r="BB131" s="112"/>
      <c r="BC131" s="112"/>
      <c r="BD131" s="112"/>
      <c r="BE131" s="117">
        <f t="shared" si="0"/>
        <v>0</v>
      </c>
      <c r="BF131" s="117">
        <f t="shared" si="1"/>
        <v>0</v>
      </c>
      <c r="BG131" s="117">
        <f t="shared" si="2"/>
        <v>0</v>
      </c>
      <c r="BH131" s="117">
        <f t="shared" si="3"/>
        <v>0</v>
      </c>
      <c r="BI131" s="117">
        <f t="shared" si="4"/>
        <v>0</v>
      </c>
      <c r="BJ131" s="116" t="s">
        <v>125</v>
      </c>
      <c r="BK131" s="112"/>
      <c r="BL131" s="112"/>
      <c r="BM131" s="112"/>
    </row>
    <row r="132" spans="2:65" s="1" customFormat="1">
      <c r="B132" s="31"/>
      <c r="L132" s="31"/>
    </row>
    <row r="133" spans="2:65" s="1" customFormat="1" ht="29.25" customHeight="1">
      <c r="B133" s="31"/>
      <c r="C133" s="118" t="s">
        <v>132</v>
      </c>
      <c r="D133" s="90"/>
      <c r="E133" s="90"/>
      <c r="F133" s="90"/>
      <c r="G133" s="90"/>
      <c r="H133" s="90"/>
      <c r="I133" s="90"/>
      <c r="J133" s="119">
        <f>ROUND(J96+J125,2)</f>
        <v>0</v>
      </c>
      <c r="K133" s="90"/>
      <c r="L133" s="31"/>
    </row>
    <row r="134" spans="2:65" s="1" customFormat="1" ht="6.95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  <row r="138" spans="2:65" s="1" customFormat="1" ht="6.95" customHeight="1"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31"/>
    </row>
    <row r="139" spans="2:65" s="1" customFormat="1" ht="24.95" customHeight="1">
      <c r="B139" s="31"/>
      <c r="C139" s="20" t="s">
        <v>133</v>
      </c>
      <c r="L139" s="31"/>
    </row>
    <row r="140" spans="2:65" s="1" customFormat="1" ht="6.95" customHeight="1">
      <c r="B140" s="31"/>
      <c r="L140" s="31"/>
    </row>
    <row r="141" spans="2:65" s="1" customFormat="1" ht="12" customHeight="1">
      <c r="B141" s="31"/>
      <c r="C141" s="26" t="s">
        <v>16</v>
      </c>
      <c r="L141" s="31"/>
    </row>
    <row r="142" spans="2:65" s="1" customFormat="1" ht="16.5" customHeight="1">
      <c r="B142" s="31"/>
      <c r="E142" s="229" t="str">
        <f>E7</f>
        <v>OP 1.11  4+1  (typ byt č.2)</v>
      </c>
      <c r="F142" s="230"/>
      <c r="G142" s="230"/>
      <c r="H142" s="230"/>
      <c r="L142" s="31"/>
    </row>
    <row r="143" spans="2:65" s="1" customFormat="1" ht="12" customHeight="1">
      <c r="B143" s="31"/>
      <c r="C143" s="26" t="s">
        <v>87</v>
      </c>
      <c r="L143" s="31"/>
    </row>
    <row r="144" spans="2:65" s="1" customFormat="1" ht="16.5" customHeight="1">
      <c r="B144" s="31"/>
      <c r="E144" s="214" t="str">
        <f>E9</f>
        <v>2 2023 - Bytová jednotka typ byt č.2 var. 2</v>
      </c>
      <c r="F144" s="231"/>
      <c r="G144" s="231"/>
      <c r="H144" s="231"/>
      <c r="L144" s="31"/>
    </row>
    <row r="145" spans="2:65" s="1" customFormat="1" ht="6.95" customHeight="1">
      <c r="B145" s="31"/>
      <c r="L145" s="31"/>
    </row>
    <row r="146" spans="2:65" s="1" customFormat="1" ht="12" customHeight="1">
      <c r="B146" s="31"/>
      <c r="C146" s="26" t="s">
        <v>20</v>
      </c>
      <c r="F146" s="24" t="str">
        <f>F12</f>
        <v xml:space="preserve"> </v>
      </c>
      <c r="I146" s="26" t="s">
        <v>22</v>
      </c>
      <c r="J146" s="51" t="str">
        <f>IF(J12="","",J12)</f>
        <v>16. 1. 2023</v>
      </c>
      <c r="L146" s="31"/>
    </row>
    <row r="147" spans="2:65" s="1" customFormat="1" ht="6.95" customHeight="1">
      <c r="B147" s="31"/>
      <c r="L147" s="31"/>
    </row>
    <row r="148" spans="2:65" s="1" customFormat="1" ht="15.2" customHeight="1">
      <c r="B148" s="31"/>
      <c r="C148" s="26" t="s">
        <v>24</v>
      </c>
      <c r="F148" s="24" t="str">
        <f>E15</f>
        <v xml:space="preserve"> </v>
      </c>
      <c r="I148" s="26" t="s">
        <v>29</v>
      </c>
      <c r="J148" s="29" t="str">
        <f>E21</f>
        <v>Ing. Vladimír Slonka</v>
      </c>
      <c r="L148" s="31"/>
    </row>
    <row r="149" spans="2:65" s="1" customFormat="1" ht="15.2" customHeight="1">
      <c r="B149" s="31"/>
      <c r="C149" s="26" t="s">
        <v>27</v>
      </c>
      <c r="F149" s="24" t="str">
        <f>IF(E18="","",E18)</f>
        <v>Vyplň údaj</v>
      </c>
      <c r="I149" s="26" t="s">
        <v>34</v>
      </c>
      <c r="J149" s="29" t="str">
        <f>E24</f>
        <v xml:space="preserve"> </v>
      </c>
      <c r="L149" s="31"/>
    </row>
    <row r="150" spans="2:65" s="1" customFormat="1" ht="10.35" customHeight="1">
      <c r="B150" s="31"/>
      <c r="L150" s="31"/>
    </row>
    <row r="151" spans="2:65" s="10" customFormat="1" ht="29.25" customHeight="1">
      <c r="B151" s="120"/>
      <c r="C151" s="121" t="s">
        <v>134</v>
      </c>
      <c r="D151" s="122" t="s">
        <v>61</v>
      </c>
      <c r="E151" s="122" t="s">
        <v>57</v>
      </c>
      <c r="F151" s="122" t="s">
        <v>58</v>
      </c>
      <c r="G151" s="122" t="s">
        <v>135</v>
      </c>
      <c r="H151" s="122" t="s">
        <v>136</v>
      </c>
      <c r="I151" s="122" t="s">
        <v>137</v>
      </c>
      <c r="J151" s="122" t="s">
        <v>93</v>
      </c>
      <c r="K151" s="123" t="s">
        <v>138</v>
      </c>
      <c r="L151" s="120"/>
      <c r="M151" s="58" t="s">
        <v>1</v>
      </c>
      <c r="N151" s="59" t="s">
        <v>40</v>
      </c>
      <c r="O151" s="59" t="s">
        <v>139</v>
      </c>
      <c r="P151" s="59" t="s">
        <v>140</v>
      </c>
      <c r="Q151" s="59" t="s">
        <v>141</v>
      </c>
      <c r="R151" s="59" t="s">
        <v>142</v>
      </c>
      <c r="S151" s="59" t="s">
        <v>143</v>
      </c>
      <c r="T151" s="60" t="s">
        <v>144</v>
      </c>
    </row>
    <row r="152" spans="2:65" s="1" customFormat="1" ht="22.9" customHeight="1">
      <c r="B152" s="31"/>
      <c r="C152" s="63" t="s">
        <v>145</v>
      </c>
      <c r="J152" s="124">
        <f>BK152</f>
        <v>0</v>
      </c>
      <c r="L152" s="31"/>
      <c r="M152" s="61"/>
      <c r="N152" s="52"/>
      <c r="O152" s="52"/>
      <c r="P152" s="125">
        <f>P153+P192+P448+P476</f>
        <v>0</v>
      </c>
      <c r="Q152" s="52"/>
      <c r="R152" s="125">
        <f>R153+R192+R448+R476</f>
        <v>4.3681461899999992</v>
      </c>
      <c r="S152" s="52"/>
      <c r="T152" s="126">
        <f>T153+T192+T448+T476</f>
        <v>3.7576085500000005</v>
      </c>
      <c r="AT152" s="16" t="s">
        <v>75</v>
      </c>
      <c r="AU152" s="16" t="s">
        <v>95</v>
      </c>
      <c r="BK152" s="127">
        <f>BK153+BK192+BK448+BK476</f>
        <v>0</v>
      </c>
    </row>
    <row r="153" spans="2:65" s="11" customFormat="1" ht="25.9" customHeight="1">
      <c r="B153" s="128"/>
      <c r="D153" s="129" t="s">
        <v>75</v>
      </c>
      <c r="E153" s="130" t="s">
        <v>146</v>
      </c>
      <c r="F153" s="130" t="s">
        <v>147</v>
      </c>
      <c r="I153" s="131"/>
      <c r="J153" s="132">
        <f>BK153</f>
        <v>0</v>
      </c>
      <c r="L153" s="128"/>
      <c r="M153" s="133"/>
      <c r="P153" s="134">
        <f>P154+P157+P170+P182+P190</f>
        <v>0</v>
      </c>
      <c r="R153" s="134">
        <f>R154+R157+R170+R182+R190</f>
        <v>0.90934051999999987</v>
      </c>
      <c r="T153" s="135">
        <f>T154+T157+T170+T182+T190</f>
        <v>3.3319000000000005</v>
      </c>
      <c r="AR153" s="129" t="s">
        <v>84</v>
      </c>
      <c r="AT153" s="136" t="s">
        <v>75</v>
      </c>
      <c r="AU153" s="136" t="s">
        <v>76</v>
      </c>
      <c r="AY153" s="129" t="s">
        <v>148</v>
      </c>
      <c r="BK153" s="137">
        <f>BK154+BK157+BK170+BK182+BK190</f>
        <v>0</v>
      </c>
    </row>
    <row r="154" spans="2:65" s="11" customFormat="1" ht="22.9" customHeight="1">
      <c r="B154" s="128"/>
      <c r="D154" s="129" t="s">
        <v>75</v>
      </c>
      <c r="E154" s="138" t="s">
        <v>149</v>
      </c>
      <c r="F154" s="138" t="s">
        <v>150</v>
      </c>
      <c r="I154" s="131"/>
      <c r="J154" s="139">
        <f>BK154</f>
        <v>0</v>
      </c>
      <c r="L154" s="128"/>
      <c r="M154" s="133"/>
      <c r="P154" s="134">
        <f>SUM(P155:P156)</f>
        <v>0</v>
      </c>
      <c r="R154" s="134">
        <f>SUM(R155:R156)</f>
        <v>9.073792E-2</v>
      </c>
      <c r="T154" s="135">
        <f>SUM(T155:T156)</f>
        <v>0</v>
      </c>
      <c r="AR154" s="129" t="s">
        <v>84</v>
      </c>
      <c r="AT154" s="136" t="s">
        <v>75</v>
      </c>
      <c r="AU154" s="136" t="s">
        <v>84</v>
      </c>
      <c r="AY154" s="129" t="s">
        <v>148</v>
      </c>
      <c r="BK154" s="137">
        <f>SUM(BK155:BK156)</f>
        <v>0</v>
      </c>
    </row>
    <row r="155" spans="2:65" s="1" customFormat="1" ht="24.2" customHeight="1">
      <c r="B155" s="111"/>
      <c r="C155" s="140" t="s">
        <v>84</v>
      </c>
      <c r="D155" s="140" t="s">
        <v>151</v>
      </c>
      <c r="E155" s="141" t="s">
        <v>152</v>
      </c>
      <c r="F155" s="142" t="s">
        <v>153</v>
      </c>
      <c r="G155" s="143" t="s">
        <v>154</v>
      </c>
      <c r="H155" s="144">
        <v>1.456</v>
      </c>
      <c r="I155" s="145"/>
      <c r="J155" s="146">
        <f>ROUND(I155*H155,2)</f>
        <v>0</v>
      </c>
      <c r="K155" s="142" t="s">
        <v>155</v>
      </c>
      <c r="L155" s="31"/>
      <c r="M155" s="147" t="s">
        <v>1</v>
      </c>
      <c r="N155" s="110" t="s">
        <v>42</v>
      </c>
      <c r="P155" s="148">
        <f>O155*H155</f>
        <v>0</v>
      </c>
      <c r="Q155" s="148">
        <v>6.232E-2</v>
      </c>
      <c r="R155" s="148">
        <f>Q155*H155</f>
        <v>9.073792E-2</v>
      </c>
      <c r="S155" s="148">
        <v>0</v>
      </c>
      <c r="T155" s="149">
        <f>S155*H155</f>
        <v>0</v>
      </c>
      <c r="AR155" s="150" t="s">
        <v>156</v>
      </c>
      <c r="AT155" s="150" t="s">
        <v>151</v>
      </c>
      <c r="AU155" s="150" t="s">
        <v>125</v>
      </c>
      <c r="AY155" s="16" t="s">
        <v>148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16" t="s">
        <v>125</v>
      </c>
      <c r="BK155" s="151">
        <f>ROUND(I155*H155,2)</f>
        <v>0</v>
      </c>
      <c r="BL155" s="16" t="s">
        <v>156</v>
      </c>
      <c r="BM155" s="150" t="s">
        <v>157</v>
      </c>
    </row>
    <row r="156" spans="2:65" s="12" customFormat="1">
      <c r="B156" s="152"/>
      <c r="D156" s="153" t="s">
        <v>158</v>
      </c>
      <c r="E156" s="154" t="s">
        <v>1</v>
      </c>
      <c r="F156" s="155" t="s">
        <v>159</v>
      </c>
      <c r="H156" s="156">
        <v>1.456</v>
      </c>
      <c r="I156" s="157"/>
      <c r="L156" s="152"/>
      <c r="M156" s="158"/>
      <c r="T156" s="159"/>
      <c r="AT156" s="154" t="s">
        <v>158</v>
      </c>
      <c r="AU156" s="154" t="s">
        <v>125</v>
      </c>
      <c r="AV156" s="12" t="s">
        <v>125</v>
      </c>
      <c r="AW156" s="12" t="s">
        <v>33</v>
      </c>
      <c r="AX156" s="12" t="s">
        <v>84</v>
      </c>
      <c r="AY156" s="154" t="s">
        <v>148</v>
      </c>
    </row>
    <row r="157" spans="2:65" s="11" customFormat="1" ht="22.9" customHeight="1">
      <c r="B157" s="128"/>
      <c r="D157" s="129" t="s">
        <v>75</v>
      </c>
      <c r="E157" s="138" t="s">
        <v>160</v>
      </c>
      <c r="F157" s="138" t="s">
        <v>161</v>
      </c>
      <c r="I157" s="131"/>
      <c r="J157" s="139">
        <f>BK157</f>
        <v>0</v>
      </c>
      <c r="L157" s="128"/>
      <c r="M157" s="133"/>
      <c r="P157" s="134">
        <f>SUM(P158:P169)</f>
        <v>0</v>
      </c>
      <c r="R157" s="134">
        <f>SUM(R158:R169)</f>
        <v>0.81580459999999988</v>
      </c>
      <c r="T157" s="135">
        <f>SUM(T158:T169)</f>
        <v>0</v>
      </c>
      <c r="AR157" s="129" t="s">
        <v>84</v>
      </c>
      <c r="AT157" s="136" t="s">
        <v>75</v>
      </c>
      <c r="AU157" s="136" t="s">
        <v>84</v>
      </c>
      <c r="AY157" s="129" t="s">
        <v>148</v>
      </c>
      <c r="BK157" s="137">
        <f>SUM(BK158:BK169)</f>
        <v>0</v>
      </c>
    </row>
    <row r="158" spans="2:65" s="1" customFormat="1" ht="24.2" customHeight="1">
      <c r="B158" s="111"/>
      <c r="C158" s="140" t="s">
        <v>125</v>
      </c>
      <c r="D158" s="140" t="s">
        <v>151</v>
      </c>
      <c r="E158" s="141" t="s">
        <v>162</v>
      </c>
      <c r="F158" s="142" t="s">
        <v>163</v>
      </c>
      <c r="G158" s="143" t="s">
        <v>154</v>
      </c>
      <c r="H158" s="144">
        <v>12.43</v>
      </c>
      <c r="I158" s="145"/>
      <c r="J158" s="146">
        <f>ROUND(I158*H158,2)</f>
        <v>0</v>
      </c>
      <c r="K158" s="142" t="s">
        <v>155</v>
      </c>
      <c r="L158" s="31"/>
      <c r="M158" s="147" t="s">
        <v>1</v>
      </c>
      <c r="N158" s="110" t="s">
        <v>42</v>
      </c>
      <c r="P158" s="148">
        <f>O158*H158</f>
        <v>0</v>
      </c>
      <c r="Q158" s="148">
        <v>5.1999999999999998E-3</v>
      </c>
      <c r="R158" s="148">
        <f>Q158*H158</f>
        <v>6.4635999999999999E-2</v>
      </c>
      <c r="S158" s="148">
        <v>0</v>
      </c>
      <c r="T158" s="149">
        <f>S158*H158</f>
        <v>0</v>
      </c>
      <c r="AR158" s="150" t="s">
        <v>156</v>
      </c>
      <c r="AT158" s="150" t="s">
        <v>151</v>
      </c>
      <c r="AU158" s="150" t="s">
        <v>125</v>
      </c>
      <c r="AY158" s="16" t="s">
        <v>148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6" t="s">
        <v>125</v>
      </c>
      <c r="BK158" s="151">
        <f>ROUND(I158*H158,2)</f>
        <v>0</v>
      </c>
      <c r="BL158" s="16" t="s">
        <v>156</v>
      </c>
      <c r="BM158" s="150" t="s">
        <v>164</v>
      </c>
    </row>
    <row r="159" spans="2:65" s="12" customFormat="1">
      <c r="B159" s="152"/>
      <c r="D159" s="153" t="s">
        <v>158</v>
      </c>
      <c r="E159" s="154" t="s">
        <v>1</v>
      </c>
      <c r="F159" s="155" t="s">
        <v>165</v>
      </c>
      <c r="H159" s="156">
        <v>12.43</v>
      </c>
      <c r="I159" s="157"/>
      <c r="L159" s="152"/>
      <c r="M159" s="158"/>
      <c r="T159" s="159"/>
      <c r="AT159" s="154" t="s">
        <v>158</v>
      </c>
      <c r="AU159" s="154" t="s">
        <v>125</v>
      </c>
      <c r="AV159" s="12" t="s">
        <v>125</v>
      </c>
      <c r="AW159" s="12" t="s">
        <v>33</v>
      </c>
      <c r="AX159" s="12" t="s">
        <v>84</v>
      </c>
      <c r="AY159" s="154" t="s">
        <v>148</v>
      </c>
    </row>
    <row r="160" spans="2:65" s="1" customFormat="1" ht="24.2" customHeight="1">
      <c r="B160" s="111"/>
      <c r="C160" s="140" t="s">
        <v>149</v>
      </c>
      <c r="D160" s="140" t="s">
        <v>151</v>
      </c>
      <c r="E160" s="141" t="s">
        <v>166</v>
      </c>
      <c r="F160" s="142" t="s">
        <v>167</v>
      </c>
      <c r="G160" s="143" t="s">
        <v>154</v>
      </c>
      <c r="H160" s="144">
        <v>56.021999999999998</v>
      </c>
      <c r="I160" s="145"/>
      <c r="J160" s="146">
        <f>ROUND(I160*H160,2)</f>
        <v>0</v>
      </c>
      <c r="K160" s="142" t="s">
        <v>155</v>
      </c>
      <c r="L160" s="31"/>
      <c r="M160" s="147" t="s">
        <v>1</v>
      </c>
      <c r="N160" s="110" t="s">
        <v>42</v>
      </c>
      <c r="P160" s="148">
        <f>O160*H160</f>
        <v>0</v>
      </c>
      <c r="Q160" s="148">
        <v>5.1999999999999998E-3</v>
      </c>
      <c r="R160" s="148">
        <f>Q160*H160</f>
        <v>0.29131439999999997</v>
      </c>
      <c r="S160" s="148">
        <v>0</v>
      </c>
      <c r="T160" s="149">
        <f>S160*H160</f>
        <v>0</v>
      </c>
      <c r="AR160" s="150" t="s">
        <v>156</v>
      </c>
      <c r="AT160" s="150" t="s">
        <v>151</v>
      </c>
      <c r="AU160" s="150" t="s">
        <v>125</v>
      </c>
      <c r="AY160" s="16" t="s">
        <v>148</v>
      </c>
      <c r="BE160" s="151">
        <f>IF(N160="základní",J160,0)</f>
        <v>0</v>
      </c>
      <c r="BF160" s="151">
        <f>IF(N160="snížená",J160,0)</f>
        <v>0</v>
      </c>
      <c r="BG160" s="151">
        <f>IF(N160="zákl. přenesená",J160,0)</f>
        <v>0</v>
      </c>
      <c r="BH160" s="151">
        <f>IF(N160="sníž. přenesená",J160,0)</f>
        <v>0</v>
      </c>
      <c r="BI160" s="151">
        <f>IF(N160="nulová",J160,0)</f>
        <v>0</v>
      </c>
      <c r="BJ160" s="16" t="s">
        <v>125</v>
      </c>
      <c r="BK160" s="151">
        <f>ROUND(I160*H160,2)</f>
        <v>0</v>
      </c>
      <c r="BL160" s="16" t="s">
        <v>156</v>
      </c>
      <c r="BM160" s="150" t="s">
        <v>168</v>
      </c>
    </row>
    <row r="161" spans="2:65" s="12" customFormat="1">
      <c r="B161" s="152"/>
      <c r="D161" s="153" t="s">
        <v>158</v>
      </c>
      <c r="E161" s="154" t="s">
        <v>1</v>
      </c>
      <c r="F161" s="155" t="s">
        <v>169</v>
      </c>
      <c r="H161" s="156">
        <v>30.024999999999999</v>
      </c>
      <c r="I161" s="157"/>
      <c r="L161" s="152"/>
      <c r="M161" s="158"/>
      <c r="T161" s="159"/>
      <c r="AT161" s="154" t="s">
        <v>158</v>
      </c>
      <c r="AU161" s="154" t="s">
        <v>125</v>
      </c>
      <c r="AV161" s="12" t="s">
        <v>125</v>
      </c>
      <c r="AW161" s="12" t="s">
        <v>33</v>
      </c>
      <c r="AX161" s="12" t="s">
        <v>76</v>
      </c>
      <c r="AY161" s="154" t="s">
        <v>148</v>
      </c>
    </row>
    <row r="162" spans="2:65" s="12" customFormat="1">
      <c r="B162" s="152"/>
      <c r="D162" s="153" t="s">
        <v>158</v>
      </c>
      <c r="E162" s="154" t="s">
        <v>1</v>
      </c>
      <c r="F162" s="155" t="s">
        <v>170</v>
      </c>
      <c r="H162" s="156">
        <v>25.997</v>
      </c>
      <c r="I162" s="157"/>
      <c r="L162" s="152"/>
      <c r="M162" s="158"/>
      <c r="T162" s="159"/>
      <c r="AT162" s="154" t="s">
        <v>158</v>
      </c>
      <c r="AU162" s="154" t="s">
        <v>125</v>
      </c>
      <c r="AV162" s="12" t="s">
        <v>125</v>
      </c>
      <c r="AW162" s="12" t="s">
        <v>33</v>
      </c>
      <c r="AX162" s="12" t="s">
        <v>76</v>
      </c>
      <c r="AY162" s="154" t="s">
        <v>148</v>
      </c>
    </row>
    <row r="163" spans="2:65" s="13" customFormat="1">
      <c r="B163" s="160"/>
      <c r="D163" s="153" t="s">
        <v>158</v>
      </c>
      <c r="E163" s="161" t="s">
        <v>1</v>
      </c>
      <c r="F163" s="162" t="s">
        <v>171</v>
      </c>
      <c r="H163" s="163">
        <v>56.021999999999998</v>
      </c>
      <c r="I163" s="164"/>
      <c r="L163" s="160"/>
      <c r="M163" s="165"/>
      <c r="T163" s="166"/>
      <c r="AT163" s="161" t="s">
        <v>158</v>
      </c>
      <c r="AU163" s="161" t="s">
        <v>125</v>
      </c>
      <c r="AV163" s="13" t="s">
        <v>156</v>
      </c>
      <c r="AW163" s="13" t="s">
        <v>33</v>
      </c>
      <c r="AX163" s="13" t="s">
        <v>84</v>
      </c>
      <c r="AY163" s="161" t="s">
        <v>148</v>
      </c>
    </row>
    <row r="164" spans="2:65" s="1" customFormat="1" ht="24.2" customHeight="1">
      <c r="B164" s="111"/>
      <c r="C164" s="140" t="s">
        <v>160</v>
      </c>
      <c r="D164" s="140" t="s">
        <v>151</v>
      </c>
      <c r="E164" s="141" t="s">
        <v>175</v>
      </c>
      <c r="F164" s="142" t="s">
        <v>176</v>
      </c>
      <c r="G164" s="143" t="s">
        <v>154</v>
      </c>
      <c r="H164" s="144">
        <v>6.0259999999999998</v>
      </c>
      <c r="I164" s="145"/>
      <c r="J164" s="146">
        <f>ROUND(I164*H164,2)</f>
        <v>0</v>
      </c>
      <c r="K164" s="142" t="s">
        <v>155</v>
      </c>
      <c r="L164" s="31"/>
      <c r="M164" s="147" t="s">
        <v>1</v>
      </c>
      <c r="N164" s="110" t="s">
        <v>42</v>
      </c>
      <c r="P164" s="148">
        <f>O164*H164</f>
        <v>0</v>
      </c>
      <c r="Q164" s="148">
        <v>5.67E-2</v>
      </c>
      <c r="R164" s="148">
        <f>Q164*H164</f>
        <v>0.34167419999999998</v>
      </c>
      <c r="S164" s="148">
        <v>0</v>
      </c>
      <c r="T164" s="149">
        <f>S164*H164</f>
        <v>0</v>
      </c>
      <c r="AR164" s="150" t="s">
        <v>156</v>
      </c>
      <c r="AT164" s="150" t="s">
        <v>151</v>
      </c>
      <c r="AU164" s="150" t="s">
        <v>125</v>
      </c>
      <c r="AY164" s="16" t="s">
        <v>148</v>
      </c>
      <c r="BE164" s="151">
        <f>IF(N164="základní",J164,0)</f>
        <v>0</v>
      </c>
      <c r="BF164" s="151">
        <f>IF(N164="snížená",J164,0)</f>
        <v>0</v>
      </c>
      <c r="BG164" s="151">
        <f>IF(N164="zákl. přenesená",J164,0)</f>
        <v>0</v>
      </c>
      <c r="BH164" s="151">
        <f>IF(N164="sníž. přenesená",J164,0)</f>
        <v>0</v>
      </c>
      <c r="BI164" s="151">
        <f>IF(N164="nulová",J164,0)</f>
        <v>0</v>
      </c>
      <c r="BJ164" s="16" t="s">
        <v>125</v>
      </c>
      <c r="BK164" s="151">
        <f>ROUND(I164*H164,2)</f>
        <v>0</v>
      </c>
      <c r="BL164" s="16" t="s">
        <v>156</v>
      </c>
      <c r="BM164" s="150" t="s">
        <v>177</v>
      </c>
    </row>
    <row r="165" spans="2:65" s="12" customFormat="1">
      <c r="B165" s="152"/>
      <c r="D165" s="153" t="s">
        <v>158</v>
      </c>
      <c r="E165" s="154" t="s">
        <v>1</v>
      </c>
      <c r="F165" s="155" t="s">
        <v>178</v>
      </c>
      <c r="H165" s="156">
        <v>4.5679999999999996</v>
      </c>
      <c r="I165" s="157"/>
      <c r="L165" s="152"/>
      <c r="M165" s="158"/>
      <c r="T165" s="159"/>
      <c r="AT165" s="154" t="s">
        <v>158</v>
      </c>
      <c r="AU165" s="154" t="s">
        <v>125</v>
      </c>
      <c r="AV165" s="12" t="s">
        <v>125</v>
      </c>
      <c r="AW165" s="12" t="s">
        <v>33</v>
      </c>
      <c r="AX165" s="12" t="s">
        <v>76</v>
      </c>
      <c r="AY165" s="154" t="s">
        <v>148</v>
      </c>
    </row>
    <row r="166" spans="2:65" s="12" customFormat="1">
      <c r="B166" s="152"/>
      <c r="D166" s="153" t="s">
        <v>158</v>
      </c>
      <c r="E166" s="154" t="s">
        <v>1</v>
      </c>
      <c r="F166" s="155" t="s">
        <v>179</v>
      </c>
      <c r="H166" s="156">
        <v>1.458</v>
      </c>
      <c r="I166" s="157"/>
      <c r="L166" s="152"/>
      <c r="M166" s="158"/>
      <c r="T166" s="159"/>
      <c r="AT166" s="154" t="s">
        <v>158</v>
      </c>
      <c r="AU166" s="154" t="s">
        <v>125</v>
      </c>
      <c r="AV166" s="12" t="s">
        <v>125</v>
      </c>
      <c r="AW166" s="12" t="s">
        <v>33</v>
      </c>
      <c r="AX166" s="12" t="s">
        <v>76</v>
      </c>
      <c r="AY166" s="154" t="s">
        <v>148</v>
      </c>
    </row>
    <row r="167" spans="2:65" s="13" customFormat="1">
      <c r="B167" s="160"/>
      <c r="D167" s="153" t="s">
        <v>158</v>
      </c>
      <c r="E167" s="161" t="s">
        <v>1</v>
      </c>
      <c r="F167" s="162" t="s">
        <v>171</v>
      </c>
      <c r="H167" s="163">
        <v>6.0259999999999998</v>
      </c>
      <c r="I167" s="164"/>
      <c r="L167" s="160"/>
      <c r="M167" s="165"/>
      <c r="T167" s="166"/>
      <c r="AT167" s="161" t="s">
        <v>158</v>
      </c>
      <c r="AU167" s="161" t="s">
        <v>125</v>
      </c>
      <c r="AV167" s="13" t="s">
        <v>156</v>
      </c>
      <c r="AW167" s="13" t="s">
        <v>33</v>
      </c>
      <c r="AX167" s="13" t="s">
        <v>84</v>
      </c>
      <c r="AY167" s="161" t="s">
        <v>148</v>
      </c>
    </row>
    <row r="168" spans="2:65" s="1" customFormat="1" ht="21.75" customHeight="1">
      <c r="B168" s="111"/>
      <c r="C168" s="140" t="s">
        <v>180</v>
      </c>
      <c r="D168" s="140" t="s">
        <v>151</v>
      </c>
      <c r="E168" s="141" t="s">
        <v>181</v>
      </c>
      <c r="F168" s="142" t="s">
        <v>182</v>
      </c>
      <c r="G168" s="143" t="s">
        <v>183</v>
      </c>
      <c r="H168" s="144">
        <v>2</v>
      </c>
      <c r="I168" s="145"/>
      <c r="J168" s="146">
        <f>ROUND(I168*H168,2)</f>
        <v>0</v>
      </c>
      <c r="K168" s="142" t="s">
        <v>155</v>
      </c>
      <c r="L168" s="31"/>
      <c r="M168" s="147" t="s">
        <v>1</v>
      </c>
      <c r="N168" s="110" t="s">
        <v>42</v>
      </c>
      <c r="P168" s="148">
        <f>O168*H168</f>
        <v>0</v>
      </c>
      <c r="Q168" s="148">
        <v>4.684E-2</v>
      </c>
      <c r="R168" s="148">
        <f>Q168*H168</f>
        <v>9.3679999999999999E-2</v>
      </c>
      <c r="S168" s="148">
        <v>0</v>
      </c>
      <c r="T168" s="149">
        <f>S168*H168</f>
        <v>0</v>
      </c>
      <c r="AR168" s="150" t="s">
        <v>156</v>
      </c>
      <c r="AT168" s="150" t="s">
        <v>151</v>
      </c>
      <c r="AU168" s="150" t="s">
        <v>125</v>
      </c>
      <c r="AY168" s="16" t="s">
        <v>148</v>
      </c>
      <c r="BE168" s="151">
        <f>IF(N168="základní",J168,0)</f>
        <v>0</v>
      </c>
      <c r="BF168" s="151">
        <f>IF(N168="snížená",J168,0)</f>
        <v>0</v>
      </c>
      <c r="BG168" s="151">
        <f>IF(N168="zákl. přenesená",J168,0)</f>
        <v>0</v>
      </c>
      <c r="BH168" s="151">
        <f>IF(N168="sníž. přenesená",J168,0)</f>
        <v>0</v>
      </c>
      <c r="BI168" s="151">
        <f>IF(N168="nulová",J168,0)</f>
        <v>0</v>
      </c>
      <c r="BJ168" s="16" t="s">
        <v>125</v>
      </c>
      <c r="BK168" s="151">
        <f>ROUND(I168*H168,2)</f>
        <v>0</v>
      </c>
      <c r="BL168" s="16" t="s">
        <v>156</v>
      </c>
      <c r="BM168" s="150" t="s">
        <v>184</v>
      </c>
    </row>
    <row r="169" spans="2:65" s="1" customFormat="1" ht="33" customHeight="1">
      <c r="B169" s="111"/>
      <c r="C169" s="173" t="s">
        <v>185</v>
      </c>
      <c r="D169" s="173" t="s">
        <v>186</v>
      </c>
      <c r="E169" s="174" t="s">
        <v>187</v>
      </c>
      <c r="F169" s="175" t="s">
        <v>188</v>
      </c>
      <c r="G169" s="176" t="s">
        <v>183</v>
      </c>
      <c r="H169" s="177">
        <v>2</v>
      </c>
      <c r="I169" s="178"/>
      <c r="J169" s="179">
        <f>ROUND(I169*H169,2)</f>
        <v>0</v>
      </c>
      <c r="K169" s="175" t="s">
        <v>155</v>
      </c>
      <c r="L169" s="180"/>
      <c r="M169" s="181" t="s">
        <v>1</v>
      </c>
      <c r="N169" s="182" t="s">
        <v>42</v>
      </c>
      <c r="P169" s="148">
        <f>O169*H169</f>
        <v>0</v>
      </c>
      <c r="Q169" s="148">
        <v>1.225E-2</v>
      </c>
      <c r="R169" s="148">
        <f>Q169*H169</f>
        <v>2.4500000000000001E-2</v>
      </c>
      <c r="S169" s="148">
        <v>0</v>
      </c>
      <c r="T169" s="149">
        <f>S169*H169</f>
        <v>0</v>
      </c>
      <c r="AR169" s="150" t="s">
        <v>185</v>
      </c>
      <c r="AT169" s="150" t="s">
        <v>186</v>
      </c>
      <c r="AU169" s="150" t="s">
        <v>125</v>
      </c>
      <c r="AY169" s="16" t="s">
        <v>148</v>
      </c>
      <c r="BE169" s="151">
        <f>IF(N169="základní",J169,0)</f>
        <v>0</v>
      </c>
      <c r="BF169" s="151">
        <f>IF(N169="snížená",J169,0)</f>
        <v>0</v>
      </c>
      <c r="BG169" s="151">
        <f>IF(N169="zákl. přenesená",J169,0)</f>
        <v>0</v>
      </c>
      <c r="BH169" s="151">
        <f>IF(N169="sníž. přenesená",J169,0)</f>
        <v>0</v>
      </c>
      <c r="BI169" s="151">
        <f>IF(N169="nulová",J169,0)</f>
        <v>0</v>
      </c>
      <c r="BJ169" s="16" t="s">
        <v>125</v>
      </c>
      <c r="BK169" s="151">
        <f>ROUND(I169*H169,2)</f>
        <v>0</v>
      </c>
      <c r="BL169" s="16" t="s">
        <v>156</v>
      </c>
      <c r="BM169" s="150" t="s">
        <v>189</v>
      </c>
    </row>
    <row r="170" spans="2:65" s="11" customFormat="1" ht="22.9" customHeight="1">
      <c r="B170" s="128"/>
      <c r="D170" s="129" t="s">
        <v>75</v>
      </c>
      <c r="E170" s="138" t="s">
        <v>190</v>
      </c>
      <c r="F170" s="138" t="s">
        <v>191</v>
      </c>
      <c r="I170" s="131"/>
      <c r="J170" s="139">
        <f>BK170</f>
        <v>0</v>
      </c>
      <c r="L170" s="128"/>
      <c r="M170" s="133"/>
      <c r="P170" s="134">
        <f>SUM(P171:P181)</f>
        <v>0</v>
      </c>
      <c r="R170" s="134">
        <f>SUM(R171:R181)</f>
        <v>2.7980000000000001E-3</v>
      </c>
      <c r="T170" s="135">
        <f>SUM(T171:T181)</f>
        <v>3.3319000000000005</v>
      </c>
      <c r="AR170" s="129" t="s">
        <v>84</v>
      </c>
      <c r="AT170" s="136" t="s">
        <v>75</v>
      </c>
      <c r="AU170" s="136" t="s">
        <v>84</v>
      </c>
      <c r="AY170" s="129" t="s">
        <v>148</v>
      </c>
      <c r="BK170" s="137">
        <f>SUM(BK171:BK181)</f>
        <v>0</v>
      </c>
    </row>
    <row r="171" spans="2:65" s="1" customFormat="1" ht="24.2" customHeight="1">
      <c r="B171" s="111"/>
      <c r="C171" s="140" t="s">
        <v>190</v>
      </c>
      <c r="D171" s="140" t="s">
        <v>151</v>
      </c>
      <c r="E171" s="141" t="s">
        <v>192</v>
      </c>
      <c r="F171" s="142" t="s">
        <v>193</v>
      </c>
      <c r="G171" s="143" t="s">
        <v>154</v>
      </c>
      <c r="H171" s="144">
        <v>69.95</v>
      </c>
      <c r="I171" s="145"/>
      <c r="J171" s="146">
        <f>ROUND(I171*H171,2)</f>
        <v>0</v>
      </c>
      <c r="K171" s="142" t="s">
        <v>155</v>
      </c>
      <c r="L171" s="31"/>
      <c r="M171" s="147" t="s">
        <v>1</v>
      </c>
      <c r="N171" s="110" t="s">
        <v>42</v>
      </c>
      <c r="P171" s="148">
        <f>O171*H171</f>
        <v>0</v>
      </c>
      <c r="Q171" s="148">
        <v>4.0000000000000003E-5</v>
      </c>
      <c r="R171" s="148">
        <f>Q171*H171</f>
        <v>2.7980000000000001E-3</v>
      </c>
      <c r="S171" s="148">
        <v>0</v>
      </c>
      <c r="T171" s="149">
        <f>S171*H171</f>
        <v>0</v>
      </c>
      <c r="AR171" s="150" t="s">
        <v>156</v>
      </c>
      <c r="AT171" s="150" t="s">
        <v>151</v>
      </c>
      <c r="AU171" s="150" t="s">
        <v>125</v>
      </c>
      <c r="AY171" s="16" t="s">
        <v>148</v>
      </c>
      <c r="BE171" s="151">
        <f>IF(N171="základní",J171,0)</f>
        <v>0</v>
      </c>
      <c r="BF171" s="151">
        <f>IF(N171="snížená",J171,0)</f>
        <v>0</v>
      </c>
      <c r="BG171" s="151">
        <f>IF(N171="zákl. přenesená",J171,0)</f>
        <v>0</v>
      </c>
      <c r="BH171" s="151">
        <f>IF(N171="sníž. přenesená",J171,0)</f>
        <v>0</v>
      </c>
      <c r="BI171" s="151">
        <f>IF(N171="nulová",J171,0)</f>
        <v>0</v>
      </c>
      <c r="BJ171" s="16" t="s">
        <v>125</v>
      </c>
      <c r="BK171" s="151">
        <f>ROUND(I171*H171,2)</f>
        <v>0</v>
      </c>
      <c r="BL171" s="16" t="s">
        <v>156</v>
      </c>
      <c r="BM171" s="150" t="s">
        <v>194</v>
      </c>
    </row>
    <row r="172" spans="2:65" s="12" customFormat="1">
      <c r="B172" s="152"/>
      <c r="D172" s="153" t="s">
        <v>158</v>
      </c>
      <c r="E172" s="154" t="s">
        <v>1</v>
      </c>
      <c r="F172" s="155" t="s">
        <v>195</v>
      </c>
      <c r="H172" s="156">
        <v>19.95</v>
      </c>
      <c r="I172" s="157"/>
      <c r="L172" s="152"/>
      <c r="M172" s="158"/>
      <c r="T172" s="159"/>
      <c r="AT172" s="154" t="s">
        <v>158</v>
      </c>
      <c r="AU172" s="154" t="s">
        <v>125</v>
      </c>
      <c r="AV172" s="12" t="s">
        <v>125</v>
      </c>
      <c r="AW172" s="12" t="s">
        <v>33</v>
      </c>
      <c r="AX172" s="12" t="s">
        <v>76</v>
      </c>
      <c r="AY172" s="154" t="s">
        <v>148</v>
      </c>
    </row>
    <row r="173" spans="2:65" s="14" customFormat="1">
      <c r="B173" s="167"/>
      <c r="D173" s="153" t="s">
        <v>158</v>
      </c>
      <c r="E173" s="168" t="s">
        <v>1</v>
      </c>
      <c r="F173" s="169" t="s">
        <v>196</v>
      </c>
      <c r="H173" s="168" t="s">
        <v>1</v>
      </c>
      <c r="I173" s="170"/>
      <c r="L173" s="167"/>
      <c r="M173" s="171"/>
      <c r="T173" s="172"/>
      <c r="AT173" s="168" t="s">
        <v>158</v>
      </c>
      <c r="AU173" s="168" t="s">
        <v>125</v>
      </c>
      <c r="AV173" s="14" t="s">
        <v>84</v>
      </c>
      <c r="AW173" s="14" t="s">
        <v>33</v>
      </c>
      <c r="AX173" s="14" t="s">
        <v>76</v>
      </c>
      <c r="AY173" s="168" t="s">
        <v>148</v>
      </c>
    </row>
    <row r="174" spans="2:65" s="12" customFormat="1">
      <c r="B174" s="152"/>
      <c r="D174" s="153" t="s">
        <v>158</v>
      </c>
      <c r="E174" s="154" t="s">
        <v>1</v>
      </c>
      <c r="F174" s="155" t="s">
        <v>174</v>
      </c>
      <c r="H174" s="156">
        <v>50</v>
      </c>
      <c r="I174" s="157"/>
      <c r="L174" s="152"/>
      <c r="M174" s="158"/>
      <c r="T174" s="159"/>
      <c r="AT174" s="154" t="s">
        <v>158</v>
      </c>
      <c r="AU174" s="154" t="s">
        <v>125</v>
      </c>
      <c r="AV174" s="12" t="s">
        <v>125</v>
      </c>
      <c r="AW174" s="12" t="s">
        <v>33</v>
      </c>
      <c r="AX174" s="12" t="s">
        <v>76</v>
      </c>
      <c r="AY174" s="154" t="s">
        <v>148</v>
      </c>
    </row>
    <row r="175" spans="2:65" s="13" customFormat="1">
      <c r="B175" s="160"/>
      <c r="D175" s="153" t="s">
        <v>158</v>
      </c>
      <c r="E175" s="161" t="s">
        <v>1</v>
      </c>
      <c r="F175" s="162" t="s">
        <v>171</v>
      </c>
      <c r="H175" s="163">
        <v>69.95</v>
      </c>
      <c r="I175" s="164"/>
      <c r="L175" s="160"/>
      <c r="M175" s="165"/>
      <c r="T175" s="166"/>
      <c r="AT175" s="161" t="s">
        <v>158</v>
      </c>
      <c r="AU175" s="161" t="s">
        <v>125</v>
      </c>
      <c r="AV175" s="13" t="s">
        <v>156</v>
      </c>
      <c r="AW175" s="13" t="s">
        <v>33</v>
      </c>
      <c r="AX175" s="13" t="s">
        <v>84</v>
      </c>
      <c r="AY175" s="161" t="s">
        <v>148</v>
      </c>
    </row>
    <row r="176" spans="2:65" s="1" customFormat="1" ht="16.5" customHeight="1">
      <c r="B176" s="111"/>
      <c r="C176" s="140" t="s">
        <v>197</v>
      </c>
      <c r="D176" s="140" t="s">
        <v>151</v>
      </c>
      <c r="E176" s="141" t="s">
        <v>198</v>
      </c>
      <c r="F176" s="142" t="s">
        <v>199</v>
      </c>
      <c r="G176" s="143" t="s">
        <v>154</v>
      </c>
      <c r="H176" s="144">
        <v>33.319000000000003</v>
      </c>
      <c r="I176" s="145"/>
      <c r="J176" s="146">
        <f>ROUND(I176*H176,2)</f>
        <v>0</v>
      </c>
      <c r="K176" s="142" t="s">
        <v>155</v>
      </c>
      <c r="L176" s="31"/>
      <c r="M176" s="147" t="s">
        <v>1</v>
      </c>
      <c r="N176" s="110" t="s">
        <v>42</v>
      </c>
      <c r="P176" s="148">
        <f>O176*H176</f>
        <v>0</v>
      </c>
      <c r="Q176" s="148">
        <v>0</v>
      </c>
      <c r="R176" s="148">
        <f>Q176*H176</f>
        <v>0</v>
      </c>
      <c r="S176" s="148">
        <v>0.1</v>
      </c>
      <c r="T176" s="149">
        <f>S176*H176</f>
        <v>3.3319000000000005</v>
      </c>
      <c r="AR176" s="150" t="s">
        <v>156</v>
      </c>
      <c r="AT176" s="150" t="s">
        <v>151</v>
      </c>
      <c r="AU176" s="150" t="s">
        <v>125</v>
      </c>
      <c r="AY176" s="16" t="s">
        <v>148</v>
      </c>
      <c r="BE176" s="151">
        <f>IF(N176="základní",J176,0)</f>
        <v>0</v>
      </c>
      <c r="BF176" s="151">
        <f>IF(N176="snížená",J176,0)</f>
        <v>0</v>
      </c>
      <c r="BG176" s="151">
        <f>IF(N176="zákl. přenesená",J176,0)</f>
        <v>0</v>
      </c>
      <c r="BH176" s="151">
        <f>IF(N176="sníž. přenesená",J176,0)</f>
        <v>0</v>
      </c>
      <c r="BI176" s="151">
        <f>IF(N176="nulová",J176,0)</f>
        <v>0</v>
      </c>
      <c r="BJ176" s="16" t="s">
        <v>125</v>
      </c>
      <c r="BK176" s="151">
        <f>ROUND(I176*H176,2)</f>
        <v>0</v>
      </c>
      <c r="BL176" s="16" t="s">
        <v>156</v>
      </c>
      <c r="BM176" s="150" t="s">
        <v>200</v>
      </c>
    </row>
    <row r="177" spans="2:65" s="12" customFormat="1">
      <c r="B177" s="152"/>
      <c r="D177" s="153" t="s">
        <v>158</v>
      </c>
      <c r="E177" s="154" t="s">
        <v>1</v>
      </c>
      <c r="F177" s="155" t="s">
        <v>201</v>
      </c>
      <c r="H177" s="156">
        <v>33.319000000000003</v>
      </c>
      <c r="I177" s="157"/>
      <c r="L177" s="152"/>
      <c r="M177" s="158"/>
      <c r="T177" s="159"/>
      <c r="AT177" s="154" t="s">
        <v>158</v>
      </c>
      <c r="AU177" s="154" t="s">
        <v>125</v>
      </c>
      <c r="AV177" s="12" t="s">
        <v>125</v>
      </c>
      <c r="AW177" s="12" t="s">
        <v>33</v>
      </c>
      <c r="AX177" s="12" t="s">
        <v>84</v>
      </c>
      <c r="AY177" s="154" t="s">
        <v>148</v>
      </c>
    </row>
    <row r="178" spans="2:65" s="1" customFormat="1" ht="21.75" customHeight="1">
      <c r="B178" s="111"/>
      <c r="C178" s="140" t="s">
        <v>202</v>
      </c>
      <c r="D178" s="140" t="s">
        <v>151</v>
      </c>
      <c r="E178" s="141" t="s">
        <v>203</v>
      </c>
      <c r="F178" s="142" t="s">
        <v>204</v>
      </c>
      <c r="G178" s="143" t="s">
        <v>154</v>
      </c>
      <c r="H178" s="144">
        <v>6.3789999999999996</v>
      </c>
      <c r="I178" s="145"/>
      <c r="J178" s="146">
        <f>ROUND(I178*H178,2)</f>
        <v>0</v>
      </c>
      <c r="K178" s="142" t="s">
        <v>155</v>
      </c>
      <c r="L178" s="31"/>
      <c r="M178" s="147" t="s">
        <v>1</v>
      </c>
      <c r="N178" s="110" t="s">
        <v>42</v>
      </c>
      <c r="P178" s="148">
        <f>O178*H178</f>
        <v>0</v>
      </c>
      <c r="Q178" s="148">
        <v>0</v>
      </c>
      <c r="R178" s="148">
        <f>Q178*H178</f>
        <v>0</v>
      </c>
      <c r="S178" s="148">
        <v>0</v>
      </c>
      <c r="T178" s="149">
        <f>S178*H178</f>
        <v>0</v>
      </c>
      <c r="AR178" s="150" t="s">
        <v>156</v>
      </c>
      <c r="AT178" s="150" t="s">
        <v>151</v>
      </c>
      <c r="AU178" s="150" t="s">
        <v>125</v>
      </c>
      <c r="AY178" s="16" t="s">
        <v>148</v>
      </c>
      <c r="BE178" s="151">
        <f>IF(N178="základní",J178,0)</f>
        <v>0</v>
      </c>
      <c r="BF178" s="151">
        <f>IF(N178="snížená",J178,0)</f>
        <v>0</v>
      </c>
      <c r="BG178" s="151">
        <f>IF(N178="zákl. přenesená",J178,0)</f>
        <v>0</v>
      </c>
      <c r="BH178" s="151">
        <f>IF(N178="sníž. přenesená",J178,0)</f>
        <v>0</v>
      </c>
      <c r="BI178" s="151">
        <f>IF(N178="nulová",J178,0)</f>
        <v>0</v>
      </c>
      <c r="BJ178" s="16" t="s">
        <v>125</v>
      </c>
      <c r="BK178" s="151">
        <f>ROUND(I178*H178,2)</f>
        <v>0</v>
      </c>
      <c r="BL178" s="16" t="s">
        <v>156</v>
      </c>
      <c r="BM178" s="150" t="s">
        <v>205</v>
      </c>
    </row>
    <row r="179" spans="2:65" s="12" customFormat="1">
      <c r="B179" s="152"/>
      <c r="D179" s="153" t="s">
        <v>158</v>
      </c>
      <c r="E179" s="154" t="s">
        <v>1</v>
      </c>
      <c r="F179" s="155" t="s">
        <v>206</v>
      </c>
      <c r="H179" s="156">
        <v>4.2789999999999999</v>
      </c>
      <c r="I179" s="157"/>
      <c r="L179" s="152"/>
      <c r="M179" s="158"/>
      <c r="T179" s="159"/>
      <c r="AT179" s="154" t="s">
        <v>158</v>
      </c>
      <c r="AU179" s="154" t="s">
        <v>125</v>
      </c>
      <c r="AV179" s="12" t="s">
        <v>125</v>
      </c>
      <c r="AW179" s="12" t="s">
        <v>33</v>
      </c>
      <c r="AX179" s="12" t="s">
        <v>76</v>
      </c>
      <c r="AY179" s="154" t="s">
        <v>148</v>
      </c>
    </row>
    <row r="180" spans="2:65" s="12" customFormat="1">
      <c r="B180" s="152"/>
      <c r="D180" s="153" t="s">
        <v>158</v>
      </c>
      <c r="E180" s="154" t="s">
        <v>1</v>
      </c>
      <c r="F180" s="155" t="s">
        <v>207</v>
      </c>
      <c r="H180" s="156">
        <v>2.1</v>
      </c>
      <c r="I180" s="157"/>
      <c r="L180" s="152"/>
      <c r="M180" s="158"/>
      <c r="T180" s="159"/>
      <c r="AT180" s="154" t="s">
        <v>158</v>
      </c>
      <c r="AU180" s="154" t="s">
        <v>125</v>
      </c>
      <c r="AV180" s="12" t="s">
        <v>125</v>
      </c>
      <c r="AW180" s="12" t="s">
        <v>33</v>
      </c>
      <c r="AX180" s="12" t="s">
        <v>76</v>
      </c>
      <c r="AY180" s="154" t="s">
        <v>148</v>
      </c>
    </row>
    <row r="181" spans="2:65" s="13" customFormat="1">
      <c r="B181" s="160"/>
      <c r="D181" s="153" t="s">
        <v>158</v>
      </c>
      <c r="E181" s="161" t="s">
        <v>1</v>
      </c>
      <c r="F181" s="162" t="s">
        <v>171</v>
      </c>
      <c r="H181" s="163">
        <v>6.3789999999999996</v>
      </c>
      <c r="I181" s="164"/>
      <c r="L181" s="160"/>
      <c r="M181" s="165"/>
      <c r="T181" s="166"/>
      <c r="AT181" s="161" t="s">
        <v>158</v>
      </c>
      <c r="AU181" s="161" t="s">
        <v>125</v>
      </c>
      <c r="AV181" s="13" t="s">
        <v>156</v>
      </c>
      <c r="AW181" s="13" t="s">
        <v>33</v>
      </c>
      <c r="AX181" s="13" t="s">
        <v>84</v>
      </c>
      <c r="AY181" s="161" t="s">
        <v>148</v>
      </c>
    </row>
    <row r="182" spans="2:65" s="11" customFormat="1" ht="22.9" customHeight="1">
      <c r="B182" s="128"/>
      <c r="D182" s="129" t="s">
        <v>75</v>
      </c>
      <c r="E182" s="138" t="s">
        <v>208</v>
      </c>
      <c r="F182" s="138" t="s">
        <v>209</v>
      </c>
      <c r="I182" s="131"/>
      <c r="J182" s="139">
        <f>BK182</f>
        <v>0</v>
      </c>
      <c r="L182" s="128"/>
      <c r="M182" s="133"/>
      <c r="P182" s="134">
        <f>SUM(P183:P189)</f>
        <v>0</v>
      </c>
      <c r="R182" s="134">
        <f>SUM(R183:R189)</f>
        <v>0</v>
      </c>
      <c r="T182" s="135">
        <f>SUM(T183:T189)</f>
        <v>0</v>
      </c>
      <c r="AR182" s="129" t="s">
        <v>84</v>
      </c>
      <c r="AT182" s="136" t="s">
        <v>75</v>
      </c>
      <c r="AU182" s="136" t="s">
        <v>84</v>
      </c>
      <c r="AY182" s="129" t="s">
        <v>148</v>
      </c>
      <c r="BK182" s="137">
        <f>SUM(BK183:BK189)</f>
        <v>0</v>
      </c>
    </row>
    <row r="183" spans="2:65" s="1" customFormat="1" ht="33" customHeight="1">
      <c r="B183" s="111"/>
      <c r="C183" s="140" t="s">
        <v>8</v>
      </c>
      <c r="D183" s="140" t="s">
        <v>151</v>
      </c>
      <c r="E183" s="141" t="s">
        <v>210</v>
      </c>
      <c r="F183" s="142" t="s">
        <v>211</v>
      </c>
      <c r="G183" s="143" t="s">
        <v>212</v>
      </c>
      <c r="H183" s="144">
        <v>3.758</v>
      </c>
      <c r="I183" s="145"/>
      <c r="J183" s="146">
        <f>ROUND(I183*H183,2)</f>
        <v>0</v>
      </c>
      <c r="K183" s="142" t="s">
        <v>155</v>
      </c>
      <c r="L183" s="31"/>
      <c r="M183" s="147" t="s">
        <v>1</v>
      </c>
      <c r="N183" s="110" t="s">
        <v>42</v>
      </c>
      <c r="P183" s="148">
        <f>O183*H183</f>
        <v>0</v>
      </c>
      <c r="Q183" s="148">
        <v>0</v>
      </c>
      <c r="R183" s="148">
        <f>Q183*H183</f>
        <v>0</v>
      </c>
      <c r="S183" s="148">
        <v>0</v>
      </c>
      <c r="T183" s="149">
        <f>S183*H183</f>
        <v>0</v>
      </c>
      <c r="AR183" s="150" t="s">
        <v>156</v>
      </c>
      <c r="AT183" s="150" t="s">
        <v>151</v>
      </c>
      <c r="AU183" s="150" t="s">
        <v>125</v>
      </c>
      <c r="AY183" s="16" t="s">
        <v>148</v>
      </c>
      <c r="BE183" s="151">
        <f>IF(N183="základní",J183,0)</f>
        <v>0</v>
      </c>
      <c r="BF183" s="151">
        <f>IF(N183="snížená",J183,0)</f>
        <v>0</v>
      </c>
      <c r="BG183" s="151">
        <f>IF(N183="zákl. přenesená",J183,0)</f>
        <v>0</v>
      </c>
      <c r="BH183" s="151">
        <f>IF(N183="sníž. přenesená",J183,0)</f>
        <v>0</v>
      </c>
      <c r="BI183" s="151">
        <f>IF(N183="nulová",J183,0)</f>
        <v>0</v>
      </c>
      <c r="BJ183" s="16" t="s">
        <v>125</v>
      </c>
      <c r="BK183" s="151">
        <f>ROUND(I183*H183,2)</f>
        <v>0</v>
      </c>
      <c r="BL183" s="16" t="s">
        <v>156</v>
      </c>
      <c r="BM183" s="150" t="s">
        <v>213</v>
      </c>
    </row>
    <row r="184" spans="2:65" s="1" customFormat="1" ht="33" customHeight="1">
      <c r="B184" s="111"/>
      <c r="C184" s="140" t="s">
        <v>214</v>
      </c>
      <c r="D184" s="140" t="s">
        <v>151</v>
      </c>
      <c r="E184" s="141" t="s">
        <v>215</v>
      </c>
      <c r="F184" s="142" t="s">
        <v>216</v>
      </c>
      <c r="G184" s="143" t="s">
        <v>212</v>
      </c>
      <c r="H184" s="144">
        <v>187.9</v>
      </c>
      <c r="I184" s="145"/>
      <c r="J184" s="146">
        <f>ROUND(I184*H184,2)</f>
        <v>0</v>
      </c>
      <c r="K184" s="142" t="s">
        <v>155</v>
      </c>
      <c r="L184" s="31"/>
      <c r="M184" s="147" t="s">
        <v>1</v>
      </c>
      <c r="N184" s="110" t="s">
        <v>42</v>
      </c>
      <c r="P184" s="148">
        <f>O184*H184</f>
        <v>0</v>
      </c>
      <c r="Q184" s="148">
        <v>0</v>
      </c>
      <c r="R184" s="148">
        <f>Q184*H184</f>
        <v>0</v>
      </c>
      <c r="S184" s="148">
        <v>0</v>
      </c>
      <c r="T184" s="149">
        <f>S184*H184</f>
        <v>0</v>
      </c>
      <c r="AR184" s="150" t="s">
        <v>156</v>
      </c>
      <c r="AT184" s="150" t="s">
        <v>151</v>
      </c>
      <c r="AU184" s="150" t="s">
        <v>125</v>
      </c>
      <c r="AY184" s="16" t="s">
        <v>148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6" t="s">
        <v>125</v>
      </c>
      <c r="BK184" s="151">
        <f>ROUND(I184*H184,2)</f>
        <v>0</v>
      </c>
      <c r="BL184" s="16" t="s">
        <v>156</v>
      </c>
      <c r="BM184" s="150" t="s">
        <v>217</v>
      </c>
    </row>
    <row r="185" spans="2:65" s="12" customFormat="1">
      <c r="B185" s="152"/>
      <c r="D185" s="153" t="s">
        <v>158</v>
      </c>
      <c r="E185" s="154" t="s">
        <v>1</v>
      </c>
      <c r="F185" s="155" t="s">
        <v>218</v>
      </c>
      <c r="H185" s="156">
        <v>187.9</v>
      </c>
      <c r="I185" s="157"/>
      <c r="L185" s="152"/>
      <c r="M185" s="158"/>
      <c r="T185" s="159"/>
      <c r="AT185" s="154" t="s">
        <v>158</v>
      </c>
      <c r="AU185" s="154" t="s">
        <v>125</v>
      </c>
      <c r="AV185" s="12" t="s">
        <v>125</v>
      </c>
      <c r="AW185" s="12" t="s">
        <v>33</v>
      </c>
      <c r="AX185" s="12" t="s">
        <v>84</v>
      </c>
      <c r="AY185" s="154" t="s">
        <v>148</v>
      </c>
    </row>
    <row r="186" spans="2:65" s="1" customFormat="1" ht="24.2" customHeight="1">
      <c r="B186" s="111"/>
      <c r="C186" s="140" t="s">
        <v>219</v>
      </c>
      <c r="D186" s="140" t="s">
        <v>151</v>
      </c>
      <c r="E186" s="141" t="s">
        <v>220</v>
      </c>
      <c r="F186" s="142" t="s">
        <v>221</v>
      </c>
      <c r="G186" s="143" t="s">
        <v>212</v>
      </c>
      <c r="H186" s="144">
        <v>3.758</v>
      </c>
      <c r="I186" s="145"/>
      <c r="J186" s="146">
        <f>ROUND(I186*H186,2)</f>
        <v>0</v>
      </c>
      <c r="K186" s="142" t="s">
        <v>155</v>
      </c>
      <c r="L186" s="31"/>
      <c r="M186" s="147" t="s">
        <v>1</v>
      </c>
      <c r="N186" s="110" t="s">
        <v>42</v>
      </c>
      <c r="P186" s="148">
        <f>O186*H186</f>
        <v>0</v>
      </c>
      <c r="Q186" s="148">
        <v>0</v>
      </c>
      <c r="R186" s="148">
        <f>Q186*H186</f>
        <v>0</v>
      </c>
      <c r="S186" s="148">
        <v>0</v>
      </c>
      <c r="T186" s="149">
        <f>S186*H186</f>
        <v>0</v>
      </c>
      <c r="AR186" s="150" t="s">
        <v>156</v>
      </c>
      <c r="AT186" s="150" t="s">
        <v>151</v>
      </c>
      <c r="AU186" s="150" t="s">
        <v>125</v>
      </c>
      <c r="AY186" s="16" t="s">
        <v>148</v>
      </c>
      <c r="BE186" s="151">
        <f>IF(N186="základní",J186,0)</f>
        <v>0</v>
      </c>
      <c r="BF186" s="151">
        <f>IF(N186="snížená",J186,0)</f>
        <v>0</v>
      </c>
      <c r="BG186" s="151">
        <f>IF(N186="zákl. přenesená",J186,0)</f>
        <v>0</v>
      </c>
      <c r="BH186" s="151">
        <f>IF(N186="sníž. přenesená",J186,0)</f>
        <v>0</v>
      </c>
      <c r="BI186" s="151">
        <f>IF(N186="nulová",J186,0)</f>
        <v>0</v>
      </c>
      <c r="BJ186" s="16" t="s">
        <v>125</v>
      </c>
      <c r="BK186" s="151">
        <f>ROUND(I186*H186,2)</f>
        <v>0</v>
      </c>
      <c r="BL186" s="16" t="s">
        <v>156</v>
      </c>
      <c r="BM186" s="150" t="s">
        <v>222</v>
      </c>
    </row>
    <row r="187" spans="2:65" s="1" customFormat="1" ht="24.2" customHeight="1">
      <c r="B187" s="111"/>
      <c r="C187" s="140" t="s">
        <v>223</v>
      </c>
      <c r="D187" s="140" t="s">
        <v>151</v>
      </c>
      <c r="E187" s="141" t="s">
        <v>224</v>
      </c>
      <c r="F187" s="142" t="s">
        <v>225</v>
      </c>
      <c r="G187" s="143" t="s">
        <v>212</v>
      </c>
      <c r="H187" s="144">
        <v>33.822000000000003</v>
      </c>
      <c r="I187" s="145"/>
      <c r="J187" s="146">
        <f>ROUND(I187*H187,2)</f>
        <v>0</v>
      </c>
      <c r="K187" s="142" t="s">
        <v>155</v>
      </c>
      <c r="L187" s="31"/>
      <c r="M187" s="147" t="s">
        <v>1</v>
      </c>
      <c r="N187" s="110" t="s">
        <v>42</v>
      </c>
      <c r="P187" s="148">
        <f>O187*H187</f>
        <v>0</v>
      </c>
      <c r="Q187" s="148">
        <v>0</v>
      </c>
      <c r="R187" s="148">
        <f>Q187*H187</f>
        <v>0</v>
      </c>
      <c r="S187" s="148">
        <v>0</v>
      </c>
      <c r="T187" s="149">
        <f>S187*H187</f>
        <v>0</v>
      </c>
      <c r="AR187" s="150" t="s">
        <v>156</v>
      </c>
      <c r="AT187" s="150" t="s">
        <v>151</v>
      </c>
      <c r="AU187" s="150" t="s">
        <v>125</v>
      </c>
      <c r="AY187" s="16" t="s">
        <v>148</v>
      </c>
      <c r="BE187" s="151">
        <f>IF(N187="základní",J187,0)</f>
        <v>0</v>
      </c>
      <c r="BF187" s="151">
        <f>IF(N187="snížená",J187,0)</f>
        <v>0</v>
      </c>
      <c r="BG187" s="151">
        <f>IF(N187="zákl. přenesená",J187,0)</f>
        <v>0</v>
      </c>
      <c r="BH187" s="151">
        <f>IF(N187="sníž. přenesená",J187,0)</f>
        <v>0</v>
      </c>
      <c r="BI187" s="151">
        <f>IF(N187="nulová",J187,0)</f>
        <v>0</v>
      </c>
      <c r="BJ187" s="16" t="s">
        <v>125</v>
      </c>
      <c r="BK187" s="151">
        <f>ROUND(I187*H187,2)</f>
        <v>0</v>
      </c>
      <c r="BL187" s="16" t="s">
        <v>156</v>
      </c>
      <c r="BM187" s="150" t="s">
        <v>226</v>
      </c>
    </row>
    <row r="188" spans="2:65" s="12" customFormat="1">
      <c r="B188" s="152"/>
      <c r="D188" s="153" t="s">
        <v>158</v>
      </c>
      <c r="E188" s="154" t="s">
        <v>1</v>
      </c>
      <c r="F188" s="155" t="s">
        <v>227</v>
      </c>
      <c r="H188" s="156">
        <v>33.822000000000003</v>
      </c>
      <c r="I188" s="157"/>
      <c r="L188" s="152"/>
      <c r="M188" s="158"/>
      <c r="T188" s="159"/>
      <c r="AT188" s="154" t="s">
        <v>158</v>
      </c>
      <c r="AU188" s="154" t="s">
        <v>125</v>
      </c>
      <c r="AV188" s="12" t="s">
        <v>125</v>
      </c>
      <c r="AW188" s="12" t="s">
        <v>33</v>
      </c>
      <c r="AX188" s="12" t="s">
        <v>84</v>
      </c>
      <c r="AY188" s="154" t="s">
        <v>148</v>
      </c>
    </row>
    <row r="189" spans="2:65" s="1" customFormat="1" ht="33" customHeight="1">
      <c r="B189" s="111"/>
      <c r="C189" s="140" t="s">
        <v>228</v>
      </c>
      <c r="D189" s="140" t="s">
        <v>151</v>
      </c>
      <c r="E189" s="141" t="s">
        <v>229</v>
      </c>
      <c r="F189" s="142" t="s">
        <v>230</v>
      </c>
      <c r="G189" s="143" t="s">
        <v>212</v>
      </c>
      <c r="H189" s="144">
        <v>3.758</v>
      </c>
      <c r="I189" s="145"/>
      <c r="J189" s="146">
        <f>ROUND(I189*H189,2)</f>
        <v>0</v>
      </c>
      <c r="K189" s="142" t="s">
        <v>155</v>
      </c>
      <c r="L189" s="31"/>
      <c r="M189" s="147" t="s">
        <v>1</v>
      </c>
      <c r="N189" s="110" t="s">
        <v>42</v>
      </c>
      <c r="P189" s="148">
        <f>O189*H189</f>
        <v>0</v>
      </c>
      <c r="Q189" s="148">
        <v>0</v>
      </c>
      <c r="R189" s="148">
        <f>Q189*H189</f>
        <v>0</v>
      </c>
      <c r="S189" s="148">
        <v>0</v>
      </c>
      <c r="T189" s="149">
        <f>S189*H189</f>
        <v>0</v>
      </c>
      <c r="AR189" s="150" t="s">
        <v>156</v>
      </c>
      <c r="AT189" s="150" t="s">
        <v>151</v>
      </c>
      <c r="AU189" s="150" t="s">
        <v>125</v>
      </c>
      <c r="AY189" s="16" t="s">
        <v>148</v>
      </c>
      <c r="BE189" s="151">
        <f>IF(N189="základní",J189,0)</f>
        <v>0</v>
      </c>
      <c r="BF189" s="151">
        <f>IF(N189="snížená",J189,0)</f>
        <v>0</v>
      </c>
      <c r="BG189" s="151">
        <f>IF(N189="zákl. přenesená",J189,0)</f>
        <v>0</v>
      </c>
      <c r="BH189" s="151">
        <f>IF(N189="sníž. přenesená",J189,0)</f>
        <v>0</v>
      </c>
      <c r="BI189" s="151">
        <f>IF(N189="nulová",J189,0)</f>
        <v>0</v>
      </c>
      <c r="BJ189" s="16" t="s">
        <v>125</v>
      </c>
      <c r="BK189" s="151">
        <f>ROUND(I189*H189,2)</f>
        <v>0</v>
      </c>
      <c r="BL189" s="16" t="s">
        <v>156</v>
      </c>
      <c r="BM189" s="150" t="s">
        <v>231</v>
      </c>
    </row>
    <row r="190" spans="2:65" s="11" customFormat="1" ht="22.9" customHeight="1">
      <c r="B190" s="128"/>
      <c r="D190" s="129" t="s">
        <v>75</v>
      </c>
      <c r="E190" s="138" t="s">
        <v>232</v>
      </c>
      <c r="F190" s="138" t="s">
        <v>233</v>
      </c>
      <c r="I190" s="131"/>
      <c r="J190" s="139">
        <f>BK190</f>
        <v>0</v>
      </c>
      <c r="L190" s="128"/>
      <c r="M190" s="133"/>
      <c r="P190" s="134">
        <f>P191</f>
        <v>0</v>
      </c>
      <c r="R190" s="134">
        <f>R191</f>
        <v>0</v>
      </c>
      <c r="T190" s="135">
        <f>T191</f>
        <v>0</v>
      </c>
      <c r="AR190" s="129" t="s">
        <v>84</v>
      </c>
      <c r="AT190" s="136" t="s">
        <v>75</v>
      </c>
      <c r="AU190" s="136" t="s">
        <v>84</v>
      </c>
      <c r="AY190" s="129" t="s">
        <v>148</v>
      </c>
      <c r="BK190" s="137">
        <f>BK191</f>
        <v>0</v>
      </c>
    </row>
    <row r="191" spans="2:65" s="1" customFormat="1" ht="16.5" customHeight="1">
      <c r="B191" s="111"/>
      <c r="C191" s="140" t="s">
        <v>234</v>
      </c>
      <c r="D191" s="140" t="s">
        <v>151</v>
      </c>
      <c r="E191" s="141" t="s">
        <v>235</v>
      </c>
      <c r="F191" s="142" t="s">
        <v>236</v>
      </c>
      <c r="G191" s="143" t="s">
        <v>212</v>
      </c>
      <c r="H191" s="144">
        <v>0.90900000000000003</v>
      </c>
      <c r="I191" s="145"/>
      <c r="J191" s="146">
        <f>ROUND(I191*H191,2)</f>
        <v>0</v>
      </c>
      <c r="K191" s="142" t="s">
        <v>155</v>
      </c>
      <c r="L191" s="31"/>
      <c r="M191" s="147" t="s">
        <v>1</v>
      </c>
      <c r="N191" s="110" t="s">
        <v>42</v>
      </c>
      <c r="P191" s="148">
        <f>O191*H191</f>
        <v>0</v>
      </c>
      <c r="Q191" s="148">
        <v>0</v>
      </c>
      <c r="R191" s="148">
        <f>Q191*H191</f>
        <v>0</v>
      </c>
      <c r="S191" s="148">
        <v>0</v>
      </c>
      <c r="T191" s="149">
        <f>S191*H191</f>
        <v>0</v>
      </c>
      <c r="AR191" s="150" t="s">
        <v>156</v>
      </c>
      <c r="AT191" s="150" t="s">
        <v>151</v>
      </c>
      <c r="AU191" s="150" t="s">
        <v>125</v>
      </c>
      <c r="AY191" s="16" t="s">
        <v>148</v>
      </c>
      <c r="BE191" s="151">
        <f>IF(N191="základní",J191,0)</f>
        <v>0</v>
      </c>
      <c r="BF191" s="151">
        <f>IF(N191="snížená",J191,0)</f>
        <v>0</v>
      </c>
      <c r="BG191" s="151">
        <f>IF(N191="zákl. přenesená",J191,0)</f>
        <v>0</v>
      </c>
      <c r="BH191" s="151">
        <f>IF(N191="sníž. přenesená",J191,0)</f>
        <v>0</v>
      </c>
      <c r="BI191" s="151">
        <f>IF(N191="nulová",J191,0)</f>
        <v>0</v>
      </c>
      <c r="BJ191" s="16" t="s">
        <v>125</v>
      </c>
      <c r="BK191" s="151">
        <f>ROUND(I191*H191,2)</f>
        <v>0</v>
      </c>
      <c r="BL191" s="16" t="s">
        <v>156</v>
      </c>
      <c r="BM191" s="150" t="s">
        <v>237</v>
      </c>
    </row>
    <row r="192" spans="2:65" s="11" customFormat="1" ht="25.9" customHeight="1">
      <c r="B192" s="128"/>
      <c r="D192" s="129" t="s">
        <v>75</v>
      </c>
      <c r="E192" s="130" t="s">
        <v>238</v>
      </c>
      <c r="F192" s="130" t="s">
        <v>239</v>
      </c>
      <c r="I192" s="131"/>
      <c r="J192" s="132">
        <f>BK192</f>
        <v>0</v>
      </c>
      <c r="L192" s="128"/>
      <c r="M192" s="133"/>
      <c r="P192" s="134">
        <f>P193+P220+P231+P248+P260+P283+P286+P324+P327+P353+P384+P393+P404+P429+P435</f>
        <v>0</v>
      </c>
      <c r="R192" s="134">
        <f>R193+R220+R231+R248+R260+R283+R286+R324+R327+R353+R384+R393+R404+R429+R435</f>
        <v>3.4588056699999994</v>
      </c>
      <c r="T192" s="135">
        <f>T193+T220+T231+T248+T260+T283+T286+T324+T327+T353+T384+T393+T404+T429+T435</f>
        <v>0.42570854999999996</v>
      </c>
      <c r="AR192" s="129" t="s">
        <v>125</v>
      </c>
      <c r="AT192" s="136" t="s">
        <v>75</v>
      </c>
      <c r="AU192" s="136" t="s">
        <v>76</v>
      </c>
      <c r="AY192" s="129" t="s">
        <v>148</v>
      </c>
      <c r="BK192" s="137">
        <f>BK193+BK220+BK231+BK248+BK260+BK283+BK286+BK324+BK327+BK353+BK384+BK393+BK404+BK429+BK435</f>
        <v>0</v>
      </c>
    </row>
    <row r="193" spans="2:65" s="11" customFormat="1" ht="22.9" customHeight="1">
      <c r="B193" s="128"/>
      <c r="D193" s="129" t="s">
        <v>75</v>
      </c>
      <c r="E193" s="138" t="s">
        <v>240</v>
      </c>
      <c r="F193" s="138" t="s">
        <v>241</v>
      </c>
      <c r="I193" s="131"/>
      <c r="J193" s="139">
        <f>BK193</f>
        <v>0</v>
      </c>
      <c r="L193" s="128"/>
      <c r="M193" s="133"/>
      <c r="P193" s="134">
        <f>SUM(P194:P219)</f>
        <v>0</v>
      </c>
      <c r="R193" s="134">
        <f>SUM(R194:R219)</f>
        <v>4.8452660000000002E-2</v>
      </c>
      <c r="T193" s="135">
        <f>SUM(T194:T219)</f>
        <v>0</v>
      </c>
      <c r="AR193" s="129" t="s">
        <v>125</v>
      </c>
      <c r="AT193" s="136" t="s">
        <v>75</v>
      </c>
      <c r="AU193" s="136" t="s">
        <v>84</v>
      </c>
      <c r="AY193" s="129" t="s">
        <v>148</v>
      </c>
      <c r="BK193" s="137">
        <f>SUM(BK194:BK219)</f>
        <v>0</v>
      </c>
    </row>
    <row r="194" spans="2:65" s="1" customFormat="1" ht="24.2" customHeight="1">
      <c r="B194" s="111"/>
      <c r="C194" s="140" t="s">
        <v>242</v>
      </c>
      <c r="D194" s="140" t="s">
        <v>151</v>
      </c>
      <c r="E194" s="141" t="s">
        <v>243</v>
      </c>
      <c r="F194" s="142" t="s">
        <v>244</v>
      </c>
      <c r="G194" s="143" t="s">
        <v>154</v>
      </c>
      <c r="H194" s="144">
        <v>6.0259999999999998</v>
      </c>
      <c r="I194" s="145"/>
      <c r="J194" s="146">
        <f>ROUND(I194*H194,2)</f>
        <v>0</v>
      </c>
      <c r="K194" s="142" t="s">
        <v>155</v>
      </c>
      <c r="L194" s="31"/>
      <c r="M194" s="147" t="s">
        <v>1</v>
      </c>
      <c r="N194" s="110" t="s">
        <v>42</v>
      </c>
      <c r="P194" s="148">
        <f>O194*H194</f>
        <v>0</v>
      </c>
      <c r="Q194" s="148">
        <v>0</v>
      </c>
      <c r="R194" s="148">
        <f>Q194*H194</f>
        <v>0</v>
      </c>
      <c r="S194" s="148">
        <v>0</v>
      </c>
      <c r="T194" s="149">
        <f>S194*H194</f>
        <v>0</v>
      </c>
      <c r="AR194" s="150" t="s">
        <v>228</v>
      </c>
      <c r="AT194" s="150" t="s">
        <v>151</v>
      </c>
      <c r="AU194" s="150" t="s">
        <v>125</v>
      </c>
      <c r="AY194" s="16" t="s">
        <v>148</v>
      </c>
      <c r="BE194" s="151">
        <f>IF(N194="základní",J194,0)</f>
        <v>0</v>
      </c>
      <c r="BF194" s="151">
        <f>IF(N194="snížená",J194,0)</f>
        <v>0</v>
      </c>
      <c r="BG194" s="151">
        <f>IF(N194="zákl. přenesená",J194,0)</f>
        <v>0</v>
      </c>
      <c r="BH194" s="151">
        <f>IF(N194="sníž. přenesená",J194,0)</f>
        <v>0</v>
      </c>
      <c r="BI194" s="151">
        <f>IF(N194="nulová",J194,0)</f>
        <v>0</v>
      </c>
      <c r="BJ194" s="16" t="s">
        <v>125</v>
      </c>
      <c r="BK194" s="151">
        <f>ROUND(I194*H194,2)</f>
        <v>0</v>
      </c>
      <c r="BL194" s="16" t="s">
        <v>228</v>
      </c>
      <c r="BM194" s="150" t="s">
        <v>245</v>
      </c>
    </row>
    <row r="195" spans="2:65" s="12" customFormat="1">
      <c r="B195" s="152"/>
      <c r="D195" s="153" t="s">
        <v>158</v>
      </c>
      <c r="E195" s="154" t="s">
        <v>1</v>
      </c>
      <c r="F195" s="155" t="s">
        <v>246</v>
      </c>
      <c r="H195" s="156">
        <v>4.5679999999999996</v>
      </c>
      <c r="I195" s="157"/>
      <c r="L195" s="152"/>
      <c r="M195" s="158"/>
      <c r="T195" s="159"/>
      <c r="AT195" s="154" t="s">
        <v>158</v>
      </c>
      <c r="AU195" s="154" t="s">
        <v>125</v>
      </c>
      <c r="AV195" s="12" t="s">
        <v>125</v>
      </c>
      <c r="AW195" s="12" t="s">
        <v>33</v>
      </c>
      <c r="AX195" s="12" t="s">
        <v>76</v>
      </c>
      <c r="AY195" s="154" t="s">
        <v>148</v>
      </c>
    </row>
    <row r="196" spans="2:65" s="12" customFormat="1">
      <c r="B196" s="152"/>
      <c r="D196" s="153" t="s">
        <v>158</v>
      </c>
      <c r="E196" s="154" t="s">
        <v>1</v>
      </c>
      <c r="F196" s="155" t="s">
        <v>179</v>
      </c>
      <c r="H196" s="156">
        <v>1.458</v>
      </c>
      <c r="I196" s="157"/>
      <c r="L196" s="152"/>
      <c r="M196" s="158"/>
      <c r="T196" s="159"/>
      <c r="AT196" s="154" t="s">
        <v>158</v>
      </c>
      <c r="AU196" s="154" t="s">
        <v>125</v>
      </c>
      <c r="AV196" s="12" t="s">
        <v>125</v>
      </c>
      <c r="AW196" s="12" t="s">
        <v>33</v>
      </c>
      <c r="AX196" s="12" t="s">
        <v>76</v>
      </c>
      <c r="AY196" s="154" t="s">
        <v>148</v>
      </c>
    </row>
    <row r="197" spans="2:65" s="13" customFormat="1">
      <c r="B197" s="160"/>
      <c r="D197" s="153" t="s">
        <v>158</v>
      </c>
      <c r="E197" s="161" t="s">
        <v>1</v>
      </c>
      <c r="F197" s="162" t="s">
        <v>171</v>
      </c>
      <c r="H197" s="163">
        <v>6.0259999999999998</v>
      </c>
      <c r="I197" s="164"/>
      <c r="L197" s="160"/>
      <c r="M197" s="165"/>
      <c r="T197" s="166"/>
      <c r="AT197" s="161" t="s">
        <v>158</v>
      </c>
      <c r="AU197" s="161" t="s">
        <v>125</v>
      </c>
      <c r="AV197" s="13" t="s">
        <v>156</v>
      </c>
      <c r="AW197" s="13" t="s">
        <v>33</v>
      </c>
      <c r="AX197" s="13" t="s">
        <v>84</v>
      </c>
      <c r="AY197" s="161" t="s">
        <v>148</v>
      </c>
    </row>
    <row r="198" spans="2:65" s="1" customFormat="1" ht="24.2" customHeight="1">
      <c r="B198" s="111"/>
      <c r="C198" s="140" t="s">
        <v>247</v>
      </c>
      <c r="D198" s="140" t="s">
        <v>151</v>
      </c>
      <c r="E198" s="141" t="s">
        <v>248</v>
      </c>
      <c r="F198" s="142" t="s">
        <v>249</v>
      </c>
      <c r="G198" s="143" t="s">
        <v>154</v>
      </c>
      <c r="H198" s="144">
        <v>9.9779999999999998</v>
      </c>
      <c r="I198" s="145"/>
      <c r="J198" s="146">
        <f>ROUND(I198*H198,2)</f>
        <v>0</v>
      </c>
      <c r="K198" s="142" t="s">
        <v>155</v>
      </c>
      <c r="L198" s="31"/>
      <c r="M198" s="147" t="s">
        <v>1</v>
      </c>
      <c r="N198" s="110" t="s">
        <v>42</v>
      </c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AR198" s="150" t="s">
        <v>228</v>
      </c>
      <c r="AT198" s="150" t="s">
        <v>151</v>
      </c>
      <c r="AU198" s="150" t="s">
        <v>125</v>
      </c>
      <c r="AY198" s="16" t="s">
        <v>148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6" t="s">
        <v>125</v>
      </c>
      <c r="BK198" s="151">
        <f>ROUND(I198*H198,2)</f>
        <v>0</v>
      </c>
      <c r="BL198" s="16" t="s">
        <v>228</v>
      </c>
      <c r="BM198" s="150" t="s">
        <v>250</v>
      </c>
    </row>
    <row r="199" spans="2:65" s="12" customFormat="1">
      <c r="B199" s="152"/>
      <c r="D199" s="153" t="s">
        <v>158</v>
      </c>
      <c r="E199" s="154" t="s">
        <v>1</v>
      </c>
      <c r="F199" s="155" t="s">
        <v>251</v>
      </c>
      <c r="H199" s="156">
        <v>0.99399999999999999</v>
      </c>
      <c r="I199" s="157"/>
      <c r="L199" s="152"/>
      <c r="M199" s="158"/>
      <c r="T199" s="159"/>
      <c r="AT199" s="154" t="s">
        <v>158</v>
      </c>
      <c r="AU199" s="154" t="s">
        <v>125</v>
      </c>
      <c r="AV199" s="12" t="s">
        <v>125</v>
      </c>
      <c r="AW199" s="12" t="s">
        <v>33</v>
      </c>
      <c r="AX199" s="12" t="s">
        <v>76</v>
      </c>
      <c r="AY199" s="154" t="s">
        <v>148</v>
      </c>
    </row>
    <row r="200" spans="2:65" s="12" customFormat="1">
      <c r="B200" s="152"/>
      <c r="D200" s="153" t="s">
        <v>158</v>
      </c>
      <c r="E200" s="154" t="s">
        <v>1</v>
      </c>
      <c r="F200" s="155" t="s">
        <v>252</v>
      </c>
      <c r="H200" s="156">
        <v>6.44</v>
      </c>
      <c r="I200" s="157"/>
      <c r="L200" s="152"/>
      <c r="M200" s="158"/>
      <c r="T200" s="159"/>
      <c r="AT200" s="154" t="s">
        <v>158</v>
      </c>
      <c r="AU200" s="154" t="s">
        <v>125</v>
      </c>
      <c r="AV200" s="12" t="s">
        <v>125</v>
      </c>
      <c r="AW200" s="12" t="s">
        <v>33</v>
      </c>
      <c r="AX200" s="12" t="s">
        <v>76</v>
      </c>
      <c r="AY200" s="154" t="s">
        <v>148</v>
      </c>
    </row>
    <row r="201" spans="2:65" s="12" customFormat="1">
      <c r="B201" s="152"/>
      <c r="D201" s="153" t="s">
        <v>158</v>
      </c>
      <c r="E201" s="154" t="s">
        <v>1</v>
      </c>
      <c r="F201" s="155" t="s">
        <v>253</v>
      </c>
      <c r="H201" s="156">
        <v>1.0880000000000001</v>
      </c>
      <c r="I201" s="157"/>
      <c r="L201" s="152"/>
      <c r="M201" s="158"/>
      <c r="T201" s="159"/>
      <c r="AT201" s="154" t="s">
        <v>158</v>
      </c>
      <c r="AU201" s="154" t="s">
        <v>125</v>
      </c>
      <c r="AV201" s="12" t="s">
        <v>125</v>
      </c>
      <c r="AW201" s="12" t="s">
        <v>33</v>
      </c>
      <c r="AX201" s="12" t="s">
        <v>76</v>
      </c>
      <c r="AY201" s="154" t="s">
        <v>148</v>
      </c>
    </row>
    <row r="202" spans="2:65" s="14" customFormat="1">
      <c r="B202" s="167"/>
      <c r="D202" s="153" t="s">
        <v>158</v>
      </c>
      <c r="E202" s="168" t="s">
        <v>1</v>
      </c>
      <c r="F202" s="169" t="s">
        <v>254</v>
      </c>
      <c r="H202" s="168" t="s">
        <v>1</v>
      </c>
      <c r="I202" s="170"/>
      <c r="L202" s="167"/>
      <c r="M202" s="171"/>
      <c r="T202" s="172"/>
      <c r="AT202" s="168" t="s">
        <v>158</v>
      </c>
      <c r="AU202" s="168" t="s">
        <v>125</v>
      </c>
      <c r="AV202" s="14" t="s">
        <v>84</v>
      </c>
      <c r="AW202" s="14" t="s">
        <v>33</v>
      </c>
      <c r="AX202" s="14" t="s">
        <v>76</v>
      </c>
      <c r="AY202" s="168" t="s">
        <v>148</v>
      </c>
    </row>
    <row r="203" spans="2:65" s="12" customFormat="1">
      <c r="B203" s="152"/>
      <c r="D203" s="153" t="s">
        <v>158</v>
      </c>
      <c r="E203" s="154" t="s">
        <v>1</v>
      </c>
      <c r="F203" s="155" t="s">
        <v>159</v>
      </c>
      <c r="H203" s="156">
        <v>1.456</v>
      </c>
      <c r="I203" s="157"/>
      <c r="L203" s="152"/>
      <c r="M203" s="158"/>
      <c r="T203" s="159"/>
      <c r="AT203" s="154" t="s">
        <v>158</v>
      </c>
      <c r="AU203" s="154" t="s">
        <v>125</v>
      </c>
      <c r="AV203" s="12" t="s">
        <v>125</v>
      </c>
      <c r="AW203" s="12" t="s">
        <v>33</v>
      </c>
      <c r="AX203" s="12" t="s">
        <v>76</v>
      </c>
      <c r="AY203" s="154" t="s">
        <v>148</v>
      </c>
    </row>
    <row r="204" spans="2:65" s="13" customFormat="1">
      <c r="B204" s="160"/>
      <c r="D204" s="153" t="s">
        <v>158</v>
      </c>
      <c r="E204" s="161" t="s">
        <v>1</v>
      </c>
      <c r="F204" s="162" t="s">
        <v>171</v>
      </c>
      <c r="H204" s="163">
        <v>9.9779999999999998</v>
      </c>
      <c r="I204" s="164"/>
      <c r="L204" s="160"/>
      <c r="M204" s="165"/>
      <c r="T204" s="166"/>
      <c r="AT204" s="161" t="s">
        <v>158</v>
      </c>
      <c r="AU204" s="161" t="s">
        <v>125</v>
      </c>
      <c r="AV204" s="13" t="s">
        <v>156</v>
      </c>
      <c r="AW204" s="13" t="s">
        <v>33</v>
      </c>
      <c r="AX204" s="13" t="s">
        <v>84</v>
      </c>
      <c r="AY204" s="161" t="s">
        <v>148</v>
      </c>
    </row>
    <row r="205" spans="2:65" s="1" customFormat="1" ht="24.2" customHeight="1">
      <c r="B205" s="111"/>
      <c r="C205" s="173" t="s">
        <v>255</v>
      </c>
      <c r="D205" s="173" t="s">
        <v>186</v>
      </c>
      <c r="E205" s="174" t="s">
        <v>256</v>
      </c>
      <c r="F205" s="175" t="s">
        <v>257</v>
      </c>
      <c r="G205" s="176" t="s">
        <v>258</v>
      </c>
      <c r="H205" s="177">
        <v>48.012</v>
      </c>
      <c r="I205" s="178"/>
      <c r="J205" s="179">
        <f>ROUND(I205*H205,2)</f>
        <v>0</v>
      </c>
      <c r="K205" s="175" t="s">
        <v>155</v>
      </c>
      <c r="L205" s="180"/>
      <c r="M205" s="181" t="s">
        <v>1</v>
      </c>
      <c r="N205" s="182" t="s">
        <v>42</v>
      </c>
      <c r="P205" s="148">
        <f>O205*H205</f>
        <v>0</v>
      </c>
      <c r="Q205" s="148">
        <v>1E-3</v>
      </c>
      <c r="R205" s="148">
        <f>Q205*H205</f>
        <v>4.8011999999999999E-2</v>
      </c>
      <c r="S205" s="148">
        <v>0</v>
      </c>
      <c r="T205" s="149">
        <f>S205*H205</f>
        <v>0</v>
      </c>
      <c r="AR205" s="150" t="s">
        <v>259</v>
      </c>
      <c r="AT205" s="150" t="s">
        <v>186</v>
      </c>
      <c r="AU205" s="150" t="s">
        <v>125</v>
      </c>
      <c r="AY205" s="16" t="s">
        <v>148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6" t="s">
        <v>125</v>
      </c>
      <c r="BK205" s="151">
        <f>ROUND(I205*H205,2)</f>
        <v>0</v>
      </c>
      <c r="BL205" s="16" t="s">
        <v>228</v>
      </c>
      <c r="BM205" s="150" t="s">
        <v>260</v>
      </c>
    </row>
    <row r="206" spans="2:65" s="14" customFormat="1">
      <c r="B206" s="167"/>
      <c r="D206" s="153" t="s">
        <v>158</v>
      </c>
      <c r="E206" s="168" t="s">
        <v>1</v>
      </c>
      <c r="F206" s="169" t="s">
        <v>261</v>
      </c>
      <c r="H206" s="168" t="s">
        <v>1</v>
      </c>
      <c r="I206" s="170"/>
      <c r="L206" s="167"/>
      <c r="M206" s="171"/>
      <c r="T206" s="172"/>
      <c r="AT206" s="168" t="s">
        <v>158</v>
      </c>
      <c r="AU206" s="168" t="s">
        <v>125</v>
      </c>
      <c r="AV206" s="14" t="s">
        <v>84</v>
      </c>
      <c r="AW206" s="14" t="s">
        <v>33</v>
      </c>
      <c r="AX206" s="14" t="s">
        <v>76</v>
      </c>
      <c r="AY206" s="168" t="s">
        <v>148</v>
      </c>
    </row>
    <row r="207" spans="2:65" s="12" customFormat="1">
      <c r="B207" s="152"/>
      <c r="D207" s="153" t="s">
        <v>158</v>
      </c>
      <c r="E207" s="154" t="s">
        <v>1</v>
      </c>
      <c r="F207" s="155" t="s">
        <v>262</v>
      </c>
      <c r="H207" s="156">
        <v>48.012</v>
      </c>
      <c r="I207" s="157"/>
      <c r="L207" s="152"/>
      <c r="M207" s="158"/>
      <c r="T207" s="159"/>
      <c r="AT207" s="154" t="s">
        <v>158</v>
      </c>
      <c r="AU207" s="154" t="s">
        <v>125</v>
      </c>
      <c r="AV207" s="12" t="s">
        <v>125</v>
      </c>
      <c r="AW207" s="12" t="s">
        <v>33</v>
      </c>
      <c r="AX207" s="12" t="s">
        <v>84</v>
      </c>
      <c r="AY207" s="154" t="s">
        <v>148</v>
      </c>
    </row>
    <row r="208" spans="2:65" s="1" customFormat="1" ht="33" customHeight="1">
      <c r="B208" s="111"/>
      <c r="C208" s="140" t="s">
        <v>7</v>
      </c>
      <c r="D208" s="140" t="s">
        <v>151</v>
      </c>
      <c r="E208" s="141" t="s">
        <v>263</v>
      </c>
      <c r="F208" s="142" t="s">
        <v>264</v>
      </c>
      <c r="G208" s="143" t="s">
        <v>154</v>
      </c>
      <c r="H208" s="144">
        <v>16.004000000000001</v>
      </c>
      <c r="I208" s="145"/>
      <c r="J208" s="146">
        <f>ROUND(I208*H208,2)</f>
        <v>0</v>
      </c>
      <c r="K208" s="142" t="s">
        <v>155</v>
      </c>
      <c r="L208" s="31"/>
      <c r="M208" s="147" t="s">
        <v>1</v>
      </c>
      <c r="N208" s="110" t="s">
        <v>42</v>
      </c>
      <c r="P208" s="148">
        <f>O208*H208</f>
        <v>0</v>
      </c>
      <c r="Q208" s="148">
        <v>0</v>
      </c>
      <c r="R208" s="148">
        <f>Q208*H208</f>
        <v>0</v>
      </c>
      <c r="S208" s="148">
        <v>0</v>
      </c>
      <c r="T208" s="149">
        <f>S208*H208</f>
        <v>0</v>
      </c>
      <c r="AR208" s="150" t="s">
        <v>228</v>
      </c>
      <c r="AT208" s="150" t="s">
        <v>151</v>
      </c>
      <c r="AU208" s="150" t="s">
        <v>125</v>
      </c>
      <c r="AY208" s="16" t="s">
        <v>148</v>
      </c>
      <c r="BE208" s="151">
        <f>IF(N208="základní",J208,0)</f>
        <v>0</v>
      </c>
      <c r="BF208" s="151">
        <f>IF(N208="snížená",J208,0)</f>
        <v>0</v>
      </c>
      <c r="BG208" s="151">
        <f>IF(N208="zákl. přenesená",J208,0)</f>
        <v>0</v>
      </c>
      <c r="BH208" s="151">
        <f>IF(N208="sníž. přenesená",J208,0)</f>
        <v>0</v>
      </c>
      <c r="BI208" s="151">
        <f>IF(N208="nulová",J208,0)</f>
        <v>0</v>
      </c>
      <c r="BJ208" s="16" t="s">
        <v>125</v>
      </c>
      <c r="BK208" s="151">
        <f>ROUND(I208*H208,2)</f>
        <v>0</v>
      </c>
      <c r="BL208" s="16" t="s">
        <v>228</v>
      </c>
      <c r="BM208" s="150" t="s">
        <v>265</v>
      </c>
    </row>
    <row r="209" spans="2:65" s="12" customFormat="1">
      <c r="B209" s="152"/>
      <c r="D209" s="153" t="s">
        <v>158</v>
      </c>
      <c r="E209" s="154" t="s">
        <v>1</v>
      </c>
      <c r="F209" s="155" t="s">
        <v>266</v>
      </c>
      <c r="H209" s="156">
        <v>16.004000000000001</v>
      </c>
      <c r="I209" s="157"/>
      <c r="L209" s="152"/>
      <c r="M209" s="158"/>
      <c r="T209" s="159"/>
      <c r="AT209" s="154" t="s">
        <v>158</v>
      </c>
      <c r="AU209" s="154" t="s">
        <v>125</v>
      </c>
      <c r="AV209" s="12" t="s">
        <v>125</v>
      </c>
      <c r="AW209" s="12" t="s">
        <v>33</v>
      </c>
      <c r="AX209" s="12" t="s">
        <v>84</v>
      </c>
      <c r="AY209" s="154" t="s">
        <v>148</v>
      </c>
    </row>
    <row r="210" spans="2:65" s="1" customFormat="1" ht="24.2" customHeight="1">
      <c r="B210" s="111"/>
      <c r="C210" s="140" t="s">
        <v>267</v>
      </c>
      <c r="D210" s="140" t="s">
        <v>151</v>
      </c>
      <c r="E210" s="141" t="s">
        <v>268</v>
      </c>
      <c r="F210" s="142" t="s">
        <v>269</v>
      </c>
      <c r="G210" s="143" t="s">
        <v>270</v>
      </c>
      <c r="H210" s="144">
        <v>20.03</v>
      </c>
      <c r="I210" s="145"/>
      <c r="J210" s="146">
        <f>ROUND(I210*H210,2)</f>
        <v>0</v>
      </c>
      <c r="K210" s="142" t="s">
        <v>155</v>
      </c>
      <c r="L210" s="31"/>
      <c r="M210" s="147" t="s">
        <v>1</v>
      </c>
      <c r="N210" s="110" t="s">
        <v>42</v>
      </c>
      <c r="P210" s="148">
        <f>O210*H210</f>
        <v>0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AR210" s="150" t="s">
        <v>228</v>
      </c>
      <c r="AT210" s="150" t="s">
        <v>151</v>
      </c>
      <c r="AU210" s="150" t="s">
        <v>125</v>
      </c>
      <c r="AY210" s="16" t="s">
        <v>148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6" t="s">
        <v>125</v>
      </c>
      <c r="BK210" s="151">
        <f>ROUND(I210*H210,2)</f>
        <v>0</v>
      </c>
      <c r="BL210" s="16" t="s">
        <v>228</v>
      </c>
      <c r="BM210" s="150" t="s">
        <v>271</v>
      </c>
    </row>
    <row r="211" spans="2:65" s="12" customFormat="1">
      <c r="B211" s="152"/>
      <c r="D211" s="153" t="s">
        <v>158</v>
      </c>
      <c r="E211" s="154" t="s">
        <v>1</v>
      </c>
      <c r="F211" s="155" t="s">
        <v>272</v>
      </c>
      <c r="H211" s="156">
        <v>4.97</v>
      </c>
      <c r="I211" s="157"/>
      <c r="L211" s="152"/>
      <c r="M211" s="158"/>
      <c r="T211" s="159"/>
      <c r="AT211" s="154" t="s">
        <v>158</v>
      </c>
      <c r="AU211" s="154" t="s">
        <v>125</v>
      </c>
      <c r="AV211" s="12" t="s">
        <v>125</v>
      </c>
      <c r="AW211" s="12" t="s">
        <v>33</v>
      </c>
      <c r="AX211" s="12" t="s">
        <v>76</v>
      </c>
      <c r="AY211" s="154" t="s">
        <v>148</v>
      </c>
    </row>
    <row r="212" spans="2:65" s="12" customFormat="1">
      <c r="B212" s="152"/>
      <c r="D212" s="153" t="s">
        <v>158</v>
      </c>
      <c r="E212" s="154" t="s">
        <v>1</v>
      </c>
      <c r="F212" s="155" t="s">
        <v>273</v>
      </c>
      <c r="H212" s="156">
        <v>8.66</v>
      </c>
      <c r="I212" s="157"/>
      <c r="L212" s="152"/>
      <c r="M212" s="158"/>
      <c r="T212" s="159"/>
      <c r="AT212" s="154" t="s">
        <v>158</v>
      </c>
      <c r="AU212" s="154" t="s">
        <v>125</v>
      </c>
      <c r="AV212" s="12" t="s">
        <v>125</v>
      </c>
      <c r="AW212" s="12" t="s">
        <v>33</v>
      </c>
      <c r="AX212" s="12" t="s">
        <v>76</v>
      </c>
      <c r="AY212" s="154" t="s">
        <v>148</v>
      </c>
    </row>
    <row r="213" spans="2:65" s="12" customFormat="1">
      <c r="B213" s="152"/>
      <c r="D213" s="153" t="s">
        <v>158</v>
      </c>
      <c r="E213" s="154" t="s">
        <v>1</v>
      </c>
      <c r="F213" s="155" t="s">
        <v>274</v>
      </c>
      <c r="H213" s="156">
        <v>5.2</v>
      </c>
      <c r="I213" s="157"/>
      <c r="L213" s="152"/>
      <c r="M213" s="158"/>
      <c r="T213" s="159"/>
      <c r="AT213" s="154" t="s">
        <v>158</v>
      </c>
      <c r="AU213" s="154" t="s">
        <v>125</v>
      </c>
      <c r="AV213" s="12" t="s">
        <v>125</v>
      </c>
      <c r="AW213" s="12" t="s">
        <v>33</v>
      </c>
      <c r="AX213" s="12" t="s">
        <v>76</v>
      </c>
      <c r="AY213" s="154" t="s">
        <v>148</v>
      </c>
    </row>
    <row r="214" spans="2:65" s="12" customFormat="1">
      <c r="B214" s="152"/>
      <c r="D214" s="153" t="s">
        <v>158</v>
      </c>
      <c r="E214" s="154" t="s">
        <v>1</v>
      </c>
      <c r="F214" s="155" t="s">
        <v>275</v>
      </c>
      <c r="H214" s="156">
        <v>1.2</v>
      </c>
      <c r="I214" s="157"/>
      <c r="L214" s="152"/>
      <c r="M214" s="158"/>
      <c r="T214" s="159"/>
      <c r="AT214" s="154" t="s">
        <v>158</v>
      </c>
      <c r="AU214" s="154" t="s">
        <v>125</v>
      </c>
      <c r="AV214" s="12" t="s">
        <v>125</v>
      </c>
      <c r="AW214" s="12" t="s">
        <v>33</v>
      </c>
      <c r="AX214" s="12" t="s">
        <v>76</v>
      </c>
      <c r="AY214" s="154" t="s">
        <v>148</v>
      </c>
    </row>
    <row r="215" spans="2:65" s="13" customFormat="1">
      <c r="B215" s="160"/>
      <c r="D215" s="153" t="s">
        <v>158</v>
      </c>
      <c r="E215" s="161" t="s">
        <v>1</v>
      </c>
      <c r="F215" s="162" t="s">
        <v>171</v>
      </c>
      <c r="H215" s="163">
        <v>20.03</v>
      </c>
      <c r="I215" s="164"/>
      <c r="L215" s="160"/>
      <c r="M215" s="165"/>
      <c r="T215" s="166"/>
      <c r="AT215" s="161" t="s">
        <v>158</v>
      </c>
      <c r="AU215" s="161" t="s">
        <v>125</v>
      </c>
      <c r="AV215" s="13" t="s">
        <v>156</v>
      </c>
      <c r="AW215" s="13" t="s">
        <v>33</v>
      </c>
      <c r="AX215" s="13" t="s">
        <v>84</v>
      </c>
      <c r="AY215" s="161" t="s">
        <v>148</v>
      </c>
    </row>
    <row r="216" spans="2:65" s="1" customFormat="1" ht="24.2" customHeight="1">
      <c r="B216" s="111"/>
      <c r="C216" s="140" t="s">
        <v>276</v>
      </c>
      <c r="D216" s="140" t="s">
        <v>151</v>
      </c>
      <c r="E216" s="141" t="s">
        <v>277</v>
      </c>
      <c r="F216" s="142" t="s">
        <v>278</v>
      </c>
      <c r="G216" s="143" t="s">
        <v>183</v>
      </c>
      <c r="H216" s="144">
        <v>8</v>
      </c>
      <c r="I216" s="145"/>
      <c r="J216" s="146">
        <f>ROUND(I216*H216,2)</f>
        <v>0</v>
      </c>
      <c r="K216" s="142" t="s">
        <v>155</v>
      </c>
      <c r="L216" s="31"/>
      <c r="M216" s="147" t="s">
        <v>1</v>
      </c>
      <c r="N216" s="110" t="s">
        <v>42</v>
      </c>
      <c r="P216" s="148">
        <f>O216*H216</f>
        <v>0</v>
      </c>
      <c r="Q216" s="148">
        <v>0</v>
      </c>
      <c r="R216" s="148">
        <f>Q216*H216</f>
        <v>0</v>
      </c>
      <c r="S216" s="148">
        <v>0</v>
      </c>
      <c r="T216" s="149">
        <f>S216*H216</f>
        <v>0</v>
      </c>
      <c r="AR216" s="150" t="s">
        <v>228</v>
      </c>
      <c r="AT216" s="150" t="s">
        <v>151</v>
      </c>
      <c r="AU216" s="150" t="s">
        <v>125</v>
      </c>
      <c r="AY216" s="16" t="s">
        <v>148</v>
      </c>
      <c r="BE216" s="151">
        <f>IF(N216="základní",J216,0)</f>
        <v>0</v>
      </c>
      <c r="BF216" s="151">
        <f>IF(N216="snížená",J216,0)</f>
        <v>0</v>
      </c>
      <c r="BG216" s="151">
        <f>IF(N216="zákl. přenesená",J216,0)</f>
        <v>0</v>
      </c>
      <c r="BH216" s="151">
        <f>IF(N216="sníž. přenesená",J216,0)</f>
        <v>0</v>
      </c>
      <c r="BI216" s="151">
        <f>IF(N216="nulová",J216,0)</f>
        <v>0</v>
      </c>
      <c r="BJ216" s="16" t="s">
        <v>125</v>
      </c>
      <c r="BK216" s="151">
        <f>ROUND(I216*H216,2)</f>
        <v>0</v>
      </c>
      <c r="BL216" s="16" t="s">
        <v>228</v>
      </c>
      <c r="BM216" s="150" t="s">
        <v>279</v>
      </c>
    </row>
    <row r="217" spans="2:65" s="1" customFormat="1" ht="16.5" customHeight="1">
      <c r="B217" s="111"/>
      <c r="C217" s="173" t="s">
        <v>280</v>
      </c>
      <c r="D217" s="173" t="s">
        <v>186</v>
      </c>
      <c r="E217" s="174" t="s">
        <v>281</v>
      </c>
      <c r="F217" s="175" t="s">
        <v>282</v>
      </c>
      <c r="G217" s="176" t="s">
        <v>270</v>
      </c>
      <c r="H217" s="177">
        <v>22.033000000000001</v>
      </c>
      <c r="I217" s="178"/>
      <c r="J217" s="179">
        <f>ROUND(I217*H217,2)</f>
        <v>0</v>
      </c>
      <c r="K217" s="175" t="s">
        <v>155</v>
      </c>
      <c r="L217" s="180"/>
      <c r="M217" s="181" t="s">
        <v>1</v>
      </c>
      <c r="N217" s="182" t="s">
        <v>42</v>
      </c>
      <c r="P217" s="148">
        <f>O217*H217</f>
        <v>0</v>
      </c>
      <c r="Q217" s="148">
        <v>2.0000000000000002E-5</v>
      </c>
      <c r="R217" s="148">
        <f>Q217*H217</f>
        <v>4.4066000000000005E-4</v>
      </c>
      <c r="S217" s="148">
        <v>0</v>
      </c>
      <c r="T217" s="149">
        <f>S217*H217</f>
        <v>0</v>
      </c>
      <c r="AR217" s="150" t="s">
        <v>259</v>
      </c>
      <c r="AT217" s="150" t="s">
        <v>186</v>
      </c>
      <c r="AU217" s="150" t="s">
        <v>125</v>
      </c>
      <c r="AY217" s="16" t="s">
        <v>148</v>
      </c>
      <c r="BE217" s="151">
        <f>IF(N217="základní",J217,0)</f>
        <v>0</v>
      </c>
      <c r="BF217" s="151">
        <f>IF(N217="snížená",J217,0)</f>
        <v>0</v>
      </c>
      <c r="BG217" s="151">
        <f>IF(N217="zákl. přenesená",J217,0)</f>
        <v>0</v>
      </c>
      <c r="BH217" s="151">
        <f>IF(N217="sníž. přenesená",J217,0)</f>
        <v>0</v>
      </c>
      <c r="BI217" s="151">
        <f>IF(N217="nulová",J217,0)</f>
        <v>0</v>
      </c>
      <c r="BJ217" s="16" t="s">
        <v>125</v>
      </c>
      <c r="BK217" s="151">
        <f>ROUND(I217*H217,2)</f>
        <v>0</v>
      </c>
      <c r="BL217" s="16" t="s">
        <v>228</v>
      </c>
      <c r="BM217" s="150" t="s">
        <v>283</v>
      </c>
    </row>
    <row r="218" spans="2:65" s="12" customFormat="1">
      <c r="B218" s="152"/>
      <c r="D218" s="153" t="s">
        <v>158</v>
      </c>
      <c r="E218" s="154" t="s">
        <v>1</v>
      </c>
      <c r="F218" s="155" t="s">
        <v>284</v>
      </c>
      <c r="H218" s="156">
        <v>22.033000000000001</v>
      </c>
      <c r="I218" s="157"/>
      <c r="L218" s="152"/>
      <c r="M218" s="158"/>
      <c r="T218" s="159"/>
      <c r="AT218" s="154" t="s">
        <v>158</v>
      </c>
      <c r="AU218" s="154" t="s">
        <v>125</v>
      </c>
      <c r="AV218" s="12" t="s">
        <v>125</v>
      </c>
      <c r="AW218" s="12" t="s">
        <v>33</v>
      </c>
      <c r="AX218" s="12" t="s">
        <v>84</v>
      </c>
      <c r="AY218" s="154" t="s">
        <v>148</v>
      </c>
    </row>
    <row r="219" spans="2:65" s="1" customFormat="1" ht="24.2" customHeight="1">
      <c r="B219" s="111"/>
      <c r="C219" s="140" t="s">
        <v>285</v>
      </c>
      <c r="D219" s="140" t="s">
        <v>151</v>
      </c>
      <c r="E219" s="141" t="s">
        <v>286</v>
      </c>
      <c r="F219" s="142" t="s">
        <v>287</v>
      </c>
      <c r="G219" s="143" t="s">
        <v>212</v>
      </c>
      <c r="H219" s="144">
        <v>4.8000000000000001E-2</v>
      </c>
      <c r="I219" s="145"/>
      <c r="J219" s="146">
        <f>ROUND(I219*H219,2)</f>
        <v>0</v>
      </c>
      <c r="K219" s="142" t="s">
        <v>155</v>
      </c>
      <c r="L219" s="31"/>
      <c r="M219" s="147" t="s">
        <v>1</v>
      </c>
      <c r="N219" s="110" t="s">
        <v>42</v>
      </c>
      <c r="P219" s="148">
        <f>O219*H219</f>
        <v>0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AR219" s="150" t="s">
        <v>228</v>
      </c>
      <c r="AT219" s="150" t="s">
        <v>151</v>
      </c>
      <c r="AU219" s="150" t="s">
        <v>125</v>
      </c>
      <c r="AY219" s="16" t="s">
        <v>148</v>
      </c>
      <c r="BE219" s="151">
        <f>IF(N219="základní",J219,0)</f>
        <v>0</v>
      </c>
      <c r="BF219" s="151">
        <f>IF(N219="snížená",J219,0)</f>
        <v>0</v>
      </c>
      <c r="BG219" s="151">
        <f>IF(N219="zákl. přenesená",J219,0)</f>
        <v>0</v>
      </c>
      <c r="BH219" s="151">
        <f>IF(N219="sníž. přenesená",J219,0)</f>
        <v>0</v>
      </c>
      <c r="BI219" s="151">
        <f>IF(N219="nulová",J219,0)</f>
        <v>0</v>
      </c>
      <c r="BJ219" s="16" t="s">
        <v>125</v>
      </c>
      <c r="BK219" s="151">
        <f>ROUND(I219*H219,2)</f>
        <v>0</v>
      </c>
      <c r="BL219" s="16" t="s">
        <v>228</v>
      </c>
      <c r="BM219" s="150" t="s">
        <v>288</v>
      </c>
    </row>
    <row r="220" spans="2:65" s="11" customFormat="1" ht="22.9" customHeight="1">
      <c r="B220" s="128"/>
      <c r="D220" s="129" t="s">
        <v>75</v>
      </c>
      <c r="E220" s="138" t="s">
        <v>289</v>
      </c>
      <c r="F220" s="138" t="s">
        <v>290</v>
      </c>
      <c r="I220" s="131"/>
      <c r="J220" s="139">
        <f>BK220</f>
        <v>0</v>
      </c>
      <c r="L220" s="128"/>
      <c r="M220" s="133"/>
      <c r="P220" s="134">
        <f>SUM(P221:P230)</f>
        <v>0</v>
      </c>
      <c r="R220" s="134">
        <f>SUM(R221:R230)</f>
        <v>7.1199999999999996E-3</v>
      </c>
      <c r="T220" s="135">
        <f>SUM(T221:T230)</f>
        <v>2.1179999999999997E-2</v>
      </c>
      <c r="AR220" s="129" t="s">
        <v>125</v>
      </c>
      <c r="AT220" s="136" t="s">
        <v>75</v>
      </c>
      <c r="AU220" s="136" t="s">
        <v>84</v>
      </c>
      <c r="AY220" s="129" t="s">
        <v>148</v>
      </c>
      <c r="BK220" s="137">
        <f>SUM(BK221:BK230)</f>
        <v>0</v>
      </c>
    </row>
    <row r="221" spans="2:65" s="1" customFormat="1" ht="16.5" customHeight="1">
      <c r="B221" s="111"/>
      <c r="C221" s="140" t="s">
        <v>291</v>
      </c>
      <c r="D221" s="140" t="s">
        <v>151</v>
      </c>
      <c r="E221" s="141" t="s">
        <v>292</v>
      </c>
      <c r="F221" s="142" t="s">
        <v>293</v>
      </c>
      <c r="G221" s="143" t="s">
        <v>270</v>
      </c>
      <c r="H221" s="144">
        <v>6</v>
      </c>
      <c r="I221" s="145"/>
      <c r="J221" s="146">
        <f>ROUND(I221*H221,2)</f>
        <v>0</v>
      </c>
      <c r="K221" s="142" t="s">
        <v>155</v>
      </c>
      <c r="L221" s="31"/>
      <c r="M221" s="147" t="s">
        <v>1</v>
      </c>
      <c r="N221" s="110" t="s">
        <v>42</v>
      </c>
      <c r="P221" s="148">
        <f>O221*H221</f>
        <v>0</v>
      </c>
      <c r="Q221" s="148">
        <v>0</v>
      </c>
      <c r="R221" s="148">
        <f>Q221*H221</f>
        <v>0</v>
      </c>
      <c r="S221" s="148">
        <v>1.98E-3</v>
      </c>
      <c r="T221" s="149">
        <f>S221*H221</f>
        <v>1.188E-2</v>
      </c>
      <c r="AR221" s="150" t="s">
        <v>228</v>
      </c>
      <c r="AT221" s="150" t="s">
        <v>151</v>
      </c>
      <c r="AU221" s="150" t="s">
        <v>125</v>
      </c>
      <c r="AY221" s="16" t="s">
        <v>148</v>
      </c>
      <c r="BE221" s="151">
        <f>IF(N221="základní",J221,0)</f>
        <v>0</v>
      </c>
      <c r="BF221" s="151">
        <f>IF(N221="snížená",J221,0)</f>
        <v>0</v>
      </c>
      <c r="BG221" s="151">
        <f>IF(N221="zákl. přenesená",J221,0)</f>
        <v>0</v>
      </c>
      <c r="BH221" s="151">
        <f>IF(N221="sníž. přenesená",J221,0)</f>
        <v>0</v>
      </c>
      <c r="BI221" s="151">
        <f>IF(N221="nulová",J221,0)</f>
        <v>0</v>
      </c>
      <c r="BJ221" s="16" t="s">
        <v>125</v>
      </c>
      <c r="BK221" s="151">
        <f>ROUND(I221*H221,2)</f>
        <v>0</v>
      </c>
      <c r="BL221" s="16" t="s">
        <v>228</v>
      </c>
      <c r="BM221" s="150" t="s">
        <v>294</v>
      </c>
    </row>
    <row r="222" spans="2:65" s="1" customFormat="1" ht="16.5" customHeight="1">
      <c r="B222" s="111"/>
      <c r="C222" s="140" t="s">
        <v>295</v>
      </c>
      <c r="D222" s="140" t="s">
        <v>151</v>
      </c>
      <c r="E222" s="141" t="s">
        <v>296</v>
      </c>
      <c r="F222" s="142" t="s">
        <v>297</v>
      </c>
      <c r="G222" s="143" t="s">
        <v>270</v>
      </c>
      <c r="H222" s="144">
        <v>2</v>
      </c>
      <c r="I222" s="145"/>
      <c r="J222" s="146">
        <f>ROUND(I222*H222,2)</f>
        <v>0</v>
      </c>
      <c r="K222" s="142" t="s">
        <v>155</v>
      </c>
      <c r="L222" s="31"/>
      <c r="M222" s="147" t="s">
        <v>1</v>
      </c>
      <c r="N222" s="110" t="s">
        <v>42</v>
      </c>
      <c r="P222" s="148">
        <f>O222*H222</f>
        <v>0</v>
      </c>
      <c r="Q222" s="148">
        <v>1.57E-3</v>
      </c>
      <c r="R222" s="148">
        <f>Q222*H222</f>
        <v>3.14E-3</v>
      </c>
      <c r="S222" s="148">
        <v>0</v>
      </c>
      <c r="T222" s="149">
        <f>S222*H222</f>
        <v>0</v>
      </c>
      <c r="AR222" s="150" t="s">
        <v>228</v>
      </c>
      <c r="AT222" s="150" t="s">
        <v>151</v>
      </c>
      <c r="AU222" s="150" t="s">
        <v>125</v>
      </c>
      <c r="AY222" s="16" t="s">
        <v>148</v>
      </c>
      <c r="BE222" s="151">
        <f>IF(N222="základní",J222,0)</f>
        <v>0</v>
      </c>
      <c r="BF222" s="151">
        <f>IF(N222="snížená",J222,0)</f>
        <v>0</v>
      </c>
      <c r="BG222" s="151">
        <f>IF(N222="zákl. přenesená",J222,0)</f>
        <v>0</v>
      </c>
      <c r="BH222" s="151">
        <f>IF(N222="sníž. přenesená",J222,0)</f>
        <v>0</v>
      </c>
      <c r="BI222" s="151">
        <f>IF(N222="nulová",J222,0)</f>
        <v>0</v>
      </c>
      <c r="BJ222" s="16" t="s">
        <v>125</v>
      </c>
      <c r="BK222" s="151">
        <f>ROUND(I222*H222,2)</f>
        <v>0</v>
      </c>
      <c r="BL222" s="16" t="s">
        <v>228</v>
      </c>
      <c r="BM222" s="150" t="s">
        <v>298</v>
      </c>
    </row>
    <row r="223" spans="2:65" s="1" customFormat="1" ht="16.5" customHeight="1">
      <c r="B223" s="111"/>
      <c r="C223" s="140" t="s">
        <v>299</v>
      </c>
      <c r="D223" s="140" t="s">
        <v>151</v>
      </c>
      <c r="E223" s="141" t="s">
        <v>300</v>
      </c>
      <c r="F223" s="142" t="s">
        <v>301</v>
      </c>
      <c r="G223" s="143" t="s">
        <v>270</v>
      </c>
      <c r="H223" s="144">
        <v>7</v>
      </c>
      <c r="I223" s="145"/>
      <c r="J223" s="146">
        <f>ROUND(I223*H223,2)</f>
        <v>0</v>
      </c>
      <c r="K223" s="142" t="s">
        <v>155</v>
      </c>
      <c r="L223" s="31"/>
      <c r="M223" s="147" t="s">
        <v>1</v>
      </c>
      <c r="N223" s="110" t="s">
        <v>42</v>
      </c>
      <c r="P223" s="148">
        <f>O223*H223</f>
        <v>0</v>
      </c>
      <c r="Q223" s="148">
        <v>3.6000000000000002E-4</v>
      </c>
      <c r="R223" s="148">
        <f>Q223*H223</f>
        <v>2.5200000000000001E-3</v>
      </c>
      <c r="S223" s="148">
        <v>0</v>
      </c>
      <c r="T223" s="149">
        <f>S223*H223</f>
        <v>0</v>
      </c>
      <c r="AR223" s="150" t="s">
        <v>228</v>
      </c>
      <c r="AT223" s="150" t="s">
        <v>151</v>
      </c>
      <c r="AU223" s="150" t="s">
        <v>125</v>
      </c>
      <c r="AY223" s="16" t="s">
        <v>148</v>
      </c>
      <c r="BE223" s="151">
        <f>IF(N223="základní",J223,0)</f>
        <v>0</v>
      </c>
      <c r="BF223" s="151">
        <f>IF(N223="snížená",J223,0)</f>
        <v>0</v>
      </c>
      <c r="BG223" s="151">
        <f>IF(N223="zákl. přenesená",J223,0)</f>
        <v>0</v>
      </c>
      <c r="BH223" s="151">
        <f>IF(N223="sníž. přenesená",J223,0)</f>
        <v>0</v>
      </c>
      <c r="BI223" s="151">
        <f>IF(N223="nulová",J223,0)</f>
        <v>0</v>
      </c>
      <c r="BJ223" s="16" t="s">
        <v>125</v>
      </c>
      <c r="BK223" s="151">
        <f>ROUND(I223*H223,2)</f>
        <v>0</v>
      </c>
      <c r="BL223" s="16" t="s">
        <v>228</v>
      </c>
      <c r="BM223" s="150" t="s">
        <v>302</v>
      </c>
    </row>
    <row r="224" spans="2:65" s="1" customFormat="1" ht="16.5" customHeight="1">
      <c r="B224" s="111"/>
      <c r="C224" s="140" t="s">
        <v>303</v>
      </c>
      <c r="D224" s="140" t="s">
        <v>151</v>
      </c>
      <c r="E224" s="141" t="s">
        <v>304</v>
      </c>
      <c r="F224" s="142" t="s">
        <v>305</v>
      </c>
      <c r="G224" s="143" t="s">
        <v>270</v>
      </c>
      <c r="H224" s="144">
        <v>2</v>
      </c>
      <c r="I224" s="145"/>
      <c r="J224" s="146">
        <f>ROUND(I224*H224,2)</f>
        <v>0</v>
      </c>
      <c r="K224" s="142" t="s">
        <v>155</v>
      </c>
      <c r="L224" s="31"/>
      <c r="M224" s="147" t="s">
        <v>1</v>
      </c>
      <c r="N224" s="110" t="s">
        <v>42</v>
      </c>
      <c r="P224" s="148">
        <f>O224*H224</f>
        <v>0</v>
      </c>
      <c r="Q224" s="148">
        <v>7.2999999999999996E-4</v>
      </c>
      <c r="R224" s="148">
        <f>Q224*H224</f>
        <v>1.4599999999999999E-3</v>
      </c>
      <c r="S224" s="148">
        <v>0</v>
      </c>
      <c r="T224" s="149">
        <f>S224*H224</f>
        <v>0</v>
      </c>
      <c r="AR224" s="150" t="s">
        <v>228</v>
      </c>
      <c r="AT224" s="150" t="s">
        <v>151</v>
      </c>
      <c r="AU224" s="150" t="s">
        <v>125</v>
      </c>
      <c r="AY224" s="16" t="s">
        <v>148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6" t="s">
        <v>125</v>
      </c>
      <c r="BK224" s="151">
        <f>ROUND(I224*H224,2)</f>
        <v>0</v>
      </c>
      <c r="BL224" s="16" t="s">
        <v>228</v>
      </c>
      <c r="BM224" s="150" t="s">
        <v>306</v>
      </c>
    </row>
    <row r="225" spans="2:65" s="1" customFormat="1" ht="16.5" customHeight="1">
      <c r="B225" s="111"/>
      <c r="C225" s="140" t="s">
        <v>307</v>
      </c>
      <c r="D225" s="140" t="s">
        <v>151</v>
      </c>
      <c r="E225" s="141" t="s">
        <v>308</v>
      </c>
      <c r="F225" s="142" t="s">
        <v>309</v>
      </c>
      <c r="G225" s="143" t="s">
        <v>183</v>
      </c>
      <c r="H225" s="144">
        <v>3</v>
      </c>
      <c r="I225" s="145"/>
      <c r="J225" s="146">
        <f>ROUND(I225*H225,2)</f>
        <v>0</v>
      </c>
      <c r="K225" s="142" t="s">
        <v>155</v>
      </c>
      <c r="L225" s="31"/>
      <c r="M225" s="147" t="s">
        <v>1</v>
      </c>
      <c r="N225" s="110" t="s">
        <v>42</v>
      </c>
      <c r="P225" s="148">
        <f>O225*H225</f>
        <v>0</v>
      </c>
      <c r="Q225" s="148">
        <v>0</v>
      </c>
      <c r="R225" s="148">
        <f>Q225*H225</f>
        <v>0</v>
      </c>
      <c r="S225" s="148">
        <v>3.0999999999999999E-3</v>
      </c>
      <c r="T225" s="149">
        <f>S225*H225</f>
        <v>9.2999999999999992E-3</v>
      </c>
      <c r="AR225" s="150" t="s">
        <v>228</v>
      </c>
      <c r="AT225" s="150" t="s">
        <v>151</v>
      </c>
      <c r="AU225" s="150" t="s">
        <v>125</v>
      </c>
      <c r="AY225" s="16" t="s">
        <v>148</v>
      </c>
      <c r="BE225" s="151">
        <f>IF(N225="základní",J225,0)</f>
        <v>0</v>
      </c>
      <c r="BF225" s="151">
        <f>IF(N225="snížená",J225,0)</f>
        <v>0</v>
      </c>
      <c r="BG225" s="151">
        <f>IF(N225="zákl. přenesená",J225,0)</f>
        <v>0</v>
      </c>
      <c r="BH225" s="151">
        <f>IF(N225="sníž. přenesená",J225,0)</f>
        <v>0</v>
      </c>
      <c r="BI225" s="151">
        <f>IF(N225="nulová",J225,0)</f>
        <v>0</v>
      </c>
      <c r="BJ225" s="16" t="s">
        <v>125</v>
      </c>
      <c r="BK225" s="151">
        <f>ROUND(I225*H225,2)</f>
        <v>0</v>
      </c>
      <c r="BL225" s="16" t="s">
        <v>228</v>
      </c>
      <c r="BM225" s="150" t="s">
        <v>310</v>
      </c>
    </row>
    <row r="226" spans="2:65" s="14" customFormat="1">
      <c r="B226" s="167"/>
      <c r="D226" s="153" t="s">
        <v>158</v>
      </c>
      <c r="E226" s="168" t="s">
        <v>1</v>
      </c>
      <c r="F226" s="169" t="s">
        <v>311</v>
      </c>
      <c r="H226" s="168" t="s">
        <v>1</v>
      </c>
      <c r="I226" s="170"/>
      <c r="L226" s="167"/>
      <c r="M226" s="171"/>
      <c r="T226" s="172"/>
      <c r="AT226" s="168" t="s">
        <v>158</v>
      </c>
      <c r="AU226" s="168" t="s">
        <v>125</v>
      </c>
      <c r="AV226" s="14" t="s">
        <v>84</v>
      </c>
      <c r="AW226" s="14" t="s">
        <v>33</v>
      </c>
      <c r="AX226" s="14" t="s">
        <v>76</v>
      </c>
      <c r="AY226" s="168" t="s">
        <v>148</v>
      </c>
    </row>
    <row r="227" spans="2:65" s="12" customFormat="1">
      <c r="B227" s="152"/>
      <c r="D227" s="153" t="s">
        <v>158</v>
      </c>
      <c r="E227" s="154" t="s">
        <v>1</v>
      </c>
      <c r="F227" s="155" t="s">
        <v>149</v>
      </c>
      <c r="H227" s="156">
        <v>3</v>
      </c>
      <c r="I227" s="157"/>
      <c r="L227" s="152"/>
      <c r="M227" s="158"/>
      <c r="T227" s="159"/>
      <c r="AT227" s="154" t="s">
        <v>158</v>
      </c>
      <c r="AU227" s="154" t="s">
        <v>125</v>
      </c>
      <c r="AV227" s="12" t="s">
        <v>125</v>
      </c>
      <c r="AW227" s="12" t="s">
        <v>33</v>
      </c>
      <c r="AX227" s="12" t="s">
        <v>84</v>
      </c>
      <c r="AY227" s="154" t="s">
        <v>148</v>
      </c>
    </row>
    <row r="228" spans="2:65" s="1" customFormat="1" ht="21.75" customHeight="1">
      <c r="B228" s="111"/>
      <c r="C228" s="140" t="s">
        <v>312</v>
      </c>
      <c r="D228" s="140" t="s">
        <v>151</v>
      </c>
      <c r="E228" s="141" t="s">
        <v>313</v>
      </c>
      <c r="F228" s="142" t="s">
        <v>314</v>
      </c>
      <c r="G228" s="143" t="s">
        <v>270</v>
      </c>
      <c r="H228" s="144">
        <v>11</v>
      </c>
      <c r="I228" s="145"/>
      <c r="J228" s="146">
        <f>ROUND(I228*H228,2)</f>
        <v>0</v>
      </c>
      <c r="K228" s="142" t="s">
        <v>155</v>
      </c>
      <c r="L228" s="31"/>
      <c r="M228" s="147" t="s">
        <v>1</v>
      </c>
      <c r="N228" s="110" t="s">
        <v>42</v>
      </c>
      <c r="P228" s="148">
        <f>O228*H228</f>
        <v>0</v>
      </c>
      <c r="Q228" s="148">
        <v>0</v>
      </c>
      <c r="R228" s="148">
        <f>Q228*H228</f>
        <v>0</v>
      </c>
      <c r="S228" s="148">
        <v>0</v>
      </c>
      <c r="T228" s="149">
        <f>S228*H228</f>
        <v>0</v>
      </c>
      <c r="AR228" s="150" t="s">
        <v>228</v>
      </c>
      <c r="AT228" s="150" t="s">
        <v>151</v>
      </c>
      <c r="AU228" s="150" t="s">
        <v>125</v>
      </c>
      <c r="AY228" s="16" t="s">
        <v>148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6" t="s">
        <v>125</v>
      </c>
      <c r="BK228" s="151">
        <f>ROUND(I228*H228,2)</f>
        <v>0</v>
      </c>
      <c r="BL228" s="16" t="s">
        <v>228</v>
      </c>
      <c r="BM228" s="150" t="s">
        <v>315</v>
      </c>
    </row>
    <row r="229" spans="2:65" s="1" customFormat="1" ht="37.9" customHeight="1">
      <c r="B229" s="111"/>
      <c r="C229" s="140" t="s">
        <v>259</v>
      </c>
      <c r="D229" s="140" t="s">
        <v>151</v>
      </c>
      <c r="E229" s="141" t="s">
        <v>316</v>
      </c>
      <c r="F229" s="142" t="s">
        <v>317</v>
      </c>
      <c r="G229" s="143" t="s">
        <v>318</v>
      </c>
      <c r="H229" s="144">
        <v>1</v>
      </c>
      <c r="I229" s="145"/>
      <c r="J229" s="146">
        <f>ROUND(I229*H229,2)</f>
        <v>0</v>
      </c>
      <c r="K229" s="142" t="s">
        <v>1</v>
      </c>
      <c r="L229" s="31"/>
      <c r="M229" s="147" t="s">
        <v>1</v>
      </c>
      <c r="N229" s="110" t="s">
        <v>42</v>
      </c>
      <c r="P229" s="148">
        <f>O229*H229</f>
        <v>0</v>
      </c>
      <c r="Q229" s="148">
        <v>0</v>
      </c>
      <c r="R229" s="148">
        <f>Q229*H229</f>
        <v>0</v>
      </c>
      <c r="S229" s="148">
        <v>0</v>
      </c>
      <c r="T229" s="149">
        <f>S229*H229</f>
        <v>0</v>
      </c>
      <c r="AR229" s="150" t="s">
        <v>228</v>
      </c>
      <c r="AT229" s="150" t="s">
        <v>151</v>
      </c>
      <c r="AU229" s="150" t="s">
        <v>125</v>
      </c>
      <c r="AY229" s="16" t="s">
        <v>148</v>
      </c>
      <c r="BE229" s="151">
        <f>IF(N229="základní",J229,0)</f>
        <v>0</v>
      </c>
      <c r="BF229" s="151">
        <f>IF(N229="snížená",J229,0)</f>
        <v>0</v>
      </c>
      <c r="BG229" s="151">
        <f>IF(N229="zákl. přenesená",J229,0)</f>
        <v>0</v>
      </c>
      <c r="BH229" s="151">
        <f>IF(N229="sníž. přenesená",J229,0)</f>
        <v>0</v>
      </c>
      <c r="BI229" s="151">
        <f>IF(N229="nulová",J229,0)</f>
        <v>0</v>
      </c>
      <c r="BJ229" s="16" t="s">
        <v>125</v>
      </c>
      <c r="BK229" s="151">
        <f>ROUND(I229*H229,2)</f>
        <v>0</v>
      </c>
      <c r="BL229" s="16" t="s">
        <v>228</v>
      </c>
      <c r="BM229" s="150" t="s">
        <v>319</v>
      </c>
    </row>
    <row r="230" spans="2:65" s="1" customFormat="1" ht="24.2" customHeight="1">
      <c r="B230" s="111"/>
      <c r="C230" s="140" t="s">
        <v>320</v>
      </c>
      <c r="D230" s="140" t="s">
        <v>151</v>
      </c>
      <c r="E230" s="141" t="s">
        <v>321</v>
      </c>
      <c r="F230" s="142" t="s">
        <v>322</v>
      </c>
      <c r="G230" s="143" t="s">
        <v>212</v>
      </c>
      <c r="H230" s="144">
        <v>7.0000000000000001E-3</v>
      </c>
      <c r="I230" s="145"/>
      <c r="J230" s="146">
        <f>ROUND(I230*H230,2)</f>
        <v>0</v>
      </c>
      <c r="K230" s="142" t="s">
        <v>155</v>
      </c>
      <c r="L230" s="31"/>
      <c r="M230" s="147" t="s">
        <v>1</v>
      </c>
      <c r="N230" s="110" t="s">
        <v>42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AR230" s="150" t="s">
        <v>228</v>
      </c>
      <c r="AT230" s="150" t="s">
        <v>151</v>
      </c>
      <c r="AU230" s="150" t="s">
        <v>125</v>
      </c>
      <c r="AY230" s="16" t="s">
        <v>148</v>
      </c>
      <c r="BE230" s="151">
        <f>IF(N230="základní",J230,0)</f>
        <v>0</v>
      </c>
      <c r="BF230" s="151">
        <f>IF(N230="snížená",J230,0)</f>
        <v>0</v>
      </c>
      <c r="BG230" s="151">
        <f>IF(N230="zákl. přenesená",J230,0)</f>
        <v>0</v>
      </c>
      <c r="BH230" s="151">
        <f>IF(N230="sníž. přenesená",J230,0)</f>
        <v>0</v>
      </c>
      <c r="BI230" s="151">
        <f>IF(N230="nulová",J230,0)</f>
        <v>0</v>
      </c>
      <c r="BJ230" s="16" t="s">
        <v>125</v>
      </c>
      <c r="BK230" s="151">
        <f>ROUND(I230*H230,2)</f>
        <v>0</v>
      </c>
      <c r="BL230" s="16" t="s">
        <v>228</v>
      </c>
      <c r="BM230" s="150" t="s">
        <v>323</v>
      </c>
    </row>
    <row r="231" spans="2:65" s="11" customFormat="1" ht="22.9" customHeight="1">
      <c r="B231" s="128"/>
      <c r="D231" s="129" t="s">
        <v>75</v>
      </c>
      <c r="E231" s="138" t="s">
        <v>324</v>
      </c>
      <c r="F231" s="138" t="s">
        <v>325</v>
      </c>
      <c r="I231" s="131"/>
      <c r="J231" s="139">
        <f>BK231</f>
        <v>0</v>
      </c>
      <c r="L231" s="128"/>
      <c r="M231" s="133"/>
      <c r="P231" s="134">
        <f>SUM(P232:P247)</f>
        <v>0</v>
      </c>
      <c r="R231" s="134">
        <f>SUM(R232:R247)</f>
        <v>2.4429999999999997E-2</v>
      </c>
      <c r="T231" s="135">
        <f>SUM(T232:T247)</f>
        <v>2.7999999999999995E-3</v>
      </c>
      <c r="AR231" s="129" t="s">
        <v>125</v>
      </c>
      <c r="AT231" s="136" t="s">
        <v>75</v>
      </c>
      <c r="AU231" s="136" t="s">
        <v>84</v>
      </c>
      <c r="AY231" s="129" t="s">
        <v>148</v>
      </c>
      <c r="BK231" s="137">
        <f>SUM(BK232:BK247)</f>
        <v>0</v>
      </c>
    </row>
    <row r="232" spans="2:65" s="1" customFormat="1" ht="16.5" customHeight="1">
      <c r="B232" s="111"/>
      <c r="C232" s="140" t="s">
        <v>326</v>
      </c>
      <c r="D232" s="140" t="s">
        <v>151</v>
      </c>
      <c r="E232" s="141" t="s">
        <v>327</v>
      </c>
      <c r="F232" s="142" t="s">
        <v>328</v>
      </c>
      <c r="G232" s="143" t="s">
        <v>270</v>
      </c>
      <c r="H232" s="144">
        <v>10</v>
      </c>
      <c r="I232" s="145"/>
      <c r="J232" s="146">
        <f t="shared" ref="J232:J241" si="5">ROUND(I232*H232,2)</f>
        <v>0</v>
      </c>
      <c r="K232" s="142" t="s">
        <v>155</v>
      </c>
      <c r="L232" s="31"/>
      <c r="M232" s="147" t="s">
        <v>1</v>
      </c>
      <c r="N232" s="110" t="s">
        <v>42</v>
      </c>
      <c r="P232" s="148">
        <f t="shared" ref="P232:P241" si="6">O232*H232</f>
        <v>0</v>
      </c>
      <c r="Q232" s="148">
        <v>0</v>
      </c>
      <c r="R232" s="148">
        <f t="shared" ref="R232:R241" si="7">Q232*H232</f>
        <v>0</v>
      </c>
      <c r="S232" s="148">
        <v>2.7999999999999998E-4</v>
      </c>
      <c r="T232" s="149">
        <f t="shared" ref="T232:T241" si="8">S232*H232</f>
        <v>2.7999999999999995E-3</v>
      </c>
      <c r="AR232" s="150" t="s">
        <v>228</v>
      </c>
      <c r="AT232" s="150" t="s">
        <v>151</v>
      </c>
      <c r="AU232" s="150" t="s">
        <v>125</v>
      </c>
      <c r="AY232" s="16" t="s">
        <v>148</v>
      </c>
      <c r="BE232" s="151">
        <f t="shared" ref="BE232:BE241" si="9">IF(N232="základní",J232,0)</f>
        <v>0</v>
      </c>
      <c r="BF232" s="151">
        <f t="shared" ref="BF232:BF241" si="10">IF(N232="snížená",J232,0)</f>
        <v>0</v>
      </c>
      <c r="BG232" s="151">
        <f t="shared" ref="BG232:BG241" si="11">IF(N232="zákl. přenesená",J232,0)</f>
        <v>0</v>
      </c>
      <c r="BH232" s="151">
        <f t="shared" ref="BH232:BH241" si="12">IF(N232="sníž. přenesená",J232,0)</f>
        <v>0</v>
      </c>
      <c r="BI232" s="151">
        <f t="shared" ref="BI232:BI241" si="13">IF(N232="nulová",J232,0)</f>
        <v>0</v>
      </c>
      <c r="BJ232" s="16" t="s">
        <v>125</v>
      </c>
      <c r="BK232" s="151">
        <f t="shared" ref="BK232:BK241" si="14">ROUND(I232*H232,2)</f>
        <v>0</v>
      </c>
      <c r="BL232" s="16" t="s">
        <v>228</v>
      </c>
      <c r="BM232" s="150" t="s">
        <v>329</v>
      </c>
    </row>
    <row r="233" spans="2:65" s="1" customFormat="1" ht="24.2" customHeight="1">
      <c r="B233" s="111"/>
      <c r="C233" s="140" t="s">
        <v>330</v>
      </c>
      <c r="D233" s="140" t="s">
        <v>151</v>
      </c>
      <c r="E233" s="141" t="s">
        <v>331</v>
      </c>
      <c r="F233" s="142" t="s">
        <v>332</v>
      </c>
      <c r="G233" s="143" t="s">
        <v>270</v>
      </c>
      <c r="H233" s="144">
        <v>20</v>
      </c>
      <c r="I233" s="145"/>
      <c r="J233" s="146">
        <f t="shared" si="5"/>
        <v>0</v>
      </c>
      <c r="K233" s="142" t="s">
        <v>155</v>
      </c>
      <c r="L233" s="31"/>
      <c r="M233" s="147" t="s">
        <v>1</v>
      </c>
      <c r="N233" s="110" t="s">
        <v>42</v>
      </c>
      <c r="P233" s="148">
        <f t="shared" si="6"/>
        <v>0</v>
      </c>
      <c r="Q233" s="148">
        <v>4.2999999999999999E-4</v>
      </c>
      <c r="R233" s="148">
        <f t="shared" si="7"/>
        <v>8.6E-3</v>
      </c>
      <c r="S233" s="148">
        <v>0</v>
      </c>
      <c r="T233" s="149">
        <f t="shared" si="8"/>
        <v>0</v>
      </c>
      <c r="AR233" s="150" t="s">
        <v>228</v>
      </c>
      <c r="AT233" s="150" t="s">
        <v>151</v>
      </c>
      <c r="AU233" s="150" t="s">
        <v>125</v>
      </c>
      <c r="AY233" s="16" t="s">
        <v>148</v>
      </c>
      <c r="BE233" s="151">
        <f t="shared" si="9"/>
        <v>0</v>
      </c>
      <c r="BF233" s="151">
        <f t="shared" si="10"/>
        <v>0</v>
      </c>
      <c r="BG233" s="151">
        <f t="shared" si="11"/>
        <v>0</v>
      </c>
      <c r="BH233" s="151">
        <f t="shared" si="12"/>
        <v>0</v>
      </c>
      <c r="BI233" s="151">
        <f t="shared" si="13"/>
        <v>0</v>
      </c>
      <c r="BJ233" s="16" t="s">
        <v>125</v>
      </c>
      <c r="BK233" s="151">
        <f t="shared" si="14"/>
        <v>0</v>
      </c>
      <c r="BL233" s="16" t="s">
        <v>228</v>
      </c>
      <c r="BM233" s="150" t="s">
        <v>333</v>
      </c>
    </row>
    <row r="234" spans="2:65" s="1" customFormat="1" ht="24.2" customHeight="1">
      <c r="B234" s="111"/>
      <c r="C234" s="173" t="s">
        <v>334</v>
      </c>
      <c r="D234" s="173" t="s">
        <v>186</v>
      </c>
      <c r="E234" s="174" t="s">
        <v>335</v>
      </c>
      <c r="F234" s="175" t="s">
        <v>336</v>
      </c>
      <c r="G234" s="176" t="s">
        <v>270</v>
      </c>
      <c r="H234" s="177">
        <v>7</v>
      </c>
      <c r="I234" s="178"/>
      <c r="J234" s="179">
        <f t="shared" si="5"/>
        <v>0</v>
      </c>
      <c r="K234" s="175" t="s">
        <v>155</v>
      </c>
      <c r="L234" s="180"/>
      <c r="M234" s="181" t="s">
        <v>1</v>
      </c>
      <c r="N234" s="182" t="s">
        <v>42</v>
      </c>
      <c r="P234" s="148">
        <f t="shared" si="6"/>
        <v>0</v>
      </c>
      <c r="Q234" s="148">
        <v>2.5000000000000001E-4</v>
      </c>
      <c r="R234" s="148">
        <f t="shared" si="7"/>
        <v>1.75E-3</v>
      </c>
      <c r="S234" s="148">
        <v>0</v>
      </c>
      <c r="T234" s="149">
        <f t="shared" si="8"/>
        <v>0</v>
      </c>
      <c r="AR234" s="150" t="s">
        <v>259</v>
      </c>
      <c r="AT234" s="150" t="s">
        <v>186</v>
      </c>
      <c r="AU234" s="150" t="s">
        <v>125</v>
      </c>
      <c r="AY234" s="16" t="s">
        <v>148</v>
      </c>
      <c r="BE234" s="151">
        <f t="shared" si="9"/>
        <v>0</v>
      </c>
      <c r="BF234" s="151">
        <f t="shared" si="10"/>
        <v>0</v>
      </c>
      <c r="BG234" s="151">
        <f t="shared" si="11"/>
        <v>0</v>
      </c>
      <c r="BH234" s="151">
        <f t="shared" si="12"/>
        <v>0</v>
      </c>
      <c r="BI234" s="151">
        <f t="shared" si="13"/>
        <v>0</v>
      </c>
      <c r="BJ234" s="16" t="s">
        <v>125</v>
      </c>
      <c r="BK234" s="151">
        <f t="shared" si="14"/>
        <v>0</v>
      </c>
      <c r="BL234" s="16" t="s">
        <v>228</v>
      </c>
      <c r="BM234" s="150" t="s">
        <v>337</v>
      </c>
    </row>
    <row r="235" spans="2:65" s="1" customFormat="1" ht="24.2" customHeight="1">
      <c r="B235" s="111"/>
      <c r="C235" s="173" t="s">
        <v>338</v>
      </c>
      <c r="D235" s="173" t="s">
        <v>186</v>
      </c>
      <c r="E235" s="174" t="s">
        <v>339</v>
      </c>
      <c r="F235" s="175" t="s">
        <v>340</v>
      </c>
      <c r="G235" s="176" t="s">
        <v>270</v>
      </c>
      <c r="H235" s="177">
        <v>7</v>
      </c>
      <c r="I235" s="178"/>
      <c r="J235" s="179">
        <f t="shared" si="5"/>
        <v>0</v>
      </c>
      <c r="K235" s="175" t="s">
        <v>155</v>
      </c>
      <c r="L235" s="180"/>
      <c r="M235" s="181" t="s">
        <v>1</v>
      </c>
      <c r="N235" s="182" t="s">
        <v>42</v>
      </c>
      <c r="P235" s="148">
        <f t="shared" si="6"/>
        <v>0</v>
      </c>
      <c r="Q235" s="148">
        <v>3.6000000000000002E-4</v>
      </c>
      <c r="R235" s="148">
        <f t="shared" si="7"/>
        <v>2.5200000000000001E-3</v>
      </c>
      <c r="S235" s="148">
        <v>0</v>
      </c>
      <c r="T235" s="149">
        <f t="shared" si="8"/>
        <v>0</v>
      </c>
      <c r="AR235" s="150" t="s">
        <v>259</v>
      </c>
      <c r="AT235" s="150" t="s">
        <v>186</v>
      </c>
      <c r="AU235" s="150" t="s">
        <v>125</v>
      </c>
      <c r="AY235" s="16" t="s">
        <v>148</v>
      </c>
      <c r="BE235" s="151">
        <f t="shared" si="9"/>
        <v>0</v>
      </c>
      <c r="BF235" s="151">
        <f t="shared" si="10"/>
        <v>0</v>
      </c>
      <c r="BG235" s="151">
        <f t="shared" si="11"/>
        <v>0</v>
      </c>
      <c r="BH235" s="151">
        <f t="shared" si="12"/>
        <v>0</v>
      </c>
      <c r="BI235" s="151">
        <f t="shared" si="13"/>
        <v>0</v>
      </c>
      <c r="BJ235" s="16" t="s">
        <v>125</v>
      </c>
      <c r="BK235" s="151">
        <f t="shared" si="14"/>
        <v>0</v>
      </c>
      <c r="BL235" s="16" t="s">
        <v>228</v>
      </c>
      <c r="BM235" s="150" t="s">
        <v>341</v>
      </c>
    </row>
    <row r="236" spans="2:65" s="1" customFormat="1" ht="24.2" customHeight="1">
      <c r="B236" s="111"/>
      <c r="C236" s="173" t="s">
        <v>342</v>
      </c>
      <c r="D236" s="173" t="s">
        <v>186</v>
      </c>
      <c r="E236" s="174" t="s">
        <v>343</v>
      </c>
      <c r="F236" s="175" t="s">
        <v>344</v>
      </c>
      <c r="G236" s="176" t="s">
        <v>270</v>
      </c>
      <c r="H236" s="177">
        <v>6</v>
      </c>
      <c r="I236" s="178"/>
      <c r="J236" s="179">
        <f t="shared" si="5"/>
        <v>0</v>
      </c>
      <c r="K236" s="175" t="s">
        <v>155</v>
      </c>
      <c r="L236" s="180"/>
      <c r="M236" s="181" t="s">
        <v>1</v>
      </c>
      <c r="N236" s="182" t="s">
        <v>42</v>
      </c>
      <c r="P236" s="148">
        <f t="shared" si="6"/>
        <v>0</v>
      </c>
      <c r="Q236" s="148">
        <v>5.5999999999999995E-4</v>
      </c>
      <c r="R236" s="148">
        <f t="shared" si="7"/>
        <v>3.3599999999999997E-3</v>
      </c>
      <c r="S236" s="148">
        <v>0</v>
      </c>
      <c r="T236" s="149">
        <f t="shared" si="8"/>
        <v>0</v>
      </c>
      <c r="AR236" s="150" t="s">
        <v>259</v>
      </c>
      <c r="AT236" s="150" t="s">
        <v>186</v>
      </c>
      <c r="AU236" s="150" t="s">
        <v>125</v>
      </c>
      <c r="AY236" s="16" t="s">
        <v>148</v>
      </c>
      <c r="BE236" s="151">
        <f t="shared" si="9"/>
        <v>0</v>
      </c>
      <c r="BF236" s="151">
        <f t="shared" si="10"/>
        <v>0</v>
      </c>
      <c r="BG236" s="151">
        <f t="shared" si="11"/>
        <v>0</v>
      </c>
      <c r="BH236" s="151">
        <f t="shared" si="12"/>
        <v>0</v>
      </c>
      <c r="BI236" s="151">
        <f t="shared" si="13"/>
        <v>0</v>
      </c>
      <c r="BJ236" s="16" t="s">
        <v>125</v>
      </c>
      <c r="BK236" s="151">
        <f t="shared" si="14"/>
        <v>0</v>
      </c>
      <c r="BL236" s="16" t="s">
        <v>228</v>
      </c>
      <c r="BM236" s="150" t="s">
        <v>345</v>
      </c>
    </row>
    <row r="237" spans="2:65" s="1" customFormat="1" ht="24.2" customHeight="1">
      <c r="B237" s="111"/>
      <c r="C237" s="140" t="s">
        <v>346</v>
      </c>
      <c r="D237" s="140" t="s">
        <v>151</v>
      </c>
      <c r="E237" s="141" t="s">
        <v>347</v>
      </c>
      <c r="F237" s="142" t="s">
        <v>348</v>
      </c>
      <c r="G237" s="143" t="s">
        <v>349</v>
      </c>
      <c r="H237" s="144">
        <v>1</v>
      </c>
      <c r="I237" s="145"/>
      <c r="J237" s="146">
        <f t="shared" si="5"/>
        <v>0</v>
      </c>
      <c r="K237" s="142" t="s">
        <v>155</v>
      </c>
      <c r="L237" s="31"/>
      <c r="M237" s="147" t="s">
        <v>1</v>
      </c>
      <c r="N237" s="110" t="s">
        <v>42</v>
      </c>
      <c r="P237" s="148">
        <f t="shared" si="6"/>
        <v>0</v>
      </c>
      <c r="Q237" s="148">
        <v>0</v>
      </c>
      <c r="R237" s="148">
        <f t="shared" si="7"/>
        <v>0</v>
      </c>
      <c r="S237" s="148">
        <v>0</v>
      </c>
      <c r="T237" s="149">
        <f t="shared" si="8"/>
        <v>0</v>
      </c>
      <c r="AR237" s="150" t="s">
        <v>228</v>
      </c>
      <c r="AT237" s="150" t="s">
        <v>151</v>
      </c>
      <c r="AU237" s="150" t="s">
        <v>125</v>
      </c>
      <c r="AY237" s="16" t="s">
        <v>148</v>
      </c>
      <c r="BE237" s="151">
        <f t="shared" si="9"/>
        <v>0</v>
      </c>
      <c r="BF237" s="151">
        <f t="shared" si="10"/>
        <v>0</v>
      </c>
      <c r="BG237" s="151">
        <f t="shared" si="11"/>
        <v>0</v>
      </c>
      <c r="BH237" s="151">
        <f t="shared" si="12"/>
        <v>0</v>
      </c>
      <c r="BI237" s="151">
        <f t="shared" si="13"/>
        <v>0</v>
      </c>
      <c r="BJ237" s="16" t="s">
        <v>125</v>
      </c>
      <c r="BK237" s="151">
        <f t="shared" si="14"/>
        <v>0</v>
      </c>
      <c r="BL237" s="16" t="s">
        <v>228</v>
      </c>
      <c r="BM237" s="150" t="s">
        <v>350</v>
      </c>
    </row>
    <row r="238" spans="2:65" s="1" customFormat="1" ht="24.2" customHeight="1">
      <c r="B238" s="111"/>
      <c r="C238" s="140" t="s">
        <v>351</v>
      </c>
      <c r="D238" s="140" t="s">
        <v>151</v>
      </c>
      <c r="E238" s="141" t="s">
        <v>352</v>
      </c>
      <c r="F238" s="142" t="s">
        <v>353</v>
      </c>
      <c r="G238" s="143" t="s">
        <v>349</v>
      </c>
      <c r="H238" s="144">
        <v>1</v>
      </c>
      <c r="I238" s="145"/>
      <c r="J238" s="146">
        <f t="shared" si="5"/>
        <v>0</v>
      </c>
      <c r="K238" s="142" t="s">
        <v>155</v>
      </c>
      <c r="L238" s="31"/>
      <c r="M238" s="147" t="s">
        <v>1</v>
      </c>
      <c r="N238" s="110" t="s">
        <v>42</v>
      </c>
      <c r="P238" s="148">
        <f t="shared" si="6"/>
        <v>0</v>
      </c>
      <c r="Q238" s="148">
        <v>0</v>
      </c>
      <c r="R238" s="148">
        <f t="shared" si="7"/>
        <v>0</v>
      </c>
      <c r="S238" s="148">
        <v>0</v>
      </c>
      <c r="T238" s="149">
        <f t="shared" si="8"/>
        <v>0</v>
      </c>
      <c r="AR238" s="150" t="s">
        <v>228</v>
      </c>
      <c r="AT238" s="150" t="s">
        <v>151</v>
      </c>
      <c r="AU238" s="150" t="s">
        <v>125</v>
      </c>
      <c r="AY238" s="16" t="s">
        <v>148</v>
      </c>
      <c r="BE238" s="151">
        <f t="shared" si="9"/>
        <v>0</v>
      </c>
      <c r="BF238" s="151">
        <f t="shared" si="10"/>
        <v>0</v>
      </c>
      <c r="BG238" s="151">
        <f t="shared" si="11"/>
        <v>0</v>
      </c>
      <c r="BH238" s="151">
        <f t="shared" si="12"/>
        <v>0</v>
      </c>
      <c r="BI238" s="151">
        <f t="shared" si="13"/>
        <v>0</v>
      </c>
      <c r="BJ238" s="16" t="s">
        <v>125</v>
      </c>
      <c r="BK238" s="151">
        <f t="shared" si="14"/>
        <v>0</v>
      </c>
      <c r="BL238" s="16" t="s">
        <v>228</v>
      </c>
      <c r="BM238" s="150" t="s">
        <v>354</v>
      </c>
    </row>
    <row r="239" spans="2:65" s="1" customFormat="1" ht="24.2" customHeight="1">
      <c r="B239" s="111"/>
      <c r="C239" s="140" t="s">
        <v>355</v>
      </c>
      <c r="D239" s="140" t="s">
        <v>151</v>
      </c>
      <c r="E239" s="141" t="s">
        <v>356</v>
      </c>
      <c r="F239" s="142" t="s">
        <v>357</v>
      </c>
      <c r="G239" s="143" t="s">
        <v>270</v>
      </c>
      <c r="H239" s="144">
        <v>20</v>
      </c>
      <c r="I239" s="145"/>
      <c r="J239" s="146">
        <f t="shared" si="5"/>
        <v>0</v>
      </c>
      <c r="K239" s="142" t="s">
        <v>155</v>
      </c>
      <c r="L239" s="31"/>
      <c r="M239" s="147" t="s">
        <v>1</v>
      </c>
      <c r="N239" s="110" t="s">
        <v>42</v>
      </c>
      <c r="P239" s="148">
        <f t="shared" si="6"/>
        <v>0</v>
      </c>
      <c r="Q239" s="148">
        <v>4.0000000000000002E-4</v>
      </c>
      <c r="R239" s="148">
        <f t="shared" si="7"/>
        <v>8.0000000000000002E-3</v>
      </c>
      <c r="S239" s="148">
        <v>0</v>
      </c>
      <c r="T239" s="149">
        <f t="shared" si="8"/>
        <v>0</v>
      </c>
      <c r="AR239" s="150" t="s">
        <v>228</v>
      </c>
      <c r="AT239" s="150" t="s">
        <v>151</v>
      </c>
      <c r="AU239" s="150" t="s">
        <v>125</v>
      </c>
      <c r="AY239" s="16" t="s">
        <v>148</v>
      </c>
      <c r="BE239" s="151">
        <f t="shared" si="9"/>
        <v>0</v>
      </c>
      <c r="BF239" s="151">
        <f t="shared" si="10"/>
        <v>0</v>
      </c>
      <c r="BG239" s="151">
        <f t="shared" si="11"/>
        <v>0</v>
      </c>
      <c r="BH239" s="151">
        <f t="shared" si="12"/>
        <v>0</v>
      </c>
      <c r="BI239" s="151">
        <f t="shared" si="13"/>
        <v>0</v>
      </c>
      <c r="BJ239" s="16" t="s">
        <v>125</v>
      </c>
      <c r="BK239" s="151">
        <f t="shared" si="14"/>
        <v>0</v>
      </c>
      <c r="BL239" s="16" t="s">
        <v>228</v>
      </c>
      <c r="BM239" s="150" t="s">
        <v>358</v>
      </c>
    </row>
    <row r="240" spans="2:65" s="1" customFormat="1" ht="21.75" customHeight="1">
      <c r="B240" s="111"/>
      <c r="C240" s="140" t="s">
        <v>359</v>
      </c>
      <c r="D240" s="140" t="s">
        <v>151</v>
      </c>
      <c r="E240" s="141" t="s">
        <v>360</v>
      </c>
      <c r="F240" s="142" t="s">
        <v>361</v>
      </c>
      <c r="G240" s="143" t="s">
        <v>270</v>
      </c>
      <c r="H240" s="144">
        <v>20</v>
      </c>
      <c r="I240" s="145"/>
      <c r="J240" s="146">
        <f t="shared" si="5"/>
        <v>0</v>
      </c>
      <c r="K240" s="142" t="s">
        <v>155</v>
      </c>
      <c r="L240" s="31"/>
      <c r="M240" s="147" t="s">
        <v>1</v>
      </c>
      <c r="N240" s="110" t="s">
        <v>42</v>
      </c>
      <c r="P240" s="148">
        <f t="shared" si="6"/>
        <v>0</v>
      </c>
      <c r="Q240" s="148">
        <v>1.0000000000000001E-5</v>
      </c>
      <c r="R240" s="148">
        <f t="shared" si="7"/>
        <v>2.0000000000000001E-4</v>
      </c>
      <c r="S240" s="148">
        <v>0</v>
      </c>
      <c r="T240" s="149">
        <f t="shared" si="8"/>
        <v>0</v>
      </c>
      <c r="AR240" s="150" t="s">
        <v>228</v>
      </c>
      <c r="AT240" s="150" t="s">
        <v>151</v>
      </c>
      <c r="AU240" s="150" t="s">
        <v>125</v>
      </c>
      <c r="AY240" s="16" t="s">
        <v>148</v>
      </c>
      <c r="BE240" s="151">
        <f t="shared" si="9"/>
        <v>0</v>
      </c>
      <c r="BF240" s="151">
        <f t="shared" si="10"/>
        <v>0</v>
      </c>
      <c r="BG240" s="151">
        <f t="shared" si="11"/>
        <v>0</v>
      </c>
      <c r="BH240" s="151">
        <f t="shared" si="12"/>
        <v>0</v>
      </c>
      <c r="BI240" s="151">
        <f t="shared" si="13"/>
        <v>0</v>
      </c>
      <c r="BJ240" s="16" t="s">
        <v>125</v>
      </c>
      <c r="BK240" s="151">
        <f t="shared" si="14"/>
        <v>0</v>
      </c>
      <c r="BL240" s="16" t="s">
        <v>228</v>
      </c>
      <c r="BM240" s="150" t="s">
        <v>362</v>
      </c>
    </row>
    <row r="241" spans="2:65" s="1" customFormat="1" ht="37.9" customHeight="1">
      <c r="B241" s="111"/>
      <c r="C241" s="140" t="s">
        <v>363</v>
      </c>
      <c r="D241" s="140" t="s">
        <v>151</v>
      </c>
      <c r="E241" s="141" t="s">
        <v>158</v>
      </c>
      <c r="F241" s="142" t="s">
        <v>364</v>
      </c>
      <c r="G241" s="143" t="s">
        <v>318</v>
      </c>
      <c r="H241" s="144">
        <v>2</v>
      </c>
      <c r="I241" s="145"/>
      <c r="J241" s="146">
        <f t="shared" si="5"/>
        <v>0</v>
      </c>
      <c r="K241" s="142" t="s">
        <v>1</v>
      </c>
      <c r="L241" s="31"/>
      <c r="M241" s="147" t="s">
        <v>1</v>
      </c>
      <c r="N241" s="110" t="s">
        <v>42</v>
      </c>
      <c r="P241" s="148">
        <f t="shared" si="6"/>
        <v>0</v>
      </c>
      <c r="Q241" s="148">
        <v>0</v>
      </c>
      <c r="R241" s="148">
        <f t="shared" si="7"/>
        <v>0</v>
      </c>
      <c r="S241" s="148">
        <v>0</v>
      </c>
      <c r="T241" s="149">
        <f t="shared" si="8"/>
        <v>0</v>
      </c>
      <c r="AR241" s="150" t="s">
        <v>228</v>
      </c>
      <c r="AT241" s="150" t="s">
        <v>151</v>
      </c>
      <c r="AU241" s="150" t="s">
        <v>125</v>
      </c>
      <c r="AY241" s="16" t="s">
        <v>148</v>
      </c>
      <c r="BE241" s="151">
        <f t="shared" si="9"/>
        <v>0</v>
      </c>
      <c r="BF241" s="151">
        <f t="shared" si="10"/>
        <v>0</v>
      </c>
      <c r="BG241" s="151">
        <f t="shared" si="11"/>
        <v>0</v>
      </c>
      <c r="BH241" s="151">
        <f t="shared" si="12"/>
        <v>0</v>
      </c>
      <c r="BI241" s="151">
        <f t="shared" si="13"/>
        <v>0</v>
      </c>
      <c r="BJ241" s="16" t="s">
        <v>125</v>
      </c>
      <c r="BK241" s="151">
        <f t="shared" si="14"/>
        <v>0</v>
      </c>
      <c r="BL241" s="16" t="s">
        <v>228</v>
      </c>
      <c r="BM241" s="150" t="s">
        <v>365</v>
      </c>
    </row>
    <row r="242" spans="2:65" s="14" customFormat="1">
      <c r="B242" s="167"/>
      <c r="D242" s="153" t="s">
        <v>158</v>
      </c>
      <c r="E242" s="168" t="s">
        <v>1</v>
      </c>
      <c r="F242" s="169" t="s">
        <v>366</v>
      </c>
      <c r="H242" s="168" t="s">
        <v>1</v>
      </c>
      <c r="I242" s="170"/>
      <c r="L242" s="167"/>
      <c r="M242" s="171"/>
      <c r="T242" s="172"/>
      <c r="AT242" s="168" t="s">
        <v>158</v>
      </c>
      <c r="AU242" s="168" t="s">
        <v>125</v>
      </c>
      <c r="AV242" s="14" t="s">
        <v>84</v>
      </c>
      <c r="AW242" s="14" t="s">
        <v>33</v>
      </c>
      <c r="AX242" s="14" t="s">
        <v>76</v>
      </c>
      <c r="AY242" s="168" t="s">
        <v>148</v>
      </c>
    </row>
    <row r="243" spans="2:65" s="12" customFormat="1">
      <c r="B243" s="152"/>
      <c r="D243" s="153" t="s">
        <v>158</v>
      </c>
      <c r="E243" s="154" t="s">
        <v>1</v>
      </c>
      <c r="F243" s="155" t="s">
        <v>84</v>
      </c>
      <c r="H243" s="156">
        <v>1</v>
      </c>
      <c r="I243" s="157"/>
      <c r="L243" s="152"/>
      <c r="M243" s="158"/>
      <c r="T243" s="159"/>
      <c r="AT243" s="154" t="s">
        <v>158</v>
      </c>
      <c r="AU243" s="154" t="s">
        <v>125</v>
      </c>
      <c r="AV243" s="12" t="s">
        <v>125</v>
      </c>
      <c r="AW243" s="12" t="s">
        <v>33</v>
      </c>
      <c r="AX243" s="12" t="s">
        <v>76</v>
      </c>
      <c r="AY243" s="154" t="s">
        <v>148</v>
      </c>
    </row>
    <row r="244" spans="2:65" s="14" customFormat="1">
      <c r="B244" s="167"/>
      <c r="D244" s="153" t="s">
        <v>158</v>
      </c>
      <c r="E244" s="168" t="s">
        <v>1</v>
      </c>
      <c r="F244" s="169" t="s">
        <v>367</v>
      </c>
      <c r="H244" s="168" t="s">
        <v>1</v>
      </c>
      <c r="I244" s="170"/>
      <c r="L244" s="167"/>
      <c r="M244" s="171"/>
      <c r="T244" s="172"/>
      <c r="AT244" s="168" t="s">
        <v>158</v>
      </c>
      <c r="AU244" s="168" t="s">
        <v>125</v>
      </c>
      <c r="AV244" s="14" t="s">
        <v>84</v>
      </c>
      <c r="AW244" s="14" t="s">
        <v>33</v>
      </c>
      <c r="AX244" s="14" t="s">
        <v>76</v>
      </c>
      <c r="AY244" s="168" t="s">
        <v>148</v>
      </c>
    </row>
    <row r="245" spans="2:65" s="12" customFormat="1">
      <c r="B245" s="152"/>
      <c r="D245" s="153" t="s">
        <v>158</v>
      </c>
      <c r="E245" s="154" t="s">
        <v>1</v>
      </c>
      <c r="F245" s="155" t="s">
        <v>84</v>
      </c>
      <c r="H245" s="156">
        <v>1</v>
      </c>
      <c r="I245" s="157"/>
      <c r="L245" s="152"/>
      <c r="M245" s="158"/>
      <c r="T245" s="159"/>
      <c r="AT245" s="154" t="s">
        <v>158</v>
      </c>
      <c r="AU245" s="154" t="s">
        <v>125</v>
      </c>
      <c r="AV245" s="12" t="s">
        <v>125</v>
      </c>
      <c r="AW245" s="12" t="s">
        <v>33</v>
      </c>
      <c r="AX245" s="12" t="s">
        <v>76</v>
      </c>
      <c r="AY245" s="154" t="s">
        <v>148</v>
      </c>
    </row>
    <row r="246" spans="2:65" s="13" customFormat="1">
      <c r="B246" s="160"/>
      <c r="D246" s="153" t="s">
        <v>158</v>
      </c>
      <c r="E246" s="161" t="s">
        <v>1</v>
      </c>
      <c r="F246" s="162" t="s">
        <v>171</v>
      </c>
      <c r="H246" s="163">
        <v>2</v>
      </c>
      <c r="I246" s="164"/>
      <c r="L246" s="160"/>
      <c r="M246" s="165"/>
      <c r="T246" s="166"/>
      <c r="AT246" s="161" t="s">
        <v>158</v>
      </c>
      <c r="AU246" s="161" t="s">
        <v>125</v>
      </c>
      <c r="AV246" s="13" t="s">
        <v>156</v>
      </c>
      <c r="AW246" s="13" t="s">
        <v>33</v>
      </c>
      <c r="AX246" s="13" t="s">
        <v>84</v>
      </c>
      <c r="AY246" s="161" t="s">
        <v>148</v>
      </c>
    </row>
    <row r="247" spans="2:65" s="1" customFormat="1" ht="24.2" customHeight="1">
      <c r="B247" s="111"/>
      <c r="C247" s="140" t="s">
        <v>368</v>
      </c>
      <c r="D247" s="140" t="s">
        <v>151</v>
      </c>
      <c r="E247" s="141" t="s">
        <v>369</v>
      </c>
      <c r="F247" s="142" t="s">
        <v>370</v>
      </c>
      <c r="G247" s="143" t="s">
        <v>212</v>
      </c>
      <c r="H247" s="144">
        <v>2.4E-2</v>
      </c>
      <c r="I247" s="145"/>
      <c r="J247" s="146">
        <f>ROUND(I247*H247,2)</f>
        <v>0</v>
      </c>
      <c r="K247" s="142" t="s">
        <v>155</v>
      </c>
      <c r="L247" s="31"/>
      <c r="M247" s="147" t="s">
        <v>1</v>
      </c>
      <c r="N247" s="110" t="s">
        <v>42</v>
      </c>
      <c r="P247" s="148">
        <f>O247*H247</f>
        <v>0</v>
      </c>
      <c r="Q247" s="148">
        <v>0</v>
      </c>
      <c r="R247" s="148">
        <f>Q247*H247</f>
        <v>0</v>
      </c>
      <c r="S247" s="148">
        <v>0</v>
      </c>
      <c r="T247" s="149">
        <f>S247*H247</f>
        <v>0</v>
      </c>
      <c r="AR247" s="150" t="s">
        <v>228</v>
      </c>
      <c r="AT247" s="150" t="s">
        <v>151</v>
      </c>
      <c r="AU247" s="150" t="s">
        <v>125</v>
      </c>
      <c r="AY247" s="16" t="s">
        <v>148</v>
      </c>
      <c r="BE247" s="151">
        <f>IF(N247="základní",J247,0)</f>
        <v>0</v>
      </c>
      <c r="BF247" s="151">
        <f>IF(N247="snížená",J247,0)</f>
        <v>0</v>
      </c>
      <c r="BG247" s="151">
        <f>IF(N247="zákl. přenesená",J247,0)</f>
        <v>0</v>
      </c>
      <c r="BH247" s="151">
        <f>IF(N247="sníž. přenesená",J247,0)</f>
        <v>0</v>
      </c>
      <c r="BI247" s="151">
        <f>IF(N247="nulová",J247,0)</f>
        <v>0</v>
      </c>
      <c r="BJ247" s="16" t="s">
        <v>125</v>
      </c>
      <c r="BK247" s="151">
        <f>ROUND(I247*H247,2)</f>
        <v>0</v>
      </c>
      <c r="BL247" s="16" t="s">
        <v>228</v>
      </c>
      <c r="BM247" s="150" t="s">
        <v>371</v>
      </c>
    </row>
    <row r="248" spans="2:65" s="11" customFormat="1" ht="22.9" customHeight="1">
      <c r="B248" s="128"/>
      <c r="D248" s="129" t="s">
        <v>75</v>
      </c>
      <c r="E248" s="138" t="s">
        <v>372</v>
      </c>
      <c r="F248" s="138" t="s">
        <v>373</v>
      </c>
      <c r="I248" s="131"/>
      <c r="J248" s="139">
        <f>BK248</f>
        <v>0</v>
      </c>
      <c r="L248" s="128"/>
      <c r="M248" s="133"/>
      <c r="P248" s="134">
        <f>SUM(P249:P259)</f>
        <v>0</v>
      </c>
      <c r="R248" s="134">
        <f>SUM(R249:R259)</f>
        <v>2.2499999999999998E-3</v>
      </c>
      <c r="T248" s="135">
        <f>SUM(T249:T259)</f>
        <v>6.45E-3</v>
      </c>
      <c r="AR248" s="129" t="s">
        <v>125</v>
      </c>
      <c r="AT248" s="136" t="s">
        <v>75</v>
      </c>
      <c r="AU248" s="136" t="s">
        <v>84</v>
      </c>
      <c r="AY248" s="129" t="s">
        <v>148</v>
      </c>
      <c r="BK248" s="137">
        <f>SUM(BK249:BK259)</f>
        <v>0</v>
      </c>
    </row>
    <row r="249" spans="2:65" s="1" customFormat="1" ht="24.2" customHeight="1">
      <c r="B249" s="111"/>
      <c r="C249" s="140" t="s">
        <v>374</v>
      </c>
      <c r="D249" s="140" t="s">
        <v>151</v>
      </c>
      <c r="E249" s="141" t="s">
        <v>375</v>
      </c>
      <c r="F249" s="142" t="s">
        <v>376</v>
      </c>
      <c r="G249" s="143" t="s">
        <v>270</v>
      </c>
      <c r="H249" s="144">
        <v>3</v>
      </c>
      <c r="I249" s="145"/>
      <c r="J249" s="146">
        <f>ROUND(I249*H249,2)</f>
        <v>0</v>
      </c>
      <c r="K249" s="142" t="s">
        <v>155</v>
      </c>
      <c r="L249" s="31"/>
      <c r="M249" s="147" t="s">
        <v>1</v>
      </c>
      <c r="N249" s="110" t="s">
        <v>42</v>
      </c>
      <c r="P249" s="148">
        <f>O249*H249</f>
        <v>0</v>
      </c>
      <c r="Q249" s="148">
        <v>1.1E-4</v>
      </c>
      <c r="R249" s="148">
        <f>Q249*H249</f>
        <v>3.3E-4</v>
      </c>
      <c r="S249" s="148">
        <v>2.15E-3</v>
      </c>
      <c r="T249" s="149">
        <f>S249*H249</f>
        <v>6.45E-3</v>
      </c>
      <c r="AR249" s="150" t="s">
        <v>228</v>
      </c>
      <c r="AT249" s="150" t="s">
        <v>151</v>
      </c>
      <c r="AU249" s="150" t="s">
        <v>125</v>
      </c>
      <c r="AY249" s="16" t="s">
        <v>148</v>
      </c>
      <c r="BE249" s="151">
        <f>IF(N249="základní",J249,0)</f>
        <v>0</v>
      </c>
      <c r="BF249" s="151">
        <f>IF(N249="snížená",J249,0)</f>
        <v>0</v>
      </c>
      <c r="BG249" s="151">
        <f>IF(N249="zákl. přenesená",J249,0)</f>
        <v>0</v>
      </c>
      <c r="BH249" s="151">
        <f>IF(N249="sníž. přenesená",J249,0)</f>
        <v>0</v>
      </c>
      <c r="BI249" s="151">
        <f>IF(N249="nulová",J249,0)</f>
        <v>0</v>
      </c>
      <c r="BJ249" s="16" t="s">
        <v>125</v>
      </c>
      <c r="BK249" s="151">
        <f>ROUND(I249*H249,2)</f>
        <v>0</v>
      </c>
      <c r="BL249" s="16" t="s">
        <v>228</v>
      </c>
      <c r="BM249" s="150" t="s">
        <v>377</v>
      </c>
    </row>
    <row r="250" spans="2:65" s="1" customFormat="1" ht="24.2" customHeight="1">
      <c r="B250" s="111"/>
      <c r="C250" s="140" t="s">
        <v>378</v>
      </c>
      <c r="D250" s="140" t="s">
        <v>151</v>
      </c>
      <c r="E250" s="141" t="s">
        <v>379</v>
      </c>
      <c r="F250" s="142" t="s">
        <v>380</v>
      </c>
      <c r="G250" s="143" t="s">
        <v>270</v>
      </c>
      <c r="H250" s="144">
        <v>1</v>
      </c>
      <c r="I250" s="145"/>
      <c r="J250" s="146">
        <f>ROUND(I250*H250,2)</f>
        <v>0</v>
      </c>
      <c r="K250" s="142" t="s">
        <v>155</v>
      </c>
      <c r="L250" s="31"/>
      <c r="M250" s="147" t="s">
        <v>1</v>
      </c>
      <c r="N250" s="110" t="s">
        <v>42</v>
      </c>
      <c r="P250" s="148">
        <f>O250*H250</f>
        <v>0</v>
      </c>
      <c r="Q250" s="148">
        <v>4.2999999999999999E-4</v>
      </c>
      <c r="R250" s="148">
        <f>Q250*H250</f>
        <v>4.2999999999999999E-4</v>
      </c>
      <c r="S250" s="148">
        <v>0</v>
      </c>
      <c r="T250" s="149">
        <f>S250*H250</f>
        <v>0</v>
      </c>
      <c r="AR250" s="150" t="s">
        <v>228</v>
      </c>
      <c r="AT250" s="150" t="s">
        <v>151</v>
      </c>
      <c r="AU250" s="150" t="s">
        <v>125</v>
      </c>
      <c r="AY250" s="16" t="s">
        <v>148</v>
      </c>
      <c r="BE250" s="151">
        <f>IF(N250="základní",J250,0)</f>
        <v>0</v>
      </c>
      <c r="BF250" s="151">
        <f>IF(N250="snížená",J250,0)</f>
        <v>0</v>
      </c>
      <c r="BG250" s="151">
        <f>IF(N250="zákl. přenesená",J250,0)</f>
        <v>0</v>
      </c>
      <c r="BH250" s="151">
        <f>IF(N250="sníž. přenesená",J250,0)</f>
        <v>0</v>
      </c>
      <c r="BI250" s="151">
        <f>IF(N250="nulová",J250,0)</f>
        <v>0</v>
      </c>
      <c r="BJ250" s="16" t="s">
        <v>125</v>
      </c>
      <c r="BK250" s="151">
        <f>ROUND(I250*H250,2)</f>
        <v>0</v>
      </c>
      <c r="BL250" s="16" t="s">
        <v>228</v>
      </c>
      <c r="BM250" s="150" t="s">
        <v>381</v>
      </c>
    </row>
    <row r="251" spans="2:65" s="14" customFormat="1">
      <c r="B251" s="167"/>
      <c r="D251" s="153" t="s">
        <v>158</v>
      </c>
      <c r="E251" s="168" t="s">
        <v>1</v>
      </c>
      <c r="F251" s="169" t="s">
        <v>382</v>
      </c>
      <c r="H251" s="168" t="s">
        <v>1</v>
      </c>
      <c r="I251" s="170"/>
      <c r="L251" s="167"/>
      <c r="M251" s="171"/>
      <c r="T251" s="172"/>
      <c r="AT251" s="168" t="s">
        <v>158</v>
      </c>
      <c r="AU251" s="168" t="s">
        <v>125</v>
      </c>
      <c r="AV251" s="14" t="s">
        <v>84</v>
      </c>
      <c r="AW251" s="14" t="s">
        <v>33</v>
      </c>
      <c r="AX251" s="14" t="s">
        <v>76</v>
      </c>
      <c r="AY251" s="168" t="s">
        <v>148</v>
      </c>
    </row>
    <row r="252" spans="2:65" s="12" customFormat="1">
      <c r="B252" s="152"/>
      <c r="D252" s="153" t="s">
        <v>158</v>
      </c>
      <c r="E252" s="154" t="s">
        <v>1</v>
      </c>
      <c r="F252" s="155" t="s">
        <v>84</v>
      </c>
      <c r="H252" s="156">
        <v>1</v>
      </c>
      <c r="I252" s="157"/>
      <c r="L252" s="152"/>
      <c r="M252" s="158"/>
      <c r="T252" s="159"/>
      <c r="AT252" s="154" t="s">
        <v>158</v>
      </c>
      <c r="AU252" s="154" t="s">
        <v>125</v>
      </c>
      <c r="AV252" s="12" t="s">
        <v>125</v>
      </c>
      <c r="AW252" s="12" t="s">
        <v>33</v>
      </c>
      <c r="AX252" s="12" t="s">
        <v>84</v>
      </c>
      <c r="AY252" s="154" t="s">
        <v>148</v>
      </c>
    </row>
    <row r="253" spans="2:65" s="1" customFormat="1" ht="24.2" customHeight="1">
      <c r="B253" s="111"/>
      <c r="C253" s="140" t="s">
        <v>383</v>
      </c>
      <c r="D253" s="140" t="s">
        <v>151</v>
      </c>
      <c r="E253" s="141" t="s">
        <v>384</v>
      </c>
      <c r="F253" s="142" t="s">
        <v>385</v>
      </c>
      <c r="G253" s="143" t="s">
        <v>270</v>
      </c>
      <c r="H253" s="144">
        <v>3</v>
      </c>
      <c r="I253" s="145"/>
      <c r="J253" s="146">
        <f t="shared" ref="J253:J259" si="15">ROUND(I253*H253,2)</f>
        <v>0</v>
      </c>
      <c r="K253" s="142" t="s">
        <v>155</v>
      </c>
      <c r="L253" s="31"/>
      <c r="M253" s="147" t="s">
        <v>1</v>
      </c>
      <c r="N253" s="110" t="s">
        <v>42</v>
      </c>
      <c r="P253" s="148">
        <f t="shared" ref="P253:P259" si="16">O253*H253</f>
        <v>0</v>
      </c>
      <c r="Q253" s="148">
        <v>3.8000000000000002E-4</v>
      </c>
      <c r="R253" s="148">
        <f t="shared" ref="R253:R259" si="17">Q253*H253</f>
        <v>1.14E-3</v>
      </c>
      <c r="S253" s="148">
        <v>0</v>
      </c>
      <c r="T253" s="149">
        <f t="shared" ref="T253:T259" si="18">S253*H253</f>
        <v>0</v>
      </c>
      <c r="AR253" s="150" t="s">
        <v>228</v>
      </c>
      <c r="AT253" s="150" t="s">
        <v>151</v>
      </c>
      <c r="AU253" s="150" t="s">
        <v>125</v>
      </c>
      <c r="AY253" s="16" t="s">
        <v>148</v>
      </c>
      <c r="BE253" s="151">
        <f t="shared" ref="BE253:BE259" si="19">IF(N253="základní",J253,0)</f>
        <v>0</v>
      </c>
      <c r="BF253" s="151">
        <f t="shared" ref="BF253:BF259" si="20">IF(N253="snížená",J253,0)</f>
        <v>0</v>
      </c>
      <c r="BG253" s="151">
        <f t="shared" ref="BG253:BG259" si="21">IF(N253="zákl. přenesená",J253,0)</f>
        <v>0</v>
      </c>
      <c r="BH253" s="151">
        <f t="shared" ref="BH253:BH259" si="22">IF(N253="sníž. přenesená",J253,0)</f>
        <v>0</v>
      </c>
      <c r="BI253" s="151">
        <f t="shared" ref="BI253:BI259" si="23">IF(N253="nulová",J253,0)</f>
        <v>0</v>
      </c>
      <c r="BJ253" s="16" t="s">
        <v>125</v>
      </c>
      <c r="BK253" s="151">
        <f t="shared" ref="BK253:BK259" si="24">ROUND(I253*H253,2)</f>
        <v>0</v>
      </c>
      <c r="BL253" s="16" t="s">
        <v>228</v>
      </c>
      <c r="BM253" s="150" t="s">
        <v>386</v>
      </c>
    </row>
    <row r="254" spans="2:65" s="1" customFormat="1" ht="24.2" customHeight="1">
      <c r="B254" s="111"/>
      <c r="C254" s="140" t="s">
        <v>387</v>
      </c>
      <c r="D254" s="140" t="s">
        <v>151</v>
      </c>
      <c r="E254" s="141" t="s">
        <v>388</v>
      </c>
      <c r="F254" s="142" t="s">
        <v>389</v>
      </c>
      <c r="G254" s="143" t="s">
        <v>349</v>
      </c>
      <c r="H254" s="144">
        <v>1</v>
      </c>
      <c r="I254" s="145"/>
      <c r="J254" s="146">
        <f t="shared" si="15"/>
        <v>0</v>
      </c>
      <c r="K254" s="142" t="s">
        <v>155</v>
      </c>
      <c r="L254" s="31"/>
      <c r="M254" s="147" t="s">
        <v>1</v>
      </c>
      <c r="N254" s="110" t="s">
        <v>42</v>
      </c>
      <c r="P254" s="148">
        <f t="shared" si="16"/>
        <v>0</v>
      </c>
      <c r="Q254" s="148">
        <v>3.5E-4</v>
      </c>
      <c r="R254" s="148">
        <f t="shared" si="17"/>
        <v>3.5E-4</v>
      </c>
      <c r="S254" s="148">
        <v>0</v>
      </c>
      <c r="T254" s="149">
        <f t="shared" si="18"/>
        <v>0</v>
      </c>
      <c r="AR254" s="150" t="s">
        <v>228</v>
      </c>
      <c r="AT254" s="150" t="s">
        <v>151</v>
      </c>
      <c r="AU254" s="150" t="s">
        <v>125</v>
      </c>
      <c r="AY254" s="16" t="s">
        <v>148</v>
      </c>
      <c r="BE254" s="151">
        <f t="shared" si="19"/>
        <v>0</v>
      </c>
      <c r="BF254" s="151">
        <f t="shared" si="20"/>
        <v>0</v>
      </c>
      <c r="BG254" s="151">
        <f t="shared" si="21"/>
        <v>0</v>
      </c>
      <c r="BH254" s="151">
        <f t="shared" si="22"/>
        <v>0</v>
      </c>
      <c r="BI254" s="151">
        <f t="shared" si="23"/>
        <v>0</v>
      </c>
      <c r="BJ254" s="16" t="s">
        <v>125</v>
      </c>
      <c r="BK254" s="151">
        <f t="shared" si="24"/>
        <v>0</v>
      </c>
      <c r="BL254" s="16" t="s">
        <v>228</v>
      </c>
      <c r="BM254" s="150" t="s">
        <v>390</v>
      </c>
    </row>
    <row r="255" spans="2:65" s="1" customFormat="1" ht="16.5" customHeight="1">
      <c r="B255" s="111"/>
      <c r="C255" s="140" t="s">
        <v>391</v>
      </c>
      <c r="D255" s="140" t="s">
        <v>151</v>
      </c>
      <c r="E255" s="141" t="s">
        <v>392</v>
      </c>
      <c r="F255" s="142" t="s">
        <v>393</v>
      </c>
      <c r="G255" s="143" t="s">
        <v>183</v>
      </c>
      <c r="H255" s="144">
        <v>2</v>
      </c>
      <c r="I255" s="145"/>
      <c r="J255" s="146">
        <f t="shared" si="15"/>
        <v>0</v>
      </c>
      <c r="K255" s="142" t="s">
        <v>155</v>
      </c>
      <c r="L255" s="31"/>
      <c r="M255" s="147" t="s">
        <v>1</v>
      </c>
      <c r="N255" s="110" t="s">
        <v>42</v>
      </c>
      <c r="P255" s="148">
        <f t="shared" si="16"/>
        <v>0</v>
      </c>
      <c r="Q255" s="148">
        <v>0</v>
      </c>
      <c r="R255" s="148">
        <f t="shared" si="17"/>
        <v>0</v>
      </c>
      <c r="S255" s="148">
        <v>0</v>
      </c>
      <c r="T255" s="149">
        <f t="shared" si="18"/>
        <v>0</v>
      </c>
      <c r="AR255" s="150" t="s">
        <v>228</v>
      </c>
      <c r="AT255" s="150" t="s">
        <v>151</v>
      </c>
      <c r="AU255" s="150" t="s">
        <v>125</v>
      </c>
      <c r="AY255" s="16" t="s">
        <v>148</v>
      </c>
      <c r="BE255" s="151">
        <f t="shared" si="19"/>
        <v>0</v>
      </c>
      <c r="BF255" s="151">
        <f t="shared" si="20"/>
        <v>0</v>
      </c>
      <c r="BG255" s="151">
        <f t="shared" si="21"/>
        <v>0</v>
      </c>
      <c r="BH255" s="151">
        <f t="shared" si="22"/>
        <v>0</v>
      </c>
      <c r="BI255" s="151">
        <f t="shared" si="23"/>
        <v>0</v>
      </c>
      <c r="BJ255" s="16" t="s">
        <v>125</v>
      </c>
      <c r="BK255" s="151">
        <f t="shared" si="24"/>
        <v>0</v>
      </c>
      <c r="BL255" s="16" t="s">
        <v>228</v>
      </c>
      <c r="BM255" s="150" t="s">
        <v>394</v>
      </c>
    </row>
    <row r="256" spans="2:65" s="1" customFormat="1" ht="16.5" customHeight="1">
      <c r="B256" s="111"/>
      <c r="C256" s="140" t="s">
        <v>174</v>
      </c>
      <c r="D256" s="140" t="s">
        <v>151</v>
      </c>
      <c r="E256" s="141" t="s">
        <v>395</v>
      </c>
      <c r="F256" s="142" t="s">
        <v>396</v>
      </c>
      <c r="G256" s="143" t="s">
        <v>270</v>
      </c>
      <c r="H256" s="144">
        <v>3</v>
      </c>
      <c r="I256" s="145"/>
      <c r="J256" s="146">
        <f t="shared" si="15"/>
        <v>0</v>
      </c>
      <c r="K256" s="142" t="s">
        <v>155</v>
      </c>
      <c r="L256" s="31"/>
      <c r="M256" s="147" t="s">
        <v>1</v>
      </c>
      <c r="N256" s="110" t="s">
        <v>42</v>
      </c>
      <c r="P256" s="148">
        <f t="shared" si="16"/>
        <v>0</v>
      </c>
      <c r="Q256" s="148">
        <v>0</v>
      </c>
      <c r="R256" s="148">
        <f t="shared" si="17"/>
        <v>0</v>
      </c>
      <c r="S256" s="148">
        <v>0</v>
      </c>
      <c r="T256" s="149">
        <f t="shared" si="18"/>
        <v>0</v>
      </c>
      <c r="AR256" s="150" t="s">
        <v>228</v>
      </c>
      <c r="AT256" s="150" t="s">
        <v>151</v>
      </c>
      <c r="AU256" s="150" t="s">
        <v>125</v>
      </c>
      <c r="AY256" s="16" t="s">
        <v>148</v>
      </c>
      <c r="BE256" s="151">
        <f t="shared" si="19"/>
        <v>0</v>
      </c>
      <c r="BF256" s="151">
        <f t="shared" si="20"/>
        <v>0</v>
      </c>
      <c r="BG256" s="151">
        <f t="shared" si="21"/>
        <v>0</v>
      </c>
      <c r="BH256" s="151">
        <f t="shared" si="22"/>
        <v>0</v>
      </c>
      <c r="BI256" s="151">
        <f t="shared" si="23"/>
        <v>0</v>
      </c>
      <c r="BJ256" s="16" t="s">
        <v>125</v>
      </c>
      <c r="BK256" s="151">
        <f t="shared" si="24"/>
        <v>0</v>
      </c>
      <c r="BL256" s="16" t="s">
        <v>228</v>
      </c>
      <c r="BM256" s="150" t="s">
        <v>397</v>
      </c>
    </row>
    <row r="257" spans="2:65" s="1" customFormat="1" ht="16.5" customHeight="1">
      <c r="B257" s="111"/>
      <c r="C257" s="140" t="s">
        <v>398</v>
      </c>
      <c r="D257" s="140" t="s">
        <v>151</v>
      </c>
      <c r="E257" s="141" t="s">
        <v>399</v>
      </c>
      <c r="F257" s="142" t="s">
        <v>400</v>
      </c>
      <c r="G257" s="143" t="s">
        <v>183</v>
      </c>
      <c r="H257" s="144">
        <v>1</v>
      </c>
      <c r="I257" s="145"/>
      <c r="J257" s="146">
        <f t="shared" si="15"/>
        <v>0</v>
      </c>
      <c r="K257" s="142" t="s">
        <v>155</v>
      </c>
      <c r="L257" s="31"/>
      <c r="M257" s="147" t="s">
        <v>1</v>
      </c>
      <c r="N257" s="110" t="s">
        <v>42</v>
      </c>
      <c r="P257" s="148">
        <f t="shared" si="16"/>
        <v>0</v>
      </c>
      <c r="Q257" s="148">
        <v>0</v>
      </c>
      <c r="R257" s="148">
        <f t="shared" si="17"/>
        <v>0</v>
      </c>
      <c r="S257" s="148">
        <v>0</v>
      </c>
      <c r="T257" s="149">
        <f t="shared" si="18"/>
        <v>0</v>
      </c>
      <c r="AR257" s="150" t="s">
        <v>228</v>
      </c>
      <c r="AT257" s="150" t="s">
        <v>151</v>
      </c>
      <c r="AU257" s="150" t="s">
        <v>125</v>
      </c>
      <c r="AY257" s="16" t="s">
        <v>148</v>
      </c>
      <c r="BE257" s="151">
        <f t="shared" si="19"/>
        <v>0</v>
      </c>
      <c r="BF257" s="151">
        <f t="shared" si="20"/>
        <v>0</v>
      </c>
      <c r="BG257" s="151">
        <f t="shared" si="21"/>
        <v>0</v>
      </c>
      <c r="BH257" s="151">
        <f t="shared" si="22"/>
        <v>0</v>
      </c>
      <c r="BI257" s="151">
        <f t="shared" si="23"/>
        <v>0</v>
      </c>
      <c r="BJ257" s="16" t="s">
        <v>125</v>
      </c>
      <c r="BK257" s="151">
        <f t="shared" si="24"/>
        <v>0</v>
      </c>
      <c r="BL257" s="16" t="s">
        <v>228</v>
      </c>
      <c r="BM257" s="150" t="s">
        <v>401</v>
      </c>
    </row>
    <row r="258" spans="2:65" s="1" customFormat="1" ht="49.15" customHeight="1">
      <c r="B258" s="111"/>
      <c r="C258" s="140" t="s">
        <v>402</v>
      </c>
      <c r="D258" s="140" t="s">
        <v>151</v>
      </c>
      <c r="E258" s="141" t="s">
        <v>403</v>
      </c>
      <c r="F258" s="142" t="s">
        <v>404</v>
      </c>
      <c r="G258" s="143" t="s">
        <v>318</v>
      </c>
      <c r="H258" s="144">
        <v>1</v>
      </c>
      <c r="I258" s="145"/>
      <c r="J258" s="146">
        <f t="shared" si="15"/>
        <v>0</v>
      </c>
      <c r="K258" s="142" t="s">
        <v>1</v>
      </c>
      <c r="L258" s="31"/>
      <c r="M258" s="147" t="s">
        <v>1</v>
      </c>
      <c r="N258" s="110" t="s">
        <v>42</v>
      </c>
      <c r="P258" s="148">
        <f t="shared" si="16"/>
        <v>0</v>
      </c>
      <c r="Q258" s="148">
        <v>0</v>
      </c>
      <c r="R258" s="148">
        <f t="shared" si="17"/>
        <v>0</v>
      </c>
      <c r="S258" s="148">
        <v>0</v>
      </c>
      <c r="T258" s="149">
        <f t="shared" si="18"/>
        <v>0</v>
      </c>
      <c r="AR258" s="150" t="s">
        <v>228</v>
      </c>
      <c r="AT258" s="150" t="s">
        <v>151</v>
      </c>
      <c r="AU258" s="150" t="s">
        <v>125</v>
      </c>
      <c r="AY258" s="16" t="s">
        <v>148</v>
      </c>
      <c r="BE258" s="151">
        <f t="shared" si="19"/>
        <v>0</v>
      </c>
      <c r="BF258" s="151">
        <f t="shared" si="20"/>
        <v>0</v>
      </c>
      <c r="BG258" s="151">
        <f t="shared" si="21"/>
        <v>0</v>
      </c>
      <c r="BH258" s="151">
        <f t="shared" si="22"/>
        <v>0</v>
      </c>
      <c r="BI258" s="151">
        <f t="shared" si="23"/>
        <v>0</v>
      </c>
      <c r="BJ258" s="16" t="s">
        <v>125</v>
      </c>
      <c r="BK258" s="151">
        <f t="shared" si="24"/>
        <v>0</v>
      </c>
      <c r="BL258" s="16" t="s">
        <v>228</v>
      </c>
      <c r="BM258" s="150" t="s">
        <v>405</v>
      </c>
    </row>
    <row r="259" spans="2:65" s="1" customFormat="1" ht="24.2" customHeight="1">
      <c r="B259" s="111"/>
      <c r="C259" s="140" t="s">
        <v>406</v>
      </c>
      <c r="D259" s="140" t="s">
        <v>151</v>
      </c>
      <c r="E259" s="141" t="s">
        <v>407</v>
      </c>
      <c r="F259" s="142" t="s">
        <v>408</v>
      </c>
      <c r="G259" s="143" t="s">
        <v>212</v>
      </c>
      <c r="H259" s="144">
        <v>2E-3</v>
      </c>
      <c r="I259" s="145"/>
      <c r="J259" s="146">
        <f t="shared" si="15"/>
        <v>0</v>
      </c>
      <c r="K259" s="142" t="s">
        <v>155</v>
      </c>
      <c r="L259" s="31"/>
      <c r="M259" s="147" t="s">
        <v>1</v>
      </c>
      <c r="N259" s="110" t="s">
        <v>42</v>
      </c>
      <c r="P259" s="148">
        <f t="shared" si="16"/>
        <v>0</v>
      </c>
      <c r="Q259" s="148">
        <v>0</v>
      </c>
      <c r="R259" s="148">
        <f t="shared" si="17"/>
        <v>0</v>
      </c>
      <c r="S259" s="148">
        <v>0</v>
      </c>
      <c r="T259" s="149">
        <f t="shared" si="18"/>
        <v>0</v>
      </c>
      <c r="AR259" s="150" t="s">
        <v>228</v>
      </c>
      <c r="AT259" s="150" t="s">
        <v>151</v>
      </c>
      <c r="AU259" s="150" t="s">
        <v>125</v>
      </c>
      <c r="AY259" s="16" t="s">
        <v>148</v>
      </c>
      <c r="BE259" s="151">
        <f t="shared" si="19"/>
        <v>0</v>
      </c>
      <c r="BF259" s="151">
        <f t="shared" si="20"/>
        <v>0</v>
      </c>
      <c r="BG259" s="151">
        <f t="shared" si="21"/>
        <v>0</v>
      </c>
      <c r="BH259" s="151">
        <f t="shared" si="22"/>
        <v>0</v>
      </c>
      <c r="BI259" s="151">
        <f t="shared" si="23"/>
        <v>0</v>
      </c>
      <c r="BJ259" s="16" t="s">
        <v>125</v>
      </c>
      <c r="BK259" s="151">
        <f t="shared" si="24"/>
        <v>0</v>
      </c>
      <c r="BL259" s="16" t="s">
        <v>228</v>
      </c>
      <c r="BM259" s="150" t="s">
        <v>409</v>
      </c>
    </row>
    <row r="260" spans="2:65" s="11" customFormat="1" ht="22.9" customHeight="1">
      <c r="B260" s="128"/>
      <c r="D260" s="129" t="s">
        <v>75</v>
      </c>
      <c r="E260" s="138" t="s">
        <v>410</v>
      </c>
      <c r="F260" s="138" t="s">
        <v>411</v>
      </c>
      <c r="I260" s="131"/>
      <c r="J260" s="139">
        <f>BK260</f>
        <v>0</v>
      </c>
      <c r="L260" s="128"/>
      <c r="M260" s="133"/>
      <c r="P260" s="134">
        <f>SUM(P261:P282)</f>
        <v>0</v>
      </c>
      <c r="R260" s="134">
        <f>SUM(R261:R282)</f>
        <v>0.18016000000000004</v>
      </c>
      <c r="T260" s="135">
        <f>SUM(T261:T282)</f>
        <v>7.775E-2</v>
      </c>
      <c r="AR260" s="129" t="s">
        <v>125</v>
      </c>
      <c r="AT260" s="136" t="s">
        <v>75</v>
      </c>
      <c r="AU260" s="136" t="s">
        <v>84</v>
      </c>
      <c r="AY260" s="129" t="s">
        <v>148</v>
      </c>
      <c r="BK260" s="137">
        <f>SUM(BK261:BK282)</f>
        <v>0</v>
      </c>
    </row>
    <row r="261" spans="2:65" s="1" customFormat="1" ht="16.5" customHeight="1">
      <c r="B261" s="111"/>
      <c r="C261" s="140" t="s">
        <v>412</v>
      </c>
      <c r="D261" s="140" t="s">
        <v>151</v>
      </c>
      <c r="E261" s="141" t="s">
        <v>413</v>
      </c>
      <c r="F261" s="142" t="s">
        <v>414</v>
      </c>
      <c r="G261" s="143" t="s">
        <v>349</v>
      </c>
      <c r="H261" s="144">
        <v>1</v>
      </c>
      <c r="I261" s="145"/>
      <c r="J261" s="146">
        <f t="shared" ref="J261:J282" si="25">ROUND(I261*H261,2)</f>
        <v>0</v>
      </c>
      <c r="K261" s="142" t="s">
        <v>155</v>
      </c>
      <c r="L261" s="31"/>
      <c r="M261" s="147" t="s">
        <v>1</v>
      </c>
      <c r="N261" s="110" t="s">
        <v>42</v>
      </c>
      <c r="P261" s="148">
        <f t="shared" ref="P261:P282" si="26">O261*H261</f>
        <v>0</v>
      </c>
      <c r="Q261" s="148">
        <v>0</v>
      </c>
      <c r="R261" s="148">
        <f t="shared" ref="R261:R282" si="27">Q261*H261</f>
        <v>0</v>
      </c>
      <c r="S261" s="148">
        <v>1.933E-2</v>
      </c>
      <c r="T261" s="149">
        <f t="shared" ref="T261:T282" si="28">S261*H261</f>
        <v>1.933E-2</v>
      </c>
      <c r="AR261" s="150" t="s">
        <v>228</v>
      </c>
      <c r="AT261" s="150" t="s">
        <v>151</v>
      </c>
      <c r="AU261" s="150" t="s">
        <v>125</v>
      </c>
      <c r="AY261" s="16" t="s">
        <v>148</v>
      </c>
      <c r="BE261" s="151">
        <f t="shared" ref="BE261:BE282" si="29">IF(N261="základní",J261,0)</f>
        <v>0</v>
      </c>
      <c r="BF261" s="151">
        <f t="shared" ref="BF261:BF282" si="30">IF(N261="snížená",J261,0)</f>
        <v>0</v>
      </c>
      <c r="BG261" s="151">
        <f t="shared" ref="BG261:BG282" si="31">IF(N261="zákl. přenesená",J261,0)</f>
        <v>0</v>
      </c>
      <c r="BH261" s="151">
        <f t="shared" ref="BH261:BH282" si="32">IF(N261="sníž. přenesená",J261,0)</f>
        <v>0</v>
      </c>
      <c r="BI261" s="151">
        <f t="shared" ref="BI261:BI282" si="33">IF(N261="nulová",J261,0)</f>
        <v>0</v>
      </c>
      <c r="BJ261" s="16" t="s">
        <v>125</v>
      </c>
      <c r="BK261" s="151">
        <f t="shared" ref="BK261:BK282" si="34">ROUND(I261*H261,2)</f>
        <v>0</v>
      </c>
      <c r="BL261" s="16" t="s">
        <v>228</v>
      </c>
      <c r="BM261" s="150" t="s">
        <v>415</v>
      </c>
    </row>
    <row r="262" spans="2:65" s="1" customFormat="1" ht="24.2" customHeight="1">
      <c r="B262" s="111"/>
      <c r="C262" s="140" t="s">
        <v>416</v>
      </c>
      <c r="D262" s="140" t="s">
        <v>151</v>
      </c>
      <c r="E262" s="141" t="s">
        <v>417</v>
      </c>
      <c r="F262" s="142" t="s">
        <v>418</v>
      </c>
      <c r="G262" s="143" t="s">
        <v>349</v>
      </c>
      <c r="H262" s="144">
        <v>1</v>
      </c>
      <c r="I262" s="145"/>
      <c r="J262" s="146">
        <f t="shared" si="25"/>
        <v>0</v>
      </c>
      <c r="K262" s="142" t="s">
        <v>155</v>
      </c>
      <c r="L262" s="31"/>
      <c r="M262" s="147" t="s">
        <v>1</v>
      </c>
      <c r="N262" s="110" t="s">
        <v>42</v>
      </c>
      <c r="P262" s="148">
        <f t="shared" si="26"/>
        <v>0</v>
      </c>
      <c r="Q262" s="148">
        <v>1.6570000000000001E-2</v>
      </c>
      <c r="R262" s="148">
        <f t="shared" si="27"/>
        <v>1.6570000000000001E-2</v>
      </c>
      <c r="S262" s="148">
        <v>0</v>
      </c>
      <c r="T262" s="149">
        <f t="shared" si="28"/>
        <v>0</v>
      </c>
      <c r="AR262" s="150" t="s">
        <v>228</v>
      </c>
      <c r="AT262" s="150" t="s">
        <v>151</v>
      </c>
      <c r="AU262" s="150" t="s">
        <v>125</v>
      </c>
      <c r="AY262" s="16" t="s">
        <v>148</v>
      </c>
      <c r="BE262" s="151">
        <f t="shared" si="29"/>
        <v>0</v>
      </c>
      <c r="BF262" s="151">
        <f t="shared" si="30"/>
        <v>0</v>
      </c>
      <c r="BG262" s="151">
        <f t="shared" si="31"/>
        <v>0</v>
      </c>
      <c r="BH262" s="151">
        <f t="shared" si="32"/>
        <v>0</v>
      </c>
      <c r="BI262" s="151">
        <f t="shared" si="33"/>
        <v>0</v>
      </c>
      <c r="BJ262" s="16" t="s">
        <v>125</v>
      </c>
      <c r="BK262" s="151">
        <f t="shared" si="34"/>
        <v>0</v>
      </c>
      <c r="BL262" s="16" t="s">
        <v>228</v>
      </c>
      <c r="BM262" s="150" t="s">
        <v>419</v>
      </c>
    </row>
    <row r="263" spans="2:65" s="1" customFormat="1" ht="16.5" customHeight="1">
      <c r="B263" s="111"/>
      <c r="C263" s="140" t="s">
        <v>420</v>
      </c>
      <c r="D263" s="140" t="s">
        <v>151</v>
      </c>
      <c r="E263" s="141" t="s">
        <v>421</v>
      </c>
      <c r="F263" s="142" t="s">
        <v>422</v>
      </c>
      <c r="G263" s="143" t="s">
        <v>349</v>
      </c>
      <c r="H263" s="144">
        <v>1</v>
      </c>
      <c r="I263" s="145"/>
      <c r="J263" s="146">
        <f t="shared" si="25"/>
        <v>0</v>
      </c>
      <c r="K263" s="142" t="s">
        <v>155</v>
      </c>
      <c r="L263" s="31"/>
      <c r="M263" s="147" t="s">
        <v>1</v>
      </c>
      <c r="N263" s="110" t="s">
        <v>42</v>
      </c>
      <c r="P263" s="148">
        <f t="shared" si="26"/>
        <v>0</v>
      </c>
      <c r="Q263" s="148">
        <v>0</v>
      </c>
      <c r="R263" s="148">
        <f t="shared" si="27"/>
        <v>0</v>
      </c>
      <c r="S263" s="148">
        <v>1.9460000000000002E-2</v>
      </c>
      <c r="T263" s="149">
        <f t="shared" si="28"/>
        <v>1.9460000000000002E-2</v>
      </c>
      <c r="AR263" s="150" t="s">
        <v>228</v>
      </c>
      <c r="AT263" s="150" t="s">
        <v>151</v>
      </c>
      <c r="AU263" s="150" t="s">
        <v>125</v>
      </c>
      <c r="AY263" s="16" t="s">
        <v>148</v>
      </c>
      <c r="BE263" s="151">
        <f t="shared" si="29"/>
        <v>0</v>
      </c>
      <c r="BF263" s="151">
        <f t="shared" si="30"/>
        <v>0</v>
      </c>
      <c r="BG263" s="151">
        <f t="shared" si="31"/>
        <v>0</v>
      </c>
      <c r="BH263" s="151">
        <f t="shared" si="32"/>
        <v>0</v>
      </c>
      <c r="BI263" s="151">
        <f t="shared" si="33"/>
        <v>0</v>
      </c>
      <c r="BJ263" s="16" t="s">
        <v>125</v>
      </c>
      <c r="BK263" s="151">
        <f t="shared" si="34"/>
        <v>0</v>
      </c>
      <c r="BL263" s="16" t="s">
        <v>228</v>
      </c>
      <c r="BM263" s="150" t="s">
        <v>423</v>
      </c>
    </row>
    <row r="264" spans="2:65" s="1" customFormat="1" ht="24.2" customHeight="1">
      <c r="B264" s="111"/>
      <c r="C264" s="140" t="s">
        <v>424</v>
      </c>
      <c r="D264" s="140" t="s">
        <v>151</v>
      </c>
      <c r="E264" s="141" t="s">
        <v>425</v>
      </c>
      <c r="F264" s="142" t="s">
        <v>426</v>
      </c>
      <c r="G264" s="143" t="s">
        <v>349</v>
      </c>
      <c r="H264" s="144">
        <v>1</v>
      </c>
      <c r="I264" s="145"/>
      <c r="J264" s="146">
        <f t="shared" si="25"/>
        <v>0</v>
      </c>
      <c r="K264" s="142" t="s">
        <v>155</v>
      </c>
      <c r="L264" s="31"/>
      <c r="M264" s="147" t="s">
        <v>1</v>
      </c>
      <c r="N264" s="110" t="s">
        <v>42</v>
      </c>
      <c r="P264" s="148">
        <f t="shared" si="26"/>
        <v>0</v>
      </c>
      <c r="Q264" s="148">
        <v>2.0570000000000001E-2</v>
      </c>
      <c r="R264" s="148">
        <f t="shared" si="27"/>
        <v>2.0570000000000001E-2</v>
      </c>
      <c r="S264" s="148">
        <v>0</v>
      </c>
      <c r="T264" s="149">
        <f t="shared" si="28"/>
        <v>0</v>
      </c>
      <c r="AR264" s="150" t="s">
        <v>228</v>
      </c>
      <c r="AT264" s="150" t="s">
        <v>151</v>
      </c>
      <c r="AU264" s="150" t="s">
        <v>125</v>
      </c>
      <c r="AY264" s="16" t="s">
        <v>148</v>
      </c>
      <c r="BE264" s="151">
        <f t="shared" si="29"/>
        <v>0</v>
      </c>
      <c r="BF264" s="151">
        <f t="shared" si="30"/>
        <v>0</v>
      </c>
      <c r="BG264" s="151">
        <f t="shared" si="31"/>
        <v>0</v>
      </c>
      <c r="BH264" s="151">
        <f t="shared" si="32"/>
        <v>0</v>
      </c>
      <c r="BI264" s="151">
        <f t="shared" si="33"/>
        <v>0</v>
      </c>
      <c r="BJ264" s="16" t="s">
        <v>125</v>
      </c>
      <c r="BK264" s="151">
        <f t="shared" si="34"/>
        <v>0</v>
      </c>
      <c r="BL264" s="16" t="s">
        <v>228</v>
      </c>
      <c r="BM264" s="150" t="s">
        <v>427</v>
      </c>
    </row>
    <row r="265" spans="2:65" s="1" customFormat="1" ht="16.5" customHeight="1">
      <c r="B265" s="111"/>
      <c r="C265" s="140" t="s">
        <v>428</v>
      </c>
      <c r="D265" s="140" t="s">
        <v>151</v>
      </c>
      <c r="E265" s="141" t="s">
        <v>429</v>
      </c>
      <c r="F265" s="142" t="s">
        <v>430</v>
      </c>
      <c r="G265" s="143" t="s">
        <v>349</v>
      </c>
      <c r="H265" s="144">
        <v>1</v>
      </c>
      <c r="I265" s="145"/>
      <c r="J265" s="146">
        <f t="shared" si="25"/>
        <v>0</v>
      </c>
      <c r="K265" s="142" t="s">
        <v>155</v>
      </c>
      <c r="L265" s="31"/>
      <c r="M265" s="147" t="s">
        <v>1</v>
      </c>
      <c r="N265" s="110" t="s">
        <v>42</v>
      </c>
      <c r="P265" s="148">
        <f t="shared" si="26"/>
        <v>0</v>
      </c>
      <c r="Q265" s="148">
        <v>0</v>
      </c>
      <c r="R265" s="148">
        <f t="shared" si="27"/>
        <v>0</v>
      </c>
      <c r="S265" s="148">
        <v>3.2899999999999999E-2</v>
      </c>
      <c r="T265" s="149">
        <f t="shared" si="28"/>
        <v>3.2899999999999999E-2</v>
      </c>
      <c r="AR265" s="150" t="s">
        <v>228</v>
      </c>
      <c r="AT265" s="150" t="s">
        <v>151</v>
      </c>
      <c r="AU265" s="150" t="s">
        <v>125</v>
      </c>
      <c r="AY265" s="16" t="s">
        <v>148</v>
      </c>
      <c r="BE265" s="151">
        <f t="shared" si="29"/>
        <v>0</v>
      </c>
      <c r="BF265" s="151">
        <f t="shared" si="30"/>
        <v>0</v>
      </c>
      <c r="BG265" s="151">
        <f t="shared" si="31"/>
        <v>0</v>
      </c>
      <c r="BH265" s="151">
        <f t="shared" si="32"/>
        <v>0</v>
      </c>
      <c r="BI265" s="151">
        <f t="shared" si="33"/>
        <v>0</v>
      </c>
      <c r="BJ265" s="16" t="s">
        <v>125</v>
      </c>
      <c r="BK265" s="151">
        <f t="shared" si="34"/>
        <v>0</v>
      </c>
      <c r="BL265" s="16" t="s">
        <v>228</v>
      </c>
      <c r="BM265" s="150" t="s">
        <v>431</v>
      </c>
    </row>
    <row r="266" spans="2:65" s="1" customFormat="1" ht="24.2" customHeight="1">
      <c r="B266" s="111"/>
      <c r="C266" s="140" t="s">
        <v>432</v>
      </c>
      <c r="D266" s="140" t="s">
        <v>151</v>
      </c>
      <c r="E266" s="141" t="s">
        <v>433</v>
      </c>
      <c r="F266" s="142" t="s">
        <v>434</v>
      </c>
      <c r="G266" s="143" t="s">
        <v>349</v>
      </c>
      <c r="H266" s="144">
        <v>1</v>
      </c>
      <c r="I266" s="145"/>
      <c r="J266" s="146">
        <f t="shared" si="25"/>
        <v>0</v>
      </c>
      <c r="K266" s="142" t="s">
        <v>155</v>
      </c>
      <c r="L266" s="31"/>
      <c r="M266" s="147" t="s">
        <v>1</v>
      </c>
      <c r="N266" s="110" t="s">
        <v>42</v>
      </c>
      <c r="P266" s="148">
        <f t="shared" si="26"/>
        <v>0</v>
      </c>
      <c r="Q266" s="148">
        <v>2.3869999999999999E-2</v>
      </c>
      <c r="R266" s="148">
        <f t="shared" si="27"/>
        <v>2.3869999999999999E-2</v>
      </c>
      <c r="S266" s="148">
        <v>0</v>
      </c>
      <c r="T266" s="149">
        <f t="shared" si="28"/>
        <v>0</v>
      </c>
      <c r="AR266" s="150" t="s">
        <v>228</v>
      </c>
      <c r="AT266" s="150" t="s">
        <v>151</v>
      </c>
      <c r="AU266" s="150" t="s">
        <v>125</v>
      </c>
      <c r="AY266" s="16" t="s">
        <v>148</v>
      </c>
      <c r="BE266" s="151">
        <f t="shared" si="29"/>
        <v>0</v>
      </c>
      <c r="BF266" s="151">
        <f t="shared" si="30"/>
        <v>0</v>
      </c>
      <c r="BG266" s="151">
        <f t="shared" si="31"/>
        <v>0</v>
      </c>
      <c r="BH266" s="151">
        <f t="shared" si="32"/>
        <v>0</v>
      </c>
      <c r="BI266" s="151">
        <f t="shared" si="33"/>
        <v>0</v>
      </c>
      <c r="BJ266" s="16" t="s">
        <v>125</v>
      </c>
      <c r="BK266" s="151">
        <f t="shared" si="34"/>
        <v>0</v>
      </c>
      <c r="BL266" s="16" t="s">
        <v>228</v>
      </c>
      <c r="BM266" s="150" t="s">
        <v>435</v>
      </c>
    </row>
    <row r="267" spans="2:65" s="1" customFormat="1" ht="21.75" customHeight="1">
      <c r="B267" s="111"/>
      <c r="C267" s="140" t="s">
        <v>436</v>
      </c>
      <c r="D267" s="140" t="s">
        <v>151</v>
      </c>
      <c r="E267" s="141" t="s">
        <v>437</v>
      </c>
      <c r="F267" s="142" t="s">
        <v>438</v>
      </c>
      <c r="G267" s="143" t="s">
        <v>349</v>
      </c>
      <c r="H267" s="144">
        <v>1</v>
      </c>
      <c r="I267" s="145"/>
      <c r="J267" s="146">
        <f t="shared" si="25"/>
        <v>0</v>
      </c>
      <c r="K267" s="142" t="s">
        <v>155</v>
      </c>
      <c r="L267" s="31"/>
      <c r="M267" s="147" t="s">
        <v>1</v>
      </c>
      <c r="N267" s="110" t="s">
        <v>42</v>
      </c>
      <c r="P267" s="148">
        <f t="shared" si="26"/>
        <v>0</v>
      </c>
      <c r="Q267" s="148">
        <v>1.57E-3</v>
      </c>
      <c r="R267" s="148">
        <f t="shared" si="27"/>
        <v>1.57E-3</v>
      </c>
      <c r="S267" s="148">
        <v>0</v>
      </c>
      <c r="T267" s="149">
        <f t="shared" si="28"/>
        <v>0</v>
      </c>
      <c r="AR267" s="150" t="s">
        <v>228</v>
      </c>
      <c r="AT267" s="150" t="s">
        <v>151</v>
      </c>
      <c r="AU267" s="150" t="s">
        <v>125</v>
      </c>
      <c r="AY267" s="16" t="s">
        <v>148</v>
      </c>
      <c r="BE267" s="151">
        <f t="shared" si="29"/>
        <v>0</v>
      </c>
      <c r="BF267" s="151">
        <f t="shared" si="30"/>
        <v>0</v>
      </c>
      <c r="BG267" s="151">
        <f t="shared" si="31"/>
        <v>0</v>
      </c>
      <c r="BH267" s="151">
        <f t="shared" si="32"/>
        <v>0</v>
      </c>
      <c r="BI267" s="151">
        <f t="shared" si="33"/>
        <v>0</v>
      </c>
      <c r="BJ267" s="16" t="s">
        <v>125</v>
      </c>
      <c r="BK267" s="151">
        <f t="shared" si="34"/>
        <v>0</v>
      </c>
      <c r="BL267" s="16" t="s">
        <v>228</v>
      </c>
      <c r="BM267" s="150" t="s">
        <v>439</v>
      </c>
    </row>
    <row r="268" spans="2:65" s="1" customFormat="1" ht="16.5" customHeight="1">
      <c r="B268" s="111"/>
      <c r="C268" s="140" t="s">
        <v>440</v>
      </c>
      <c r="D268" s="140" t="s">
        <v>151</v>
      </c>
      <c r="E268" s="141" t="s">
        <v>441</v>
      </c>
      <c r="F268" s="142" t="s">
        <v>442</v>
      </c>
      <c r="G268" s="143" t="s">
        <v>183</v>
      </c>
      <c r="H268" s="144">
        <v>6</v>
      </c>
      <c r="I268" s="145"/>
      <c r="J268" s="146">
        <f t="shared" si="25"/>
        <v>0</v>
      </c>
      <c r="K268" s="142" t="s">
        <v>155</v>
      </c>
      <c r="L268" s="31"/>
      <c r="M268" s="147" t="s">
        <v>1</v>
      </c>
      <c r="N268" s="110" t="s">
        <v>42</v>
      </c>
      <c r="P268" s="148">
        <f t="shared" si="26"/>
        <v>0</v>
      </c>
      <c r="Q268" s="148">
        <v>0</v>
      </c>
      <c r="R268" s="148">
        <f t="shared" si="27"/>
        <v>0</v>
      </c>
      <c r="S268" s="148">
        <v>4.8999999999999998E-4</v>
      </c>
      <c r="T268" s="149">
        <f t="shared" si="28"/>
        <v>2.9399999999999999E-3</v>
      </c>
      <c r="AR268" s="150" t="s">
        <v>228</v>
      </c>
      <c r="AT268" s="150" t="s">
        <v>151</v>
      </c>
      <c r="AU268" s="150" t="s">
        <v>125</v>
      </c>
      <c r="AY268" s="16" t="s">
        <v>148</v>
      </c>
      <c r="BE268" s="151">
        <f t="shared" si="29"/>
        <v>0</v>
      </c>
      <c r="BF268" s="151">
        <f t="shared" si="30"/>
        <v>0</v>
      </c>
      <c r="BG268" s="151">
        <f t="shared" si="31"/>
        <v>0</v>
      </c>
      <c r="BH268" s="151">
        <f t="shared" si="32"/>
        <v>0</v>
      </c>
      <c r="BI268" s="151">
        <f t="shared" si="33"/>
        <v>0</v>
      </c>
      <c r="BJ268" s="16" t="s">
        <v>125</v>
      </c>
      <c r="BK268" s="151">
        <f t="shared" si="34"/>
        <v>0</v>
      </c>
      <c r="BL268" s="16" t="s">
        <v>228</v>
      </c>
      <c r="BM268" s="150" t="s">
        <v>443</v>
      </c>
    </row>
    <row r="269" spans="2:65" s="1" customFormat="1" ht="16.5" customHeight="1">
      <c r="B269" s="111"/>
      <c r="C269" s="140" t="s">
        <v>444</v>
      </c>
      <c r="D269" s="140" t="s">
        <v>151</v>
      </c>
      <c r="E269" s="141" t="s">
        <v>445</v>
      </c>
      <c r="F269" s="142" t="s">
        <v>446</v>
      </c>
      <c r="G269" s="143" t="s">
        <v>349</v>
      </c>
      <c r="H269" s="144">
        <v>6</v>
      </c>
      <c r="I269" s="145"/>
      <c r="J269" s="146">
        <f t="shared" si="25"/>
        <v>0</v>
      </c>
      <c r="K269" s="142" t="s">
        <v>155</v>
      </c>
      <c r="L269" s="31"/>
      <c r="M269" s="147" t="s">
        <v>1</v>
      </c>
      <c r="N269" s="110" t="s">
        <v>42</v>
      </c>
      <c r="P269" s="148">
        <f t="shared" si="26"/>
        <v>0</v>
      </c>
      <c r="Q269" s="148">
        <v>1.89E-3</v>
      </c>
      <c r="R269" s="148">
        <f t="shared" si="27"/>
        <v>1.1339999999999999E-2</v>
      </c>
      <c r="S269" s="148">
        <v>0</v>
      </c>
      <c r="T269" s="149">
        <f t="shared" si="28"/>
        <v>0</v>
      </c>
      <c r="AR269" s="150" t="s">
        <v>228</v>
      </c>
      <c r="AT269" s="150" t="s">
        <v>151</v>
      </c>
      <c r="AU269" s="150" t="s">
        <v>125</v>
      </c>
      <c r="AY269" s="16" t="s">
        <v>148</v>
      </c>
      <c r="BE269" s="151">
        <f t="shared" si="29"/>
        <v>0</v>
      </c>
      <c r="BF269" s="151">
        <f t="shared" si="30"/>
        <v>0</v>
      </c>
      <c r="BG269" s="151">
        <f t="shared" si="31"/>
        <v>0</v>
      </c>
      <c r="BH269" s="151">
        <f t="shared" si="32"/>
        <v>0</v>
      </c>
      <c r="BI269" s="151">
        <f t="shared" si="33"/>
        <v>0</v>
      </c>
      <c r="BJ269" s="16" t="s">
        <v>125</v>
      </c>
      <c r="BK269" s="151">
        <f t="shared" si="34"/>
        <v>0</v>
      </c>
      <c r="BL269" s="16" t="s">
        <v>228</v>
      </c>
      <c r="BM269" s="150" t="s">
        <v>447</v>
      </c>
    </row>
    <row r="270" spans="2:65" s="1" customFormat="1" ht="16.5" customHeight="1">
      <c r="B270" s="111"/>
      <c r="C270" s="140" t="s">
        <v>448</v>
      </c>
      <c r="D270" s="140" t="s">
        <v>151</v>
      </c>
      <c r="E270" s="141" t="s">
        <v>449</v>
      </c>
      <c r="F270" s="142" t="s">
        <v>450</v>
      </c>
      <c r="G270" s="143" t="s">
        <v>349</v>
      </c>
      <c r="H270" s="144">
        <v>2</v>
      </c>
      <c r="I270" s="145"/>
      <c r="J270" s="146">
        <f t="shared" si="25"/>
        <v>0</v>
      </c>
      <c r="K270" s="142" t="s">
        <v>155</v>
      </c>
      <c r="L270" s="31"/>
      <c r="M270" s="147" t="s">
        <v>1</v>
      </c>
      <c r="N270" s="110" t="s">
        <v>42</v>
      </c>
      <c r="P270" s="148">
        <f t="shared" si="26"/>
        <v>0</v>
      </c>
      <c r="Q270" s="148">
        <v>0</v>
      </c>
      <c r="R270" s="148">
        <f t="shared" si="27"/>
        <v>0</v>
      </c>
      <c r="S270" s="148">
        <v>1.56E-3</v>
      </c>
      <c r="T270" s="149">
        <f t="shared" si="28"/>
        <v>3.1199999999999999E-3</v>
      </c>
      <c r="AR270" s="150" t="s">
        <v>228</v>
      </c>
      <c r="AT270" s="150" t="s">
        <v>151</v>
      </c>
      <c r="AU270" s="150" t="s">
        <v>125</v>
      </c>
      <c r="AY270" s="16" t="s">
        <v>148</v>
      </c>
      <c r="BE270" s="151">
        <f t="shared" si="29"/>
        <v>0</v>
      </c>
      <c r="BF270" s="151">
        <f t="shared" si="30"/>
        <v>0</v>
      </c>
      <c r="BG270" s="151">
        <f t="shared" si="31"/>
        <v>0</v>
      </c>
      <c r="BH270" s="151">
        <f t="shared" si="32"/>
        <v>0</v>
      </c>
      <c r="BI270" s="151">
        <f t="shared" si="33"/>
        <v>0</v>
      </c>
      <c r="BJ270" s="16" t="s">
        <v>125</v>
      </c>
      <c r="BK270" s="151">
        <f t="shared" si="34"/>
        <v>0</v>
      </c>
      <c r="BL270" s="16" t="s">
        <v>228</v>
      </c>
      <c r="BM270" s="150" t="s">
        <v>451</v>
      </c>
    </row>
    <row r="271" spans="2:65" s="1" customFormat="1" ht="21.75" customHeight="1">
      <c r="B271" s="111"/>
      <c r="C271" s="140" t="s">
        <v>452</v>
      </c>
      <c r="D271" s="140" t="s">
        <v>151</v>
      </c>
      <c r="E271" s="141" t="s">
        <v>453</v>
      </c>
      <c r="F271" s="142" t="s">
        <v>454</v>
      </c>
      <c r="G271" s="143" t="s">
        <v>349</v>
      </c>
      <c r="H271" s="144">
        <v>1</v>
      </c>
      <c r="I271" s="145"/>
      <c r="J271" s="146">
        <f t="shared" si="25"/>
        <v>0</v>
      </c>
      <c r="K271" s="142" t="s">
        <v>155</v>
      </c>
      <c r="L271" s="31"/>
      <c r="M271" s="147" t="s">
        <v>1</v>
      </c>
      <c r="N271" s="110" t="s">
        <v>42</v>
      </c>
      <c r="P271" s="148">
        <f t="shared" si="26"/>
        <v>0</v>
      </c>
      <c r="Q271" s="148">
        <v>1.8E-3</v>
      </c>
      <c r="R271" s="148">
        <f t="shared" si="27"/>
        <v>1.8E-3</v>
      </c>
      <c r="S271" s="148">
        <v>0</v>
      </c>
      <c r="T271" s="149">
        <f t="shared" si="28"/>
        <v>0</v>
      </c>
      <c r="AR271" s="150" t="s">
        <v>228</v>
      </c>
      <c r="AT271" s="150" t="s">
        <v>151</v>
      </c>
      <c r="AU271" s="150" t="s">
        <v>125</v>
      </c>
      <c r="AY271" s="16" t="s">
        <v>148</v>
      </c>
      <c r="BE271" s="151">
        <f t="shared" si="29"/>
        <v>0</v>
      </c>
      <c r="BF271" s="151">
        <f t="shared" si="30"/>
        <v>0</v>
      </c>
      <c r="BG271" s="151">
        <f t="shared" si="31"/>
        <v>0</v>
      </c>
      <c r="BH271" s="151">
        <f t="shared" si="32"/>
        <v>0</v>
      </c>
      <c r="BI271" s="151">
        <f t="shared" si="33"/>
        <v>0</v>
      </c>
      <c r="BJ271" s="16" t="s">
        <v>125</v>
      </c>
      <c r="BK271" s="151">
        <f t="shared" si="34"/>
        <v>0</v>
      </c>
      <c r="BL271" s="16" t="s">
        <v>228</v>
      </c>
      <c r="BM271" s="150" t="s">
        <v>455</v>
      </c>
    </row>
    <row r="272" spans="2:65" s="1" customFormat="1" ht="24.2" customHeight="1">
      <c r="B272" s="111"/>
      <c r="C272" s="140" t="s">
        <v>456</v>
      </c>
      <c r="D272" s="140" t="s">
        <v>151</v>
      </c>
      <c r="E272" s="141" t="s">
        <v>457</v>
      </c>
      <c r="F272" s="142" t="s">
        <v>458</v>
      </c>
      <c r="G272" s="143" t="s">
        <v>349</v>
      </c>
      <c r="H272" s="144">
        <v>1</v>
      </c>
      <c r="I272" s="145"/>
      <c r="J272" s="146">
        <f t="shared" si="25"/>
        <v>0</v>
      </c>
      <c r="K272" s="142" t="s">
        <v>155</v>
      </c>
      <c r="L272" s="31"/>
      <c r="M272" s="147" t="s">
        <v>1</v>
      </c>
      <c r="N272" s="110" t="s">
        <v>42</v>
      </c>
      <c r="P272" s="148">
        <f t="shared" si="26"/>
        <v>0</v>
      </c>
      <c r="Q272" s="148">
        <v>1.9599999999999999E-3</v>
      </c>
      <c r="R272" s="148">
        <f t="shared" si="27"/>
        <v>1.9599999999999999E-3</v>
      </c>
      <c r="S272" s="148">
        <v>0</v>
      </c>
      <c r="T272" s="149">
        <f t="shared" si="28"/>
        <v>0</v>
      </c>
      <c r="AR272" s="150" t="s">
        <v>228</v>
      </c>
      <c r="AT272" s="150" t="s">
        <v>151</v>
      </c>
      <c r="AU272" s="150" t="s">
        <v>125</v>
      </c>
      <c r="AY272" s="16" t="s">
        <v>148</v>
      </c>
      <c r="BE272" s="151">
        <f t="shared" si="29"/>
        <v>0</v>
      </c>
      <c r="BF272" s="151">
        <f t="shared" si="30"/>
        <v>0</v>
      </c>
      <c r="BG272" s="151">
        <f t="shared" si="31"/>
        <v>0</v>
      </c>
      <c r="BH272" s="151">
        <f t="shared" si="32"/>
        <v>0</v>
      </c>
      <c r="BI272" s="151">
        <f t="shared" si="33"/>
        <v>0</v>
      </c>
      <c r="BJ272" s="16" t="s">
        <v>125</v>
      </c>
      <c r="BK272" s="151">
        <f t="shared" si="34"/>
        <v>0</v>
      </c>
      <c r="BL272" s="16" t="s">
        <v>228</v>
      </c>
      <c r="BM272" s="150" t="s">
        <v>459</v>
      </c>
    </row>
    <row r="273" spans="2:65" s="1" customFormat="1" ht="24.2" customHeight="1">
      <c r="B273" s="111"/>
      <c r="C273" s="140" t="s">
        <v>460</v>
      </c>
      <c r="D273" s="140" t="s">
        <v>151</v>
      </c>
      <c r="E273" s="141" t="s">
        <v>461</v>
      </c>
      <c r="F273" s="142" t="s">
        <v>462</v>
      </c>
      <c r="G273" s="143" t="s">
        <v>183</v>
      </c>
      <c r="H273" s="144">
        <v>1</v>
      </c>
      <c r="I273" s="145"/>
      <c r="J273" s="146">
        <f t="shared" si="25"/>
        <v>0</v>
      </c>
      <c r="K273" s="142" t="s">
        <v>155</v>
      </c>
      <c r="L273" s="31"/>
      <c r="M273" s="147" t="s">
        <v>1</v>
      </c>
      <c r="N273" s="110" t="s">
        <v>42</v>
      </c>
      <c r="P273" s="148">
        <f t="shared" si="26"/>
        <v>0</v>
      </c>
      <c r="Q273" s="148">
        <v>1.2800000000000001E-3</v>
      </c>
      <c r="R273" s="148">
        <f t="shared" si="27"/>
        <v>1.2800000000000001E-3</v>
      </c>
      <c r="S273" s="148">
        <v>0</v>
      </c>
      <c r="T273" s="149">
        <f t="shared" si="28"/>
        <v>0</v>
      </c>
      <c r="AR273" s="150" t="s">
        <v>228</v>
      </c>
      <c r="AT273" s="150" t="s">
        <v>151</v>
      </c>
      <c r="AU273" s="150" t="s">
        <v>125</v>
      </c>
      <c r="AY273" s="16" t="s">
        <v>148</v>
      </c>
      <c r="BE273" s="151">
        <f t="shared" si="29"/>
        <v>0</v>
      </c>
      <c r="BF273" s="151">
        <f t="shared" si="30"/>
        <v>0</v>
      </c>
      <c r="BG273" s="151">
        <f t="shared" si="31"/>
        <v>0</v>
      </c>
      <c r="BH273" s="151">
        <f t="shared" si="32"/>
        <v>0</v>
      </c>
      <c r="BI273" s="151">
        <f t="shared" si="33"/>
        <v>0</v>
      </c>
      <c r="BJ273" s="16" t="s">
        <v>125</v>
      </c>
      <c r="BK273" s="151">
        <f t="shared" si="34"/>
        <v>0</v>
      </c>
      <c r="BL273" s="16" t="s">
        <v>228</v>
      </c>
      <c r="BM273" s="150" t="s">
        <v>463</v>
      </c>
    </row>
    <row r="274" spans="2:65" s="1" customFormat="1" ht="16.5" customHeight="1">
      <c r="B274" s="111"/>
      <c r="C274" s="140" t="s">
        <v>464</v>
      </c>
      <c r="D274" s="140" t="s">
        <v>151</v>
      </c>
      <c r="E274" s="141" t="s">
        <v>465</v>
      </c>
      <c r="F274" s="142" t="s">
        <v>466</v>
      </c>
      <c r="G274" s="143" t="s">
        <v>183</v>
      </c>
      <c r="H274" s="144">
        <v>3</v>
      </c>
      <c r="I274" s="145"/>
      <c r="J274" s="146">
        <f t="shared" si="25"/>
        <v>0</v>
      </c>
      <c r="K274" s="142" t="s">
        <v>155</v>
      </c>
      <c r="L274" s="31"/>
      <c r="M274" s="147" t="s">
        <v>1</v>
      </c>
      <c r="N274" s="110" t="s">
        <v>42</v>
      </c>
      <c r="P274" s="148">
        <f t="shared" si="26"/>
        <v>0</v>
      </c>
      <c r="Q274" s="148">
        <v>1.4999999999999999E-4</v>
      </c>
      <c r="R274" s="148">
        <f t="shared" si="27"/>
        <v>4.4999999999999999E-4</v>
      </c>
      <c r="S274" s="148">
        <v>0</v>
      </c>
      <c r="T274" s="149">
        <f t="shared" si="28"/>
        <v>0</v>
      </c>
      <c r="AR274" s="150" t="s">
        <v>228</v>
      </c>
      <c r="AT274" s="150" t="s">
        <v>151</v>
      </c>
      <c r="AU274" s="150" t="s">
        <v>125</v>
      </c>
      <c r="AY274" s="16" t="s">
        <v>148</v>
      </c>
      <c r="BE274" s="151">
        <f t="shared" si="29"/>
        <v>0</v>
      </c>
      <c r="BF274" s="151">
        <f t="shared" si="30"/>
        <v>0</v>
      </c>
      <c r="BG274" s="151">
        <f t="shared" si="31"/>
        <v>0</v>
      </c>
      <c r="BH274" s="151">
        <f t="shared" si="32"/>
        <v>0</v>
      </c>
      <c r="BI274" s="151">
        <f t="shared" si="33"/>
        <v>0</v>
      </c>
      <c r="BJ274" s="16" t="s">
        <v>125</v>
      </c>
      <c r="BK274" s="151">
        <f t="shared" si="34"/>
        <v>0</v>
      </c>
      <c r="BL274" s="16" t="s">
        <v>228</v>
      </c>
      <c r="BM274" s="150" t="s">
        <v>467</v>
      </c>
    </row>
    <row r="275" spans="2:65" s="1" customFormat="1" ht="24.2" customHeight="1">
      <c r="B275" s="111"/>
      <c r="C275" s="173" t="s">
        <v>468</v>
      </c>
      <c r="D275" s="173" t="s">
        <v>186</v>
      </c>
      <c r="E275" s="174" t="s">
        <v>469</v>
      </c>
      <c r="F275" s="175" t="s">
        <v>470</v>
      </c>
      <c r="G275" s="176" t="s">
        <v>183</v>
      </c>
      <c r="H275" s="177">
        <v>1</v>
      </c>
      <c r="I275" s="178"/>
      <c r="J275" s="179">
        <f t="shared" si="25"/>
        <v>0</v>
      </c>
      <c r="K275" s="175" t="s">
        <v>155</v>
      </c>
      <c r="L275" s="180"/>
      <c r="M275" s="181" t="s">
        <v>1</v>
      </c>
      <c r="N275" s="182" t="s">
        <v>42</v>
      </c>
      <c r="P275" s="148">
        <f t="shared" si="26"/>
        <v>0</v>
      </c>
      <c r="Q275" s="148">
        <v>4.4000000000000002E-4</v>
      </c>
      <c r="R275" s="148">
        <f t="shared" si="27"/>
        <v>4.4000000000000002E-4</v>
      </c>
      <c r="S275" s="148">
        <v>0</v>
      </c>
      <c r="T275" s="149">
        <f t="shared" si="28"/>
        <v>0</v>
      </c>
      <c r="AR275" s="150" t="s">
        <v>259</v>
      </c>
      <c r="AT275" s="150" t="s">
        <v>186</v>
      </c>
      <c r="AU275" s="150" t="s">
        <v>125</v>
      </c>
      <c r="AY275" s="16" t="s">
        <v>148</v>
      </c>
      <c r="BE275" s="151">
        <f t="shared" si="29"/>
        <v>0</v>
      </c>
      <c r="BF275" s="151">
        <f t="shared" si="30"/>
        <v>0</v>
      </c>
      <c r="BG275" s="151">
        <f t="shared" si="31"/>
        <v>0</v>
      </c>
      <c r="BH275" s="151">
        <f t="shared" si="32"/>
        <v>0</v>
      </c>
      <c r="BI275" s="151">
        <f t="shared" si="33"/>
        <v>0</v>
      </c>
      <c r="BJ275" s="16" t="s">
        <v>125</v>
      </c>
      <c r="BK275" s="151">
        <f t="shared" si="34"/>
        <v>0</v>
      </c>
      <c r="BL275" s="16" t="s">
        <v>228</v>
      </c>
      <c r="BM275" s="150" t="s">
        <v>471</v>
      </c>
    </row>
    <row r="276" spans="2:65" s="1" customFormat="1" ht="24.2" customHeight="1">
      <c r="B276" s="111"/>
      <c r="C276" s="173" t="s">
        <v>472</v>
      </c>
      <c r="D276" s="173" t="s">
        <v>186</v>
      </c>
      <c r="E276" s="174" t="s">
        <v>473</v>
      </c>
      <c r="F276" s="175" t="s">
        <v>474</v>
      </c>
      <c r="G276" s="176" t="s">
        <v>183</v>
      </c>
      <c r="H276" s="177">
        <v>1</v>
      </c>
      <c r="I276" s="178"/>
      <c r="J276" s="179">
        <f t="shared" si="25"/>
        <v>0</v>
      </c>
      <c r="K276" s="175" t="s">
        <v>1</v>
      </c>
      <c r="L276" s="180"/>
      <c r="M276" s="181" t="s">
        <v>1</v>
      </c>
      <c r="N276" s="182" t="s">
        <v>42</v>
      </c>
      <c r="P276" s="148">
        <f t="shared" si="26"/>
        <v>0</v>
      </c>
      <c r="Q276" s="148">
        <v>0</v>
      </c>
      <c r="R276" s="148">
        <f t="shared" si="27"/>
        <v>0</v>
      </c>
      <c r="S276" s="148">
        <v>0</v>
      </c>
      <c r="T276" s="149">
        <f t="shared" si="28"/>
        <v>0</v>
      </c>
      <c r="AR276" s="150" t="s">
        <v>259</v>
      </c>
      <c r="AT276" s="150" t="s">
        <v>186</v>
      </c>
      <c r="AU276" s="150" t="s">
        <v>125</v>
      </c>
      <c r="AY276" s="16" t="s">
        <v>148</v>
      </c>
      <c r="BE276" s="151">
        <f t="shared" si="29"/>
        <v>0</v>
      </c>
      <c r="BF276" s="151">
        <f t="shared" si="30"/>
        <v>0</v>
      </c>
      <c r="BG276" s="151">
        <f t="shared" si="31"/>
        <v>0</v>
      </c>
      <c r="BH276" s="151">
        <f t="shared" si="32"/>
        <v>0</v>
      </c>
      <c r="BI276" s="151">
        <f t="shared" si="33"/>
        <v>0</v>
      </c>
      <c r="BJ276" s="16" t="s">
        <v>125</v>
      </c>
      <c r="BK276" s="151">
        <f t="shared" si="34"/>
        <v>0</v>
      </c>
      <c r="BL276" s="16" t="s">
        <v>228</v>
      </c>
      <c r="BM276" s="150" t="s">
        <v>475</v>
      </c>
    </row>
    <row r="277" spans="2:65" s="1" customFormat="1" ht="24.2" customHeight="1">
      <c r="B277" s="111"/>
      <c r="C277" s="140" t="s">
        <v>476</v>
      </c>
      <c r="D277" s="140" t="s">
        <v>151</v>
      </c>
      <c r="E277" s="141" t="s">
        <v>477</v>
      </c>
      <c r="F277" s="142" t="s">
        <v>478</v>
      </c>
      <c r="G277" s="143" t="s">
        <v>183</v>
      </c>
      <c r="H277" s="144">
        <v>1</v>
      </c>
      <c r="I277" s="145"/>
      <c r="J277" s="146">
        <f t="shared" si="25"/>
        <v>0</v>
      </c>
      <c r="K277" s="142" t="s">
        <v>155</v>
      </c>
      <c r="L277" s="31"/>
      <c r="M277" s="147" t="s">
        <v>1</v>
      </c>
      <c r="N277" s="110" t="s">
        <v>42</v>
      </c>
      <c r="P277" s="148">
        <f t="shared" si="26"/>
        <v>0</v>
      </c>
      <c r="Q277" s="148">
        <v>3.1E-4</v>
      </c>
      <c r="R277" s="148">
        <f t="shared" si="27"/>
        <v>3.1E-4</v>
      </c>
      <c r="S277" s="148">
        <v>0</v>
      </c>
      <c r="T277" s="149">
        <f t="shared" si="28"/>
        <v>0</v>
      </c>
      <c r="AR277" s="150" t="s">
        <v>228</v>
      </c>
      <c r="AT277" s="150" t="s">
        <v>151</v>
      </c>
      <c r="AU277" s="150" t="s">
        <v>125</v>
      </c>
      <c r="AY277" s="16" t="s">
        <v>148</v>
      </c>
      <c r="BE277" s="151">
        <f t="shared" si="29"/>
        <v>0</v>
      </c>
      <c r="BF277" s="151">
        <f t="shared" si="30"/>
        <v>0</v>
      </c>
      <c r="BG277" s="151">
        <f t="shared" si="31"/>
        <v>0</v>
      </c>
      <c r="BH277" s="151">
        <f t="shared" si="32"/>
        <v>0</v>
      </c>
      <c r="BI277" s="151">
        <f t="shared" si="33"/>
        <v>0</v>
      </c>
      <c r="BJ277" s="16" t="s">
        <v>125</v>
      </c>
      <c r="BK277" s="151">
        <f t="shared" si="34"/>
        <v>0</v>
      </c>
      <c r="BL277" s="16" t="s">
        <v>228</v>
      </c>
      <c r="BM277" s="150" t="s">
        <v>479</v>
      </c>
    </row>
    <row r="278" spans="2:65" s="1" customFormat="1" ht="24.2" customHeight="1">
      <c r="B278" s="111"/>
      <c r="C278" s="140" t="s">
        <v>480</v>
      </c>
      <c r="D278" s="140" t="s">
        <v>151</v>
      </c>
      <c r="E278" s="141" t="s">
        <v>481</v>
      </c>
      <c r="F278" s="142" t="s">
        <v>482</v>
      </c>
      <c r="G278" s="143" t="s">
        <v>212</v>
      </c>
      <c r="H278" s="144">
        <v>0.18</v>
      </c>
      <c r="I278" s="145"/>
      <c r="J278" s="146">
        <f t="shared" si="25"/>
        <v>0</v>
      </c>
      <c r="K278" s="142" t="s">
        <v>155</v>
      </c>
      <c r="L278" s="31"/>
      <c r="M278" s="147" t="s">
        <v>1</v>
      </c>
      <c r="N278" s="110" t="s">
        <v>42</v>
      </c>
      <c r="P278" s="148">
        <f t="shared" si="26"/>
        <v>0</v>
      </c>
      <c r="Q278" s="148">
        <v>0</v>
      </c>
      <c r="R278" s="148">
        <f t="shared" si="27"/>
        <v>0</v>
      </c>
      <c r="S278" s="148">
        <v>0</v>
      </c>
      <c r="T278" s="149">
        <f t="shared" si="28"/>
        <v>0</v>
      </c>
      <c r="AR278" s="150" t="s">
        <v>228</v>
      </c>
      <c r="AT278" s="150" t="s">
        <v>151</v>
      </c>
      <c r="AU278" s="150" t="s">
        <v>125</v>
      </c>
      <c r="AY278" s="16" t="s">
        <v>148</v>
      </c>
      <c r="BE278" s="151">
        <f t="shared" si="29"/>
        <v>0</v>
      </c>
      <c r="BF278" s="151">
        <f t="shared" si="30"/>
        <v>0</v>
      </c>
      <c r="BG278" s="151">
        <f t="shared" si="31"/>
        <v>0</v>
      </c>
      <c r="BH278" s="151">
        <f t="shared" si="32"/>
        <v>0</v>
      </c>
      <c r="BI278" s="151">
        <f t="shared" si="33"/>
        <v>0</v>
      </c>
      <c r="BJ278" s="16" t="s">
        <v>125</v>
      </c>
      <c r="BK278" s="151">
        <f t="shared" si="34"/>
        <v>0</v>
      </c>
      <c r="BL278" s="16" t="s">
        <v>228</v>
      </c>
      <c r="BM278" s="150" t="s">
        <v>483</v>
      </c>
    </row>
    <row r="279" spans="2:65" s="1" customFormat="1" ht="37.9" customHeight="1">
      <c r="B279" s="111"/>
      <c r="C279" s="140" t="s">
        <v>484</v>
      </c>
      <c r="D279" s="140" t="s">
        <v>151</v>
      </c>
      <c r="E279" s="141" t="s">
        <v>485</v>
      </c>
      <c r="F279" s="142" t="s">
        <v>486</v>
      </c>
      <c r="G279" s="143" t="s">
        <v>318</v>
      </c>
      <c r="H279" s="144">
        <v>1</v>
      </c>
      <c r="I279" s="145"/>
      <c r="J279" s="146">
        <f t="shared" si="25"/>
        <v>0</v>
      </c>
      <c r="K279" s="142" t="s">
        <v>1</v>
      </c>
      <c r="L279" s="31"/>
      <c r="M279" s="147" t="s">
        <v>1</v>
      </c>
      <c r="N279" s="110" t="s">
        <v>42</v>
      </c>
      <c r="P279" s="148">
        <f t="shared" si="26"/>
        <v>0</v>
      </c>
      <c r="Q279" s="148">
        <v>0</v>
      </c>
      <c r="R279" s="148">
        <f t="shared" si="27"/>
        <v>0</v>
      </c>
      <c r="S279" s="148">
        <v>0</v>
      </c>
      <c r="T279" s="149">
        <f t="shared" si="28"/>
        <v>0</v>
      </c>
      <c r="AR279" s="150" t="s">
        <v>228</v>
      </c>
      <c r="AT279" s="150" t="s">
        <v>151</v>
      </c>
      <c r="AU279" s="150" t="s">
        <v>125</v>
      </c>
      <c r="AY279" s="16" t="s">
        <v>148</v>
      </c>
      <c r="BE279" s="151">
        <f t="shared" si="29"/>
        <v>0</v>
      </c>
      <c r="BF279" s="151">
        <f t="shared" si="30"/>
        <v>0</v>
      </c>
      <c r="BG279" s="151">
        <f t="shared" si="31"/>
        <v>0</v>
      </c>
      <c r="BH279" s="151">
        <f t="shared" si="32"/>
        <v>0</v>
      </c>
      <c r="BI279" s="151">
        <f t="shared" si="33"/>
        <v>0</v>
      </c>
      <c r="BJ279" s="16" t="s">
        <v>125</v>
      </c>
      <c r="BK279" s="151">
        <f t="shared" si="34"/>
        <v>0</v>
      </c>
      <c r="BL279" s="16" t="s">
        <v>228</v>
      </c>
      <c r="BM279" s="150" t="s">
        <v>487</v>
      </c>
    </row>
    <row r="280" spans="2:65" s="1" customFormat="1" ht="16.5" customHeight="1">
      <c r="B280" s="111"/>
      <c r="C280" s="140" t="s">
        <v>488</v>
      </c>
      <c r="D280" s="140" t="s">
        <v>151</v>
      </c>
      <c r="E280" s="141" t="s">
        <v>489</v>
      </c>
      <c r="F280" s="142" t="s">
        <v>490</v>
      </c>
      <c r="G280" s="143" t="s">
        <v>318</v>
      </c>
      <c r="H280" s="144">
        <v>1</v>
      </c>
      <c r="I280" s="145"/>
      <c r="J280" s="146">
        <f t="shared" si="25"/>
        <v>0</v>
      </c>
      <c r="K280" s="142" t="s">
        <v>1</v>
      </c>
      <c r="L280" s="31"/>
      <c r="M280" s="147" t="s">
        <v>1</v>
      </c>
      <c r="N280" s="110" t="s">
        <v>42</v>
      </c>
      <c r="P280" s="148">
        <f t="shared" si="26"/>
        <v>0</v>
      </c>
      <c r="Q280" s="148">
        <v>0</v>
      </c>
      <c r="R280" s="148">
        <f t="shared" si="27"/>
        <v>0</v>
      </c>
      <c r="S280" s="148">
        <v>0</v>
      </c>
      <c r="T280" s="149">
        <f t="shared" si="28"/>
        <v>0</v>
      </c>
      <c r="AR280" s="150" t="s">
        <v>228</v>
      </c>
      <c r="AT280" s="150" t="s">
        <v>151</v>
      </c>
      <c r="AU280" s="150" t="s">
        <v>125</v>
      </c>
      <c r="AY280" s="16" t="s">
        <v>148</v>
      </c>
      <c r="BE280" s="151">
        <f t="shared" si="29"/>
        <v>0</v>
      </c>
      <c r="BF280" s="151">
        <f t="shared" si="30"/>
        <v>0</v>
      </c>
      <c r="BG280" s="151">
        <f t="shared" si="31"/>
        <v>0</v>
      </c>
      <c r="BH280" s="151">
        <f t="shared" si="32"/>
        <v>0</v>
      </c>
      <c r="BI280" s="151">
        <f t="shared" si="33"/>
        <v>0</v>
      </c>
      <c r="BJ280" s="16" t="s">
        <v>125</v>
      </c>
      <c r="BK280" s="151">
        <f t="shared" si="34"/>
        <v>0</v>
      </c>
      <c r="BL280" s="16" t="s">
        <v>228</v>
      </c>
      <c r="BM280" s="150" t="s">
        <v>491</v>
      </c>
    </row>
    <row r="281" spans="2:65" s="1" customFormat="1" ht="16.5" customHeight="1">
      <c r="B281" s="111"/>
      <c r="C281" s="140" t="s">
        <v>492</v>
      </c>
      <c r="D281" s="140" t="s">
        <v>151</v>
      </c>
      <c r="E281" s="141" t="s">
        <v>493</v>
      </c>
      <c r="F281" s="142" t="s">
        <v>494</v>
      </c>
      <c r="G281" s="143" t="s">
        <v>183</v>
      </c>
      <c r="H281" s="144">
        <v>1</v>
      </c>
      <c r="I281" s="145"/>
      <c r="J281" s="146">
        <f t="shared" si="25"/>
        <v>0</v>
      </c>
      <c r="K281" s="142" t="s">
        <v>495</v>
      </c>
      <c r="L281" s="31"/>
      <c r="M281" s="147" t="s">
        <v>1</v>
      </c>
      <c r="N281" s="110" t="s">
        <v>42</v>
      </c>
      <c r="P281" s="148">
        <f t="shared" si="26"/>
        <v>0</v>
      </c>
      <c r="Q281" s="148">
        <v>0</v>
      </c>
      <c r="R281" s="148">
        <f t="shared" si="27"/>
        <v>0</v>
      </c>
      <c r="S281" s="148">
        <v>0</v>
      </c>
      <c r="T281" s="149">
        <f t="shared" si="28"/>
        <v>0</v>
      </c>
      <c r="AR281" s="150" t="s">
        <v>228</v>
      </c>
      <c r="AT281" s="150" t="s">
        <v>151</v>
      </c>
      <c r="AU281" s="150" t="s">
        <v>125</v>
      </c>
      <c r="AY281" s="16" t="s">
        <v>148</v>
      </c>
      <c r="BE281" s="151">
        <f t="shared" si="29"/>
        <v>0</v>
      </c>
      <c r="BF281" s="151">
        <f t="shared" si="30"/>
        <v>0</v>
      </c>
      <c r="BG281" s="151">
        <f t="shared" si="31"/>
        <v>0</v>
      </c>
      <c r="BH281" s="151">
        <f t="shared" si="32"/>
        <v>0</v>
      </c>
      <c r="BI281" s="151">
        <f t="shared" si="33"/>
        <v>0</v>
      </c>
      <c r="BJ281" s="16" t="s">
        <v>125</v>
      </c>
      <c r="BK281" s="151">
        <f t="shared" si="34"/>
        <v>0</v>
      </c>
      <c r="BL281" s="16" t="s">
        <v>228</v>
      </c>
      <c r="BM281" s="150" t="s">
        <v>496</v>
      </c>
    </row>
    <row r="282" spans="2:65" s="1" customFormat="1" ht="21.75" customHeight="1">
      <c r="B282" s="111"/>
      <c r="C282" s="173" t="s">
        <v>497</v>
      </c>
      <c r="D282" s="173" t="s">
        <v>186</v>
      </c>
      <c r="E282" s="174" t="s">
        <v>498</v>
      </c>
      <c r="F282" s="175" t="s">
        <v>499</v>
      </c>
      <c r="G282" s="176" t="s">
        <v>183</v>
      </c>
      <c r="H282" s="177">
        <v>1</v>
      </c>
      <c r="I282" s="178"/>
      <c r="J282" s="179">
        <f t="shared" si="25"/>
        <v>0</v>
      </c>
      <c r="K282" s="175" t="s">
        <v>1</v>
      </c>
      <c r="L282" s="180"/>
      <c r="M282" s="181" t="s">
        <v>1</v>
      </c>
      <c r="N282" s="182" t="s">
        <v>42</v>
      </c>
      <c r="P282" s="148">
        <f t="shared" si="26"/>
        <v>0</v>
      </c>
      <c r="Q282" s="148">
        <v>0.1</v>
      </c>
      <c r="R282" s="148">
        <f t="shared" si="27"/>
        <v>0.1</v>
      </c>
      <c r="S282" s="148">
        <v>0</v>
      </c>
      <c r="T282" s="149">
        <f t="shared" si="28"/>
        <v>0</v>
      </c>
      <c r="AR282" s="150" t="s">
        <v>259</v>
      </c>
      <c r="AT282" s="150" t="s">
        <v>186</v>
      </c>
      <c r="AU282" s="150" t="s">
        <v>125</v>
      </c>
      <c r="AY282" s="16" t="s">
        <v>148</v>
      </c>
      <c r="BE282" s="151">
        <f t="shared" si="29"/>
        <v>0</v>
      </c>
      <c r="BF282" s="151">
        <f t="shared" si="30"/>
        <v>0</v>
      </c>
      <c r="BG282" s="151">
        <f t="shared" si="31"/>
        <v>0</v>
      </c>
      <c r="BH282" s="151">
        <f t="shared" si="32"/>
        <v>0</v>
      </c>
      <c r="BI282" s="151">
        <f t="shared" si="33"/>
        <v>0</v>
      </c>
      <c r="BJ282" s="16" t="s">
        <v>125</v>
      </c>
      <c r="BK282" s="151">
        <f t="shared" si="34"/>
        <v>0</v>
      </c>
      <c r="BL282" s="16" t="s">
        <v>228</v>
      </c>
      <c r="BM282" s="150" t="s">
        <v>500</v>
      </c>
    </row>
    <row r="283" spans="2:65" s="11" customFormat="1" ht="22.9" customHeight="1">
      <c r="B283" s="128"/>
      <c r="D283" s="129" t="s">
        <v>75</v>
      </c>
      <c r="E283" s="138" t="s">
        <v>501</v>
      </c>
      <c r="F283" s="138" t="s">
        <v>502</v>
      </c>
      <c r="I283" s="131"/>
      <c r="J283" s="139">
        <f>BK283</f>
        <v>0</v>
      </c>
      <c r="L283" s="128"/>
      <c r="M283" s="133"/>
      <c r="P283" s="134">
        <f>SUM(P284:P285)</f>
        <v>0</v>
      </c>
      <c r="R283" s="134">
        <f>SUM(R284:R285)</f>
        <v>1.2E-2</v>
      </c>
      <c r="T283" s="135">
        <f>SUM(T284:T285)</f>
        <v>0</v>
      </c>
      <c r="AR283" s="129" t="s">
        <v>125</v>
      </c>
      <c r="AT283" s="136" t="s">
        <v>75</v>
      </c>
      <c r="AU283" s="136" t="s">
        <v>84</v>
      </c>
      <c r="AY283" s="129" t="s">
        <v>148</v>
      </c>
      <c r="BK283" s="137">
        <f>SUM(BK284:BK285)</f>
        <v>0</v>
      </c>
    </row>
    <row r="284" spans="2:65" s="1" customFormat="1" ht="33" customHeight="1">
      <c r="B284" s="111"/>
      <c r="C284" s="140" t="s">
        <v>503</v>
      </c>
      <c r="D284" s="140" t="s">
        <v>151</v>
      </c>
      <c r="E284" s="141" t="s">
        <v>504</v>
      </c>
      <c r="F284" s="142" t="s">
        <v>505</v>
      </c>
      <c r="G284" s="143" t="s">
        <v>349</v>
      </c>
      <c r="H284" s="144">
        <v>1</v>
      </c>
      <c r="I284" s="145"/>
      <c r="J284" s="146">
        <f>ROUND(I284*H284,2)</f>
        <v>0</v>
      </c>
      <c r="K284" s="142" t="s">
        <v>155</v>
      </c>
      <c r="L284" s="31"/>
      <c r="M284" s="147" t="s">
        <v>1</v>
      </c>
      <c r="N284" s="110" t="s">
        <v>42</v>
      </c>
      <c r="P284" s="148">
        <f>O284*H284</f>
        <v>0</v>
      </c>
      <c r="Q284" s="148">
        <v>1.2E-2</v>
      </c>
      <c r="R284" s="148">
        <f>Q284*H284</f>
        <v>1.2E-2</v>
      </c>
      <c r="S284" s="148">
        <v>0</v>
      </c>
      <c r="T284" s="149">
        <f>S284*H284</f>
        <v>0</v>
      </c>
      <c r="AR284" s="150" t="s">
        <v>228</v>
      </c>
      <c r="AT284" s="150" t="s">
        <v>151</v>
      </c>
      <c r="AU284" s="150" t="s">
        <v>125</v>
      </c>
      <c r="AY284" s="16" t="s">
        <v>148</v>
      </c>
      <c r="BE284" s="151">
        <f>IF(N284="základní",J284,0)</f>
        <v>0</v>
      </c>
      <c r="BF284" s="151">
        <f>IF(N284="snížená",J284,0)</f>
        <v>0</v>
      </c>
      <c r="BG284" s="151">
        <f>IF(N284="zákl. přenesená",J284,0)</f>
        <v>0</v>
      </c>
      <c r="BH284" s="151">
        <f>IF(N284="sníž. přenesená",J284,0)</f>
        <v>0</v>
      </c>
      <c r="BI284" s="151">
        <f>IF(N284="nulová",J284,0)</f>
        <v>0</v>
      </c>
      <c r="BJ284" s="16" t="s">
        <v>125</v>
      </c>
      <c r="BK284" s="151">
        <f>ROUND(I284*H284,2)</f>
        <v>0</v>
      </c>
      <c r="BL284" s="16" t="s">
        <v>228</v>
      </c>
      <c r="BM284" s="150" t="s">
        <v>506</v>
      </c>
    </row>
    <row r="285" spans="2:65" s="1" customFormat="1" ht="24.2" customHeight="1">
      <c r="B285" s="111"/>
      <c r="C285" s="140" t="s">
        <v>507</v>
      </c>
      <c r="D285" s="140" t="s">
        <v>151</v>
      </c>
      <c r="E285" s="141" t="s">
        <v>508</v>
      </c>
      <c r="F285" s="142" t="s">
        <v>509</v>
      </c>
      <c r="G285" s="143" t="s">
        <v>212</v>
      </c>
      <c r="H285" s="144">
        <v>1.2E-2</v>
      </c>
      <c r="I285" s="145"/>
      <c r="J285" s="146">
        <f>ROUND(I285*H285,2)</f>
        <v>0</v>
      </c>
      <c r="K285" s="142" t="s">
        <v>155</v>
      </c>
      <c r="L285" s="31"/>
      <c r="M285" s="147" t="s">
        <v>1</v>
      </c>
      <c r="N285" s="110" t="s">
        <v>42</v>
      </c>
      <c r="P285" s="148">
        <f>O285*H285</f>
        <v>0</v>
      </c>
      <c r="Q285" s="148">
        <v>0</v>
      </c>
      <c r="R285" s="148">
        <f>Q285*H285</f>
        <v>0</v>
      </c>
      <c r="S285" s="148">
        <v>0</v>
      </c>
      <c r="T285" s="149">
        <f>S285*H285</f>
        <v>0</v>
      </c>
      <c r="AR285" s="150" t="s">
        <v>228</v>
      </c>
      <c r="AT285" s="150" t="s">
        <v>151</v>
      </c>
      <c r="AU285" s="150" t="s">
        <v>125</v>
      </c>
      <c r="AY285" s="16" t="s">
        <v>148</v>
      </c>
      <c r="BE285" s="151">
        <f>IF(N285="základní",J285,0)</f>
        <v>0</v>
      </c>
      <c r="BF285" s="151">
        <f>IF(N285="snížená",J285,0)</f>
        <v>0</v>
      </c>
      <c r="BG285" s="151">
        <f>IF(N285="zákl. přenesená",J285,0)</f>
        <v>0</v>
      </c>
      <c r="BH285" s="151">
        <f>IF(N285="sníž. přenesená",J285,0)</f>
        <v>0</v>
      </c>
      <c r="BI285" s="151">
        <f>IF(N285="nulová",J285,0)</f>
        <v>0</v>
      </c>
      <c r="BJ285" s="16" t="s">
        <v>125</v>
      </c>
      <c r="BK285" s="151">
        <f>ROUND(I285*H285,2)</f>
        <v>0</v>
      </c>
      <c r="BL285" s="16" t="s">
        <v>228</v>
      </c>
      <c r="BM285" s="150" t="s">
        <v>510</v>
      </c>
    </row>
    <row r="286" spans="2:65" s="11" customFormat="1" ht="22.9" customHeight="1">
      <c r="B286" s="128"/>
      <c r="D286" s="129" t="s">
        <v>75</v>
      </c>
      <c r="E286" s="138" t="s">
        <v>511</v>
      </c>
      <c r="F286" s="138" t="s">
        <v>512</v>
      </c>
      <c r="I286" s="131"/>
      <c r="J286" s="139">
        <f>BK286</f>
        <v>0</v>
      </c>
      <c r="L286" s="128"/>
      <c r="M286" s="133"/>
      <c r="P286" s="134">
        <f>SUM(P287:P323)</f>
        <v>0</v>
      </c>
      <c r="R286" s="134">
        <f>SUM(R287:R323)</f>
        <v>0</v>
      </c>
      <c r="T286" s="135">
        <f>SUM(T287:T323)</f>
        <v>0</v>
      </c>
      <c r="AR286" s="129" t="s">
        <v>125</v>
      </c>
      <c r="AT286" s="136" t="s">
        <v>75</v>
      </c>
      <c r="AU286" s="136" t="s">
        <v>84</v>
      </c>
      <c r="AY286" s="129" t="s">
        <v>148</v>
      </c>
      <c r="BK286" s="137">
        <f>SUM(BK287:BK323)</f>
        <v>0</v>
      </c>
    </row>
    <row r="287" spans="2:65" s="1" customFormat="1" ht="24.2" customHeight="1">
      <c r="B287" s="111"/>
      <c r="C287" s="140" t="s">
        <v>513</v>
      </c>
      <c r="D287" s="140" t="s">
        <v>151</v>
      </c>
      <c r="E287" s="141" t="s">
        <v>514</v>
      </c>
      <c r="F287" s="142" t="s">
        <v>515</v>
      </c>
      <c r="G287" s="143" t="s">
        <v>270</v>
      </c>
      <c r="H287" s="144">
        <v>3</v>
      </c>
      <c r="I287" s="145"/>
      <c r="J287" s="146">
        <f t="shared" ref="J287:J323" si="35">ROUND(I287*H287,2)</f>
        <v>0</v>
      </c>
      <c r="K287" s="142" t="s">
        <v>1</v>
      </c>
      <c r="L287" s="31"/>
      <c r="M287" s="147" t="s">
        <v>1</v>
      </c>
      <c r="N287" s="110" t="s">
        <v>42</v>
      </c>
      <c r="P287" s="148">
        <f t="shared" ref="P287:P323" si="36">O287*H287</f>
        <v>0</v>
      </c>
      <c r="Q287" s="148">
        <v>0</v>
      </c>
      <c r="R287" s="148">
        <f t="shared" ref="R287:R323" si="37">Q287*H287</f>
        <v>0</v>
      </c>
      <c r="S287" s="148">
        <v>0</v>
      </c>
      <c r="T287" s="149">
        <f t="shared" ref="T287:T323" si="38">S287*H287</f>
        <v>0</v>
      </c>
      <c r="AR287" s="150" t="s">
        <v>156</v>
      </c>
      <c r="AT287" s="150" t="s">
        <v>151</v>
      </c>
      <c r="AU287" s="150" t="s">
        <v>125</v>
      </c>
      <c r="AY287" s="16" t="s">
        <v>148</v>
      </c>
      <c r="BE287" s="151">
        <f t="shared" ref="BE287:BE323" si="39">IF(N287="základní",J287,0)</f>
        <v>0</v>
      </c>
      <c r="BF287" s="151">
        <f t="shared" ref="BF287:BF323" si="40">IF(N287="snížená",J287,0)</f>
        <v>0</v>
      </c>
      <c r="BG287" s="151">
        <f t="shared" ref="BG287:BG323" si="41">IF(N287="zákl. přenesená",J287,0)</f>
        <v>0</v>
      </c>
      <c r="BH287" s="151">
        <f t="shared" ref="BH287:BH323" si="42">IF(N287="sníž. přenesená",J287,0)</f>
        <v>0</v>
      </c>
      <c r="BI287" s="151">
        <f t="shared" ref="BI287:BI323" si="43">IF(N287="nulová",J287,0)</f>
        <v>0</v>
      </c>
      <c r="BJ287" s="16" t="s">
        <v>125</v>
      </c>
      <c r="BK287" s="151">
        <f t="shared" ref="BK287:BK323" si="44">ROUND(I287*H287,2)</f>
        <v>0</v>
      </c>
      <c r="BL287" s="16" t="s">
        <v>156</v>
      </c>
      <c r="BM287" s="150" t="s">
        <v>516</v>
      </c>
    </row>
    <row r="288" spans="2:65" s="1" customFormat="1" ht="24.2" customHeight="1">
      <c r="B288" s="111"/>
      <c r="C288" s="140" t="s">
        <v>517</v>
      </c>
      <c r="D288" s="140" t="s">
        <v>151</v>
      </c>
      <c r="E288" s="141" t="s">
        <v>518</v>
      </c>
      <c r="F288" s="142" t="s">
        <v>519</v>
      </c>
      <c r="G288" s="143" t="s">
        <v>183</v>
      </c>
      <c r="H288" s="144">
        <v>1</v>
      </c>
      <c r="I288" s="145"/>
      <c r="J288" s="146">
        <f t="shared" si="35"/>
        <v>0</v>
      </c>
      <c r="K288" s="142" t="s">
        <v>1</v>
      </c>
      <c r="L288" s="31"/>
      <c r="M288" s="147" t="s">
        <v>1</v>
      </c>
      <c r="N288" s="110" t="s">
        <v>42</v>
      </c>
      <c r="P288" s="148">
        <f t="shared" si="36"/>
        <v>0</v>
      </c>
      <c r="Q288" s="148">
        <v>0</v>
      </c>
      <c r="R288" s="148">
        <f t="shared" si="37"/>
        <v>0</v>
      </c>
      <c r="S288" s="148">
        <v>0</v>
      </c>
      <c r="T288" s="149">
        <f t="shared" si="38"/>
        <v>0</v>
      </c>
      <c r="AR288" s="150" t="s">
        <v>156</v>
      </c>
      <c r="AT288" s="150" t="s">
        <v>151</v>
      </c>
      <c r="AU288" s="150" t="s">
        <v>125</v>
      </c>
      <c r="AY288" s="16" t="s">
        <v>148</v>
      </c>
      <c r="BE288" s="151">
        <f t="shared" si="39"/>
        <v>0</v>
      </c>
      <c r="BF288" s="151">
        <f t="shared" si="40"/>
        <v>0</v>
      </c>
      <c r="BG288" s="151">
        <f t="shared" si="41"/>
        <v>0</v>
      </c>
      <c r="BH288" s="151">
        <f t="shared" si="42"/>
        <v>0</v>
      </c>
      <c r="BI288" s="151">
        <f t="shared" si="43"/>
        <v>0</v>
      </c>
      <c r="BJ288" s="16" t="s">
        <v>125</v>
      </c>
      <c r="BK288" s="151">
        <f t="shared" si="44"/>
        <v>0</v>
      </c>
      <c r="BL288" s="16" t="s">
        <v>156</v>
      </c>
      <c r="BM288" s="150" t="s">
        <v>520</v>
      </c>
    </row>
    <row r="289" spans="2:65" s="1" customFormat="1" ht="24.2" customHeight="1">
      <c r="B289" s="111"/>
      <c r="C289" s="140" t="s">
        <v>521</v>
      </c>
      <c r="D289" s="140" t="s">
        <v>151</v>
      </c>
      <c r="E289" s="141" t="s">
        <v>522</v>
      </c>
      <c r="F289" s="142" t="s">
        <v>523</v>
      </c>
      <c r="G289" s="143" t="s">
        <v>183</v>
      </c>
      <c r="H289" s="144">
        <v>1</v>
      </c>
      <c r="I289" s="145"/>
      <c r="J289" s="146">
        <f t="shared" si="35"/>
        <v>0</v>
      </c>
      <c r="K289" s="142" t="s">
        <v>1</v>
      </c>
      <c r="L289" s="31"/>
      <c r="M289" s="147" t="s">
        <v>1</v>
      </c>
      <c r="N289" s="110" t="s">
        <v>42</v>
      </c>
      <c r="P289" s="148">
        <f t="shared" si="36"/>
        <v>0</v>
      </c>
      <c r="Q289" s="148">
        <v>0</v>
      </c>
      <c r="R289" s="148">
        <f t="shared" si="37"/>
        <v>0</v>
      </c>
      <c r="S289" s="148">
        <v>0</v>
      </c>
      <c r="T289" s="149">
        <f t="shared" si="38"/>
        <v>0</v>
      </c>
      <c r="AR289" s="150" t="s">
        <v>156</v>
      </c>
      <c r="AT289" s="150" t="s">
        <v>151</v>
      </c>
      <c r="AU289" s="150" t="s">
        <v>125</v>
      </c>
      <c r="AY289" s="16" t="s">
        <v>148</v>
      </c>
      <c r="BE289" s="151">
        <f t="shared" si="39"/>
        <v>0</v>
      </c>
      <c r="BF289" s="151">
        <f t="shared" si="40"/>
        <v>0</v>
      </c>
      <c r="BG289" s="151">
        <f t="shared" si="41"/>
        <v>0</v>
      </c>
      <c r="BH289" s="151">
        <f t="shared" si="42"/>
        <v>0</v>
      </c>
      <c r="BI289" s="151">
        <f t="shared" si="43"/>
        <v>0</v>
      </c>
      <c r="BJ289" s="16" t="s">
        <v>125</v>
      </c>
      <c r="BK289" s="151">
        <f t="shared" si="44"/>
        <v>0</v>
      </c>
      <c r="BL289" s="16" t="s">
        <v>156</v>
      </c>
      <c r="BM289" s="150" t="s">
        <v>524</v>
      </c>
    </row>
    <row r="290" spans="2:65" s="1" customFormat="1" ht="16.5" customHeight="1">
      <c r="B290" s="111"/>
      <c r="C290" s="140" t="s">
        <v>525</v>
      </c>
      <c r="D290" s="140" t="s">
        <v>151</v>
      </c>
      <c r="E290" s="141" t="s">
        <v>526</v>
      </c>
      <c r="F290" s="142" t="s">
        <v>527</v>
      </c>
      <c r="G290" s="143" t="s">
        <v>183</v>
      </c>
      <c r="H290" s="144">
        <v>1</v>
      </c>
      <c r="I290" s="145"/>
      <c r="J290" s="146">
        <f t="shared" si="35"/>
        <v>0</v>
      </c>
      <c r="K290" s="142" t="s">
        <v>1</v>
      </c>
      <c r="L290" s="31"/>
      <c r="M290" s="147" t="s">
        <v>1</v>
      </c>
      <c r="N290" s="110" t="s">
        <v>42</v>
      </c>
      <c r="P290" s="148">
        <f t="shared" si="36"/>
        <v>0</v>
      </c>
      <c r="Q290" s="148">
        <v>0</v>
      </c>
      <c r="R290" s="148">
        <f t="shared" si="37"/>
        <v>0</v>
      </c>
      <c r="S290" s="148">
        <v>0</v>
      </c>
      <c r="T290" s="149">
        <f t="shared" si="38"/>
        <v>0</v>
      </c>
      <c r="AR290" s="150" t="s">
        <v>156</v>
      </c>
      <c r="AT290" s="150" t="s">
        <v>151</v>
      </c>
      <c r="AU290" s="150" t="s">
        <v>125</v>
      </c>
      <c r="AY290" s="16" t="s">
        <v>148</v>
      </c>
      <c r="BE290" s="151">
        <f t="shared" si="39"/>
        <v>0</v>
      </c>
      <c r="BF290" s="151">
        <f t="shared" si="40"/>
        <v>0</v>
      </c>
      <c r="BG290" s="151">
        <f t="shared" si="41"/>
        <v>0</v>
      </c>
      <c r="BH290" s="151">
        <f t="shared" si="42"/>
        <v>0</v>
      </c>
      <c r="BI290" s="151">
        <f t="shared" si="43"/>
        <v>0</v>
      </c>
      <c r="BJ290" s="16" t="s">
        <v>125</v>
      </c>
      <c r="BK290" s="151">
        <f t="shared" si="44"/>
        <v>0</v>
      </c>
      <c r="BL290" s="16" t="s">
        <v>156</v>
      </c>
      <c r="BM290" s="150" t="s">
        <v>528</v>
      </c>
    </row>
    <row r="291" spans="2:65" s="1" customFormat="1" ht="24.2" customHeight="1">
      <c r="B291" s="111"/>
      <c r="C291" s="140" t="s">
        <v>529</v>
      </c>
      <c r="D291" s="140" t="s">
        <v>151</v>
      </c>
      <c r="E291" s="141" t="s">
        <v>530</v>
      </c>
      <c r="F291" s="142" t="s">
        <v>531</v>
      </c>
      <c r="G291" s="143" t="s">
        <v>532</v>
      </c>
      <c r="H291" s="144">
        <v>1</v>
      </c>
      <c r="I291" s="145"/>
      <c r="J291" s="146">
        <f t="shared" si="35"/>
        <v>0</v>
      </c>
      <c r="K291" s="142" t="s">
        <v>1</v>
      </c>
      <c r="L291" s="31"/>
      <c r="M291" s="147" t="s">
        <v>1</v>
      </c>
      <c r="N291" s="110" t="s">
        <v>42</v>
      </c>
      <c r="P291" s="148">
        <f t="shared" si="36"/>
        <v>0</v>
      </c>
      <c r="Q291" s="148">
        <v>0</v>
      </c>
      <c r="R291" s="148">
        <f t="shared" si="37"/>
        <v>0</v>
      </c>
      <c r="S291" s="148">
        <v>0</v>
      </c>
      <c r="T291" s="149">
        <f t="shared" si="38"/>
        <v>0</v>
      </c>
      <c r="AR291" s="150" t="s">
        <v>156</v>
      </c>
      <c r="AT291" s="150" t="s">
        <v>151</v>
      </c>
      <c r="AU291" s="150" t="s">
        <v>125</v>
      </c>
      <c r="AY291" s="16" t="s">
        <v>148</v>
      </c>
      <c r="BE291" s="151">
        <f t="shared" si="39"/>
        <v>0</v>
      </c>
      <c r="BF291" s="151">
        <f t="shared" si="40"/>
        <v>0</v>
      </c>
      <c r="BG291" s="151">
        <f t="shared" si="41"/>
        <v>0</v>
      </c>
      <c r="BH291" s="151">
        <f t="shared" si="42"/>
        <v>0</v>
      </c>
      <c r="BI291" s="151">
        <f t="shared" si="43"/>
        <v>0</v>
      </c>
      <c r="BJ291" s="16" t="s">
        <v>125</v>
      </c>
      <c r="BK291" s="151">
        <f t="shared" si="44"/>
        <v>0</v>
      </c>
      <c r="BL291" s="16" t="s">
        <v>156</v>
      </c>
      <c r="BM291" s="150" t="s">
        <v>533</v>
      </c>
    </row>
    <row r="292" spans="2:65" s="1" customFormat="1" ht="24.2" customHeight="1">
      <c r="B292" s="111"/>
      <c r="C292" s="140" t="s">
        <v>534</v>
      </c>
      <c r="D292" s="140" t="s">
        <v>151</v>
      </c>
      <c r="E292" s="141" t="s">
        <v>535</v>
      </c>
      <c r="F292" s="142" t="s">
        <v>536</v>
      </c>
      <c r="G292" s="143" t="s">
        <v>532</v>
      </c>
      <c r="H292" s="144">
        <v>6</v>
      </c>
      <c r="I292" s="145"/>
      <c r="J292" s="146">
        <f t="shared" si="35"/>
        <v>0</v>
      </c>
      <c r="K292" s="142" t="s">
        <v>1</v>
      </c>
      <c r="L292" s="31"/>
      <c r="M292" s="147" t="s">
        <v>1</v>
      </c>
      <c r="N292" s="110" t="s">
        <v>42</v>
      </c>
      <c r="P292" s="148">
        <f t="shared" si="36"/>
        <v>0</v>
      </c>
      <c r="Q292" s="148">
        <v>0</v>
      </c>
      <c r="R292" s="148">
        <f t="shared" si="37"/>
        <v>0</v>
      </c>
      <c r="S292" s="148">
        <v>0</v>
      </c>
      <c r="T292" s="149">
        <f t="shared" si="38"/>
        <v>0</v>
      </c>
      <c r="AR292" s="150" t="s">
        <v>156</v>
      </c>
      <c r="AT292" s="150" t="s">
        <v>151</v>
      </c>
      <c r="AU292" s="150" t="s">
        <v>125</v>
      </c>
      <c r="AY292" s="16" t="s">
        <v>148</v>
      </c>
      <c r="BE292" s="151">
        <f t="shared" si="39"/>
        <v>0</v>
      </c>
      <c r="BF292" s="151">
        <f t="shared" si="40"/>
        <v>0</v>
      </c>
      <c r="BG292" s="151">
        <f t="shared" si="41"/>
        <v>0</v>
      </c>
      <c r="BH292" s="151">
        <f t="shared" si="42"/>
        <v>0</v>
      </c>
      <c r="BI292" s="151">
        <f t="shared" si="43"/>
        <v>0</v>
      </c>
      <c r="BJ292" s="16" t="s">
        <v>125</v>
      </c>
      <c r="BK292" s="151">
        <f t="shared" si="44"/>
        <v>0</v>
      </c>
      <c r="BL292" s="16" t="s">
        <v>156</v>
      </c>
      <c r="BM292" s="150" t="s">
        <v>537</v>
      </c>
    </row>
    <row r="293" spans="2:65" s="1" customFormat="1" ht="24.2" customHeight="1">
      <c r="B293" s="111"/>
      <c r="C293" s="140" t="s">
        <v>538</v>
      </c>
      <c r="D293" s="140" t="s">
        <v>151</v>
      </c>
      <c r="E293" s="141" t="s">
        <v>539</v>
      </c>
      <c r="F293" s="142" t="s">
        <v>540</v>
      </c>
      <c r="G293" s="143" t="s">
        <v>532</v>
      </c>
      <c r="H293" s="144">
        <v>1</v>
      </c>
      <c r="I293" s="145"/>
      <c r="J293" s="146">
        <f t="shared" si="35"/>
        <v>0</v>
      </c>
      <c r="K293" s="142" t="s">
        <v>1</v>
      </c>
      <c r="L293" s="31"/>
      <c r="M293" s="147" t="s">
        <v>1</v>
      </c>
      <c r="N293" s="110" t="s">
        <v>42</v>
      </c>
      <c r="P293" s="148">
        <f t="shared" si="36"/>
        <v>0</v>
      </c>
      <c r="Q293" s="148">
        <v>0</v>
      </c>
      <c r="R293" s="148">
        <f t="shared" si="37"/>
        <v>0</v>
      </c>
      <c r="S293" s="148">
        <v>0</v>
      </c>
      <c r="T293" s="149">
        <f t="shared" si="38"/>
        <v>0</v>
      </c>
      <c r="AR293" s="150" t="s">
        <v>156</v>
      </c>
      <c r="AT293" s="150" t="s">
        <v>151</v>
      </c>
      <c r="AU293" s="150" t="s">
        <v>125</v>
      </c>
      <c r="AY293" s="16" t="s">
        <v>148</v>
      </c>
      <c r="BE293" s="151">
        <f t="shared" si="39"/>
        <v>0</v>
      </c>
      <c r="BF293" s="151">
        <f t="shared" si="40"/>
        <v>0</v>
      </c>
      <c r="BG293" s="151">
        <f t="shared" si="41"/>
        <v>0</v>
      </c>
      <c r="BH293" s="151">
        <f t="shared" si="42"/>
        <v>0</v>
      </c>
      <c r="BI293" s="151">
        <f t="shared" si="43"/>
        <v>0</v>
      </c>
      <c r="BJ293" s="16" t="s">
        <v>125</v>
      </c>
      <c r="BK293" s="151">
        <f t="shared" si="44"/>
        <v>0</v>
      </c>
      <c r="BL293" s="16" t="s">
        <v>156</v>
      </c>
      <c r="BM293" s="150" t="s">
        <v>541</v>
      </c>
    </row>
    <row r="294" spans="2:65" s="1" customFormat="1" ht="24.2" customHeight="1">
      <c r="B294" s="111"/>
      <c r="C294" s="140" t="s">
        <v>542</v>
      </c>
      <c r="D294" s="140" t="s">
        <v>151</v>
      </c>
      <c r="E294" s="141" t="s">
        <v>543</v>
      </c>
      <c r="F294" s="142" t="s">
        <v>544</v>
      </c>
      <c r="G294" s="143" t="s">
        <v>532</v>
      </c>
      <c r="H294" s="144">
        <v>1</v>
      </c>
      <c r="I294" s="145"/>
      <c r="J294" s="146">
        <f t="shared" si="35"/>
        <v>0</v>
      </c>
      <c r="K294" s="142" t="s">
        <v>1</v>
      </c>
      <c r="L294" s="31"/>
      <c r="M294" s="147" t="s">
        <v>1</v>
      </c>
      <c r="N294" s="110" t="s">
        <v>42</v>
      </c>
      <c r="P294" s="148">
        <f t="shared" si="36"/>
        <v>0</v>
      </c>
      <c r="Q294" s="148">
        <v>0</v>
      </c>
      <c r="R294" s="148">
        <f t="shared" si="37"/>
        <v>0</v>
      </c>
      <c r="S294" s="148">
        <v>0</v>
      </c>
      <c r="T294" s="149">
        <f t="shared" si="38"/>
        <v>0</v>
      </c>
      <c r="AR294" s="150" t="s">
        <v>156</v>
      </c>
      <c r="AT294" s="150" t="s">
        <v>151</v>
      </c>
      <c r="AU294" s="150" t="s">
        <v>125</v>
      </c>
      <c r="AY294" s="16" t="s">
        <v>148</v>
      </c>
      <c r="BE294" s="151">
        <f t="shared" si="39"/>
        <v>0</v>
      </c>
      <c r="BF294" s="151">
        <f t="shared" si="40"/>
        <v>0</v>
      </c>
      <c r="BG294" s="151">
        <f t="shared" si="41"/>
        <v>0</v>
      </c>
      <c r="BH294" s="151">
        <f t="shared" si="42"/>
        <v>0</v>
      </c>
      <c r="BI294" s="151">
        <f t="shared" si="43"/>
        <v>0</v>
      </c>
      <c r="BJ294" s="16" t="s">
        <v>125</v>
      </c>
      <c r="BK294" s="151">
        <f t="shared" si="44"/>
        <v>0</v>
      </c>
      <c r="BL294" s="16" t="s">
        <v>156</v>
      </c>
      <c r="BM294" s="150" t="s">
        <v>545</v>
      </c>
    </row>
    <row r="295" spans="2:65" s="1" customFormat="1" ht="16.5" customHeight="1">
      <c r="B295" s="111"/>
      <c r="C295" s="140" t="s">
        <v>546</v>
      </c>
      <c r="D295" s="140" t="s">
        <v>151</v>
      </c>
      <c r="E295" s="141" t="s">
        <v>547</v>
      </c>
      <c r="F295" s="142" t="s">
        <v>548</v>
      </c>
      <c r="G295" s="143" t="s">
        <v>532</v>
      </c>
      <c r="H295" s="144">
        <v>1</v>
      </c>
      <c r="I295" s="145"/>
      <c r="J295" s="146">
        <f t="shared" si="35"/>
        <v>0</v>
      </c>
      <c r="K295" s="142" t="s">
        <v>1</v>
      </c>
      <c r="L295" s="31"/>
      <c r="M295" s="147" t="s">
        <v>1</v>
      </c>
      <c r="N295" s="110" t="s">
        <v>42</v>
      </c>
      <c r="P295" s="148">
        <f t="shared" si="36"/>
        <v>0</v>
      </c>
      <c r="Q295" s="148">
        <v>0</v>
      </c>
      <c r="R295" s="148">
        <f t="shared" si="37"/>
        <v>0</v>
      </c>
      <c r="S295" s="148">
        <v>0</v>
      </c>
      <c r="T295" s="149">
        <f t="shared" si="38"/>
        <v>0</v>
      </c>
      <c r="AR295" s="150" t="s">
        <v>156</v>
      </c>
      <c r="AT295" s="150" t="s">
        <v>151</v>
      </c>
      <c r="AU295" s="150" t="s">
        <v>125</v>
      </c>
      <c r="AY295" s="16" t="s">
        <v>148</v>
      </c>
      <c r="BE295" s="151">
        <f t="shared" si="39"/>
        <v>0</v>
      </c>
      <c r="BF295" s="151">
        <f t="shared" si="40"/>
        <v>0</v>
      </c>
      <c r="BG295" s="151">
        <f t="shared" si="41"/>
        <v>0</v>
      </c>
      <c r="BH295" s="151">
        <f t="shared" si="42"/>
        <v>0</v>
      </c>
      <c r="BI295" s="151">
        <f t="shared" si="43"/>
        <v>0</v>
      </c>
      <c r="BJ295" s="16" t="s">
        <v>125</v>
      </c>
      <c r="BK295" s="151">
        <f t="shared" si="44"/>
        <v>0</v>
      </c>
      <c r="BL295" s="16" t="s">
        <v>156</v>
      </c>
      <c r="BM295" s="150" t="s">
        <v>549</v>
      </c>
    </row>
    <row r="296" spans="2:65" s="1" customFormat="1" ht="16.5" customHeight="1">
      <c r="B296" s="111"/>
      <c r="C296" s="140" t="s">
        <v>550</v>
      </c>
      <c r="D296" s="140" t="s">
        <v>151</v>
      </c>
      <c r="E296" s="141" t="s">
        <v>551</v>
      </c>
      <c r="F296" s="142" t="s">
        <v>552</v>
      </c>
      <c r="G296" s="143" t="s">
        <v>532</v>
      </c>
      <c r="H296" s="144">
        <v>1</v>
      </c>
      <c r="I296" s="145"/>
      <c r="J296" s="146">
        <f t="shared" si="35"/>
        <v>0</v>
      </c>
      <c r="K296" s="142" t="s">
        <v>1</v>
      </c>
      <c r="L296" s="31"/>
      <c r="M296" s="147" t="s">
        <v>1</v>
      </c>
      <c r="N296" s="110" t="s">
        <v>42</v>
      </c>
      <c r="P296" s="148">
        <f t="shared" si="36"/>
        <v>0</v>
      </c>
      <c r="Q296" s="148">
        <v>0</v>
      </c>
      <c r="R296" s="148">
        <f t="shared" si="37"/>
        <v>0</v>
      </c>
      <c r="S296" s="148">
        <v>0</v>
      </c>
      <c r="T296" s="149">
        <f t="shared" si="38"/>
        <v>0</v>
      </c>
      <c r="AR296" s="150" t="s">
        <v>156</v>
      </c>
      <c r="AT296" s="150" t="s">
        <v>151</v>
      </c>
      <c r="AU296" s="150" t="s">
        <v>125</v>
      </c>
      <c r="AY296" s="16" t="s">
        <v>148</v>
      </c>
      <c r="BE296" s="151">
        <f t="shared" si="39"/>
        <v>0</v>
      </c>
      <c r="BF296" s="151">
        <f t="shared" si="40"/>
        <v>0</v>
      </c>
      <c r="BG296" s="151">
        <f t="shared" si="41"/>
        <v>0</v>
      </c>
      <c r="BH296" s="151">
        <f t="shared" si="42"/>
        <v>0</v>
      </c>
      <c r="BI296" s="151">
        <f t="shared" si="43"/>
        <v>0</v>
      </c>
      <c r="BJ296" s="16" t="s">
        <v>125</v>
      </c>
      <c r="BK296" s="151">
        <f t="shared" si="44"/>
        <v>0</v>
      </c>
      <c r="BL296" s="16" t="s">
        <v>156</v>
      </c>
      <c r="BM296" s="150" t="s">
        <v>553</v>
      </c>
    </row>
    <row r="297" spans="2:65" s="1" customFormat="1" ht="33" customHeight="1">
      <c r="B297" s="111"/>
      <c r="C297" s="140" t="s">
        <v>554</v>
      </c>
      <c r="D297" s="140" t="s">
        <v>151</v>
      </c>
      <c r="E297" s="141" t="s">
        <v>555</v>
      </c>
      <c r="F297" s="142" t="s">
        <v>556</v>
      </c>
      <c r="G297" s="143" t="s">
        <v>532</v>
      </c>
      <c r="H297" s="144">
        <v>7</v>
      </c>
      <c r="I297" s="145"/>
      <c r="J297" s="146">
        <f t="shared" si="35"/>
        <v>0</v>
      </c>
      <c r="K297" s="142" t="s">
        <v>1</v>
      </c>
      <c r="L297" s="31"/>
      <c r="M297" s="147" t="s">
        <v>1</v>
      </c>
      <c r="N297" s="110" t="s">
        <v>42</v>
      </c>
      <c r="P297" s="148">
        <f t="shared" si="36"/>
        <v>0</v>
      </c>
      <c r="Q297" s="148">
        <v>0</v>
      </c>
      <c r="R297" s="148">
        <f t="shared" si="37"/>
        <v>0</v>
      </c>
      <c r="S297" s="148">
        <v>0</v>
      </c>
      <c r="T297" s="149">
        <f t="shared" si="38"/>
        <v>0</v>
      </c>
      <c r="AR297" s="150" t="s">
        <v>156</v>
      </c>
      <c r="AT297" s="150" t="s">
        <v>151</v>
      </c>
      <c r="AU297" s="150" t="s">
        <v>125</v>
      </c>
      <c r="AY297" s="16" t="s">
        <v>148</v>
      </c>
      <c r="BE297" s="151">
        <f t="shared" si="39"/>
        <v>0</v>
      </c>
      <c r="BF297" s="151">
        <f t="shared" si="40"/>
        <v>0</v>
      </c>
      <c r="BG297" s="151">
        <f t="shared" si="41"/>
        <v>0</v>
      </c>
      <c r="BH297" s="151">
        <f t="shared" si="42"/>
        <v>0</v>
      </c>
      <c r="BI297" s="151">
        <f t="shared" si="43"/>
        <v>0</v>
      </c>
      <c r="BJ297" s="16" t="s">
        <v>125</v>
      </c>
      <c r="BK297" s="151">
        <f t="shared" si="44"/>
        <v>0</v>
      </c>
      <c r="BL297" s="16" t="s">
        <v>156</v>
      </c>
      <c r="BM297" s="150" t="s">
        <v>557</v>
      </c>
    </row>
    <row r="298" spans="2:65" s="1" customFormat="1" ht="24.2" customHeight="1">
      <c r="B298" s="111"/>
      <c r="C298" s="140" t="s">
        <v>558</v>
      </c>
      <c r="D298" s="140" t="s">
        <v>151</v>
      </c>
      <c r="E298" s="141" t="s">
        <v>559</v>
      </c>
      <c r="F298" s="142" t="s">
        <v>560</v>
      </c>
      <c r="G298" s="143" t="s">
        <v>532</v>
      </c>
      <c r="H298" s="144">
        <v>1</v>
      </c>
      <c r="I298" s="145"/>
      <c r="J298" s="146">
        <f t="shared" si="35"/>
        <v>0</v>
      </c>
      <c r="K298" s="142" t="s">
        <v>1</v>
      </c>
      <c r="L298" s="31"/>
      <c r="M298" s="147" t="s">
        <v>1</v>
      </c>
      <c r="N298" s="110" t="s">
        <v>42</v>
      </c>
      <c r="P298" s="148">
        <f t="shared" si="36"/>
        <v>0</v>
      </c>
      <c r="Q298" s="148">
        <v>0</v>
      </c>
      <c r="R298" s="148">
        <f t="shared" si="37"/>
        <v>0</v>
      </c>
      <c r="S298" s="148">
        <v>0</v>
      </c>
      <c r="T298" s="149">
        <f t="shared" si="38"/>
        <v>0</v>
      </c>
      <c r="AR298" s="150" t="s">
        <v>156</v>
      </c>
      <c r="AT298" s="150" t="s">
        <v>151</v>
      </c>
      <c r="AU298" s="150" t="s">
        <v>125</v>
      </c>
      <c r="AY298" s="16" t="s">
        <v>148</v>
      </c>
      <c r="BE298" s="151">
        <f t="shared" si="39"/>
        <v>0</v>
      </c>
      <c r="BF298" s="151">
        <f t="shared" si="40"/>
        <v>0</v>
      </c>
      <c r="BG298" s="151">
        <f t="shared" si="41"/>
        <v>0</v>
      </c>
      <c r="BH298" s="151">
        <f t="shared" si="42"/>
        <v>0</v>
      </c>
      <c r="BI298" s="151">
        <f t="shared" si="43"/>
        <v>0</v>
      </c>
      <c r="BJ298" s="16" t="s">
        <v>125</v>
      </c>
      <c r="BK298" s="151">
        <f t="shared" si="44"/>
        <v>0</v>
      </c>
      <c r="BL298" s="16" t="s">
        <v>156</v>
      </c>
      <c r="BM298" s="150" t="s">
        <v>561</v>
      </c>
    </row>
    <row r="299" spans="2:65" s="1" customFormat="1" ht="24.2" customHeight="1">
      <c r="B299" s="111"/>
      <c r="C299" s="140" t="s">
        <v>562</v>
      </c>
      <c r="D299" s="140" t="s">
        <v>151</v>
      </c>
      <c r="E299" s="141" t="s">
        <v>563</v>
      </c>
      <c r="F299" s="142" t="s">
        <v>564</v>
      </c>
      <c r="G299" s="143" t="s">
        <v>532</v>
      </c>
      <c r="H299" s="144">
        <v>2</v>
      </c>
      <c r="I299" s="145"/>
      <c r="J299" s="146">
        <f t="shared" si="35"/>
        <v>0</v>
      </c>
      <c r="K299" s="142" t="s">
        <v>1</v>
      </c>
      <c r="L299" s="31"/>
      <c r="M299" s="147" t="s">
        <v>1</v>
      </c>
      <c r="N299" s="110" t="s">
        <v>42</v>
      </c>
      <c r="P299" s="148">
        <f t="shared" si="36"/>
        <v>0</v>
      </c>
      <c r="Q299" s="148">
        <v>0</v>
      </c>
      <c r="R299" s="148">
        <f t="shared" si="37"/>
        <v>0</v>
      </c>
      <c r="S299" s="148">
        <v>0</v>
      </c>
      <c r="T299" s="149">
        <f t="shared" si="38"/>
        <v>0</v>
      </c>
      <c r="AR299" s="150" t="s">
        <v>156</v>
      </c>
      <c r="AT299" s="150" t="s">
        <v>151</v>
      </c>
      <c r="AU299" s="150" t="s">
        <v>125</v>
      </c>
      <c r="AY299" s="16" t="s">
        <v>148</v>
      </c>
      <c r="BE299" s="151">
        <f t="shared" si="39"/>
        <v>0</v>
      </c>
      <c r="BF299" s="151">
        <f t="shared" si="40"/>
        <v>0</v>
      </c>
      <c r="BG299" s="151">
        <f t="shared" si="41"/>
        <v>0</v>
      </c>
      <c r="BH299" s="151">
        <f t="shared" si="42"/>
        <v>0</v>
      </c>
      <c r="BI299" s="151">
        <f t="shared" si="43"/>
        <v>0</v>
      </c>
      <c r="BJ299" s="16" t="s">
        <v>125</v>
      </c>
      <c r="BK299" s="151">
        <f t="shared" si="44"/>
        <v>0</v>
      </c>
      <c r="BL299" s="16" t="s">
        <v>156</v>
      </c>
      <c r="BM299" s="150" t="s">
        <v>565</v>
      </c>
    </row>
    <row r="300" spans="2:65" s="1" customFormat="1" ht="24.2" customHeight="1">
      <c r="B300" s="111"/>
      <c r="C300" s="140" t="s">
        <v>566</v>
      </c>
      <c r="D300" s="140" t="s">
        <v>151</v>
      </c>
      <c r="E300" s="141" t="s">
        <v>567</v>
      </c>
      <c r="F300" s="142" t="s">
        <v>568</v>
      </c>
      <c r="G300" s="143" t="s">
        <v>532</v>
      </c>
      <c r="H300" s="144">
        <v>1</v>
      </c>
      <c r="I300" s="145"/>
      <c r="J300" s="146">
        <f t="shared" si="35"/>
        <v>0</v>
      </c>
      <c r="K300" s="142" t="s">
        <v>1</v>
      </c>
      <c r="L300" s="31"/>
      <c r="M300" s="147" t="s">
        <v>1</v>
      </c>
      <c r="N300" s="110" t="s">
        <v>42</v>
      </c>
      <c r="P300" s="148">
        <f t="shared" si="36"/>
        <v>0</v>
      </c>
      <c r="Q300" s="148">
        <v>0</v>
      </c>
      <c r="R300" s="148">
        <f t="shared" si="37"/>
        <v>0</v>
      </c>
      <c r="S300" s="148">
        <v>0</v>
      </c>
      <c r="T300" s="149">
        <f t="shared" si="38"/>
        <v>0</v>
      </c>
      <c r="AR300" s="150" t="s">
        <v>156</v>
      </c>
      <c r="AT300" s="150" t="s">
        <v>151</v>
      </c>
      <c r="AU300" s="150" t="s">
        <v>125</v>
      </c>
      <c r="AY300" s="16" t="s">
        <v>148</v>
      </c>
      <c r="BE300" s="151">
        <f t="shared" si="39"/>
        <v>0</v>
      </c>
      <c r="BF300" s="151">
        <f t="shared" si="40"/>
        <v>0</v>
      </c>
      <c r="BG300" s="151">
        <f t="shared" si="41"/>
        <v>0</v>
      </c>
      <c r="BH300" s="151">
        <f t="shared" si="42"/>
        <v>0</v>
      </c>
      <c r="BI300" s="151">
        <f t="shared" si="43"/>
        <v>0</v>
      </c>
      <c r="BJ300" s="16" t="s">
        <v>125</v>
      </c>
      <c r="BK300" s="151">
        <f t="shared" si="44"/>
        <v>0</v>
      </c>
      <c r="BL300" s="16" t="s">
        <v>156</v>
      </c>
      <c r="BM300" s="150" t="s">
        <v>569</v>
      </c>
    </row>
    <row r="301" spans="2:65" s="1" customFormat="1" ht="16.5" customHeight="1">
      <c r="B301" s="111"/>
      <c r="C301" s="140" t="s">
        <v>570</v>
      </c>
      <c r="D301" s="140" t="s">
        <v>151</v>
      </c>
      <c r="E301" s="141" t="s">
        <v>571</v>
      </c>
      <c r="F301" s="142" t="s">
        <v>572</v>
      </c>
      <c r="G301" s="143" t="s">
        <v>532</v>
      </c>
      <c r="H301" s="144">
        <v>2</v>
      </c>
      <c r="I301" s="145"/>
      <c r="J301" s="146">
        <f t="shared" si="35"/>
        <v>0</v>
      </c>
      <c r="K301" s="142" t="s">
        <v>1</v>
      </c>
      <c r="L301" s="31"/>
      <c r="M301" s="147" t="s">
        <v>1</v>
      </c>
      <c r="N301" s="110" t="s">
        <v>42</v>
      </c>
      <c r="P301" s="148">
        <f t="shared" si="36"/>
        <v>0</v>
      </c>
      <c r="Q301" s="148">
        <v>0</v>
      </c>
      <c r="R301" s="148">
        <f t="shared" si="37"/>
        <v>0</v>
      </c>
      <c r="S301" s="148">
        <v>0</v>
      </c>
      <c r="T301" s="149">
        <f t="shared" si="38"/>
        <v>0</v>
      </c>
      <c r="AR301" s="150" t="s">
        <v>156</v>
      </c>
      <c r="AT301" s="150" t="s">
        <v>151</v>
      </c>
      <c r="AU301" s="150" t="s">
        <v>125</v>
      </c>
      <c r="AY301" s="16" t="s">
        <v>148</v>
      </c>
      <c r="BE301" s="151">
        <f t="shared" si="39"/>
        <v>0</v>
      </c>
      <c r="BF301" s="151">
        <f t="shared" si="40"/>
        <v>0</v>
      </c>
      <c r="BG301" s="151">
        <f t="shared" si="41"/>
        <v>0</v>
      </c>
      <c r="BH301" s="151">
        <f t="shared" si="42"/>
        <v>0</v>
      </c>
      <c r="BI301" s="151">
        <f t="shared" si="43"/>
        <v>0</v>
      </c>
      <c r="BJ301" s="16" t="s">
        <v>125</v>
      </c>
      <c r="BK301" s="151">
        <f t="shared" si="44"/>
        <v>0</v>
      </c>
      <c r="BL301" s="16" t="s">
        <v>156</v>
      </c>
      <c r="BM301" s="150" t="s">
        <v>573</v>
      </c>
    </row>
    <row r="302" spans="2:65" s="1" customFormat="1" ht="16.5" customHeight="1">
      <c r="B302" s="111"/>
      <c r="C302" s="140" t="s">
        <v>574</v>
      </c>
      <c r="D302" s="140" t="s">
        <v>151</v>
      </c>
      <c r="E302" s="141" t="s">
        <v>575</v>
      </c>
      <c r="F302" s="142" t="s">
        <v>576</v>
      </c>
      <c r="G302" s="143" t="s">
        <v>532</v>
      </c>
      <c r="H302" s="144">
        <v>1</v>
      </c>
      <c r="I302" s="145"/>
      <c r="J302" s="146">
        <f t="shared" si="35"/>
        <v>0</v>
      </c>
      <c r="K302" s="142" t="s">
        <v>1</v>
      </c>
      <c r="L302" s="31"/>
      <c r="M302" s="147" t="s">
        <v>1</v>
      </c>
      <c r="N302" s="110" t="s">
        <v>42</v>
      </c>
      <c r="P302" s="148">
        <f t="shared" si="36"/>
        <v>0</v>
      </c>
      <c r="Q302" s="148">
        <v>0</v>
      </c>
      <c r="R302" s="148">
        <f t="shared" si="37"/>
        <v>0</v>
      </c>
      <c r="S302" s="148">
        <v>0</v>
      </c>
      <c r="T302" s="149">
        <f t="shared" si="38"/>
        <v>0</v>
      </c>
      <c r="AR302" s="150" t="s">
        <v>156</v>
      </c>
      <c r="AT302" s="150" t="s">
        <v>151</v>
      </c>
      <c r="AU302" s="150" t="s">
        <v>125</v>
      </c>
      <c r="AY302" s="16" t="s">
        <v>148</v>
      </c>
      <c r="BE302" s="151">
        <f t="shared" si="39"/>
        <v>0</v>
      </c>
      <c r="BF302" s="151">
        <f t="shared" si="40"/>
        <v>0</v>
      </c>
      <c r="BG302" s="151">
        <f t="shared" si="41"/>
        <v>0</v>
      </c>
      <c r="BH302" s="151">
        <f t="shared" si="42"/>
        <v>0</v>
      </c>
      <c r="BI302" s="151">
        <f t="shared" si="43"/>
        <v>0</v>
      </c>
      <c r="BJ302" s="16" t="s">
        <v>125</v>
      </c>
      <c r="BK302" s="151">
        <f t="shared" si="44"/>
        <v>0</v>
      </c>
      <c r="BL302" s="16" t="s">
        <v>156</v>
      </c>
      <c r="BM302" s="150" t="s">
        <v>577</v>
      </c>
    </row>
    <row r="303" spans="2:65" s="1" customFormat="1" ht="21.75" customHeight="1">
      <c r="B303" s="111"/>
      <c r="C303" s="140" t="s">
        <v>578</v>
      </c>
      <c r="D303" s="140" t="s">
        <v>151</v>
      </c>
      <c r="E303" s="141" t="s">
        <v>579</v>
      </c>
      <c r="F303" s="142" t="s">
        <v>580</v>
      </c>
      <c r="G303" s="143" t="s">
        <v>532</v>
      </c>
      <c r="H303" s="144">
        <v>5</v>
      </c>
      <c r="I303" s="145"/>
      <c r="J303" s="146">
        <f t="shared" si="35"/>
        <v>0</v>
      </c>
      <c r="K303" s="142" t="s">
        <v>1</v>
      </c>
      <c r="L303" s="31"/>
      <c r="M303" s="147" t="s">
        <v>1</v>
      </c>
      <c r="N303" s="110" t="s">
        <v>42</v>
      </c>
      <c r="P303" s="148">
        <f t="shared" si="36"/>
        <v>0</v>
      </c>
      <c r="Q303" s="148">
        <v>0</v>
      </c>
      <c r="R303" s="148">
        <f t="shared" si="37"/>
        <v>0</v>
      </c>
      <c r="S303" s="148">
        <v>0</v>
      </c>
      <c r="T303" s="149">
        <f t="shared" si="38"/>
        <v>0</v>
      </c>
      <c r="AR303" s="150" t="s">
        <v>156</v>
      </c>
      <c r="AT303" s="150" t="s">
        <v>151</v>
      </c>
      <c r="AU303" s="150" t="s">
        <v>125</v>
      </c>
      <c r="AY303" s="16" t="s">
        <v>148</v>
      </c>
      <c r="BE303" s="151">
        <f t="shared" si="39"/>
        <v>0</v>
      </c>
      <c r="BF303" s="151">
        <f t="shared" si="40"/>
        <v>0</v>
      </c>
      <c r="BG303" s="151">
        <f t="shared" si="41"/>
        <v>0</v>
      </c>
      <c r="BH303" s="151">
        <f t="shared" si="42"/>
        <v>0</v>
      </c>
      <c r="BI303" s="151">
        <f t="shared" si="43"/>
        <v>0</v>
      </c>
      <c r="BJ303" s="16" t="s">
        <v>125</v>
      </c>
      <c r="BK303" s="151">
        <f t="shared" si="44"/>
        <v>0</v>
      </c>
      <c r="BL303" s="16" t="s">
        <v>156</v>
      </c>
      <c r="BM303" s="150" t="s">
        <v>581</v>
      </c>
    </row>
    <row r="304" spans="2:65" s="1" customFormat="1" ht="16.5" customHeight="1">
      <c r="B304" s="111"/>
      <c r="C304" s="140" t="s">
        <v>582</v>
      </c>
      <c r="D304" s="140" t="s">
        <v>151</v>
      </c>
      <c r="E304" s="141" t="s">
        <v>583</v>
      </c>
      <c r="F304" s="142" t="s">
        <v>584</v>
      </c>
      <c r="G304" s="143" t="s">
        <v>532</v>
      </c>
      <c r="H304" s="144">
        <v>12</v>
      </c>
      <c r="I304" s="145"/>
      <c r="J304" s="146">
        <f t="shared" si="35"/>
        <v>0</v>
      </c>
      <c r="K304" s="142" t="s">
        <v>1</v>
      </c>
      <c r="L304" s="31"/>
      <c r="M304" s="147" t="s">
        <v>1</v>
      </c>
      <c r="N304" s="110" t="s">
        <v>42</v>
      </c>
      <c r="P304" s="148">
        <f t="shared" si="36"/>
        <v>0</v>
      </c>
      <c r="Q304" s="148">
        <v>0</v>
      </c>
      <c r="R304" s="148">
        <f t="shared" si="37"/>
        <v>0</v>
      </c>
      <c r="S304" s="148">
        <v>0</v>
      </c>
      <c r="T304" s="149">
        <f t="shared" si="38"/>
        <v>0</v>
      </c>
      <c r="AR304" s="150" t="s">
        <v>156</v>
      </c>
      <c r="AT304" s="150" t="s">
        <v>151</v>
      </c>
      <c r="AU304" s="150" t="s">
        <v>125</v>
      </c>
      <c r="AY304" s="16" t="s">
        <v>148</v>
      </c>
      <c r="BE304" s="151">
        <f t="shared" si="39"/>
        <v>0</v>
      </c>
      <c r="BF304" s="151">
        <f t="shared" si="40"/>
        <v>0</v>
      </c>
      <c r="BG304" s="151">
        <f t="shared" si="41"/>
        <v>0</v>
      </c>
      <c r="BH304" s="151">
        <f t="shared" si="42"/>
        <v>0</v>
      </c>
      <c r="BI304" s="151">
        <f t="shared" si="43"/>
        <v>0</v>
      </c>
      <c r="BJ304" s="16" t="s">
        <v>125</v>
      </c>
      <c r="BK304" s="151">
        <f t="shared" si="44"/>
        <v>0</v>
      </c>
      <c r="BL304" s="16" t="s">
        <v>156</v>
      </c>
      <c r="BM304" s="150" t="s">
        <v>585</v>
      </c>
    </row>
    <row r="305" spans="2:65" s="1" customFormat="1" ht="16.5" customHeight="1">
      <c r="B305" s="111"/>
      <c r="C305" s="140" t="s">
        <v>586</v>
      </c>
      <c r="D305" s="140" t="s">
        <v>151</v>
      </c>
      <c r="E305" s="141" t="s">
        <v>587</v>
      </c>
      <c r="F305" s="142" t="s">
        <v>588</v>
      </c>
      <c r="G305" s="143" t="s">
        <v>532</v>
      </c>
      <c r="H305" s="144">
        <v>22</v>
      </c>
      <c r="I305" s="145"/>
      <c r="J305" s="146">
        <f t="shared" si="35"/>
        <v>0</v>
      </c>
      <c r="K305" s="142" t="s">
        <v>1</v>
      </c>
      <c r="L305" s="31"/>
      <c r="M305" s="147" t="s">
        <v>1</v>
      </c>
      <c r="N305" s="110" t="s">
        <v>42</v>
      </c>
      <c r="P305" s="148">
        <f t="shared" si="36"/>
        <v>0</v>
      </c>
      <c r="Q305" s="148">
        <v>0</v>
      </c>
      <c r="R305" s="148">
        <f t="shared" si="37"/>
        <v>0</v>
      </c>
      <c r="S305" s="148">
        <v>0</v>
      </c>
      <c r="T305" s="149">
        <f t="shared" si="38"/>
        <v>0</v>
      </c>
      <c r="AR305" s="150" t="s">
        <v>156</v>
      </c>
      <c r="AT305" s="150" t="s">
        <v>151</v>
      </c>
      <c r="AU305" s="150" t="s">
        <v>125</v>
      </c>
      <c r="AY305" s="16" t="s">
        <v>148</v>
      </c>
      <c r="BE305" s="151">
        <f t="shared" si="39"/>
        <v>0</v>
      </c>
      <c r="BF305" s="151">
        <f t="shared" si="40"/>
        <v>0</v>
      </c>
      <c r="BG305" s="151">
        <f t="shared" si="41"/>
        <v>0</v>
      </c>
      <c r="BH305" s="151">
        <f t="shared" si="42"/>
        <v>0</v>
      </c>
      <c r="BI305" s="151">
        <f t="shared" si="43"/>
        <v>0</v>
      </c>
      <c r="BJ305" s="16" t="s">
        <v>125</v>
      </c>
      <c r="BK305" s="151">
        <f t="shared" si="44"/>
        <v>0</v>
      </c>
      <c r="BL305" s="16" t="s">
        <v>156</v>
      </c>
      <c r="BM305" s="150" t="s">
        <v>589</v>
      </c>
    </row>
    <row r="306" spans="2:65" s="1" customFormat="1" ht="16.5" customHeight="1">
      <c r="B306" s="111"/>
      <c r="C306" s="140" t="s">
        <v>590</v>
      </c>
      <c r="D306" s="140" t="s">
        <v>151</v>
      </c>
      <c r="E306" s="141" t="s">
        <v>591</v>
      </c>
      <c r="F306" s="142" t="s">
        <v>592</v>
      </c>
      <c r="G306" s="143" t="s">
        <v>532</v>
      </c>
      <c r="H306" s="144">
        <v>22</v>
      </c>
      <c r="I306" s="145"/>
      <c r="J306" s="146">
        <f t="shared" si="35"/>
        <v>0</v>
      </c>
      <c r="K306" s="142" t="s">
        <v>1</v>
      </c>
      <c r="L306" s="31"/>
      <c r="M306" s="147" t="s">
        <v>1</v>
      </c>
      <c r="N306" s="110" t="s">
        <v>42</v>
      </c>
      <c r="P306" s="148">
        <f t="shared" si="36"/>
        <v>0</v>
      </c>
      <c r="Q306" s="148">
        <v>0</v>
      </c>
      <c r="R306" s="148">
        <f t="shared" si="37"/>
        <v>0</v>
      </c>
      <c r="S306" s="148">
        <v>0</v>
      </c>
      <c r="T306" s="149">
        <f t="shared" si="38"/>
        <v>0</v>
      </c>
      <c r="AR306" s="150" t="s">
        <v>156</v>
      </c>
      <c r="AT306" s="150" t="s">
        <v>151</v>
      </c>
      <c r="AU306" s="150" t="s">
        <v>125</v>
      </c>
      <c r="AY306" s="16" t="s">
        <v>148</v>
      </c>
      <c r="BE306" s="151">
        <f t="shared" si="39"/>
        <v>0</v>
      </c>
      <c r="BF306" s="151">
        <f t="shared" si="40"/>
        <v>0</v>
      </c>
      <c r="BG306" s="151">
        <f t="shared" si="41"/>
        <v>0</v>
      </c>
      <c r="BH306" s="151">
        <f t="shared" si="42"/>
        <v>0</v>
      </c>
      <c r="BI306" s="151">
        <f t="shared" si="43"/>
        <v>0</v>
      </c>
      <c r="BJ306" s="16" t="s">
        <v>125</v>
      </c>
      <c r="BK306" s="151">
        <f t="shared" si="44"/>
        <v>0</v>
      </c>
      <c r="BL306" s="16" t="s">
        <v>156</v>
      </c>
      <c r="BM306" s="150" t="s">
        <v>593</v>
      </c>
    </row>
    <row r="307" spans="2:65" s="1" customFormat="1" ht="16.5" customHeight="1">
      <c r="B307" s="111"/>
      <c r="C307" s="140" t="s">
        <v>594</v>
      </c>
      <c r="D307" s="140" t="s">
        <v>151</v>
      </c>
      <c r="E307" s="141" t="s">
        <v>595</v>
      </c>
      <c r="F307" s="142" t="s">
        <v>596</v>
      </c>
      <c r="G307" s="143" t="s">
        <v>532</v>
      </c>
      <c r="H307" s="144">
        <v>22</v>
      </c>
      <c r="I307" s="145"/>
      <c r="J307" s="146">
        <f t="shared" si="35"/>
        <v>0</v>
      </c>
      <c r="K307" s="142" t="s">
        <v>1</v>
      </c>
      <c r="L307" s="31"/>
      <c r="M307" s="147" t="s">
        <v>1</v>
      </c>
      <c r="N307" s="110" t="s">
        <v>42</v>
      </c>
      <c r="P307" s="148">
        <f t="shared" si="36"/>
        <v>0</v>
      </c>
      <c r="Q307" s="148">
        <v>0</v>
      </c>
      <c r="R307" s="148">
        <f t="shared" si="37"/>
        <v>0</v>
      </c>
      <c r="S307" s="148">
        <v>0</v>
      </c>
      <c r="T307" s="149">
        <f t="shared" si="38"/>
        <v>0</v>
      </c>
      <c r="AR307" s="150" t="s">
        <v>156</v>
      </c>
      <c r="AT307" s="150" t="s">
        <v>151</v>
      </c>
      <c r="AU307" s="150" t="s">
        <v>125</v>
      </c>
      <c r="AY307" s="16" t="s">
        <v>148</v>
      </c>
      <c r="BE307" s="151">
        <f t="shared" si="39"/>
        <v>0</v>
      </c>
      <c r="BF307" s="151">
        <f t="shared" si="40"/>
        <v>0</v>
      </c>
      <c r="BG307" s="151">
        <f t="shared" si="41"/>
        <v>0</v>
      </c>
      <c r="BH307" s="151">
        <f t="shared" si="42"/>
        <v>0</v>
      </c>
      <c r="BI307" s="151">
        <f t="shared" si="43"/>
        <v>0</v>
      </c>
      <c r="BJ307" s="16" t="s">
        <v>125</v>
      </c>
      <c r="BK307" s="151">
        <f t="shared" si="44"/>
        <v>0</v>
      </c>
      <c r="BL307" s="16" t="s">
        <v>156</v>
      </c>
      <c r="BM307" s="150" t="s">
        <v>597</v>
      </c>
    </row>
    <row r="308" spans="2:65" s="1" customFormat="1" ht="21.75" customHeight="1">
      <c r="B308" s="111"/>
      <c r="C308" s="140" t="s">
        <v>598</v>
      </c>
      <c r="D308" s="140" t="s">
        <v>151</v>
      </c>
      <c r="E308" s="141" t="s">
        <v>599</v>
      </c>
      <c r="F308" s="142" t="s">
        <v>600</v>
      </c>
      <c r="G308" s="143" t="s">
        <v>270</v>
      </c>
      <c r="H308" s="144">
        <v>70</v>
      </c>
      <c r="I308" s="145"/>
      <c r="J308" s="146">
        <f t="shared" si="35"/>
        <v>0</v>
      </c>
      <c r="K308" s="142" t="s">
        <v>1</v>
      </c>
      <c r="L308" s="31"/>
      <c r="M308" s="147" t="s">
        <v>1</v>
      </c>
      <c r="N308" s="110" t="s">
        <v>42</v>
      </c>
      <c r="P308" s="148">
        <f t="shared" si="36"/>
        <v>0</v>
      </c>
      <c r="Q308" s="148">
        <v>0</v>
      </c>
      <c r="R308" s="148">
        <f t="shared" si="37"/>
        <v>0</v>
      </c>
      <c r="S308" s="148">
        <v>0</v>
      </c>
      <c r="T308" s="149">
        <f t="shared" si="38"/>
        <v>0</v>
      </c>
      <c r="AR308" s="150" t="s">
        <v>156</v>
      </c>
      <c r="AT308" s="150" t="s">
        <v>151</v>
      </c>
      <c r="AU308" s="150" t="s">
        <v>125</v>
      </c>
      <c r="AY308" s="16" t="s">
        <v>148</v>
      </c>
      <c r="BE308" s="151">
        <f t="shared" si="39"/>
        <v>0</v>
      </c>
      <c r="BF308" s="151">
        <f t="shared" si="40"/>
        <v>0</v>
      </c>
      <c r="BG308" s="151">
        <f t="shared" si="41"/>
        <v>0</v>
      </c>
      <c r="BH308" s="151">
        <f t="shared" si="42"/>
        <v>0</v>
      </c>
      <c r="BI308" s="151">
        <f t="shared" si="43"/>
        <v>0</v>
      </c>
      <c r="BJ308" s="16" t="s">
        <v>125</v>
      </c>
      <c r="BK308" s="151">
        <f t="shared" si="44"/>
        <v>0</v>
      </c>
      <c r="BL308" s="16" t="s">
        <v>156</v>
      </c>
      <c r="BM308" s="150" t="s">
        <v>601</v>
      </c>
    </row>
    <row r="309" spans="2:65" s="1" customFormat="1" ht="21.75" customHeight="1">
      <c r="B309" s="111"/>
      <c r="C309" s="140" t="s">
        <v>602</v>
      </c>
      <c r="D309" s="140" t="s">
        <v>151</v>
      </c>
      <c r="E309" s="141" t="s">
        <v>603</v>
      </c>
      <c r="F309" s="142" t="s">
        <v>604</v>
      </c>
      <c r="G309" s="143" t="s">
        <v>270</v>
      </c>
      <c r="H309" s="144">
        <v>45</v>
      </c>
      <c r="I309" s="145"/>
      <c r="J309" s="146">
        <f t="shared" si="35"/>
        <v>0</v>
      </c>
      <c r="K309" s="142" t="s">
        <v>1</v>
      </c>
      <c r="L309" s="31"/>
      <c r="M309" s="147" t="s">
        <v>1</v>
      </c>
      <c r="N309" s="110" t="s">
        <v>42</v>
      </c>
      <c r="P309" s="148">
        <f t="shared" si="36"/>
        <v>0</v>
      </c>
      <c r="Q309" s="148">
        <v>0</v>
      </c>
      <c r="R309" s="148">
        <f t="shared" si="37"/>
        <v>0</v>
      </c>
      <c r="S309" s="148">
        <v>0</v>
      </c>
      <c r="T309" s="149">
        <f t="shared" si="38"/>
        <v>0</v>
      </c>
      <c r="AR309" s="150" t="s">
        <v>156</v>
      </c>
      <c r="AT309" s="150" t="s">
        <v>151</v>
      </c>
      <c r="AU309" s="150" t="s">
        <v>125</v>
      </c>
      <c r="AY309" s="16" t="s">
        <v>148</v>
      </c>
      <c r="BE309" s="151">
        <f t="shared" si="39"/>
        <v>0</v>
      </c>
      <c r="BF309" s="151">
        <f t="shared" si="40"/>
        <v>0</v>
      </c>
      <c r="BG309" s="151">
        <f t="shared" si="41"/>
        <v>0</v>
      </c>
      <c r="BH309" s="151">
        <f t="shared" si="42"/>
        <v>0</v>
      </c>
      <c r="BI309" s="151">
        <f t="shared" si="43"/>
        <v>0</v>
      </c>
      <c r="BJ309" s="16" t="s">
        <v>125</v>
      </c>
      <c r="BK309" s="151">
        <f t="shared" si="44"/>
        <v>0</v>
      </c>
      <c r="BL309" s="16" t="s">
        <v>156</v>
      </c>
      <c r="BM309" s="150" t="s">
        <v>605</v>
      </c>
    </row>
    <row r="310" spans="2:65" s="1" customFormat="1" ht="16.5" customHeight="1">
      <c r="B310" s="111"/>
      <c r="C310" s="140" t="s">
        <v>606</v>
      </c>
      <c r="D310" s="140" t="s">
        <v>151</v>
      </c>
      <c r="E310" s="141" t="s">
        <v>607</v>
      </c>
      <c r="F310" s="142" t="s">
        <v>548</v>
      </c>
      <c r="G310" s="143" t="s">
        <v>318</v>
      </c>
      <c r="H310" s="144">
        <v>1</v>
      </c>
      <c r="I310" s="145"/>
      <c r="J310" s="146">
        <f t="shared" si="35"/>
        <v>0</v>
      </c>
      <c r="K310" s="142" t="s">
        <v>1</v>
      </c>
      <c r="L310" s="31"/>
      <c r="M310" s="147" t="s">
        <v>1</v>
      </c>
      <c r="N310" s="110" t="s">
        <v>42</v>
      </c>
      <c r="P310" s="148">
        <f t="shared" si="36"/>
        <v>0</v>
      </c>
      <c r="Q310" s="148">
        <v>0</v>
      </c>
      <c r="R310" s="148">
        <f t="shared" si="37"/>
        <v>0</v>
      </c>
      <c r="S310" s="148">
        <v>0</v>
      </c>
      <c r="T310" s="149">
        <f t="shared" si="38"/>
        <v>0</v>
      </c>
      <c r="AR310" s="150" t="s">
        <v>156</v>
      </c>
      <c r="AT310" s="150" t="s">
        <v>151</v>
      </c>
      <c r="AU310" s="150" t="s">
        <v>125</v>
      </c>
      <c r="AY310" s="16" t="s">
        <v>148</v>
      </c>
      <c r="BE310" s="151">
        <f t="shared" si="39"/>
        <v>0</v>
      </c>
      <c r="BF310" s="151">
        <f t="shared" si="40"/>
        <v>0</v>
      </c>
      <c r="BG310" s="151">
        <f t="shared" si="41"/>
        <v>0</v>
      </c>
      <c r="BH310" s="151">
        <f t="shared" si="42"/>
        <v>0</v>
      </c>
      <c r="BI310" s="151">
        <f t="shared" si="43"/>
        <v>0</v>
      </c>
      <c r="BJ310" s="16" t="s">
        <v>125</v>
      </c>
      <c r="BK310" s="151">
        <f t="shared" si="44"/>
        <v>0</v>
      </c>
      <c r="BL310" s="16" t="s">
        <v>156</v>
      </c>
      <c r="BM310" s="150" t="s">
        <v>608</v>
      </c>
    </row>
    <row r="311" spans="2:65" s="1" customFormat="1" ht="24.2" customHeight="1">
      <c r="B311" s="111"/>
      <c r="C311" s="140" t="s">
        <v>609</v>
      </c>
      <c r="D311" s="140" t="s">
        <v>151</v>
      </c>
      <c r="E311" s="141" t="s">
        <v>610</v>
      </c>
      <c r="F311" s="142" t="s">
        <v>611</v>
      </c>
      <c r="G311" s="143" t="s">
        <v>318</v>
      </c>
      <c r="H311" s="144">
        <v>1</v>
      </c>
      <c r="I311" s="145"/>
      <c r="J311" s="146">
        <f t="shared" si="35"/>
        <v>0</v>
      </c>
      <c r="K311" s="142" t="s">
        <v>1</v>
      </c>
      <c r="L311" s="31"/>
      <c r="M311" s="147" t="s">
        <v>1</v>
      </c>
      <c r="N311" s="110" t="s">
        <v>42</v>
      </c>
      <c r="P311" s="148">
        <f t="shared" si="36"/>
        <v>0</v>
      </c>
      <c r="Q311" s="148">
        <v>0</v>
      </c>
      <c r="R311" s="148">
        <f t="shared" si="37"/>
        <v>0</v>
      </c>
      <c r="S311" s="148">
        <v>0</v>
      </c>
      <c r="T311" s="149">
        <f t="shared" si="38"/>
        <v>0</v>
      </c>
      <c r="AR311" s="150" t="s">
        <v>156</v>
      </c>
      <c r="AT311" s="150" t="s">
        <v>151</v>
      </c>
      <c r="AU311" s="150" t="s">
        <v>125</v>
      </c>
      <c r="AY311" s="16" t="s">
        <v>148</v>
      </c>
      <c r="BE311" s="151">
        <f t="shared" si="39"/>
        <v>0</v>
      </c>
      <c r="BF311" s="151">
        <f t="shared" si="40"/>
        <v>0</v>
      </c>
      <c r="BG311" s="151">
        <f t="shared" si="41"/>
        <v>0</v>
      </c>
      <c r="BH311" s="151">
        <f t="shared" si="42"/>
        <v>0</v>
      </c>
      <c r="BI311" s="151">
        <f t="shared" si="43"/>
        <v>0</v>
      </c>
      <c r="BJ311" s="16" t="s">
        <v>125</v>
      </c>
      <c r="BK311" s="151">
        <f t="shared" si="44"/>
        <v>0</v>
      </c>
      <c r="BL311" s="16" t="s">
        <v>156</v>
      </c>
      <c r="BM311" s="150" t="s">
        <v>612</v>
      </c>
    </row>
    <row r="312" spans="2:65" s="1" customFormat="1" ht="21.75" customHeight="1">
      <c r="B312" s="111"/>
      <c r="C312" s="140" t="s">
        <v>613</v>
      </c>
      <c r="D312" s="140" t="s">
        <v>151</v>
      </c>
      <c r="E312" s="141" t="s">
        <v>614</v>
      </c>
      <c r="F312" s="142" t="s">
        <v>615</v>
      </c>
      <c r="G312" s="143" t="s">
        <v>270</v>
      </c>
      <c r="H312" s="144">
        <v>120</v>
      </c>
      <c r="I312" s="145"/>
      <c r="J312" s="146">
        <f t="shared" si="35"/>
        <v>0</v>
      </c>
      <c r="K312" s="142" t="s">
        <v>1</v>
      </c>
      <c r="L312" s="31"/>
      <c r="M312" s="147" t="s">
        <v>1</v>
      </c>
      <c r="N312" s="110" t="s">
        <v>42</v>
      </c>
      <c r="P312" s="148">
        <f t="shared" si="36"/>
        <v>0</v>
      </c>
      <c r="Q312" s="148">
        <v>0</v>
      </c>
      <c r="R312" s="148">
        <f t="shared" si="37"/>
        <v>0</v>
      </c>
      <c r="S312" s="148">
        <v>0</v>
      </c>
      <c r="T312" s="149">
        <f t="shared" si="38"/>
        <v>0</v>
      </c>
      <c r="AR312" s="150" t="s">
        <v>156</v>
      </c>
      <c r="AT312" s="150" t="s">
        <v>151</v>
      </c>
      <c r="AU312" s="150" t="s">
        <v>125</v>
      </c>
      <c r="AY312" s="16" t="s">
        <v>148</v>
      </c>
      <c r="BE312" s="151">
        <f t="shared" si="39"/>
        <v>0</v>
      </c>
      <c r="BF312" s="151">
        <f t="shared" si="40"/>
        <v>0</v>
      </c>
      <c r="BG312" s="151">
        <f t="shared" si="41"/>
        <v>0</v>
      </c>
      <c r="BH312" s="151">
        <f t="shared" si="42"/>
        <v>0</v>
      </c>
      <c r="BI312" s="151">
        <f t="shared" si="43"/>
        <v>0</v>
      </c>
      <c r="BJ312" s="16" t="s">
        <v>125</v>
      </c>
      <c r="BK312" s="151">
        <f t="shared" si="44"/>
        <v>0</v>
      </c>
      <c r="BL312" s="16" t="s">
        <v>156</v>
      </c>
      <c r="BM312" s="150" t="s">
        <v>616</v>
      </c>
    </row>
    <row r="313" spans="2:65" s="1" customFormat="1" ht="16.5" customHeight="1">
      <c r="B313" s="111"/>
      <c r="C313" s="140" t="s">
        <v>617</v>
      </c>
      <c r="D313" s="140" t="s">
        <v>151</v>
      </c>
      <c r="E313" s="141" t="s">
        <v>618</v>
      </c>
      <c r="F313" s="142" t="s">
        <v>619</v>
      </c>
      <c r="G313" s="143" t="s">
        <v>532</v>
      </c>
      <c r="H313" s="144">
        <v>12</v>
      </c>
      <c r="I313" s="145"/>
      <c r="J313" s="146">
        <f t="shared" si="35"/>
        <v>0</v>
      </c>
      <c r="K313" s="142" t="s">
        <v>1</v>
      </c>
      <c r="L313" s="31"/>
      <c r="M313" s="147" t="s">
        <v>1</v>
      </c>
      <c r="N313" s="110" t="s">
        <v>42</v>
      </c>
      <c r="P313" s="148">
        <f t="shared" si="36"/>
        <v>0</v>
      </c>
      <c r="Q313" s="148">
        <v>0</v>
      </c>
      <c r="R313" s="148">
        <f t="shared" si="37"/>
        <v>0</v>
      </c>
      <c r="S313" s="148">
        <v>0</v>
      </c>
      <c r="T313" s="149">
        <f t="shared" si="38"/>
        <v>0</v>
      </c>
      <c r="AR313" s="150" t="s">
        <v>156</v>
      </c>
      <c r="AT313" s="150" t="s">
        <v>151</v>
      </c>
      <c r="AU313" s="150" t="s">
        <v>125</v>
      </c>
      <c r="AY313" s="16" t="s">
        <v>148</v>
      </c>
      <c r="BE313" s="151">
        <f t="shared" si="39"/>
        <v>0</v>
      </c>
      <c r="BF313" s="151">
        <f t="shared" si="40"/>
        <v>0</v>
      </c>
      <c r="BG313" s="151">
        <f t="shared" si="41"/>
        <v>0</v>
      </c>
      <c r="BH313" s="151">
        <f t="shared" si="42"/>
        <v>0</v>
      </c>
      <c r="BI313" s="151">
        <f t="shared" si="43"/>
        <v>0</v>
      </c>
      <c r="BJ313" s="16" t="s">
        <v>125</v>
      </c>
      <c r="BK313" s="151">
        <f t="shared" si="44"/>
        <v>0</v>
      </c>
      <c r="BL313" s="16" t="s">
        <v>156</v>
      </c>
      <c r="BM313" s="150" t="s">
        <v>620</v>
      </c>
    </row>
    <row r="314" spans="2:65" s="1" customFormat="1" ht="16.5" customHeight="1">
      <c r="B314" s="111"/>
      <c r="C314" s="140" t="s">
        <v>621</v>
      </c>
      <c r="D314" s="140" t="s">
        <v>151</v>
      </c>
      <c r="E314" s="141" t="s">
        <v>622</v>
      </c>
      <c r="F314" s="142" t="s">
        <v>623</v>
      </c>
      <c r="G314" s="143" t="s">
        <v>532</v>
      </c>
      <c r="H314" s="144">
        <v>12</v>
      </c>
      <c r="I314" s="145"/>
      <c r="J314" s="146">
        <f t="shared" si="35"/>
        <v>0</v>
      </c>
      <c r="K314" s="142" t="s">
        <v>1</v>
      </c>
      <c r="L314" s="31"/>
      <c r="M314" s="147" t="s">
        <v>1</v>
      </c>
      <c r="N314" s="110" t="s">
        <v>42</v>
      </c>
      <c r="P314" s="148">
        <f t="shared" si="36"/>
        <v>0</v>
      </c>
      <c r="Q314" s="148">
        <v>0</v>
      </c>
      <c r="R314" s="148">
        <f t="shared" si="37"/>
        <v>0</v>
      </c>
      <c r="S314" s="148">
        <v>0</v>
      </c>
      <c r="T314" s="149">
        <f t="shared" si="38"/>
        <v>0</v>
      </c>
      <c r="AR314" s="150" t="s">
        <v>156</v>
      </c>
      <c r="AT314" s="150" t="s">
        <v>151</v>
      </c>
      <c r="AU314" s="150" t="s">
        <v>125</v>
      </c>
      <c r="AY314" s="16" t="s">
        <v>148</v>
      </c>
      <c r="BE314" s="151">
        <f t="shared" si="39"/>
        <v>0</v>
      </c>
      <c r="BF314" s="151">
        <f t="shared" si="40"/>
        <v>0</v>
      </c>
      <c r="BG314" s="151">
        <f t="shared" si="41"/>
        <v>0</v>
      </c>
      <c r="BH314" s="151">
        <f t="shared" si="42"/>
        <v>0</v>
      </c>
      <c r="BI314" s="151">
        <f t="shared" si="43"/>
        <v>0</v>
      </c>
      <c r="BJ314" s="16" t="s">
        <v>125</v>
      </c>
      <c r="BK314" s="151">
        <f t="shared" si="44"/>
        <v>0</v>
      </c>
      <c r="BL314" s="16" t="s">
        <v>156</v>
      </c>
      <c r="BM314" s="150" t="s">
        <v>624</v>
      </c>
    </row>
    <row r="315" spans="2:65" s="1" customFormat="1" ht="16.5" customHeight="1">
      <c r="B315" s="111"/>
      <c r="C315" s="140" t="s">
        <v>625</v>
      </c>
      <c r="D315" s="140" t="s">
        <v>151</v>
      </c>
      <c r="E315" s="141" t="s">
        <v>626</v>
      </c>
      <c r="F315" s="142" t="s">
        <v>627</v>
      </c>
      <c r="G315" s="143" t="s">
        <v>532</v>
      </c>
      <c r="H315" s="144">
        <v>2</v>
      </c>
      <c r="I315" s="145"/>
      <c r="J315" s="146">
        <f t="shared" si="35"/>
        <v>0</v>
      </c>
      <c r="K315" s="142" t="s">
        <v>1</v>
      </c>
      <c r="L315" s="31"/>
      <c r="M315" s="147" t="s">
        <v>1</v>
      </c>
      <c r="N315" s="110" t="s">
        <v>42</v>
      </c>
      <c r="P315" s="148">
        <f t="shared" si="36"/>
        <v>0</v>
      </c>
      <c r="Q315" s="148">
        <v>0</v>
      </c>
      <c r="R315" s="148">
        <f t="shared" si="37"/>
        <v>0</v>
      </c>
      <c r="S315" s="148">
        <v>0</v>
      </c>
      <c r="T315" s="149">
        <f t="shared" si="38"/>
        <v>0</v>
      </c>
      <c r="AR315" s="150" t="s">
        <v>156</v>
      </c>
      <c r="AT315" s="150" t="s">
        <v>151</v>
      </c>
      <c r="AU315" s="150" t="s">
        <v>125</v>
      </c>
      <c r="AY315" s="16" t="s">
        <v>148</v>
      </c>
      <c r="BE315" s="151">
        <f t="shared" si="39"/>
        <v>0</v>
      </c>
      <c r="BF315" s="151">
        <f t="shared" si="40"/>
        <v>0</v>
      </c>
      <c r="BG315" s="151">
        <f t="shared" si="41"/>
        <v>0</v>
      </c>
      <c r="BH315" s="151">
        <f t="shared" si="42"/>
        <v>0</v>
      </c>
      <c r="BI315" s="151">
        <f t="shared" si="43"/>
        <v>0</v>
      </c>
      <c r="BJ315" s="16" t="s">
        <v>125</v>
      </c>
      <c r="BK315" s="151">
        <f t="shared" si="44"/>
        <v>0</v>
      </c>
      <c r="BL315" s="16" t="s">
        <v>156</v>
      </c>
      <c r="BM315" s="150" t="s">
        <v>628</v>
      </c>
    </row>
    <row r="316" spans="2:65" s="1" customFormat="1" ht="16.5" customHeight="1">
      <c r="B316" s="111"/>
      <c r="C316" s="140" t="s">
        <v>629</v>
      </c>
      <c r="D316" s="140" t="s">
        <v>151</v>
      </c>
      <c r="E316" s="141" t="s">
        <v>630</v>
      </c>
      <c r="F316" s="142" t="s">
        <v>631</v>
      </c>
      <c r="G316" s="143" t="s">
        <v>532</v>
      </c>
      <c r="H316" s="144">
        <v>1</v>
      </c>
      <c r="I316" s="145"/>
      <c r="J316" s="146">
        <f t="shared" si="35"/>
        <v>0</v>
      </c>
      <c r="K316" s="142" t="s">
        <v>1</v>
      </c>
      <c r="L316" s="31"/>
      <c r="M316" s="147" t="s">
        <v>1</v>
      </c>
      <c r="N316" s="110" t="s">
        <v>42</v>
      </c>
      <c r="P316" s="148">
        <f t="shared" si="36"/>
        <v>0</v>
      </c>
      <c r="Q316" s="148">
        <v>0</v>
      </c>
      <c r="R316" s="148">
        <f t="shared" si="37"/>
        <v>0</v>
      </c>
      <c r="S316" s="148">
        <v>0</v>
      </c>
      <c r="T316" s="149">
        <f t="shared" si="38"/>
        <v>0</v>
      </c>
      <c r="AR316" s="150" t="s">
        <v>156</v>
      </c>
      <c r="AT316" s="150" t="s">
        <v>151</v>
      </c>
      <c r="AU316" s="150" t="s">
        <v>125</v>
      </c>
      <c r="AY316" s="16" t="s">
        <v>148</v>
      </c>
      <c r="BE316" s="151">
        <f t="shared" si="39"/>
        <v>0</v>
      </c>
      <c r="BF316" s="151">
        <f t="shared" si="40"/>
        <v>0</v>
      </c>
      <c r="BG316" s="151">
        <f t="shared" si="41"/>
        <v>0</v>
      </c>
      <c r="BH316" s="151">
        <f t="shared" si="42"/>
        <v>0</v>
      </c>
      <c r="BI316" s="151">
        <f t="shared" si="43"/>
        <v>0</v>
      </c>
      <c r="BJ316" s="16" t="s">
        <v>125</v>
      </c>
      <c r="BK316" s="151">
        <f t="shared" si="44"/>
        <v>0</v>
      </c>
      <c r="BL316" s="16" t="s">
        <v>156</v>
      </c>
      <c r="BM316" s="150" t="s">
        <v>632</v>
      </c>
    </row>
    <row r="317" spans="2:65" s="1" customFormat="1" ht="16.5" customHeight="1">
      <c r="B317" s="111"/>
      <c r="C317" s="140" t="s">
        <v>633</v>
      </c>
      <c r="D317" s="140" t="s">
        <v>151</v>
      </c>
      <c r="E317" s="141" t="s">
        <v>634</v>
      </c>
      <c r="F317" s="142" t="s">
        <v>635</v>
      </c>
      <c r="G317" s="143" t="s">
        <v>532</v>
      </c>
      <c r="H317" s="144">
        <v>8</v>
      </c>
      <c r="I317" s="145"/>
      <c r="J317" s="146">
        <f t="shared" si="35"/>
        <v>0</v>
      </c>
      <c r="K317" s="142" t="s">
        <v>1</v>
      </c>
      <c r="L317" s="31"/>
      <c r="M317" s="147" t="s">
        <v>1</v>
      </c>
      <c r="N317" s="110" t="s">
        <v>42</v>
      </c>
      <c r="P317" s="148">
        <f t="shared" si="36"/>
        <v>0</v>
      </c>
      <c r="Q317" s="148">
        <v>0</v>
      </c>
      <c r="R317" s="148">
        <f t="shared" si="37"/>
        <v>0</v>
      </c>
      <c r="S317" s="148">
        <v>0</v>
      </c>
      <c r="T317" s="149">
        <f t="shared" si="38"/>
        <v>0</v>
      </c>
      <c r="AR317" s="150" t="s">
        <v>156</v>
      </c>
      <c r="AT317" s="150" t="s">
        <v>151</v>
      </c>
      <c r="AU317" s="150" t="s">
        <v>125</v>
      </c>
      <c r="AY317" s="16" t="s">
        <v>148</v>
      </c>
      <c r="BE317" s="151">
        <f t="shared" si="39"/>
        <v>0</v>
      </c>
      <c r="BF317" s="151">
        <f t="shared" si="40"/>
        <v>0</v>
      </c>
      <c r="BG317" s="151">
        <f t="shared" si="41"/>
        <v>0</v>
      </c>
      <c r="BH317" s="151">
        <f t="shared" si="42"/>
        <v>0</v>
      </c>
      <c r="BI317" s="151">
        <f t="shared" si="43"/>
        <v>0</v>
      </c>
      <c r="BJ317" s="16" t="s">
        <v>125</v>
      </c>
      <c r="BK317" s="151">
        <f t="shared" si="44"/>
        <v>0</v>
      </c>
      <c r="BL317" s="16" t="s">
        <v>156</v>
      </c>
      <c r="BM317" s="150" t="s">
        <v>636</v>
      </c>
    </row>
    <row r="318" spans="2:65" s="1" customFormat="1" ht="16.5" customHeight="1">
      <c r="B318" s="111"/>
      <c r="C318" s="140" t="s">
        <v>637</v>
      </c>
      <c r="D318" s="140" t="s">
        <v>151</v>
      </c>
      <c r="E318" s="141" t="s">
        <v>638</v>
      </c>
      <c r="F318" s="142" t="s">
        <v>639</v>
      </c>
      <c r="G318" s="143" t="s">
        <v>318</v>
      </c>
      <c r="H318" s="144">
        <v>1</v>
      </c>
      <c r="I318" s="145"/>
      <c r="J318" s="146">
        <f t="shared" si="35"/>
        <v>0</v>
      </c>
      <c r="K318" s="142" t="s">
        <v>1</v>
      </c>
      <c r="L318" s="31"/>
      <c r="M318" s="147" t="s">
        <v>1</v>
      </c>
      <c r="N318" s="110" t="s">
        <v>42</v>
      </c>
      <c r="P318" s="148">
        <f t="shared" si="36"/>
        <v>0</v>
      </c>
      <c r="Q318" s="148">
        <v>0</v>
      </c>
      <c r="R318" s="148">
        <f t="shared" si="37"/>
        <v>0</v>
      </c>
      <c r="S318" s="148">
        <v>0</v>
      </c>
      <c r="T318" s="149">
        <f t="shared" si="38"/>
        <v>0</v>
      </c>
      <c r="AR318" s="150" t="s">
        <v>156</v>
      </c>
      <c r="AT318" s="150" t="s">
        <v>151</v>
      </c>
      <c r="AU318" s="150" t="s">
        <v>125</v>
      </c>
      <c r="AY318" s="16" t="s">
        <v>148</v>
      </c>
      <c r="BE318" s="151">
        <f t="shared" si="39"/>
        <v>0</v>
      </c>
      <c r="BF318" s="151">
        <f t="shared" si="40"/>
        <v>0</v>
      </c>
      <c r="BG318" s="151">
        <f t="shared" si="41"/>
        <v>0</v>
      </c>
      <c r="BH318" s="151">
        <f t="shared" si="42"/>
        <v>0</v>
      </c>
      <c r="BI318" s="151">
        <f t="shared" si="43"/>
        <v>0</v>
      </c>
      <c r="BJ318" s="16" t="s">
        <v>125</v>
      </c>
      <c r="BK318" s="151">
        <f t="shared" si="44"/>
        <v>0</v>
      </c>
      <c r="BL318" s="16" t="s">
        <v>156</v>
      </c>
      <c r="BM318" s="150" t="s">
        <v>640</v>
      </c>
    </row>
    <row r="319" spans="2:65" s="1" customFormat="1" ht="37.9" customHeight="1">
      <c r="B319" s="111"/>
      <c r="C319" s="140" t="s">
        <v>641</v>
      </c>
      <c r="D319" s="140" t="s">
        <v>151</v>
      </c>
      <c r="E319" s="141" t="s">
        <v>642</v>
      </c>
      <c r="F319" s="142" t="s">
        <v>643</v>
      </c>
      <c r="G319" s="143" t="s">
        <v>532</v>
      </c>
      <c r="H319" s="144">
        <v>1</v>
      </c>
      <c r="I319" s="145"/>
      <c r="J319" s="146">
        <f t="shared" si="35"/>
        <v>0</v>
      </c>
      <c r="K319" s="142" t="s">
        <v>1</v>
      </c>
      <c r="L319" s="31"/>
      <c r="M319" s="147" t="s">
        <v>1</v>
      </c>
      <c r="N319" s="110" t="s">
        <v>42</v>
      </c>
      <c r="P319" s="148">
        <f t="shared" si="36"/>
        <v>0</v>
      </c>
      <c r="Q319" s="148">
        <v>0</v>
      </c>
      <c r="R319" s="148">
        <f t="shared" si="37"/>
        <v>0</v>
      </c>
      <c r="S319" s="148">
        <v>0</v>
      </c>
      <c r="T319" s="149">
        <f t="shared" si="38"/>
        <v>0</v>
      </c>
      <c r="AR319" s="150" t="s">
        <v>156</v>
      </c>
      <c r="AT319" s="150" t="s">
        <v>151</v>
      </c>
      <c r="AU319" s="150" t="s">
        <v>125</v>
      </c>
      <c r="AY319" s="16" t="s">
        <v>148</v>
      </c>
      <c r="BE319" s="151">
        <f t="shared" si="39"/>
        <v>0</v>
      </c>
      <c r="BF319" s="151">
        <f t="shared" si="40"/>
        <v>0</v>
      </c>
      <c r="BG319" s="151">
        <f t="shared" si="41"/>
        <v>0</v>
      </c>
      <c r="BH319" s="151">
        <f t="shared" si="42"/>
        <v>0</v>
      </c>
      <c r="BI319" s="151">
        <f t="shared" si="43"/>
        <v>0</v>
      </c>
      <c r="BJ319" s="16" t="s">
        <v>125</v>
      </c>
      <c r="BK319" s="151">
        <f t="shared" si="44"/>
        <v>0</v>
      </c>
      <c r="BL319" s="16" t="s">
        <v>156</v>
      </c>
      <c r="BM319" s="150" t="s">
        <v>644</v>
      </c>
    </row>
    <row r="320" spans="2:65" s="1" customFormat="1" ht="37.9" customHeight="1">
      <c r="B320" s="111"/>
      <c r="C320" s="140" t="s">
        <v>645</v>
      </c>
      <c r="D320" s="140" t="s">
        <v>151</v>
      </c>
      <c r="E320" s="141" t="s">
        <v>646</v>
      </c>
      <c r="F320" s="142" t="s">
        <v>647</v>
      </c>
      <c r="G320" s="143" t="s">
        <v>532</v>
      </c>
      <c r="H320" s="144">
        <v>1</v>
      </c>
      <c r="I320" s="145"/>
      <c r="J320" s="146">
        <f t="shared" si="35"/>
        <v>0</v>
      </c>
      <c r="K320" s="142" t="s">
        <v>1</v>
      </c>
      <c r="L320" s="31"/>
      <c r="M320" s="147" t="s">
        <v>1</v>
      </c>
      <c r="N320" s="110" t="s">
        <v>42</v>
      </c>
      <c r="P320" s="148">
        <f t="shared" si="36"/>
        <v>0</v>
      </c>
      <c r="Q320" s="148">
        <v>0</v>
      </c>
      <c r="R320" s="148">
        <f t="shared" si="37"/>
        <v>0</v>
      </c>
      <c r="S320" s="148">
        <v>0</v>
      </c>
      <c r="T320" s="149">
        <f t="shared" si="38"/>
        <v>0</v>
      </c>
      <c r="AR320" s="150" t="s">
        <v>156</v>
      </c>
      <c r="AT320" s="150" t="s">
        <v>151</v>
      </c>
      <c r="AU320" s="150" t="s">
        <v>125</v>
      </c>
      <c r="AY320" s="16" t="s">
        <v>148</v>
      </c>
      <c r="BE320" s="151">
        <f t="shared" si="39"/>
        <v>0</v>
      </c>
      <c r="BF320" s="151">
        <f t="shared" si="40"/>
        <v>0</v>
      </c>
      <c r="BG320" s="151">
        <f t="shared" si="41"/>
        <v>0</v>
      </c>
      <c r="BH320" s="151">
        <f t="shared" si="42"/>
        <v>0</v>
      </c>
      <c r="BI320" s="151">
        <f t="shared" si="43"/>
        <v>0</v>
      </c>
      <c r="BJ320" s="16" t="s">
        <v>125</v>
      </c>
      <c r="BK320" s="151">
        <f t="shared" si="44"/>
        <v>0</v>
      </c>
      <c r="BL320" s="16" t="s">
        <v>156</v>
      </c>
      <c r="BM320" s="150" t="s">
        <v>648</v>
      </c>
    </row>
    <row r="321" spans="2:65" s="1" customFormat="1" ht="24.2" customHeight="1">
      <c r="B321" s="111"/>
      <c r="C321" s="140" t="s">
        <v>649</v>
      </c>
      <c r="D321" s="140" t="s">
        <v>151</v>
      </c>
      <c r="E321" s="141" t="s">
        <v>650</v>
      </c>
      <c r="F321" s="142" t="s">
        <v>651</v>
      </c>
      <c r="G321" s="143" t="s">
        <v>532</v>
      </c>
      <c r="H321" s="144">
        <v>2</v>
      </c>
      <c r="I321" s="145"/>
      <c r="J321" s="146">
        <f t="shared" si="35"/>
        <v>0</v>
      </c>
      <c r="K321" s="142" t="s">
        <v>1</v>
      </c>
      <c r="L321" s="31"/>
      <c r="M321" s="147" t="s">
        <v>1</v>
      </c>
      <c r="N321" s="110" t="s">
        <v>42</v>
      </c>
      <c r="P321" s="148">
        <f t="shared" si="36"/>
        <v>0</v>
      </c>
      <c r="Q321" s="148">
        <v>0</v>
      </c>
      <c r="R321" s="148">
        <f t="shared" si="37"/>
        <v>0</v>
      </c>
      <c r="S321" s="148">
        <v>0</v>
      </c>
      <c r="T321" s="149">
        <f t="shared" si="38"/>
        <v>0</v>
      </c>
      <c r="AR321" s="150" t="s">
        <v>156</v>
      </c>
      <c r="AT321" s="150" t="s">
        <v>151</v>
      </c>
      <c r="AU321" s="150" t="s">
        <v>125</v>
      </c>
      <c r="AY321" s="16" t="s">
        <v>148</v>
      </c>
      <c r="BE321" s="151">
        <f t="shared" si="39"/>
        <v>0</v>
      </c>
      <c r="BF321" s="151">
        <f t="shared" si="40"/>
        <v>0</v>
      </c>
      <c r="BG321" s="151">
        <f t="shared" si="41"/>
        <v>0</v>
      </c>
      <c r="BH321" s="151">
        <f t="shared" si="42"/>
        <v>0</v>
      </c>
      <c r="BI321" s="151">
        <f t="shared" si="43"/>
        <v>0</v>
      </c>
      <c r="BJ321" s="16" t="s">
        <v>125</v>
      </c>
      <c r="BK321" s="151">
        <f t="shared" si="44"/>
        <v>0</v>
      </c>
      <c r="BL321" s="16" t="s">
        <v>156</v>
      </c>
      <c r="BM321" s="150" t="s">
        <v>652</v>
      </c>
    </row>
    <row r="322" spans="2:65" s="1" customFormat="1" ht="24.2" customHeight="1">
      <c r="B322" s="111"/>
      <c r="C322" s="140" t="s">
        <v>653</v>
      </c>
      <c r="D322" s="140" t="s">
        <v>151</v>
      </c>
      <c r="E322" s="141" t="s">
        <v>654</v>
      </c>
      <c r="F322" s="142" t="s">
        <v>655</v>
      </c>
      <c r="G322" s="143" t="s">
        <v>532</v>
      </c>
      <c r="H322" s="144">
        <v>6</v>
      </c>
      <c r="I322" s="145"/>
      <c r="J322" s="146">
        <f t="shared" si="35"/>
        <v>0</v>
      </c>
      <c r="K322" s="142" t="s">
        <v>1</v>
      </c>
      <c r="L322" s="31"/>
      <c r="M322" s="147" t="s">
        <v>1</v>
      </c>
      <c r="N322" s="110" t="s">
        <v>42</v>
      </c>
      <c r="P322" s="148">
        <f t="shared" si="36"/>
        <v>0</v>
      </c>
      <c r="Q322" s="148">
        <v>0</v>
      </c>
      <c r="R322" s="148">
        <f t="shared" si="37"/>
        <v>0</v>
      </c>
      <c r="S322" s="148">
        <v>0</v>
      </c>
      <c r="T322" s="149">
        <f t="shared" si="38"/>
        <v>0</v>
      </c>
      <c r="AR322" s="150" t="s">
        <v>156</v>
      </c>
      <c r="AT322" s="150" t="s">
        <v>151</v>
      </c>
      <c r="AU322" s="150" t="s">
        <v>125</v>
      </c>
      <c r="AY322" s="16" t="s">
        <v>148</v>
      </c>
      <c r="BE322" s="151">
        <f t="shared" si="39"/>
        <v>0</v>
      </c>
      <c r="BF322" s="151">
        <f t="shared" si="40"/>
        <v>0</v>
      </c>
      <c r="BG322" s="151">
        <f t="shared" si="41"/>
        <v>0</v>
      </c>
      <c r="BH322" s="151">
        <f t="shared" si="42"/>
        <v>0</v>
      </c>
      <c r="BI322" s="151">
        <f t="shared" si="43"/>
        <v>0</v>
      </c>
      <c r="BJ322" s="16" t="s">
        <v>125</v>
      </c>
      <c r="BK322" s="151">
        <f t="shared" si="44"/>
        <v>0</v>
      </c>
      <c r="BL322" s="16" t="s">
        <v>156</v>
      </c>
      <c r="BM322" s="150" t="s">
        <v>656</v>
      </c>
    </row>
    <row r="323" spans="2:65" s="1" customFormat="1" ht="24.2" customHeight="1">
      <c r="B323" s="111"/>
      <c r="C323" s="140" t="s">
        <v>657</v>
      </c>
      <c r="D323" s="140" t="s">
        <v>151</v>
      </c>
      <c r="E323" s="141" t="s">
        <v>658</v>
      </c>
      <c r="F323" s="142" t="s">
        <v>659</v>
      </c>
      <c r="G323" s="143" t="s">
        <v>532</v>
      </c>
      <c r="H323" s="144">
        <v>1</v>
      </c>
      <c r="I323" s="145"/>
      <c r="J323" s="146">
        <f t="shared" si="35"/>
        <v>0</v>
      </c>
      <c r="K323" s="142" t="s">
        <v>1</v>
      </c>
      <c r="L323" s="31"/>
      <c r="M323" s="147" t="s">
        <v>1</v>
      </c>
      <c r="N323" s="110" t="s">
        <v>42</v>
      </c>
      <c r="P323" s="148">
        <f t="shared" si="36"/>
        <v>0</v>
      </c>
      <c r="Q323" s="148">
        <v>0</v>
      </c>
      <c r="R323" s="148">
        <f t="shared" si="37"/>
        <v>0</v>
      </c>
      <c r="S323" s="148">
        <v>0</v>
      </c>
      <c r="T323" s="149">
        <f t="shared" si="38"/>
        <v>0</v>
      </c>
      <c r="AR323" s="150" t="s">
        <v>156</v>
      </c>
      <c r="AT323" s="150" t="s">
        <v>151</v>
      </c>
      <c r="AU323" s="150" t="s">
        <v>125</v>
      </c>
      <c r="AY323" s="16" t="s">
        <v>148</v>
      </c>
      <c r="BE323" s="151">
        <f t="shared" si="39"/>
        <v>0</v>
      </c>
      <c r="BF323" s="151">
        <f t="shared" si="40"/>
        <v>0</v>
      </c>
      <c r="BG323" s="151">
        <f t="shared" si="41"/>
        <v>0</v>
      </c>
      <c r="BH323" s="151">
        <f t="shared" si="42"/>
        <v>0</v>
      </c>
      <c r="BI323" s="151">
        <f t="shared" si="43"/>
        <v>0</v>
      </c>
      <c r="BJ323" s="16" t="s">
        <v>125</v>
      </c>
      <c r="BK323" s="151">
        <f t="shared" si="44"/>
        <v>0</v>
      </c>
      <c r="BL323" s="16" t="s">
        <v>156</v>
      </c>
      <c r="BM323" s="150" t="s">
        <v>660</v>
      </c>
    </row>
    <row r="324" spans="2:65" s="11" customFormat="1" ht="22.9" customHeight="1">
      <c r="B324" s="128"/>
      <c r="D324" s="129" t="s">
        <v>75</v>
      </c>
      <c r="E324" s="138" t="s">
        <v>661</v>
      </c>
      <c r="F324" s="138" t="s">
        <v>662</v>
      </c>
      <c r="I324" s="131"/>
      <c r="J324" s="139">
        <f>BK324</f>
        <v>0</v>
      </c>
      <c r="L324" s="128"/>
      <c r="M324" s="133"/>
      <c r="P324" s="134">
        <f>SUM(P325:P326)</f>
        <v>0</v>
      </c>
      <c r="R324" s="134">
        <f>SUM(R325:R326)</f>
        <v>0</v>
      </c>
      <c r="T324" s="135">
        <f>SUM(T325:T326)</f>
        <v>4.0000000000000001E-3</v>
      </c>
      <c r="AR324" s="129" t="s">
        <v>125</v>
      </c>
      <c r="AT324" s="136" t="s">
        <v>75</v>
      </c>
      <c r="AU324" s="136" t="s">
        <v>84</v>
      </c>
      <c r="AY324" s="129" t="s">
        <v>148</v>
      </c>
      <c r="BK324" s="137">
        <f>SUM(BK325:BK326)</f>
        <v>0</v>
      </c>
    </row>
    <row r="325" spans="2:65" s="1" customFormat="1" ht="24.2" customHeight="1">
      <c r="B325" s="111"/>
      <c r="C325" s="140" t="s">
        <v>663</v>
      </c>
      <c r="D325" s="140" t="s">
        <v>151</v>
      </c>
      <c r="E325" s="141" t="s">
        <v>664</v>
      </c>
      <c r="F325" s="142" t="s">
        <v>665</v>
      </c>
      <c r="G325" s="143" t="s">
        <v>183</v>
      </c>
      <c r="H325" s="144">
        <v>2</v>
      </c>
      <c r="I325" s="145"/>
      <c r="J325" s="146">
        <f>ROUND(I325*H325,2)</f>
        <v>0</v>
      </c>
      <c r="K325" s="142" t="s">
        <v>155</v>
      </c>
      <c r="L325" s="31"/>
      <c r="M325" s="147" t="s">
        <v>1</v>
      </c>
      <c r="N325" s="110" t="s">
        <v>42</v>
      </c>
      <c r="P325" s="148">
        <f>O325*H325</f>
        <v>0</v>
      </c>
      <c r="Q325" s="148">
        <v>0</v>
      </c>
      <c r="R325" s="148">
        <f>Q325*H325</f>
        <v>0</v>
      </c>
      <c r="S325" s="148">
        <v>2E-3</v>
      </c>
      <c r="T325" s="149">
        <f>S325*H325</f>
        <v>4.0000000000000001E-3</v>
      </c>
      <c r="AR325" s="150" t="s">
        <v>228</v>
      </c>
      <c r="AT325" s="150" t="s">
        <v>151</v>
      </c>
      <c r="AU325" s="150" t="s">
        <v>125</v>
      </c>
      <c r="AY325" s="16" t="s">
        <v>148</v>
      </c>
      <c r="BE325" s="151">
        <f>IF(N325="základní",J325,0)</f>
        <v>0</v>
      </c>
      <c r="BF325" s="151">
        <f>IF(N325="snížená",J325,0)</f>
        <v>0</v>
      </c>
      <c r="BG325" s="151">
        <f>IF(N325="zákl. přenesená",J325,0)</f>
        <v>0</v>
      </c>
      <c r="BH325" s="151">
        <f>IF(N325="sníž. přenesená",J325,0)</f>
        <v>0</v>
      </c>
      <c r="BI325" s="151">
        <f>IF(N325="nulová",J325,0)</f>
        <v>0</v>
      </c>
      <c r="BJ325" s="16" t="s">
        <v>125</v>
      </c>
      <c r="BK325" s="151">
        <f>ROUND(I325*H325,2)</f>
        <v>0</v>
      </c>
      <c r="BL325" s="16" t="s">
        <v>228</v>
      </c>
      <c r="BM325" s="150" t="s">
        <v>666</v>
      </c>
    </row>
    <row r="326" spans="2:65" s="1" customFormat="1" ht="24.2" customHeight="1">
      <c r="B326" s="111"/>
      <c r="C326" s="140" t="s">
        <v>667</v>
      </c>
      <c r="D326" s="140" t="s">
        <v>151</v>
      </c>
      <c r="E326" s="141" t="s">
        <v>668</v>
      </c>
      <c r="F326" s="142" t="s">
        <v>669</v>
      </c>
      <c r="G326" s="143" t="s">
        <v>212</v>
      </c>
      <c r="H326" s="144">
        <v>0.01</v>
      </c>
      <c r="I326" s="145"/>
      <c r="J326" s="146">
        <f>ROUND(I326*H326,2)</f>
        <v>0</v>
      </c>
      <c r="K326" s="142" t="s">
        <v>155</v>
      </c>
      <c r="L326" s="31"/>
      <c r="M326" s="147" t="s">
        <v>1</v>
      </c>
      <c r="N326" s="110" t="s">
        <v>42</v>
      </c>
      <c r="P326" s="148">
        <f>O326*H326</f>
        <v>0</v>
      </c>
      <c r="Q326" s="148">
        <v>0</v>
      </c>
      <c r="R326" s="148">
        <f>Q326*H326</f>
        <v>0</v>
      </c>
      <c r="S326" s="148">
        <v>0</v>
      </c>
      <c r="T326" s="149">
        <f>S326*H326</f>
        <v>0</v>
      </c>
      <c r="AR326" s="150" t="s">
        <v>228</v>
      </c>
      <c r="AT326" s="150" t="s">
        <v>151</v>
      </c>
      <c r="AU326" s="150" t="s">
        <v>125</v>
      </c>
      <c r="AY326" s="16" t="s">
        <v>148</v>
      </c>
      <c r="BE326" s="151">
        <f>IF(N326="základní",J326,0)</f>
        <v>0</v>
      </c>
      <c r="BF326" s="151">
        <f>IF(N326="snížená",J326,0)</f>
        <v>0</v>
      </c>
      <c r="BG326" s="151">
        <f>IF(N326="zákl. přenesená",J326,0)</f>
        <v>0</v>
      </c>
      <c r="BH326" s="151">
        <f>IF(N326="sníž. přenesená",J326,0)</f>
        <v>0</v>
      </c>
      <c r="BI326" s="151">
        <f>IF(N326="nulová",J326,0)</f>
        <v>0</v>
      </c>
      <c r="BJ326" s="16" t="s">
        <v>125</v>
      </c>
      <c r="BK326" s="151">
        <f>ROUND(I326*H326,2)</f>
        <v>0</v>
      </c>
      <c r="BL326" s="16" t="s">
        <v>228</v>
      </c>
      <c r="BM326" s="150" t="s">
        <v>670</v>
      </c>
    </row>
    <row r="327" spans="2:65" s="11" customFormat="1" ht="22.9" customHeight="1">
      <c r="B327" s="128"/>
      <c r="D327" s="129" t="s">
        <v>75</v>
      </c>
      <c r="E327" s="138" t="s">
        <v>671</v>
      </c>
      <c r="F327" s="138" t="s">
        <v>672</v>
      </c>
      <c r="I327" s="131"/>
      <c r="J327" s="139">
        <f>BK327</f>
        <v>0</v>
      </c>
      <c r="L327" s="128"/>
      <c r="M327" s="133"/>
      <c r="P327" s="134">
        <f>SUM(P328:P352)</f>
        <v>0</v>
      </c>
      <c r="R327" s="134">
        <f>SUM(R328:R352)</f>
        <v>0.83009688999999987</v>
      </c>
      <c r="T327" s="135">
        <f>SUM(T328:T352)</f>
        <v>0</v>
      </c>
      <c r="AR327" s="129" t="s">
        <v>125</v>
      </c>
      <c r="AT327" s="136" t="s">
        <v>75</v>
      </c>
      <c r="AU327" s="136" t="s">
        <v>84</v>
      </c>
      <c r="AY327" s="129" t="s">
        <v>148</v>
      </c>
      <c r="BK327" s="137">
        <f>SUM(BK328:BK352)</f>
        <v>0</v>
      </c>
    </row>
    <row r="328" spans="2:65" s="1" customFormat="1" ht="24.2" customHeight="1">
      <c r="B328" s="111"/>
      <c r="C328" s="140" t="s">
        <v>673</v>
      </c>
      <c r="D328" s="140" t="s">
        <v>151</v>
      </c>
      <c r="E328" s="141" t="s">
        <v>674</v>
      </c>
      <c r="F328" s="142" t="s">
        <v>675</v>
      </c>
      <c r="G328" s="143" t="s">
        <v>154</v>
      </c>
      <c r="H328" s="144">
        <v>17.623000000000001</v>
      </c>
      <c r="I328" s="145"/>
      <c r="J328" s="146">
        <f>ROUND(I328*H328,2)</f>
        <v>0</v>
      </c>
      <c r="K328" s="142" t="s">
        <v>155</v>
      </c>
      <c r="L328" s="31"/>
      <c r="M328" s="147" t="s">
        <v>1</v>
      </c>
      <c r="N328" s="110" t="s">
        <v>42</v>
      </c>
      <c r="P328" s="148">
        <f>O328*H328</f>
        <v>0</v>
      </c>
      <c r="Q328" s="148">
        <v>2.5389999999999999E-2</v>
      </c>
      <c r="R328" s="148">
        <f>Q328*H328</f>
        <v>0.44744797000000003</v>
      </c>
      <c r="S328" s="148">
        <v>0</v>
      </c>
      <c r="T328" s="149">
        <f>S328*H328</f>
        <v>0</v>
      </c>
      <c r="AR328" s="150" t="s">
        <v>228</v>
      </c>
      <c r="AT328" s="150" t="s">
        <v>151</v>
      </c>
      <c r="AU328" s="150" t="s">
        <v>125</v>
      </c>
      <c r="AY328" s="16" t="s">
        <v>148</v>
      </c>
      <c r="BE328" s="151">
        <f>IF(N328="základní",J328,0)</f>
        <v>0</v>
      </c>
      <c r="BF328" s="151">
        <f>IF(N328="snížená",J328,0)</f>
        <v>0</v>
      </c>
      <c r="BG328" s="151">
        <f>IF(N328="zákl. přenesená",J328,0)</f>
        <v>0</v>
      </c>
      <c r="BH328" s="151">
        <f>IF(N328="sníž. přenesená",J328,0)</f>
        <v>0</v>
      </c>
      <c r="BI328" s="151">
        <f>IF(N328="nulová",J328,0)</f>
        <v>0</v>
      </c>
      <c r="BJ328" s="16" t="s">
        <v>125</v>
      </c>
      <c r="BK328" s="151">
        <f>ROUND(I328*H328,2)</f>
        <v>0</v>
      </c>
      <c r="BL328" s="16" t="s">
        <v>228</v>
      </c>
      <c r="BM328" s="150" t="s">
        <v>676</v>
      </c>
    </row>
    <row r="329" spans="2:65" s="12" customFormat="1">
      <c r="B329" s="152"/>
      <c r="D329" s="153" t="s">
        <v>158</v>
      </c>
      <c r="E329" s="154" t="s">
        <v>1</v>
      </c>
      <c r="F329" s="155" t="s">
        <v>677</v>
      </c>
      <c r="H329" s="156">
        <v>15.105</v>
      </c>
      <c r="I329" s="157"/>
      <c r="L329" s="152"/>
      <c r="M329" s="158"/>
      <c r="T329" s="159"/>
      <c r="AT329" s="154" t="s">
        <v>158</v>
      </c>
      <c r="AU329" s="154" t="s">
        <v>125</v>
      </c>
      <c r="AV329" s="12" t="s">
        <v>125</v>
      </c>
      <c r="AW329" s="12" t="s">
        <v>33</v>
      </c>
      <c r="AX329" s="12" t="s">
        <v>76</v>
      </c>
      <c r="AY329" s="154" t="s">
        <v>148</v>
      </c>
    </row>
    <row r="330" spans="2:65" s="12" customFormat="1">
      <c r="B330" s="152"/>
      <c r="D330" s="153" t="s">
        <v>158</v>
      </c>
      <c r="E330" s="154" t="s">
        <v>1</v>
      </c>
      <c r="F330" s="155" t="s">
        <v>678</v>
      </c>
      <c r="H330" s="156">
        <v>2.5179999999999998</v>
      </c>
      <c r="I330" s="157"/>
      <c r="L330" s="152"/>
      <c r="M330" s="158"/>
      <c r="T330" s="159"/>
      <c r="AT330" s="154" t="s">
        <v>158</v>
      </c>
      <c r="AU330" s="154" t="s">
        <v>125</v>
      </c>
      <c r="AV330" s="12" t="s">
        <v>125</v>
      </c>
      <c r="AW330" s="12" t="s">
        <v>33</v>
      </c>
      <c r="AX330" s="12" t="s">
        <v>76</v>
      </c>
      <c r="AY330" s="154" t="s">
        <v>148</v>
      </c>
    </row>
    <row r="331" spans="2:65" s="13" customFormat="1">
      <c r="B331" s="160"/>
      <c r="D331" s="153" t="s">
        <v>158</v>
      </c>
      <c r="E331" s="161" t="s">
        <v>1</v>
      </c>
      <c r="F331" s="162" t="s">
        <v>171</v>
      </c>
      <c r="H331" s="163">
        <v>17.623000000000001</v>
      </c>
      <c r="I331" s="164"/>
      <c r="L331" s="160"/>
      <c r="M331" s="165"/>
      <c r="T331" s="166"/>
      <c r="AT331" s="161" t="s">
        <v>158</v>
      </c>
      <c r="AU331" s="161" t="s">
        <v>125</v>
      </c>
      <c r="AV331" s="13" t="s">
        <v>156</v>
      </c>
      <c r="AW331" s="13" t="s">
        <v>33</v>
      </c>
      <c r="AX331" s="13" t="s">
        <v>84</v>
      </c>
      <c r="AY331" s="161" t="s">
        <v>148</v>
      </c>
    </row>
    <row r="332" spans="2:65" s="1" customFormat="1" ht="24.2" customHeight="1">
      <c r="B332" s="111"/>
      <c r="C332" s="140" t="s">
        <v>679</v>
      </c>
      <c r="D332" s="140" t="s">
        <v>151</v>
      </c>
      <c r="E332" s="141" t="s">
        <v>680</v>
      </c>
      <c r="F332" s="142" t="s">
        <v>681</v>
      </c>
      <c r="G332" s="143" t="s">
        <v>154</v>
      </c>
      <c r="H332" s="144">
        <v>6.6520000000000001</v>
      </c>
      <c r="I332" s="145"/>
      <c r="J332" s="146">
        <f>ROUND(I332*H332,2)</f>
        <v>0</v>
      </c>
      <c r="K332" s="142" t="s">
        <v>155</v>
      </c>
      <c r="L332" s="31"/>
      <c r="M332" s="147" t="s">
        <v>1</v>
      </c>
      <c r="N332" s="110" t="s">
        <v>42</v>
      </c>
      <c r="P332" s="148">
        <f>O332*H332</f>
        <v>0</v>
      </c>
      <c r="Q332" s="148">
        <v>3.1969999999999998E-2</v>
      </c>
      <c r="R332" s="148">
        <f>Q332*H332</f>
        <v>0.21266443999999998</v>
      </c>
      <c r="S332" s="148">
        <v>0</v>
      </c>
      <c r="T332" s="149">
        <f>S332*H332</f>
        <v>0</v>
      </c>
      <c r="AR332" s="150" t="s">
        <v>228</v>
      </c>
      <c r="AT332" s="150" t="s">
        <v>151</v>
      </c>
      <c r="AU332" s="150" t="s">
        <v>125</v>
      </c>
      <c r="AY332" s="16" t="s">
        <v>148</v>
      </c>
      <c r="BE332" s="151">
        <f>IF(N332="základní",J332,0)</f>
        <v>0</v>
      </c>
      <c r="BF332" s="151">
        <f>IF(N332="snížená",J332,0)</f>
        <v>0</v>
      </c>
      <c r="BG332" s="151">
        <f>IF(N332="zákl. přenesená",J332,0)</f>
        <v>0</v>
      </c>
      <c r="BH332" s="151">
        <f>IF(N332="sníž. přenesená",J332,0)</f>
        <v>0</v>
      </c>
      <c r="BI332" s="151">
        <f>IF(N332="nulová",J332,0)</f>
        <v>0</v>
      </c>
      <c r="BJ332" s="16" t="s">
        <v>125</v>
      </c>
      <c r="BK332" s="151">
        <f>ROUND(I332*H332,2)</f>
        <v>0</v>
      </c>
      <c r="BL332" s="16" t="s">
        <v>228</v>
      </c>
      <c r="BM332" s="150" t="s">
        <v>682</v>
      </c>
    </row>
    <row r="333" spans="2:65" s="12" customFormat="1">
      <c r="B333" s="152"/>
      <c r="D333" s="153" t="s">
        <v>158</v>
      </c>
      <c r="E333" s="154" t="s">
        <v>1</v>
      </c>
      <c r="F333" s="155" t="s">
        <v>683</v>
      </c>
      <c r="H333" s="156">
        <v>6.6520000000000001</v>
      </c>
      <c r="I333" s="157"/>
      <c r="L333" s="152"/>
      <c r="M333" s="158"/>
      <c r="T333" s="159"/>
      <c r="AT333" s="154" t="s">
        <v>158</v>
      </c>
      <c r="AU333" s="154" t="s">
        <v>125</v>
      </c>
      <c r="AV333" s="12" t="s">
        <v>125</v>
      </c>
      <c r="AW333" s="12" t="s">
        <v>33</v>
      </c>
      <c r="AX333" s="12" t="s">
        <v>84</v>
      </c>
      <c r="AY333" s="154" t="s">
        <v>148</v>
      </c>
    </row>
    <row r="334" spans="2:65" s="1" customFormat="1" ht="24.2" customHeight="1">
      <c r="B334" s="111"/>
      <c r="C334" s="140" t="s">
        <v>684</v>
      </c>
      <c r="D334" s="140" t="s">
        <v>151</v>
      </c>
      <c r="E334" s="141" t="s">
        <v>685</v>
      </c>
      <c r="F334" s="142" t="s">
        <v>686</v>
      </c>
      <c r="G334" s="143" t="s">
        <v>270</v>
      </c>
      <c r="H334" s="144">
        <v>40.53</v>
      </c>
      <c r="I334" s="145"/>
      <c r="J334" s="146">
        <f>ROUND(I334*H334,2)</f>
        <v>0</v>
      </c>
      <c r="K334" s="142" t="s">
        <v>155</v>
      </c>
      <c r="L334" s="31"/>
      <c r="M334" s="147" t="s">
        <v>1</v>
      </c>
      <c r="N334" s="110" t="s">
        <v>42</v>
      </c>
      <c r="P334" s="148">
        <f>O334*H334</f>
        <v>0</v>
      </c>
      <c r="Q334" s="148">
        <v>2.0000000000000001E-4</v>
      </c>
      <c r="R334" s="148">
        <f>Q334*H334</f>
        <v>8.1060000000000004E-3</v>
      </c>
      <c r="S334" s="148">
        <v>0</v>
      </c>
      <c r="T334" s="149">
        <f>S334*H334</f>
        <v>0</v>
      </c>
      <c r="AR334" s="150" t="s">
        <v>228</v>
      </c>
      <c r="AT334" s="150" t="s">
        <v>151</v>
      </c>
      <c r="AU334" s="150" t="s">
        <v>125</v>
      </c>
      <c r="AY334" s="16" t="s">
        <v>148</v>
      </c>
      <c r="BE334" s="151">
        <f>IF(N334="základní",J334,0)</f>
        <v>0</v>
      </c>
      <c r="BF334" s="151">
        <f>IF(N334="snížená",J334,0)</f>
        <v>0</v>
      </c>
      <c r="BG334" s="151">
        <f>IF(N334="zákl. přenesená",J334,0)</f>
        <v>0</v>
      </c>
      <c r="BH334" s="151">
        <f>IF(N334="sníž. přenesená",J334,0)</f>
        <v>0</v>
      </c>
      <c r="BI334" s="151">
        <f>IF(N334="nulová",J334,0)</f>
        <v>0</v>
      </c>
      <c r="BJ334" s="16" t="s">
        <v>125</v>
      </c>
      <c r="BK334" s="151">
        <f>ROUND(I334*H334,2)</f>
        <v>0</v>
      </c>
      <c r="BL334" s="16" t="s">
        <v>228</v>
      </c>
      <c r="BM334" s="150" t="s">
        <v>687</v>
      </c>
    </row>
    <row r="335" spans="2:65" s="12" customFormat="1">
      <c r="B335" s="152"/>
      <c r="D335" s="153" t="s">
        <v>158</v>
      </c>
      <c r="E335" s="154" t="s">
        <v>1</v>
      </c>
      <c r="F335" s="155" t="s">
        <v>688</v>
      </c>
      <c r="H335" s="156">
        <v>5.7</v>
      </c>
      <c r="I335" s="157"/>
      <c r="L335" s="152"/>
      <c r="M335" s="158"/>
      <c r="T335" s="159"/>
      <c r="AT335" s="154" t="s">
        <v>158</v>
      </c>
      <c r="AU335" s="154" t="s">
        <v>125</v>
      </c>
      <c r="AV335" s="12" t="s">
        <v>125</v>
      </c>
      <c r="AW335" s="12" t="s">
        <v>33</v>
      </c>
      <c r="AX335" s="12" t="s">
        <v>76</v>
      </c>
      <c r="AY335" s="154" t="s">
        <v>148</v>
      </c>
    </row>
    <row r="336" spans="2:65" s="12" customFormat="1">
      <c r="B336" s="152"/>
      <c r="D336" s="153" t="s">
        <v>158</v>
      </c>
      <c r="E336" s="154" t="s">
        <v>1</v>
      </c>
      <c r="F336" s="155" t="s">
        <v>273</v>
      </c>
      <c r="H336" s="156">
        <v>8.66</v>
      </c>
      <c r="I336" s="157"/>
      <c r="L336" s="152"/>
      <c r="M336" s="158"/>
      <c r="T336" s="159"/>
      <c r="AT336" s="154" t="s">
        <v>158</v>
      </c>
      <c r="AU336" s="154" t="s">
        <v>125</v>
      </c>
      <c r="AV336" s="12" t="s">
        <v>125</v>
      </c>
      <c r="AW336" s="12" t="s">
        <v>33</v>
      </c>
      <c r="AX336" s="12" t="s">
        <v>76</v>
      </c>
      <c r="AY336" s="154" t="s">
        <v>148</v>
      </c>
    </row>
    <row r="337" spans="2:65" s="12" customFormat="1">
      <c r="B337" s="152"/>
      <c r="D337" s="153" t="s">
        <v>158</v>
      </c>
      <c r="E337" s="154" t="s">
        <v>1</v>
      </c>
      <c r="F337" s="155" t="s">
        <v>689</v>
      </c>
      <c r="H337" s="156">
        <v>4.97</v>
      </c>
      <c r="I337" s="157"/>
      <c r="L337" s="152"/>
      <c r="M337" s="158"/>
      <c r="T337" s="159"/>
      <c r="AT337" s="154" t="s">
        <v>158</v>
      </c>
      <c r="AU337" s="154" t="s">
        <v>125</v>
      </c>
      <c r="AV337" s="12" t="s">
        <v>125</v>
      </c>
      <c r="AW337" s="12" t="s">
        <v>33</v>
      </c>
      <c r="AX337" s="12" t="s">
        <v>76</v>
      </c>
      <c r="AY337" s="154" t="s">
        <v>148</v>
      </c>
    </row>
    <row r="338" spans="2:65" s="12" customFormat="1">
      <c r="B338" s="152"/>
      <c r="D338" s="153" t="s">
        <v>158</v>
      </c>
      <c r="E338" s="154" t="s">
        <v>1</v>
      </c>
      <c r="F338" s="155" t="s">
        <v>690</v>
      </c>
      <c r="H338" s="156">
        <v>21.2</v>
      </c>
      <c r="I338" s="157"/>
      <c r="L338" s="152"/>
      <c r="M338" s="158"/>
      <c r="T338" s="159"/>
      <c r="AT338" s="154" t="s">
        <v>158</v>
      </c>
      <c r="AU338" s="154" t="s">
        <v>125</v>
      </c>
      <c r="AV338" s="12" t="s">
        <v>125</v>
      </c>
      <c r="AW338" s="12" t="s">
        <v>33</v>
      </c>
      <c r="AX338" s="12" t="s">
        <v>76</v>
      </c>
      <c r="AY338" s="154" t="s">
        <v>148</v>
      </c>
    </row>
    <row r="339" spans="2:65" s="13" customFormat="1">
      <c r="B339" s="160"/>
      <c r="D339" s="153" t="s">
        <v>158</v>
      </c>
      <c r="E339" s="161" t="s">
        <v>1</v>
      </c>
      <c r="F339" s="162" t="s">
        <v>171</v>
      </c>
      <c r="H339" s="163">
        <v>40.53</v>
      </c>
      <c r="I339" s="164"/>
      <c r="L339" s="160"/>
      <c r="M339" s="165"/>
      <c r="T339" s="166"/>
      <c r="AT339" s="161" t="s">
        <v>158</v>
      </c>
      <c r="AU339" s="161" t="s">
        <v>125</v>
      </c>
      <c r="AV339" s="13" t="s">
        <v>156</v>
      </c>
      <c r="AW339" s="13" t="s">
        <v>33</v>
      </c>
      <c r="AX339" s="13" t="s">
        <v>84</v>
      </c>
      <c r="AY339" s="161" t="s">
        <v>148</v>
      </c>
    </row>
    <row r="340" spans="2:65" s="1" customFormat="1" ht="21.75" customHeight="1">
      <c r="B340" s="111"/>
      <c r="C340" s="140" t="s">
        <v>691</v>
      </c>
      <c r="D340" s="140" t="s">
        <v>151</v>
      </c>
      <c r="E340" s="141" t="s">
        <v>692</v>
      </c>
      <c r="F340" s="142" t="s">
        <v>693</v>
      </c>
      <c r="G340" s="143" t="s">
        <v>154</v>
      </c>
      <c r="H340" s="144">
        <v>24.274999999999999</v>
      </c>
      <c r="I340" s="145"/>
      <c r="J340" s="146">
        <f>ROUND(I340*H340,2)</f>
        <v>0</v>
      </c>
      <c r="K340" s="142" t="s">
        <v>155</v>
      </c>
      <c r="L340" s="31"/>
      <c r="M340" s="147" t="s">
        <v>1</v>
      </c>
      <c r="N340" s="110" t="s">
        <v>42</v>
      </c>
      <c r="P340" s="148">
        <f>O340*H340</f>
        <v>0</v>
      </c>
      <c r="Q340" s="148">
        <v>0</v>
      </c>
      <c r="R340" s="148">
        <f>Q340*H340</f>
        <v>0</v>
      </c>
      <c r="S340" s="148">
        <v>0</v>
      </c>
      <c r="T340" s="149">
        <f>S340*H340</f>
        <v>0</v>
      </c>
      <c r="AR340" s="150" t="s">
        <v>228</v>
      </c>
      <c r="AT340" s="150" t="s">
        <v>151</v>
      </c>
      <c r="AU340" s="150" t="s">
        <v>125</v>
      </c>
      <c r="AY340" s="16" t="s">
        <v>148</v>
      </c>
      <c r="BE340" s="151">
        <f>IF(N340="základní",J340,0)</f>
        <v>0</v>
      </c>
      <c r="BF340" s="151">
        <f>IF(N340="snížená",J340,0)</f>
        <v>0</v>
      </c>
      <c r="BG340" s="151">
        <f>IF(N340="zákl. přenesená",J340,0)</f>
        <v>0</v>
      </c>
      <c r="BH340" s="151">
        <f>IF(N340="sníž. přenesená",J340,0)</f>
        <v>0</v>
      </c>
      <c r="BI340" s="151">
        <f>IF(N340="nulová",J340,0)</f>
        <v>0</v>
      </c>
      <c r="BJ340" s="16" t="s">
        <v>125</v>
      </c>
      <c r="BK340" s="151">
        <f>ROUND(I340*H340,2)</f>
        <v>0</v>
      </c>
      <c r="BL340" s="16" t="s">
        <v>228</v>
      </c>
      <c r="BM340" s="150" t="s">
        <v>694</v>
      </c>
    </row>
    <row r="341" spans="2:65" s="1" customFormat="1" ht="33" customHeight="1">
      <c r="B341" s="111"/>
      <c r="C341" s="140" t="s">
        <v>695</v>
      </c>
      <c r="D341" s="140" t="s">
        <v>151</v>
      </c>
      <c r="E341" s="141" t="s">
        <v>696</v>
      </c>
      <c r="F341" s="142" t="s">
        <v>697</v>
      </c>
      <c r="G341" s="143" t="s">
        <v>154</v>
      </c>
      <c r="H341" s="144">
        <v>24.274999999999999</v>
      </c>
      <c r="I341" s="145"/>
      <c r="J341" s="146">
        <f>ROUND(I341*H341,2)</f>
        <v>0</v>
      </c>
      <c r="K341" s="142" t="s">
        <v>155</v>
      </c>
      <c r="L341" s="31"/>
      <c r="M341" s="147" t="s">
        <v>1</v>
      </c>
      <c r="N341" s="110" t="s">
        <v>42</v>
      </c>
      <c r="P341" s="148">
        <f>O341*H341</f>
        <v>0</v>
      </c>
      <c r="Q341" s="148">
        <v>6.9999999999999999E-4</v>
      </c>
      <c r="R341" s="148">
        <f>Q341*H341</f>
        <v>1.6992499999999997E-2</v>
      </c>
      <c r="S341" s="148">
        <v>0</v>
      </c>
      <c r="T341" s="149">
        <f>S341*H341</f>
        <v>0</v>
      </c>
      <c r="AR341" s="150" t="s">
        <v>228</v>
      </c>
      <c r="AT341" s="150" t="s">
        <v>151</v>
      </c>
      <c r="AU341" s="150" t="s">
        <v>125</v>
      </c>
      <c r="AY341" s="16" t="s">
        <v>148</v>
      </c>
      <c r="BE341" s="151">
        <f>IF(N341="základní",J341,0)</f>
        <v>0</v>
      </c>
      <c r="BF341" s="151">
        <f>IF(N341="snížená",J341,0)</f>
        <v>0</v>
      </c>
      <c r="BG341" s="151">
        <f>IF(N341="zákl. přenesená",J341,0)</f>
        <v>0</v>
      </c>
      <c r="BH341" s="151">
        <f>IF(N341="sníž. přenesená",J341,0)</f>
        <v>0</v>
      </c>
      <c r="BI341" s="151">
        <f>IF(N341="nulová",J341,0)</f>
        <v>0</v>
      </c>
      <c r="BJ341" s="16" t="s">
        <v>125</v>
      </c>
      <c r="BK341" s="151">
        <f>ROUND(I341*H341,2)</f>
        <v>0</v>
      </c>
      <c r="BL341" s="16" t="s">
        <v>228</v>
      </c>
      <c r="BM341" s="150" t="s">
        <v>698</v>
      </c>
    </row>
    <row r="342" spans="2:65" s="1" customFormat="1" ht="16.5" customHeight="1">
      <c r="B342" s="111"/>
      <c r="C342" s="140" t="s">
        <v>699</v>
      </c>
      <c r="D342" s="140" t="s">
        <v>151</v>
      </c>
      <c r="E342" s="141" t="s">
        <v>700</v>
      </c>
      <c r="F342" s="142" t="s">
        <v>701</v>
      </c>
      <c r="G342" s="143" t="s">
        <v>154</v>
      </c>
      <c r="H342" s="144">
        <v>48.55</v>
      </c>
      <c r="I342" s="145"/>
      <c r="J342" s="146">
        <f>ROUND(I342*H342,2)</f>
        <v>0</v>
      </c>
      <c r="K342" s="142" t="s">
        <v>155</v>
      </c>
      <c r="L342" s="31"/>
      <c r="M342" s="147" t="s">
        <v>1</v>
      </c>
      <c r="N342" s="110" t="s">
        <v>42</v>
      </c>
      <c r="P342" s="148">
        <f>O342*H342</f>
        <v>0</v>
      </c>
      <c r="Q342" s="148">
        <v>1.4E-3</v>
      </c>
      <c r="R342" s="148">
        <f>Q342*H342</f>
        <v>6.7969999999999989E-2</v>
      </c>
      <c r="S342" s="148">
        <v>0</v>
      </c>
      <c r="T342" s="149">
        <f>S342*H342</f>
        <v>0</v>
      </c>
      <c r="AR342" s="150" t="s">
        <v>228</v>
      </c>
      <c r="AT342" s="150" t="s">
        <v>151</v>
      </c>
      <c r="AU342" s="150" t="s">
        <v>125</v>
      </c>
      <c r="AY342" s="16" t="s">
        <v>148</v>
      </c>
      <c r="BE342" s="151">
        <f>IF(N342="základní",J342,0)</f>
        <v>0</v>
      </c>
      <c r="BF342" s="151">
        <f>IF(N342="snížená",J342,0)</f>
        <v>0</v>
      </c>
      <c r="BG342" s="151">
        <f>IF(N342="zákl. přenesená",J342,0)</f>
        <v>0</v>
      </c>
      <c r="BH342" s="151">
        <f>IF(N342="sníž. přenesená",J342,0)</f>
        <v>0</v>
      </c>
      <c r="BI342" s="151">
        <f>IF(N342="nulová",J342,0)</f>
        <v>0</v>
      </c>
      <c r="BJ342" s="16" t="s">
        <v>125</v>
      </c>
      <c r="BK342" s="151">
        <f>ROUND(I342*H342,2)</f>
        <v>0</v>
      </c>
      <c r="BL342" s="16" t="s">
        <v>228</v>
      </c>
      <c r="BM342" s="150" t="s">
        <v>702</v>
      </c>
    </row>
    <row r="343" spans="2:65" s="12" customFormat="1">
      <c r="B343" s="152"/>
      <c r="D343" s="153" t="s">
        <v>158</v>
      </c>
      <c r="E343" s="154" t="s">
        <v>1</v>
      </c>
      <c r="F343" s="155" t="s">
        <v>703</v>
      </c>
      <c r="H343" s="156">
        <v>48.55</v>
      </c>
      <c r="I343" s="157"/>
      <c r="L343" s="152"/>
      <c r="M343" s="158"/>
      <c r="T343" s="159"/>
      <c r="AT343" s="154" t="s">
        <v>158</v>
      </c>
      <c r="AU343" s="154" t="s">
        <v>125</v>
      </c>
      <c r="AV343" s="12" t="s">
        <v>125</v>
      </c>
      <c r="AW343" s="12" t="s">
        <v>33</v>
      </c>
      <c r="AX343" s="12" t="s">
        <v>76</v>
      </c>
      <c r="AY343" s="154" t="s">
        <v>148</v>
      </c>
    </row>
    <row r="344" spans="2:65" s="13" customFormat="1">
      <c r="B344" s="160"/>
      <c r="D344" s="153" t="s">
        <v>158</v>
      </c>
      <c r="E344" s="161" t="s">
        <v>1</v>
      </c>
      <c r="F344" s="162" t="s">
        <v>171</v>
      </c>
      <c r="H344" s="163">
        <v>48.55</v>
      </c>
      <c r="I344" s="164"/>
      <c r="L344" s="160"/>
      <c r="M344" s="165"/>
      <c r="T344" s="166"/>
      <c r="AT344" s="161" t="s">
        <v>158</v>
      </c>
      <c r="AU344" s="161" t="s">
        <v>125</v>
      </c>
      <c r="AV344" s="13" t="s">
        <v>156</v>
      </c>
      <c r="AW344" s="13" t="s">
        <v>33</v>
      </c>
      <c r="AX344" s="13" t="s">
        <v>84</v>
      </c>
      <c r="AY344" s="161" t="s">
        <v>148</v>
      </c>
    </row>
    <row r="345" spans="2:65" s="1" customFormat="1" ht="24.2" customHeight="1">
      <c r="B345" s="111"/>
      <c r="C345" s="140" t="s">
        <v>704</v>
      </c>
      <c r="D345" s="140" t="s">
        <v>151</v>
      </c>
      <c r="E345" s="141" t="s">
        <v>705</v>
      </c>
      <c r="F345" s="142" t="s">
        <v>706</v>
      </c>
      <c r="G345" s="143" t="s">
        <v>154</v>
      </c>
      <c r="H345" s="144">
        <v>6.01</v>
      </c>
      <c r="I345" s="145"/>
      <c r="J345" s="146">
        <f>ROUND(I345*H345,2)</f>
        <v>0</v>
      </c>
      <c r="K345" s="142" t="s">
        <v>155</v>
      </c>
      <c r="L345" s="31"/>
      <c r="M345" s="147" t="s">
        <v>1</v>
      </c>
      <c r="N345" s="110" t="s">
        <v>42</v>
      </c>
      <c r="P345" s="148">
        <f>O345*H345</f>
        <v>0</v>
      </c>
      <c r="Q345" s="148">
        <v>1.259E-2</v>
      </c>
      <c r="R345" s="148">
        <f>Q345*H345</f>
        <v>7.5665899999999994E-2</v>
      </c>
      <c r="S345" s="148">
        <v>0</v>
      </c>
      <c r="T345" s="149">
        <f>S345*H345</f>
        <v>0</v>
      </c>
      <c r="AR345" s="150" t="s">
        <v>228</v>
      </c>
      <c r="AT345" s="150" t="s">
        <v>151</v>
      </c>
      <c r="AU345" s="150" t="s">
        <v>125</v>
      </c>
      <c r="AY345" s="16" t="s">
        <v>148</v>
      </c>
      <c r="BE345" s="151">
        <f>IF(N345="základní",J345,0)</f>
        <v>0</v>
      </c>
      <c r="BF345" s="151">
        <f>IF(N345="snížená",J345,0)</f>
        <v>0</v>
      </c>
      <c r="BG345" s="151">
        <f>IF(N345="zákl. přenesená",J345,0)</f>
        <v>0</v>
      </c>
      <c r="BH345" s="151">
        <f>IF(N345="sníž. přenesená",J345,0)</f>
        <v>0</v>
      </c>
      <c r="BI345" s="151">
        <f>IF(N345="nulová",J345,0)</f>
        <v>0</v>
      </c>
      <c r="BJ345" s="16" t="s">
        <v>125</v>
      </c>
      <c r="BK345" s="151">
        <f>ROUND(I345*H345,2)</f>
        <v>0</v>
      </c>
      <c r="BL345" s="16" t="s">
        <v>228</v>
      </c>
      <c r="BM345" s="150" t="s">
        <v>707</v>
      </c>
    </row>
    <row r="346" spans="2:65" s="12" customFormat="1">
      <c r="B346" s="152"/>
      <c r="D346" s="153" t="s">
        <v>158</v>
      </c>
      <c r="E346" s="154" t="s">
        <v>1</v>
      </c>
      <c r="F346" s="155" t="s">
        <v>708</v>
      </c>
      <c r="H346" s="156">
        <v>6.01</v>
      </c>
      <c r="I346" s="157"/>
      <c r="L346" s="152"/>
      <c r="M346" s="158"/>
      <c r="T346" s="159"/>
      <c r="AT346" s="154" t="s">
        <v>158</v>
      </c>
      <c r="AU346" s="154" t="s">
        <v>125</v>
      </c>
      <c r="AV346" s="12" t="s">
        <v>125</v>
      </c>
      <c r="AW346" s="12" t="s">
        <v>33</v>
      </c>
      <c r="AX346" s="12" t="s">
        <v>84</v>
      </c>
      <c r="AY346" s="154" t="s">
        <v>148</v>
      </c>
    </row>
    <row r="347" spans="2:65" s="1" customFormat="1" ht="16.5" customHeight="1">
      <c r="B347" s="111"/>
      <c r="C347" s="140" t="s">
        <v>709</v>
      </c>
      <c r="D347" s="140" t="s">
        <v>151</v>
      </c>
      <c r="E347" s="141" t="s">
        <v>710</v>
      </c>
      <c r="F347" s="142" t="s">
        <v>711</v>
      </c>
      <c r="G347" s="143" t="s">
        <v>154</v>
      </c>
      <c r="H347" s="144">
        <v>6.01</v>
      </c>
      <c r="I347" s="145"/>
      <c r="J347" s="146">
        <f>ROUND(I347*H347,2)</f>
        <v>0</v>
      </c>
      <c r="K347" s="142" t="s">
        <v>1</v>
      </c>
      <c r="L347" s="31"/>
      <c r="M347" s="147" t="s">
        <v>1</v>
      </c>
      <c r="N347" s="110" t="s">
        <v>42</v>
      </c>
      <c r="P347" s="148">
        <f>O347*H347</f>
        <v>0</v>
      </c>
      <c r="Q347" s="148">
        <v>0</v>
      </c>
      <c r="R347" s="148">
        <f>Q347*H347</f>
        <v>0</v>
      </c>
      <c r="S347" s="148">
        <v>0</v>
      </c>
      <c r="T347" s="149">
        <f>S347*H347</f>
        <v>0</v>
      </c>
      <c r="AR347" s="150" t="s">
        <v>228</v>
      </c>
      <c r="AT347" s="150" t="s">
        <v>151</v>
      </c>
      <c r="AU347" s="150" t="s">
        <v>125</v>
      </c>
      <c r="AY347" s="16" t="s">
        <v>148</v>
      </c>
      <c r="BE347" s="151">
        <f>IF(N347="základní",J347,0)</f>
        <v>0</v>
      </c>
      <c r="BF347" s="151">
        <f>IF(N347="snížená",J347,0)</f>
        <v>0</v>
      </c>
      <c r="BG347" s="151">
        <f>IF(N347="zákl. přenesená",J347,0)</f>
        <v>0</v>
      </c>
      <c r="BH347" s="151">
        <f>IF(N347="sníž. přenesená",J347,0)</f>
        <v>0</v>
      </c>
      <c r="BI347" s="151">
        <f>IF(N347="nulová",J347,0)</f>
        <v>0</v>
      </c>
      <c r="BJ347" s="16" t="s">
        <v>125</v>
      </c>
      <c r="BK347" s="151">
        <f>ROUND(I347*H347,2)</f>
        <v>0</v>
      </c>
      <c r="BL347" s="16" t="s">
        <v>228</v>
      </c>
      <c r="BM347" s="150" t="s">
        <v>712</v>
      </c>
    </row>
    <row r="348" spans="2:65" s="1" customFormat="1" ht="24.2" customHeight="1">
      <c r="B348" s="111"/>
      <c r="C348" s="173" t="s">
        <v>713</v>
      </c>
      <c r="D348" s="173" t="s">
        <v>186</v>
      </c>
      <c r="E348" s="174" t="s">
        <v>714</v>
      </c>
      <c r="F348" s="175" t="s">
        <v>715</v>
      </c>
      <c r="G348" s="176" t="s">
        <v>154</v>
      </c>
      <c r="H348" s="177">
        <v>7.8129999999999997</v>
      </c>
      <c r="I348" s="178"/>
      <c r="J348" s="179">
        <f>ROUND(I348*H348,2)</f>
        <v>0</v>
      </c>
      <c r="K348" s="175" t="s">
        <v>1</v>
      </c>
      <c r="L348" s="180"/>
      <c r="M348" s="181" t="s">
        <v>1</v>
      </c>
      <c r="N348" s="182" t="s">
        <v>42</v>
      </c>
      <c r="P348" s="148">
        <f>O348*H348</f>
        <v>0</v>
      </c>
      <c r="Q348" s="148">
        <v>1.6000000000000001E-4</v>
      </c>
      <c r="R348" s="148">
        <f>Q348*H348</f>
        <v>1.25008E-3</v>
      </c>
      <c r="S348" s="148">
        <v>0</v>
      </c>
      <c r="T348" s="149">
        <f>S348*H348</f>
        <v>0</v>
      </c>
      <c r="AR348" s="150" t="s">
        <v>259</v>
      </c>
      <c r="AT348" s="150" t="s">
        <v>186</v>
      </c>
      <c r="AU348" s="150" t="s">
        <v>125</v>
      </c>
      <c r="AY348" s="16" t="s">
        <v>148</v>
      </c>
      <c r="BE348" s="151">
        <f>IF(N348="základní",J348,0)</f>
        <v>0</v>
      </c>
      <c r="BF348" s="151">
        <f>IF(N348="snížená",J348,0)</f>
        <v>0</v>
      </c>
      <c r="BG348" s="151">
        <f>IF(N348="zákl. přenesená",J348,0)</f>
        <v>0</v>
      </c>
      <c r="BH348" s="151">
        <f>IF(N348="sníž. přenesená",J348,0)</f>
        <v>0</v>
      </c>
      <c r="BI348" s="151">
        <f>IF(N348="nulová",J348,0)</f>
        <v>0</v>
      </c>
      <c r="BJ348" s="16" t="s">
        <v>125</v>
      </c>
      <c r="BK348" s="151">
        <f>ROUND(I348*H348,2)</f>
        <v>0</v>
      </c>
      <c r="BL348" s="16" t="s">
        <v>228</v>
      </c>
      <c r="BM348" s="150" t="s">
        <v>716</v>
      </c>
    </row>
    <row r="349" spans="2:65" s="12" customFormat="1">
      <c r="B349" s="152"/>
      <c r="D349" s="153" t="s">
        <v>158</v>
      </c>
      <c r="E349" s="154" t="s">
        <v>1</v>
      </c>
      <c r="F349" s="155" t="s">
        <v>717</v>
      </c>
      <c r="H349" s="156">
        <v>7.8129999999999997</v>
      </c>
      <c r="I349" s="157"/>
      <c r="L349" s="152"/>
      <c r="M349" s="158"/>
      <c r="T349" s="159"/>
      <c r="AT349" s="154" t="s">
        <v>158</v>
      </c>
      <c r="AU349" s="154" t="s">
        <v>125</v>
      </c>
      <c r="AV349" s="12" t="s">
        <v>125</v>
      </c>
      <c r="AW349" s="12" t="s">
        <v>33</v>
      </c>
      <c r="AX349" s="12" t="s">
        <v>84</v>
      </c>
      <c r="AY349" s="154" t="s">
        <v>148</v>
      </c>
    </row>
    <row r="350" spans="2:65" s="1" customFormat="1" ht="24.2" customHeight="1">
      <c r="B350" s="111"/>
      <c r="C350" s="140" t="s">
        <v>718</v>
      </c>
      <c r="D350" s="140" t="s">
        <v>151</v>
      </c>
      <c r="E350" s="141" t="s">
        <v>719</v>
      </c>
      <c r="F350" s="142" t="s">
        <v>720</v>
      </c>
      <c r="G350" s="143" t="s">
        <v>212</v>
      </c>
      <c r="H350" s="144">
        <v>0.83</v>
      </c>
      <c r="I350" s="145"/>
      <c r="J350" s="146">
        <f>ROUND(I350*H350,2)</f>
        <v>0</v>
      </c>
      <c r="K350" s="142" t="s">
        <v>155</v>
      </c>
      <c r="L350" s="31"/>
      <c r="M350" s="147" t="s">
        <v>1</v>
      </c>
      <c r="N350" s="110" t="s">
        <v>42</v>
      </c>
      <c r="P350" s="148">
        <f>O350*H350</f>
        <v>0</v>
      </c>
      <c r="Q350" s="148">
        <v>0</v>
      </c>
      <c r="R350" s="148">
        <f>Q350*H350</f>
        <v>0</v>
      </c>
      <c r="S350" s="148">
        <v>0</v>
      </c>
      <c r="T350" s="149">
        <f>S350*H350</f>
        <v>0</v>
      </c>
      <c r="AR350" s="150" t="s">
        <v>228</v>
      </c>
      <c r="AT350" s="150" t="s">
        <v>151</v>
      </c>
      <c r="AU350" s="150" t="s">
        <v>125</v>
      </c>
      <c r="AY350" s="16" t="s">
        <v>148</v>
      </c>
      <c r="BE350" s="151">
        <f>IF(N350="základní",J350,0)</f>
        <v>0</v>
      </c>
      <c r="BF350" s="151">
        <f>IF(N350="snížená",J350,0)</f>
        <v>0</v>
      </c>
      <c r="BG350" s="151">
        <f>IF(N350="zákl. přenesená",J350,0)</f>
        <v>0</v>
      </c>
      <c r="BH350" s="151">
        <f>IF(N350="sníž. přenesená",J350,0)</f>
        <v>0</v>
      </c>
      <c r="BI350" s="151">
        <f>IF(N350="nulová",J350,0)</f>
        <v>0</v>
      </c>
      <c r="BJ350" s="16" t="s">
        <v>125</v>
      </c>
      <c r="BK350" s="151">
        <f>ROUND(I350*H350,2)</f>
        <v>0</v>
      </c>
      <c r="BL350" s="16" t="s">
        <v>228</v>
      </c>
      <c r="BM350" s="150" t="s">
        <v>721</v>
      </c>
    </row>
    <row r="351" spans="2:65" s="1" customFormat="1" ht="33" customHeight="1">
      <c r="B351" s="111"/>
      <c r="C351" s="140" t="s">
        <v>722</v>
      </c>
      <c r="D351" s="140" t="s">
        <v>151</v>
      </c>
      <c r="E351" s="141" t="s">
        <v>723</v>
      </c>
      <c r="F351" s="142" t="s">
        <v>724</v>
      </c>
      <c r="G351" s="143" t="s">
        <v>154</v>
      </c>
      <c r="H351" s="144">
        <v>7.5529999999999999</v>
      </c>
      <c r="I351" s="145"/>
      <c r="J351" s="146">
        <f>ROUND(I351*H351,2)</f>
        <v>0</v>
      </c>
      <c r="K351" s="142" t="s">
        <v>1</v>
      </c>
      <c r="L351" s="31"/>
      <c r="M351" s="147" t="s">
        <v>1</v>
      </c>
      <c r="N351" s="110" t="s">
        <v>42</v>
      </c>
      <c r="P351" s="148">
        <f>O351*H351</f>
        <v>0</v>
      </c>
      <c r="Q351" s="148">
        <v>0</v>
      </c>
      <c r="R351" s="148">
        <f>Q351*H351</f>
        <v>0</v>
      </c>
      <c r="S351" s="148">
        <v>0</v>
      </c>
      <c r="T351" s="149">
        <f>S351*H351</f>
        <v>0</v>
      </c>
      <c r="AR351" s="150" t="s">
        <v>228</v>
      </c>
      <c r="AT351" s="150" t="s">
        <v>151</v>
      </c>
      <c r="AU351" s="150" t="s">
        <v>125</v>
      </c>
      <c r="AY351" s="16" t="s">
        <v>148</v>
      </c>
      <c r="BE351" s="151">
        <f>IF(N351="základní",J351,0)</f>
        <v>0</v>
      </c>
      <c r="BF351" s="151">
        <f>IF(N351="snížená",J351,0)</f>
        <v>0</v>
      </c>
      <c r="BG351" s="151">
        <f>IF(N351="zákl. přenesená",J351,0)</f>
        <v>0</v>
      </c>
      <c r="BH351" s="151">
        <f>IF(N351="sníž. přenesená",J351,0)</f>
        <v>0</v>
      </c>
      <c r="BI351" s="151">
        <f>IF(N351="nulová",J351,0)</f>
        <v>0</v>
      </c>
      <c r="BJ351" s="16" t="s">
        <v>125</v>
      </c>
      <c r="BK351" s="151">
        <f>ROUND(I351*H351,2)</f>
        <v>0</v>
      </c>
      <c r="BL351" s="16" t="s">
        <v>228</v>
      </c>
      <c r="BM351" s="150" t="s">
        <v>725</v>
      </c>
    </row>
    <row r="352" spans="2:65" s="12" customFormat="1">
      <c r="B352" s="152"/>
      <c r="D352" s="153" t="s">
        <v>158</v>
      </c>
      <c r="E352" s="154" t="s">
        <v>1</v>
      </c>
      <c r="F352" s="155" t="s">
        <v>726</v>
      </c>
      <c r="H352" s="156">
        <v>7.5529999999999999</v>
      </c>
      <c r="I352" s="157"/>
      <c r="L352" s="152"/>
      <c r="M352" s="158"/>
      <c r="T352" s="159"/>
      <c r="AT352" s="154" t="s">
        <v>158</v>
      </c>
      <c r="AU352" s="154" t="s">
        <v>125</v>
      </c>
      <c r="AV352" s="12" t="s">
        <v>125</v>
      </c>
      <c r="AW352" s="12" t="s">
        <v>33</v>
      </c>
      <c r="AX352" s="12" t="s">
        <v>84</v>
      </c>
      <c r="AY352" s="154" t="s">
        <v>148</v>
      </c>
    </row>
    <row r="353" spans="2:65" s="11" customFormat="1" ht="22.9" customHeight="1">
      <c r="B353" s="128"/>
      <c r="D353" s="129" t="s">
        <v>75</v>
      </c>
      <c r="E353" s="138" t="s">
        <v>727</v>
      </c>
      <c r="F353" s="138" t="s">
        <v>728</v>
      </c>
      <c r="I353" s="131"/>
      <c r="J353" s="139">
        <f>BK353</f>
        <v>0</v>
      </c>
      <c r="L353" s="128"/>
      <c r="M353" s="133"/>
      <c r="P353" s="134">
        <f>SUM(P354:P383)</f>
        <v>0</v>
      </c>
      <c r="R353" s="134">
        <f>SUM(R354:R383)</f>
        <v>7.6500000000000012E-2</v>
      </c>
      <c r="T353" s="135">
        <f>SUM(T354:T383)</f>
        <v>0.29545054999999998</v>
      </c>
      <c r="AR353" s="129" t="s">
        <v>125</v>
      </c>
      <c r="AT353" s="136" t="s">
        <v>75</v>
      </c>
      <c r="AU353" s="136" t="s">
        <v>84</v>
      </c>
      <c r="AY353" s="129" t="s">
        <v>148</v>
      </c>
      <c r="BK353" s="137">
        <f>SUM(BK354:BK383)</f>
        <v>0</v>
      </c>
    </row>
    <row r="354" spans="2:65" s="1" customFormat="1" ht="24.2" customHeight="1">
      <c r="B354" s="111"/>
      <c r="C354" s="140" t="s">
        <v>729</v>
      </c>
      <c r="D354" s="140" t="s">
        <v>151</v>
      </c>
      <c r="E354" s="141" t="s">
        <v>730</v>
      </c>
      <c r="F354" s="142" t="s">
        <v>731</v>
      </c>
      <c r="G354" s="143" t="s">
        <v>154</v>
      </c>
      <c r="H354" s="144">
        <v>4.9269999999999996</v>
      </c>
      <c r="I354" s="145"/>
      <c r="J354" s="146">
        <f>ROUND(I354*H354,2)</f>
        <v>0</v>
      </c>
      <c r="K354" s="142" t="s">
        <v>155</v>
      </c>
      <c r="L354" s="31"/>
      <c r="M354" s="147" t="s">
        <v>1</v>
      </c>
      <c r="N354" s="110" t="s">
        <v>42</v>
      </c>
      <c r="P354" s="148">
        <f>O354*H354</f>
        <v>0</v>
      </c>
      <c r="Q354" s="148">
        <v>0</v>
      </c>
      <c r="R354" s="148">
        <f>Q354*H354</f>
        <v>0</v>
      </c>
      <c r="S354" s="148">
        <v>2.4649999999999998E-2</v>
      </c>
      <c r="T354" s="149">
        <f>S354*H354</f>
        <v>0.12145054999999998</v>
      </c>
      <c r="AR354" s="150" t="s">
        <v>228</v>
      </c>
      <c r="AT354" s="150" t="s">
        <v>151</v>
      </c>
      <c r="AU354" s="150" t="s">
        <v>125</v>
      </c>
      <c r="AY354" s="16" t="s">
        <v>148</v>
      </c>
      <c r="BE354" s="151">
        <f>IF(N354="základní",J354,0)</f>
        <v>0</v>
      </c>
      <c r="BF354" s="151">
        <f>IF(N354="snížená",J354,0)</f>
        <v>0</v>
      </c>
      <c r="BG354" s="151">
        <f>IF(N354="zákl. přenesená",J354,0)</f>
        <v>0</v>
      </c>
      <c r="BH354" s="151">
        <f>IF(N354="sníž. přenesená",J354,0)</f>
        <v>0</v>
      </c>
      <c r="BI354" s="151">
        <f>IF(N354="nulová",J354,0)</f>
        <v>0</v>
      </c>
      <c r="BJ354" s="16" t="s">
        <v>125</v>
      </c>
      <c r="BK354" s="151">
        <f>ROUND(I354*H354,2)</f>
        <v>0</v>
      </c>
      <c r="BL354" s="16" t="s">
        <v>228</v>
      </c>
      <c r="BM354" s="150" t="s">
        <v>732</v>
      </c>
    </row>
    <row r="355" spans="2:65" s="14" customFormat="1">
      <c r="B355" s="167"/>
      <c r="D355" s="153" t="s">
        <v>158</v>
      </c>
      <c r="E355" s="168" t="s">
        <v>1</v>
      </c>
      <c r="F355" s="169" t="s">
        <v>733</v>
      </c>
      <c r="H355" s="168" t="s">
        <v>1</v>
      </c>
      <c r="I355" s="170"/>
      <c r="L355" s="167"/>
      <c r="M355" s="171"/>
      <c r="T355" s="172"/>
      <c r="AT355" s="168" t="s">
        <v>158</v>
      </c>
      <c r="AU355" s="168" t="s">
        <v>125</v>
      </c>
      <c r="AV355" s="14" t="s">
        <v>84</v>
      </c>
      <c r="AW355" s="14" t="s">
        <v>33</v>
      </c>
      <c r="AX355" s="14" t="s">
        <v>76</v>
      </c>
      <c r="AY355" s="168" t="s">
        <v>148</v>
      </c>
    </row>
    <row r="356" spans="2:65" s="12" customFormat="1">
      <c r="B356" s="152"/>
      <c r="D356" s="153" t="s">
        <v>158</v>
      </c>
      <c r="E356" s="154" t="s">
        <v>1</v>
      </c>
      <c r="F356" s="155" t="s">
        <v>734</v>
      </c>
      <c r="H356" s="156">
        <v>4.9269999999999996</v>
      </c>
      <c r="I356" s="157"/>
      <c r="L356" s="152"/>
      <c r="M356" s="158"/>
      <c r="T356" s="159"/>
      <c r="AT356" s="154" t="s">
        <v>158</v>
      </c>
      <c r="AU356" s="154" t="s">
        <v>125</v>
      </c>
      <c r="AV356" s="12" t="s">
        <v>125</v>
      </c>
      <c r="AW356" s="12" t="s">
        <v>33</v>
      </c>
      <c r="AX356" s="12" t="s">
        <v>76</v>
      </c>
      <c r="AY356" s="154" t="s">
        <v>148</v>
      </c>
    </row>
    <row r="357" spans="2:65" s="13" customFormat="1">
      <c r="B357" s="160"/>
      <c r="D357" s="153" t="s">
        <v>158</v>
      </c>
      <c r="E357" s="161" t="s">
        <v>1</v>
      </c>
      <c r="F357" s="162" t="s">
        <v>171</v>
      </c>
      <c r="H357" s="163">
        <v>4.9269999999999996</v>
      </c>
      <c r="I357" s="164"/>
      <c r="L357" s="160"/>
      <c r="M357" s="165"/>
      <c r="T357" s="166"/>
      <c r="AT357" s="161" t="s">
        <v>158</v>
      </c>
      <c r="AU357" s="161" t="s">
        <v>125</v>
      </c>
      <c r="AV357" s="13" t="s">
        <v>156</v>
      </c>
      <c r="AW357" s="13" t="s">
        <v>33</v>
      </c>
      <c r="AX357" s="13" t="s">
        <v>84</v>
      </c>
      <c r="AY357" s="161" t="s">
        <v>148</v>
      </c>
    </row>
    <row r="358" spans="2:65" s="1" customFormat="1" ht="24.2" customHeight="1">
      <c r="B358" s="111"/>
      <c r="C358" s="140" t="s">
        <v>735</v>
      </c>
      <c r="D358" s="140" t="s">
        <v>151</v>
      </c>
      <c r="E358" s="141" t="s">
        <v>736</v>
      </c>
      <c r="F358" s="142" t="s">
        <v>737</v>
      </c>
      <c r="G358" s="143" t="s">
        <v>183</v>
      </c>
      <c r="H358" s="144">
        <v>2</v>
      </c>
      <c r="I358" s="145"/>
      <c r="J358" s="146">
        <f t="shared" ref="J358:J375" si="45">ROUND(I358*H358,2)</f>
        <v>0</v>
      </c>
      <c r="K358" s="142" t="s">
        <v>155</v>
      </c>
      <c r="L358" s="31"/>
      <c r="M358" s="147" t="s">
        <v>1</v>
      </c>
      <c r="N358" s="110" t="s">
        <v>42</v>
      </c>
      <c r="P358" s="148">
        <f t="shared" ref="P358:P375" si="46">O358*H358</f>
        <v>0</v>
      </c>
      <c r="Q358" s="148">
        <v>0</v>
      </c>
      <c r="R358" s="148">
        <f t="shared" ref="R358:R375" si="47">Q358*H358</f>
        <v>0</v>
      </c>
      <c r="S358" s="148">
        <v>0</v>
      </c>
      <c r="T358" s="149">
        <f t="shared" ref="T358:T375" si="48">S358*H358</f>
        <v>0</v>
      </c>
      <c r="AR358" s="150" t="s">
        <v>228</v>
      </c>
      <c r="AT358" s="150" t="s">
        <v>151</v>
      </c>
      <c r="AU358" s="150" t="s">
        <v>125</v>
      </c>
      <c r="AY358" s="16" t="s">
        <v>148</v>
      </c>
      <c r="BE358" s="151">
        <f t="shared" ref="BE358:BE375" si="49">IF(N358="základní",J358,0)</f>
        <v>0</v>
      </c>
      <c r="BF358" s="151">
        <f t="shared" ref="BF358:BF375" si="50">IF(N358="snížená",J358,0)</f>
        <v>0</v>
      </c>
      <c r="BG358" s="151">
        <f t="shared" ref="BG358:BG375" si="51">IF(N358="zákl. přenesená",J358,0)</f>
        <v>0</v>
      </c>
      <c r="BH358" s="151">
        <f t="shared" ref="BH358:BH375" si="52">IF(N358="sníž. přenesená",J358,0)</f>
        <v>0</v>
      </c>
      <c r="BI358" s="151">
        <f t="shared" ref="BI358:BI375" si="53">IF(N358="nulová",J358,0)</f>
        <v>0</v>
      </c>
      <c r="BJ358" s="16" t="s">
        <v>125</v>
      </c>
      <c r="BK358" s="151">
        <f t="shared" ref="BK358:BK375" si="54">ROUND(I358*H358,2)</f>
        <v>0</v>
      </c>
      <c r="BL358" s="16" t="s">
        <v>228</v>
      </c>
      <c r="BM358" s="150" t="s">
        <v>738</v>
      </c>
    </row>
    <row r="359" spans="2:65" s="1" customFormat="1" ht="24.2" customHeight="1">
      <c r="B359" s="111"/>
      <c r="C359" s="173" t="s">
        <v>739</v>
      </c>
      <c r="D359" s="173" t="s">
        <v>186</v>
      </c>
      <c r="E359" s="174" t="s">
        <v>740</v>
      </c>
      <c r="F359" s="175" t="s">
        <v>741</v>
      </c>
      <c r="G359" s="176" t="s">
        <v>183</v>
      </c>
      <c r="H359" s="177">
        <v>2</v>
      </c>
      <c r="I359" s="178"/>
      <c r="J359" s="179">
        <f t="shared" si="45"/>
        <v>0</v>
      </c>
      <c r="K359" s="175" t="s">
        <v>155</v>
      </c>
      <c r="L359" s="180"/>
      <c r="M359" s="181" t="s">
        <v>1</v>
      </c>
      <c r="N359" s="182" t="s">
        <v>42</v>
      </c>
      <c r="P359" s="148">
        <f t="shared" si="46"/>
        <v>0</v>
      </c>
      <c r="Q359" s="148">
        <v>1.7500000000000002E-2</v>
      </c>
      <c r="R359" s="148">
        <f t="shared" si="47"/>
        <v>3.5000000000000003E-2</v>
      </c>
      <c r="S359" s="148">
        <v>0</v>
      </c>
      <c r="T359" s="149">
        <f t="shared" si="48"/>
        <v>0</v>
      </c>
      <c r="AR359" s="150" t="s">
        <v>259</v>
      </c>
      <c r="AT359" s="150" t="s">
        <v>186</v>
      </c>
      <c r="AU359" s="150" t="s">
        <v>125</v>
      </c>
      <c r="AY359" s="16" t="s">
        <v>148</v>
      </c>
      <c r="BE359" s="151">
        <f t="shared" si="49"/>
        <v>0</v>
      </c>
      <c r="BF359" s="151">
        <f t="shared" si="50"/>
        <v>0</v>
      </c>
      <c r="BG359" s="151">
        <f t="shared" si="51"/>
        <v>0</v>
      </c>
      <c r="BH359" s="151">
        <f t="shared" si="52"/>
        <v>0</v>
      </c>
      <c r="BI359" s="151">
        <f t="shared" si="53"/>
        <v>0</v>
      </c>
      <c r="BJ359" s="16" t="s">
        <v>125</v>
      </c>
      <c r="BK359" s="151">
        <f t="shared" si="54"/>
        <v>0</v>
      </c>
      <c r="BL359" s="16" t="s">
        <v>228</v>
      </c>
      <c r="BM359" s="150" t="s">
        <v>742</v>
      </c>
    </row>
    <row r="360" spans="2:65" s="1" customFormat="1" ht="24.2" customHeight="1">
      <c r="B360" s="111"/>
      <c r="C360" s="173" t="s">
        <v>743</v>
      </c>
      <c r="D360" s="173" t="s">
        <v>186</v>
      </c>
      <c r="E360" s="174" t="s">
        <v>744</v>
      </c>
      <c r="F360" s="175" t="s">
        <v>745</v>
      </c>
      <c r="G360" s="176" t="s">
        <v>183</v>
      </c>
      <c r="H360" s="177">
        <v>2</v>
      </c>
      <c r="I360" s="178"/>
      <c r="J360" s="179">
        <f t="shared" si="45"/>
        <v>0</v>
      </c>
      <c r="K360" s="175" t="s">
        <v>155</v>
      </c>
      <c r="L360" s="180"/>
      <c r="M360" s="181" t="s">
        <v>1</v>
      </c>
      <c r="N360" s="182" t="s">
        <v>42</v>
      </c>
      <c r="P360" s="148">
        <f t="shared" si="46"/>
        <v>0</v>
      </c>
      <c r="Q360" s="148">
        <v>1.7500000000000002E-2</v>
      </c>
      <c r="R360" s="148">
        <f t="shared" si="47"/>
        <v>3.5000000000000003E-2</v>
      </c>
      <c r="S360" s="148">
        <v>0</v>
      </c>
      <c r="T360" s="149">
        <f t="shared" si="48"/>
        <v>0</v>
      </c>
      <c r="AR360" s="150" t="s">
        <v>259</v>
      </c>
      <c r="AT360" s="150" t="s">
        <v>186</v>
      </c>
      <c r="AU360" s="150" t="s">
        <v>125</v>
      </c>
      <c r="AY360" s="16" t="s">
        <v>148</v>
      </c>
      <c r="BE360" s="151">
        <f t="shared" si="49"/>
        <v>0</v>
      </c>
      <c r="BF360" s="151">
        <f t="shared" si="50"/>
        <v>0</v>
      </c>
      <c r="BG360" s="151">
        <f t="shared" si="51"/>
        <v>0</v>
      </c>
      <c r="BH360" s="151">
        <f t="shared" si="52"/>
        <v>0</v>
      </c>
      <c r="BI360" s="151">
        <f t="shared" si="53"/>
        <v>0</v>
      </c>
      <c r="BJ360" s="16" t="s">
        <v>125</v>
      </c>
      <c r="BK360" s="151">
        <f t="shared" si="54"/>
        <v>0</v>
      </c>
      <c r="BL360" s="16" t="s">
        <v>228</v>
      </c>
      <c r="BM360" s="150" t="s">
        <v>746</v>
      </c>
    </row>
    <row r="361" spans="2:65" s="1" customFormat="1" ht="24.2" customHeight="1">
      <c r="B361" s="111"/>
      <c r="C361" s="173" t="s">
        <v>747</v>
      </c>
      <c r="D361" s="173" t="s">
        <v>186</v>
      </c>
      <c r="E361" s="174" t="s">
        <v>748</v>
      </c>
      <c r="F361" s="175" t="s">
        <v>994</v>
      </c>
      <c r="G361" s="176" t="s">
        <v>183</v>
      </c>
      <c r="H361" s="177">
        <v>2</v>
      </c>
      <c r="I361" s="178"/>
      <c r="J361" s="179">
        <f t="shared" si="45"/>
        <v>0</v>
      </c>
      <c r="K361" s="175" t="s">
        <v>155</v>
      </c>
      <c r="L361" s="180"/>
      <c r="M361" s="181" t="s">
        <v>1</v>
      </c>
      <c r="N361" s="182" t="s">
        <v>42</v>
      </c>
      <c r="P361" s="148">
        <f t="shared" si="46"/>
        <v>0</v>
      </c>
      <c r="Q361" s="148">
        <v>2.2000000000000001E-3</v>
      </c>
      <c r="R361" s="148">
        <f t="shared" si="47"/>
        <v>4.4000000000000003E-3</v>
      </c>
      <c r="S361" s="148">
        <v>0</v>
      </c>
      <c r="T361" s="149">
        <f t="shared" si="48"/>
        <v>0</v>
      </c>
      <c r="AR361" s="150" t="s">
        <v>259</v>
      </c>
      <c r="AT361" s="150" t="s">
        <v>186</v>
      </c>
      <c r="AU361" s="150" t="s">
        <v>125</v>
      </c>
      <c r="AY361" s="16" t="s">
        <v>148</v>
      </c>
      <c r="BE361" s="151">
        <f t="shared" si="49"/>
        <v>0</v>
      </c>
      <c r="BF361" s="151">
        <f t="shared" si="50"/>
        <v>0</v>
      </c>
      <c r="BG361" s="151">
        <f t="shared" si="51"/>
        <v>0</v>
      </c>
      <c r="BH361" s="151">
        <f t="shared" si="52"/>
        <v>0</v>
      </c>
      <c r="BI361" s="151">
        <f t="shared" si="53"/>
        <v>0</v>
      </c>
      <c r="BJ361" s="16" t="s">
        <v>125</v>
      </c>
      <c r="BK361" s="151">
        <f t="shared" si="54"/>
        <v>0</v>
      </c>
      <c r="BL361" s="16" t="s">
        <v>228</v>
      </c>
      <c r="BM361" s="150" t="s">
        <v>749</v>
      </c>
    </row>
    <row r="362" spans="2:65" s="1" customFormat="1" ht="16.5" customHeight="1">
      <c r="B362" s="111"/>
      <c r="C362" s="140" t="s">
        <v>750</v>
      </c>
      <c r="D362" s="140" t="s">
        <v>151</v>
      </c>
      <c r="E362" s="141" t="s">
        <v>751</v>
      </c>
      <c r="F362" s="142" t="s">
        <v>752</v>
      </c>
      <c r="G362" s="143" t="s">
        <v>183</v>
      </c>
      <c r="H362" s="144">
        <v>2</v>
      </c>
      <c r="I362" s="145"/>
      <c r="J362" s="146">
        <f t="shared" si="45"/>
        <v>0</v>
      </c>
      <c r="K362" s="142" t="s">
        <v>1</v>
      </c>
      <c r="L362" s="31"/>
      <c r="M362" s="147" t="s">
        <v>1</v>
      </c>
      <c r="N362" s="110" t="s">
        <v>42</v>
      </c>
      <c r="P362" s="148">
        <f t="shared" si="46"/>
        <v>0</v>
      </c>
      <c r="Q362" s="148">
        <v>0</v>
      </c>
      <c r="R362" s="148">
        <f t="shared" si="47"/>
        <v>0</v>
      </c>
      <c r="S362" s="148">
        <v>0</v>
      </c>
      <c r="T362" s="149">
        <f t="shared" si="48"/>
        <v>0</v>
      </c>
      <c r="AR362" s="150" t="s">
        <v>228</v>
      </c>
      <c r="AT362" s="150" t="s">
        <v>151</v>
      </c>
      <c r="AU362" s="150" t="s">
        <v>125</v>
      </c>
      <c r="AY362" s="16" t="s">
        <v>148</v>
      </c>
      <c r="BE362" s="151">
        <f t="shared" si="49"/>
        <v>0</v>
      </c>
      <c r="BF362" s="151">
        <f t="shared" si="50"/>
        <v>0</v>
      </c>
      <c r="BG362" s="151">
        <f t="shared" si="51"/>
        <v>0</v>
      </c>
      <c r="BH362" s="151">
        <f t="shared" si="52"/>
        <v>0</v>
      </c>
      <c r="BI362" s="151">
        <f t="shared" si="53"/>
        <v>0</v>
      </c>
      <c r="BJ362" s="16" t="s">
        <v>125</v>
      </c>
      <c r="BK362" s="151">
        <f t="shared" si="54"/>
        <v>0</v>
      </c>
      <c r="BL362" s="16" t="s">
        <v>228</v>
      </c>
      <c r="BM362" s="150" t="s">
        <v>753</v>
      </c>
    </row>
    <row r="363" spans="2:65" s="1" customFormat="1" ht="16.5" customHeight="1">
      <c r="B363" s="111"/>
      <c r="C363" s="173" t="s">
        <v>754</v>
      </c>
      <c r="D363" s="173" t="s">
        <v>186</v>
      </c>
      <c r="E363" s="174" t="s">
        <v>755</v>
      </c>
      <c r="F363" s="175" t="s">
        <v>993</v>
      </c>
      <c r="G363" s="176" t="s">
        <v>183</v>
      </c>
      <c r="H363" s="177">
        <v>2</v>
      </c>
      <c r="I363" s="178"/>
      <c r="J363" s="179">
        <f t="shared" si="45"/>
        <v>0</v>
      </c>
      <c r="K363" s="175" t="s">
        <v>1</v>
      </c>
      <c r="L363" s="180"/>
      <c r="M363" s="181" t="s">
        <v>1</v>
      </c>
      <c r="N363" s="182" t="s">
        <v>42</v>
      </c>
      <c r="P363" s="148">
        <f t="shared" si="46"/>
        <v>0</v>
      </c>
      <c r="Q363" s="148">
        <v>4.4999999999999999E-4</v>
      </c>
      <c r="R363" s="148">
        <f t="shared" si="47"/>
        <v>8.9999999999999998E-4</v>
      </c>
      <c r="S363" s="148">
        <v>0</v>
      </c>
      <c r="T363" s="149">
        <f t="shared" si="48"/>
        <v>0</v>
      </c>
      <c r="AR363" s="150" t="s">
        <v>259</v>
      </c>
      <c r="AT363" s="150" t="s">
        <v>186</v>
      </c>
      <c r="AU363" s="150" t="s">
        <v>125</v>
      </c>
      <c r="AY363" s="16" t="s">
        <v>148</v>
      </c>
      <c r="BE363" s="151">
        <f t="shared" si="49"/>
        <v>0</v>
      </c>
      <c r="BF363" s="151">
        <f t="shared" si="50"/>
        <v>0</v>
      </c>
      <c r="BG363" s="151">
        <f t="shared" si="51"/>
        <v>0</v>
      </c>
      <c r="BH363" s="151">
        <f t="shared" si="52"/>
        <v>0</v>
      </c>
      <c r="BI363" s="151">
        <f t="shared" si="53"/>
        <v>0</v>
      </c>
      <c r="BJ363" s="16" t="s">
        <v>125</v>
      </c>
      <c r="BK363" s="151">
        <f t="shared" si="54"/>
        <v>0</v>
      </c>
      <c r="BL363" s="16" t="s">
        <v>228</v>
      </c>
      <c r="BM363" s="150" t="s">
        <v>756</v>
      </c>
    </row>
    <row r="364" spans="2:65" s="1" customFormat="1" ht="16.5" customHeight="1">
      <c r="B364" s="111"/>
      <c r="C364" s="140" t="s">
        <v>757</v>
      </c>
      <c r="D364" s="140" t="s">
        <v>151</v>
      </c>
      <c r="E364" s="141" t="s">
        <v>758</v>
      </c>
      <c r="F364" s="142" t="s">
        <v>759</v>
      </c>
      <c r="G364" s="143" t="s">
        <v>270</v>
      </c>
      <c r="H364" s="144">
        <v>3</v>
      </c>
      <c r="I364" s="145"/>
      <c r="J364" s="146">
        <f t="shared" si="45"/>
        <v>0</v>
      </c>
      <c r="K364" s="142" t="s">
        <v>155</v>
      </c>
      <c r="L364" s="31"/>
      <c r="M364" s="147" t="s">
        <v>1</v>
      </c>
      <c r="N364" s="110" t="s">
        <v>42</v>
      </c>
      <c r="P364" s="148">
        <f t="shared" si="46"/>
        <v>0</v>
      </c>
      <c r="Q364" s="148">
        <v>0</v>
      </c>
      <c r="R364" s="148">
        <f t="shared" si="47"/>
        <v>0</v>
      </c>
      <c r="S364" s="148">
        <v>0</v>
      </c>
      <c r="T364" s="149">
        <f t="shared" si="48"/>
        <v>0</v>
      </c>
      <c r="AR364" s="150" t="s">
        <v>228</v>
      </c>
      <c r="AT364" s="150" t="s">
        <v>151</v>
      </c>
      <c r="AU364" s="150" t="s">
        <v>125</v>
      </c>
      <c r="AY364" s="16" t="s">
        <v>148</v>
      </c>
      <c r="BE364" s="151">
        <f t="shared" si="49"/>
        <v>0</v>
      </c>
      <c r="BF364" s="151">
        <f t="shared" si="50"/>
        <v>0</v>
      </c>
      <c r="BG364" s="151">
        <f t="shared" si="51"/>
        <v>0</v>
      </c>
      <c r="BH364" s="151">
        <f t="shared" si="52"/>
        <v>0</v>
      </c>
      <c r="BI364" s="151">
        <f t="shared" si="53"/>
        <v>0</v>
      </c>
      <c r="BJ364" s="16" t="s">
        <v>125</v>
      </c>
      <c r="BK364" s="151">
        <f t="shared" si="54"/>
        <v>0</v>
      </c>
      <c r="BL364" s="16" t="s">
        <v>228</v>
      </c>
      <c r="BM364" s="150" t="s">
        <v>760</v>
      </c>
    </row>
    <row r="365" spans="2:65" s="1" customFormat="1" ht="16.5" customHeight="1">
      <c r="B365" s="111"/>
      <c r="C365" s="173" t="s">
        <v>761</v>
      </c>
      <c r="D365" s="173" t="s">
        <v>186</v>
      </c>
      <c r="E365" s="174" t="s">
        <v>762</v>
      </c>
      <c r="F365" s="175" t="s">
        <v>763</v>
      </c>
      <c r="G365" s="176" t="s">
        <v>270</v>
      </c>
      <c r="H365" s="177">
        <v>3</v>
      </c>
      <c r="I365" s="178"/>
      <c r="J365" s="179">
        <f t="shared" si="45"/>
        <v>0</v>
      </c>
      <c r="K365" s="175" t="s">
        <v>155</v>
      </c>
      <c r="L365" s="180"/>
      <c r="M365" s="181" t="s">
        <v>1</v>
      </c>
      <c r="N365" s="182" t="s">
        <v>42</v>
      </c>
      <c r="P365" s="148">
        <f t="shared" si="46"/>
        <v>0</v>
      </c>
      <c r="Q365" s="148">
        <v>4.0000000000000002E-4</v>
      </c>
      <c r="R365" s="148">
        <f t="shared" si="47"/>
        <v>1.2000000000000001E-3</v>
      </c>
      <c r="S365" s="148">
        <v>0</v>
      </c>
      <c r="T365" s="149">
        <f t="shared" si="48"/>
        <v>0</v>
      </c>
      <c r="AR365" s="150" t="s">
        <v>259</v>
      </c>
      <c r="AT365" s="150" t="s">
        <v>186</v>
      </c>
      <c r="AU365" s="150" t="s">
        <v>125</v>
      </c>
      <c r="AY365" s="16" t="s">
        <v>148</v>
      </c>
      <c r="BE365" s="151">
        <f t="shared" si="49"/>
        <v>0</v>
      </c>
      <c r="BF365" s="151">
        <f t="shared" si="50"/>
        <v>0</v>
      </c>
      <c r="BG365" s="151">
        <f t="shared" si="51"/>
        <v>0</v>
      </c>
      <c r="BH365" s="151">
        <f t="shared" si="52"/>
        <v>0</v>
      </c>
      <c r="BI365" s="151">
        <f t="shared" si="53"/>
        <v>0</v>
      </c>
      <c r="BJ365" s="16" t="s">
        <v>125</v>
      </c>
      <c r="BK365" s="151">
        <f t="shared" si="54"/>
        <v>0</v>
      </c>
      <c r="BL365" s="16" t="s">
        <v>228</v>
      </c>
      <c r="BM365" s="150" t="s">
        <v>764</v>
      </c>
    </row>
    <row r="366" spans="2:65" s="1" customFormat="1" ht="24.2" customHeight="1">
      <c r="B366" s="111"/>
      <c r="C366" s="140" t="s">
        <v>765</v>
      </c>
      <c r="D366" s="140" t="s">
        <v>151</v>
      </c>
      <c r="E366" s="141" t="s">
        <v>766</v>
      </c>
      <c r="F366" s="142" t="s">
        <v>767</v>
      </c>
      <c r="G366" s="143" t="s">
        <v>183</v>
      </c>
      <c r="H366" s="144">
        <v>1</v>
      </c>
      <c r="I366" s="145"/>
      <c r="J366" s="146">
        <f t="shared" si="45"/>
        <v>0</v>
      </c>
      <c r="K366" s="142" t="s">
        <v>155</v>
      </c>
      <c r="L366" s="31"/>
      <c r="M366" s="147" t="s">
        <v>1</v>
      </c>
      <c r="N366" s="110" t="s">
        <v>42</v>
      </c>
      <c r="P366" s="148">
        <f t="shared" si="46"/>
        <v>0</v>
      </c>
      <c r="Q366" s="148">
        <v>0</v>
      </c>
      <c r="R366" s="148">
        <f t="shared" si="47"/>
        <v>0</v>
      </c>
      <c r="S366" s="148">
        <v>0.17399999999999999</v>
      </c>
      <c r="T366" s="149">
        <f t="shared" si="48"/>
        <v>0.17399999999999999</v>
      </c>
      <c r="AR366" s="150" t="s">
        <v>228</v>
      </c>
      <c r="AT366" s="150" t="s">
        <v>151</v>
      </c>
      <c r="AU366" s="150" t="s">
        <v>125</v>
      </c>
      <c r="AY366" s="16" t="s">
        <v>148</v>
      </c>
      <c r="BE366" s="151">
        <f t="shared" si="49"/>
        <v>0</v>
      </c>
      <c r="BF366" s="151">
        <f t="shared" si="50"/>
        <v>0</v>
      </c>
      <c r="BG366" s="151">
        <f t="shared" si="51"/>
        <v>0</v>
      </c>
      <c r="BH366" s="151">
        <f t="shared" si="52"/>
        <v>0</v>
      </c>
      <c r="BI366" s="151">
        <f t="shared" si="53"/>
        <v>0</v>
      </c>
      <c r="BJ366" s="16" t="s">
        <v>125</v>
      </c>
      <c r="BK366" s="151">
        <f t="shared" si="54"/>
        <v>0</v>
      </c>
      <c r="BL366" s="16" t="s">
        <v>228</v>
      </c>
      <c r="BM366" s="150" t="s">
        <v>768</v>
      </c>
    </row>
    <row r="367" spans="2:65" s="1" customFormat="1" ht="24.2" customHeight="1">
      <c r="B367" s="111"/>
      <c r="C367" s="140" t="s">
        <v>769</v>
      </c>
      <c r="D367" s="140" t="s">
        <v>151</v>
      </c>
      <c r="E367" s="141" t="s">
        <v>770</v>
      </c>
      <c r="F367" s="142" t="s">
        <v>771</v>
      </c>
      <c r="G367" s="143" t="s">
        <v>212</v>
      </c>
      <c r="H367" s="144">
        <v>7.6999999999999999E-2</v>
      </c>
      <c r="I367" s="145"/>
      <c r="J367" s="146">
        <f t="shared" si="45"/>
        <v>0</v>
      </c>
      <c r="K367" s="142" t="s">
        <v>155</v>
      </c>
      <c r="L367" s="31"/>
      <c r="M367" s="147" t="s">
        <v>1</v>
      </c>
      <c r="N367" s="110" t="s">
        <v>42</v>
      </c>
      <c r="P367" s="148">
        <f t="shared" si="46"/>
        <v>0</v>
      </c>
      <c r="Q367" s="148">
        <v>0</v>
      </c>
      <c r="R367" s="148">
        <f t="shared" si="47"/>
        <v>0</v>
      </c>
      <c r="S367" s="148">
        <v>0</v>
      </c>
      <c r="T367" s="149">
        <f t="shared" si="48"/>
        <v>0</v>
      </c>
      <c r="AR367" s="150" t="s">
        <v>228</v>
      </c>
      <c r="AT367" s="150" t="s">
        <v>151</v>
      </c>
      <c r="AU367" s="150" t="s">
        <v>125</v>
      </c>
      <c r="AY367" s="16" t="s">
        <v>148</v>
      </c>
      <c r="BE367" s="151">
        <f t="shared" si="49"/>
        <v>0</v>
      </c>
      <c r="BF367" s="151">
        <f t="shared" si="50"/>
        <v>0</v>
      </c>
      <c r="BG367" s="151">
        <f t="shared" si="51"/>
        <v>0</v>
      </c>
      <c r="BH367" s="151">
        <f t="shared" si="52"/>
        <v>0</v>
      </c>
      <c r="BI367" s="151">
        <f t="shared" si="53"/>
        <v>0</v>
      </c>
      <c r="BJ367" s="16" t="s">
        <v>125</v>
      </c>
      <c r="BK367" s="151">
        <f t="shared" si="54"/>
        <v>0</v>
      </c>
      <c r="BL367" s="16" t="s">
        <v>228</v>
      </c>
      <c r="BM367" s="150" t="s">
        <v>772</v>
      </c>
    </row>
    <row r="368" spans="2:65" s="1" customFormat="1" ht="24.2" customHeight="1">
      <c r="B368" s="111"/>
      <c r="C368" s="140" t="s">
        <v>773</v>
      </c>
      <c r="D368" s="140" t="s">
        <v>151</v>
      </c>
      <c r="E368" s="141" t="s">
        <v>774</v>
      </c>
      <c r="F368" s="142" t="s">
        <v>775</v>
      </c>
      <c r="G368" s="143" t="s">
        <v>318</v>
      </c>
      <c r="H368" s="144">
        <v>1</v>
      </c>
      <c r="I368" s="145"/>
      <c r="J368" s="146">
        <f t="shared" si="45"/>
        <v>0</v>
      </c>
      <c r="K368" s="142" t="s">
        <v>1</v>
      </c>
      <c r="L368" s="31"/>
      <c r="M368" s="147" t="s">
        <v>1</v>
      </c>
      <c r="N368" s="110" t="s">
        <v>42</v>
      </c>
      <c r="P368" s="148">
        <f t="shared" si="46"/>
        <v>0</v>
      </c>
      <c r="Q368" s="148">
        <v>0</v>
      </c>
      <c r="R368" s="148">
        <f t="shared" si="47"/>
        <v>0</v>
      </c>
      <c r="S368" s="148">
        <v>0</v>
      </c>
      <c r="T368" s="149">
        <f t="shared" si="48"/>
        <v>0</v>
      </c>
      <c r="AR368" s="150" t="s">
        <v>228</v>
      </c>
      <c r="AT368" s="150" t="s">
        <v>151</v>
      </c>
      <c r="AU368" s="150" t="s">
        <v>125</v>
      </c>
      <c r="AY368" s="16" t="s">
        <v>148</v>
      </c>
      <c r="BE368" s="151">
        <f t="shared" si="49"/>
        <v>0</v>
      </c>
      <c r="BF368" s="151">
        <f t="shared" si="50"/>
        <v>0</v>
      </c>
      <c r="BG368" s="151">
        <f t="shared" si="51"/>
        <v>0</v>
      </c>
      <c r="BH368" s="151">
        <f t="shared" si="52"/>
        <v>0</v>
      </c>
      <c r="BI368" s="151">
        <f t="shared" si="53"/>
        <v>0</v>
      </c>
      <c r="BJ368" s="16" t="s">
        <v>125</v>
      </c>
      <c r="BK368" s="151">
        <f t="shared" si="54"/>
        <v>0</v>
      </c>
      <c r="BL368" s="16" t="s">
        <v>228</v>
      </c>
      <c r="BM368" s="150" t="s">
        <v>776</v>
      </c>
    </row>
    <row r="369" spans="2:65" s="1" customFormat="1" ht="16.5" customHeight="1">
      <c r="B369" s="111"/>
      <c r="C369" s="140" t="s">
        <v>777</v>
      </c>
      <c r="D369" s="140" t="s">
        <v>151</v>
      </c>
      <c r="E369" s="141" t="s">
        <v>778</v>
      </c>
      <c r="F369" s="142" t="s">
        <v>779</v>
      </c>
      <c r="G369" s="143" t="s">
        <v>183</v>
      </c>
      <c r="H369" s="144">
        <v>1</v>
      </c>
      <c r="I369" s="145"/>
      <c r="J369" s="146">
        <f t="shared" si="45"/>
        <v>0</v>
      </c>
      <c r="K369" s="142" t="s">
        <v>1</v>
      </c>
      <c r="L369" s="31"/>
      <c r="M369" s="147" t="s">
        <v>1</v>
      </c>
      <c r="N369" s="110" t="s">
        <v>42</v>
      </c>
      <c r="P369" s="148">
        <f t="shared" si="46"/>
        <v>0</v>
      </c>
      <c r="Q369" s="148">
        <v>0</v>
      </c>
      <c r="R369" s="148">
        <f t="shared" si="47"/>
        <v>0</v>
      </c>
      <c r="S369" s="148">
        <v>0</v>
      </c>
      <c r="T369" s="149">
        <f t="shared" si="48"/>
        <v>0</v>
      </c>
      <c r="AR369" s="150" t="s">
        <v>228</v>
      </c>
      <c r="AT369" s="150" t="s">
        <v>151</v>
      </c>
      <c r="AU369" s="150" t="s">
        <v>125</v>
      </c>
      <c r="AY369" s="16" t="s">
        <v>148</v>
      </c>
      <c r="BE369" s="151">
        <f t="shared" si="49"/>
        <v>0</v>
      </c>
      <c r="BF369" s="151">
        <f t="shared" si="50"/>
        <v>0</v>
      </c>
      <c r="BG369" s="151">
        <f t="shared" si="51"/>
        <v>0</v>
      </c>
      <c r="BH369" s="151">
        <f t="shared" si="52"/>
        <v>0</v>
      </c>
      <c r="BI369" s="151">
        <f t="shared" si="53"/>
        <v>0</v>
      </c>
      <c r="BJ369" s="16" t="s">
        <v>125</v>
      </c>
      <c r="BK369" s="151">
        <f t="shared" si="54"/>
        <v>0</v>
      </c>
      <c r="BL369" s="16" t="s">
        <v>228</v>
      </c>
      <c r="BM369" s="150" t="s">
        <v>780</v>
      </c>
    </row>
    <row r="370" spans="2:65" s="1" customFormat="1" ht="21.75" customHeight="1">
      <c r="B370" s="111"/>
      <c r="C370" s="140" t="s">
        <v>781</v>
      </c>
      <c r="D370" s="140" t="s">
        <v>151</v>
      </c>
      <c r="E370" s="141" t="s">
        <v>782</v>
      </c>
      <c r="F370" s="142" t="s">
        <v>783</v>
      </c>
      <c r="G370" s="143" t="s">
        <v>318</v>
      </c>
      <c r="H370" s="144">
        <v>1</v>
      </c>
      <c r="I370" s="145"/>
      <c r="J370" s="146">
        <f t="shared" si="45"/>
        <v>0</v>
      </c>
      <c r="K370" s="142" t="s">
        <v>1</v>
      </c>
      <c r="L370" s="31"/>
      <c r="M370" s="147" t="s">
        <v>1</v>
      </c>
      <c r="N370" s="110" t="s">
        <v>42</v>
      </c>
      <c r="P370" s="148">
        <f t="shared" si="46"/>
        <v>0</v>
      </c>
      <c r="Q370" s="148">
        <v>0</v>
      </c>
      <c r="R370" s="148">
        <f t="shared" si="47"/>
        <v>0</v>
      </c>
      <c r="S370" s="148">
        <v>0</v>
      </c>
      <c r="T370" s="149">
        <f t="shared" si="48"/>
        <v>0</v>
      </c>
      <c r="AR370" s="150" t="s">
        <v>228</v>
      </c>
      <c r="AT370" s="150" t="s">
        <v>151</v>
      </c>
      <c r="AU370" s="150" t="s">
        <v>125</v>
      </c>
      <c r="AY370" s="16" t="s">
        <v>148</v>
      </c>
      <c r="BE370" s="151">
        <f t="shared" si="49"/>
        <v>0</v>
      </c>
      <c r="BF370" s="151">
        <f t="shared" si="50"/>
        <v>0</v>
      </c>
      <c r="BG370" s="151">
        <f t="shared" si="51"/>
        <v>0</v>
      </c>
      <c r="BH370" s="151">
        <f t="shared" si="52"/>
        <v>0</v>
      </c>
      <c r="BI370" s="151">
        <f t="shared" si="53"/>
        <v>0</v>
      </c>
      <c r="BJ370" s="16" t="s">
        <v>125</v>
      </c>
      <c r="BK370" s="151">
        <f t="shared" si="54"/>
        <v>0</v>
      </c>
      <c r="BL370" s="16" t="s">
        <v>228</v>
      </c>
      <c r="BM370" s="150" t="s">
        <v>784</v>
      </c>
    </row>
    <row r="371" spans="2:65" s="1" customFormat="1" ht="16.5" customHeight="1">
      <c r="B371" s="111"/>
      <c r="C371" s="140" t="s">
        <v>785</v>
      </c>
      <c r="D371" s="140" t="s">
        <v>151</v>
      </c>
      <c r="E371" s="141" t="s">
        <v>786</v>
      </c>
      <c r="F371" s="142" t="s">
        <v>787</v>
      </c>
      <c r="G371" s="143" t="s">
        <v>318</v>
      </c>
      <c r="H371" s="144">
        <v>1</v>
      </c>
      <c r="I371" s="145"/>
      <c r="J371" s="146">
        <f t="shared" si="45"/>
        <v>0</v>
      </c>
      <c r="K371" s="142" t="s">
        <v>1</v>
      </c>
      <c r="L371" s="31"/>
      <c r="M371" s="147" t="s">
        <v>1</v>
      </c>
      <c r="N371" s="110" t="s">
        <v>42</v>
      </c>
      <c r="P371" s="148">
        <f t="shared" si="46"/>
        <v>0</v>
      </c>
      <c r="Q371" s="148">
        <v>0</v>
      </c>
      <c r="R371" s="148">
        <f t="shared" si="47"/>
        <v>0</v>
      </c>
      <c r="S371" s="148">
        <v>0</v>
      </c>
      <c r="T371" s="149">
        <f t="shared" si="48"/>
        <v>0</v>
      </c>
      <c r="AR371" s="150" t="s">
        <v>228</v>
      </c>
      <c r="AT371" s="150" t="s">
        <v>151</v>
      </c>
      <c r="AU371" s="150" t="s">
        <v>125</v>
      </c>
      <c r="AY371" s="16" t="s">
        <v>148</v>
      </c>
      <c r="BE371" s="151">
        <f t="shared" si="49"/>
        <v>0</v>
      </c>
      <c r="BF371" s="151">
        <f t="shared" si="50"/>
        <v>0</v>
      </c>
      <c r="BG371" s="151">
        <f t="shared" si="51"/>
        <v>0</v>
      </c>
      <c r="BH371" s="151">
        <f t="shared" si="52"/>
        <v>0</v>
      </c>
      <c r="BI371" s="151">
        <f t="shared" si="53"/>
        <v>0</v>
      </c>
      <c r="BJ371" s="16" t="s">
        <v>125</v>
      </c>
      <c r="BK371" s="151">
        <f t="shared" si="54"/>
        <v>0</v>
      </c>
      <c r="BL371" s="16" t="s">
        <v>228</v>
      </c>
      <c r="BM371" s="150" t="s">
        <v>788</v>
      </c>
    </row>
    <row r="372" spans="2:65" s="1" customFormat="1" ht="16.5" customHeight="1">
      <c r="B372" s="111"/>
      <c r="C372" s="140" t="s">
        <v>789</v>
      </c>
      <c r="D372" s="140" t="s">
        <v>151</v>
      </c>
      <c r="E372" s="141" t="s">
        <v>790</v>
      </c>
      <c r="F372" s="142" t="s">
        <v>791</v>
      </c>
      <c r="G372" s="143" t="s">
        <v>183</v>
      </c>
      <c r="H372" s="144">
        <v>1</v>
      </c>
      <c r="I372" s="145"/>
      <c r="J372" s="146">
        <f t="shared" si="45"/>
        <v>0</v>
      </c>
      <c r="K372" s="142" t="s">
        <v>1</v>
      </c>
      <c r="L372" s="31"/>
      <c r="M372" s="147" t="s">
        <v>1</v>
      </c>
      <c r="N372" s="110" t="s">
        <v>42</v>
      </c>
      <c r="P372" s="148">
        <f t="shared" si="46"/>
        <v>0</v>
      </c>
      <c r="Q372" s="148">
        <v>0</v>
      </c>
      <c r="R372" s="148">
        <f t="shared" si="47"/>
        <v>0</v>
      </c>
      <c r="S372" s="148">
        <v>0</v>
      </c>
      <c r="T372" s="149">
        <f t="shared" si="48"/>
        <v>0</v>
      </c>
      <c r="AR372" s="150" t="s">
        <v>228</v>
      </c>
      <c r="AT372" s="150" t="s">
        <v>151</v>
      </c>
      <c r="AU372" s="150" t="s">
        <v>125</v>
      </c>
      <c r="AY372" s="16" t="s">
        <v>148</v>
      </c>
      <c r="BE372" s="151">
        <f t="shared" si="49"/>
        <v>0</v>
      </c>
      <c r="BF372" s="151">
        <f t="shared" si="50"/>
        <v>0</v>
      </c>
      <c r="BG372" s="151">
        <f t="shared" si="51"/>
        <v>0</v>
      </c>
      <c r="BH372" s="151">
        <f t="shared" si="52"/>
        <v>0</v>
      </c>
      <c r="BI372" s="151">
        <f t="shared" si="53"/>
        <v>0</v>
      </c>
      <c r="BJ372" s="16" t="s">
        <v>125</v>
      </c>
      <c r="BK372" s="151">
        <f t="shared" si="54"/>
        <v>0</v>
      </c>
      <c r="BL372" s="16" t="s">
        <v>228</v>
      </c>
      <c r="BM372" s="150" t="s">
        <v>792</v>
      </c>
    </row>
    <row r="373" spans="2:65" s="1" customFormat="1" ht="16.5" customHeight="1">
      <c r="B373" s="111"/>
      <c r="C373" s="140" t="s">
        <v>793</v>
      </c>
      <c r="D373" s="140" t="s">
        <v>151</v>
      </c>
      <c r="E373" s="141" t="s">
        <v>794</v>
      </c>
      <c r="F373" s="142" t="s">
        <v>795</v>
      </c>
      <c r="G373" s="143" t="s">
        <v>318</v>
      </c>
      <c r="H373" s="144">
        <v>1</v>
      </c>
      <c r="I373" s="145"/>
      <c r="J373" s="146">
        <f t="shared" si="45"/>
        <v>0</v>
      </c>
      <c r="K373" s="142" t="s">
        <v>1</v>
      </c>
      <c r="L373" s="31"/>
      <c r="M373" s="147" t="s">
        <v>1</v>
      </c>
      <c r="N373" s="110" t="s">
        <v>42</v>
      </c>
      <c r="P373" s="148">
        <f t="shared" si="46"/>
        <v>0</v>
      </c>
      <c r="Q373" s="148">
        <v>0</v>
      </c>
      <c r="R373" s="148">
        <f t="shared" si="47"/>
        <v>0</v>
      </c>
      <c r="S373" s="148">
        <v>0</v>
      </c>
      <c r="T373" s="149">
        <f t="shared" si="48"/>
        <v>0</v>
      </c>
      <c r="AR373" s="150" t="s">
        <v>228</v>
      </c>
      <c r="AT373" s="150" t="s">
        <v>151</v>
      </c>
      <c r="AU373" s="150" t="s">
        <v>125</v>
      </c>
      <c r="AY373" s="16" t="s">
        <v>148</v>
      </c>
      <c r="BE373" s="151">
        <f t="shared" si="49"/>
        <v>0</v>
      </c>
      <c r="BF373" s="151">
        <f t="shared" si="50"/>
        <v>0</v>
      </c>
      <c r="BG373" s="151">
        <f t="shared" si="51"/>
        <v>0</v>
      </c>
      <c r="BH373" s="151">
        <f t="shared" si="52"/>
        <v>0</v>
      </c>
      <c r="BI373" s="151">
        <f t="shared" si="53"/>
        <v>0</v>
      </c>
      <c r="BJ373" s="16" t="s">
        <v>125</v>
      </c>
      <c r="BK373" s="151">
        <f t="shared" si="54"/>
        <v>0</v>
      </c>
      <c r="BL373" s="16" t="s">
        <v>228</v>
      </c>
      <c r="BM373" s="150" t="s">
        <v>796</v>
      </c>
    </row>
    <row r="374" spans="2:65" s="1" customFormat="1" ht="16.5" customHeight="1">
      <c r="B374" s="111"/>
      <c r="C374" s="140" t="s">
        <v>797</v>
      </c>
      <c r="D374" s="140" t="s">
        <v>151</v>
      </c>
      <c r="E374" s="141" t="s">
        <v>798</v>
      </c>
      <c r="F374" s="142" t="s">
        <v>799</v>
      </c>
      <c r="G374" s="143" t="s">
        <v>318</v>
      </c>
      <c r="H374" s="144">
        <v>1</v>
      </c>
      <c r="I374" s="145"/>
      <c r="J374" s="146">
        <f t="shared" si="45"/>
        <v>0</v>
      </c>
      <c r="K374" s="142" t="s">
        <v>1</v>
      </c>
      <c r="L374" s="31"/>
      <c r="M374" s="147" t="s">
        <v>1</v>
      </c>
      <c r="N374" s="110" t="s">
        <v>42</v>
      </c>
      <c r="P374" s="148">
        <f t="shared" si="46"/>
        <v>0</v>
      </c>
      <c r="Q374" s="148">
        <v>0</v>
      </c>
      <c r="R374" s="148">
        <f t="shared" si="47"/>
        <v>0</v>
      </c>
      <c r="S374" s="148">
        <v>0</v>
      </c>
      <c r="T374" s="149">
        <f t="shared" si="48"/>
        <v>0</v>
      </c>
      <c r="AR374" s="150" t="s">
        <v>228</v>
      </c>
      <c r="AT374" s="150" t="s">
        <v>151</v>
      </c>
      <c r="AU374" s="150" t="s">
        <v>125</v>
      </c>
      <c r="AY374" s="16" t="s">
        <v>148</v>
      </c>
      <c r="BE374" s="151">
        <f t="shared" si="49"/>
        <v>0</v>
      </c>
      <c r="BF374" s="151">
        <f t="shared" si="50"/>
        <v>0</v>
      </c>
      <c r="BG374" s="151">
        <f t="shared" si="51"/>
        <v>0</v>
      </c>
      <c r="BH374" s="151">
        <f t="shared" si="52"/>
        <v>0</v>
      </c>
      <c r="BI374" s="151">
        <f t="shared" si="53"/>
        <v>0</v>
      </c>
      <c r="BJ374" s="16" t="s">
        <v>125</v>
      </c>
      <c r="BK374" s="151">
        <f t="shared" si="54"/>
        <v>0</v>
      </c>
      <c r="BL374" s="16" t="s">
        <v>228</v>
      </c>
      <c r="BM374" s="150" t="s">
        <v>800</v>
      </c>
    </row>
    <row r="375" spans="2:65" s="1" customFormat="1" ht="24.2" customHeight="1">
      <c r="B375" s="111"/>
      <c r="C375" s="140" t="s">
        <v>801</v>
      </c>
      <c r="D375" s="140" t="s">
        <v>151</v>
      </c>
      <c r="E375" s="141" t="s">
        <v>802</v>
      </c>
      <c r="F375" s="142" t="s">
        <v>803</v>
      </c>
      <c r="G375" s="143" t="s">
        <v>804</v>
      </c>
      <c r="H375" s="144">
        <v>4.45</v>
      </c>
      <c r="I375" s="145"/>
      <c r="J375" s="146">
        <f t="shared" si="45"/>
        <v>0</v>
      </c>
      <c r="K375" s="142" t="s">
        <v>1</v>
      </c>
      <c r="L375" s="31"/>
      <c r="M375" s="147" t="s">
        <v>1</v>
      </c>
      <c r="N375" s="110" t="s">
        <v>42</v>
      </c>
      <c r="P375" s="148">
        <f t="shared" si="46"/>
        <v>0</v>
      </c>
      <c r="Q375" s="148">
        <v>0</v>
      </c>
      <c r="R375" s="148">
        <f t="shared" si="47"/>
        <v>0</v>
      </c>
      <c r="S375" s="148">
        <v>0</v>
      </c>
      <c r="T375" s="149">
        <f t="shared" si="48"/>
        <v>0</v>
      </c>
      <c r="AR375" s="150" t="s">
        <v>228</v>
      </c>
      <c r="AT375" s="150" t="s">
        <v>151</v>
      </c>
      <c r="AU375" s="150" t="s">
        <v>125</v>
      </c>
      <c r="AY375" s="16" t="s">
        <v>148</v>
      </c>
      <c r="BE375" s="151">
        <f t="shared" si="49"/>
        <v>0</v>
      </c>
      <c r="BF375" s="151">
        <f t="shared" si="50"/>
        <v>0</v>
      </c>
      <c r="BG375" s="151">
        <f t="shared" si="51"/>
        <v>0</v>
      </c>
      <c r="BH375" s="151">
        <f t="shared" si="52"/>
        <v>0</v>
      </c>
      <c r="BI375" s="151">
        <f t="shared" si="53"/>
        <v>0</v>
      </c>
      <c r="BJ375" s="16" t="s">
        <v>125</v>
      </c>
      <c r="BK375" s="151">
        <f t="shared" si="54"/>
        <v>0</v>
      </c>
      <c r="BL375" s="16" t="s">
        <v>228</v>
      </c>
      <c r="BM375" s="150" t="s">
        <v>805</v>
      </c>
    </row>
    <row r="376" spans="2:65" s="12" customFormat="1">
      <c r="B376" s="152"/>
      <c r="D376" s="153" t="s">
        <v>158</v>
      </c>
      <c r="E376" s="154" t="s">
        <v>1</v>
      </c>
      <c r="F376" s="155" t="s">
        <v>806</v>
      </c>
      <c r="H376" s="156">
        <v>4.45</v>
      </c>
      <c r="I376" s="157"/>
      <c r="L376" s="152"/>
      <c r="M376" s="158"/>
      <c r="T376" s="159"/>
      <c r="AT376" s="154" t="s">
        <v>158</v>
      </c>
      <c r="AU376" s="154" t="s">
        <v>125</v>
      </c>
      <c r="AV376" s="12" t="s">
        <v>125</v>
      </c>
      <c r="AW376" s="12" t="s">
        <v>33</v>
      </c>
      <c r="AX376" s="12" t="s">
        <v>84</v>
      </c>
      <c r="AY376" s="154" t="s">
        <v>148</v>
      </c>
    </row>
    <row r="377" spans="2:65" s="1" customFormat="1" ht="24.2" customHeight="1">
      <c r="B377" s="111"/>
      <c r="C377" s="140" t="s">
        <v>807</v>
      </c>
      <c r="D377" s="140" t="s">
        <v>151</v>
      </c>
      <c r="E377" s="141" t="s">
        <v>808</v>
      </c>
      <c r="F377" s="142" t="s">
        <v>809</v>
      </c>
      <c r="G377" s="143" t="s">
        <v>270</v>
      </c>
      <c r="H377" s="144">
        <v>2.85</v>
      </c>
      <c r="I377" s="145"/>
      <c r="J377" s="146">
        <f>ROUND(I377*H377,2)</f>
        <v>0</v>
      </c>
      <c r="K377" s="142" t="s">
        <v>1</v>
      </c>
      <c r="L377" s="31"/>
      <c r="M377" s="147" t="s">
        <v>1</v>
      </c>
      <c r="N377" s="110" t="s">
        <v>42</v>
      </c>
      <c r="P377" s="148">
        <f>O377*H377</f>
        <v>0</v>
      </c>
      <c r="Q377" s="148">
        <v>0</v>
      </c>
      <c r="R377" s="148">
        <f>Q377*H377</f>
        <v>0</v>
      </c>
      <c r="S377" s="148">
        <v>0</v>
      </c>
      <c r="T377" s="149">
        <f>S377*H377</f>
        <v>0</v>
      </c>
      <c r="AR377" s="150" t="s">
        <v>228</v>
      </c>
      <c r="AT377" s="150" t="s">
        <v>151</v>
      </c>
      <c r="AU377" s="150" t="s">
        <v>125</v>
      </c>
      <c r="AY377" s="16" t="s">
        <v>148</v>
      </c>
      <c r="BE377" s="151">
        <f>IF(N377="základní",J377,0)</f>
        <v>0</v>
      </c>
      <c r="BF377" s="151">
        <f>IF(N377="snížená",J377,0)</f>
        <v>0</v>
      </c>
      <c r="BG377" s="151">
        <f>IF(N377="zákl. přenesená",J377,0)</f>
        <v>0</v>
      </c>
      <c r="BH377" s="151">
        <f>IF(N377="sníž. přenesená",J377,0)</f>
        <v>0</v>
      </c>
      <c r="BI377" s="151">
        <f>IF(N377="nulová",J377,0)</f>
        <v>0</v>
      </c>
      <c r="BJ377" s="16" t="s">
        <v>125</v>
      </c>
      <c r="BK377" s="151">
        <f>ROUND(I377*H377,2)</f>
        <v>0</v>
      </c>
      <c r="BL377" s="16" t="s">
        <v>228</v>
      </c>
      <c r="BM377" s="150" t="s">
        <v>810</v>
      </c>
    </row>
    <row r="378" spans="2:65" s="12" customFormat="1">
      <c r="B378" s="152"/>
      <c r="D378" s="153" t="s">
        <v>158</v>
      </c>
      <c r="E378" s="154" t="s">
        <v>1</v>
      </c>
      <c r="F378" s="155" t="s">
        <v>811</v>
      </c>
      <c r="H378" s="156">
        <v>2.85</v>
      </c>
      <c r="I378" s="157"/>
      <c r="L378" s="152"/>
      <c r="M378" s="158"/>
      <c r="T378" s="159"/>
      <c r="AT378" s="154" t="s">
        <v>158</v>
      </c>
      <c r="AU378" s="154" t="s">
        <v>125</v>
      </c>
      <c r="AV378" s="12" t="s">
        <v>125</v>
      </c>
      <c r="AW378" s="12" t="s">
        <v>33</v>
      </c>
      <c r="AX378" s="12" t="s">
        <v>84</v>
      </c>
      <c r="AY378" s="154" t="s">
        <v>148</v>
      </c>
    </row>
    <row r="379" spans="2:65" s="1" customFormat="1" ht="16.5" customHeight="1">
      <c r="B379" s="111"/>
      <c r="C379" s="140" t="s">
        <v>812</v>
      </c>
      <c r="D379" s="140" t="s">
        <v>151</v>
      </c>
      <c r="E379" s="141" t="s">
        <v>813</v>
      </c>
      <c r="F379" s="142" t="s">
        <v>814</v>
      </c>
      <c r="G379" s="143" t="s">
        <v>318</v>
      </c>
      <c r="H379" s="144">
        <v>1</v>
      </c>
      <c r="I379" s="145"/>
      <c r="J379" s="146">
        <f>ROUND(I379*H379,2)</f>
        <v>0</v>
      </c>
      <c r="K379" s="142" t="s">
        <v>1</v>
      </c>
      <c r="L379" s="31"/>
      <c r="M379" s="147" t="s">
        <v>1</v>
      </c>
      <c r="N379" s="110" t="s">
        <v>42</v>
      </c>
      <c r="P379" s="148">
        <f>O379*H379</f>
        <v>0</v>
      </c>
      <c r="Q379" s="148">
        <v>0</v>
      </c>
      <c r="R379" s="148">
        <f>Q379*H379</f>
        <v>0</v>
      </c>
      <c r="S379" s="148">
        <v>0</v>
      </c>
      <c r="T379" s="149">
        <f>S379*H379</f>
        <v>0</v>
      </c>
      <c r="AR379" s="150" t="s">
        <v>228</v>
      </c>
      <c r="AT379" s="150" t="s">
        <v>151</v>
      </c>
      <c r="AU379" s="150" t="s">
        <v>125</v>
      </c>
      <c r="AY379" s="16" t="s">
        <v>148</v>
      </c>
      <c r="BE379" s="151">
        <f>IF(N379="základní",J379,0)</f>
        <v>0</v>
      </c>
      <c r="BF379" s="151">
        <f>IF(N379="snížená",J379,0)</f>
        <v>0</v>
      </c>
      <c r="BG379" s="151">
        <f>IF(N379="zákl. přenesená",J379,0)</f>
        <v>0</v>
      </c>
      <c r="BH379" s="151">
        <f>IF(N379="sníž. přenesená",J379,0)</f>
        <v>0</v>
      </c>
      <c r="BI379" s="151">
        <f>IF(N379="nulová",J379,0)</f>
        <v>0</v>
      </c>
      <c r="BJ379" s="16" t="s">
        <v>125</v>
      </c>
      <c r="BK379" s="151">
        <f>ROUND(I379*H379,2)</f>
        <v>0</v>
      </c>
      <c r="BL379" s="16" t="s">
        <v>228</v>
      </c>
      <c r="BM379" s="150" t="s">
        <v>815</v>
      </c>
    </row>
    <row r="380" spans="2:65" s="1" customFormat="1" ht="33" customHeight="1">
      <c r="B380" s="111"/>
      <c r="C380" s="173" t="s">
        <v>816</v>
      </c>
      <c r="D380" s="173" t="s">
        <v>186</v>
      </c>
      <c r="E380" s="174" t="s">
        <v>817</v>
      </c>
      <c r="F380" s="175" t="s">
        <v>818</v>
      </c>
      <c r="G380" s="176" t="s">
        <v>183</v>
      </c>
      <c r="H380" s="177">
        <v>1</v>
      </c>
      <c r="I380" s="178"/>
      <c r="J380" s="179">
        <f>ROUND(I380*H380,2)</f>
        <v>0</v>
      </c>
      <c r="K380" s="175" t="s">
        <v>1</v>
      </c>
      <c r="L380" s="180"/>
      <c r="M380" s="181" t="s">
        <v>1</v>
      </c>
      <c r="N380" s="182" t="s">
        <v>42</v>
      </c>
      <c r="P380" s="148">
        <f>O380*H380</f>
        <v>0</v>
      </c>
      <c r="Q380" s="148">
        <v>0</v>
      </c>
      <c r="R380" s="148">
        <f>Q380*H380</f>
        <v>0</v>
      </c>
      <c r="S380" s="148">
        <v>0</v>
      </c>
      <c r="T380" s="149">
        <f>S380*H380</f>
        <v>0</v>
      </c>
      <c r="AR380" s="150" t="s">
        <v>259</v>
      </c>
      <c r="AT380" s="150" t="s">
        <v>186</v>
      </c>
      <c r="AU380" s="150" t="s">
        <v>125</v>
      </c>
      <c r="AY380" s="16" t="s">
        <v>148</v>
      </c>
      <c r="BE380" s="151">
        <f>IF(N380="základní",J380,0)</f>
        <v>0</v>
      </c>
      <c r="BF380" s="151">
        <f>IF(N380="snížená",J380,0)</f>
        <v>0</v>
      </c>
      <c r="BG380" s="151">
        <f>IF(N380="zákl. přenesená",J380,0)</f>
        <v>0</v>
      </c>
      <c r="BH380" s="151">
        <f>IF(N380="sníž. přenesená",J380,0)</f>
        <v>0</v>
      </c>
      <c r="BI380" s="151">
        <f>IF(N380="nulová",J380,0)</f>
        <v>0</v>
      </c>
      <c r="BJ380" s="16" t="s">
        <v>125</v>
      </c>
      <c r="BK380" s="151">
        <f>ROUND(I380*H380,2)</f>
        <v>0</v>
      </c>
      <c r="BL380" s="16" t="s">
        <v>228</v>
      </c>
      <c r="BM380" s="150" t="s">
        <v>819</v>
      </c>
    </row>
    <row r="381" spans="2:65" s="1" customFormat="1" ht="16.5" customHeight="1">
      <c r="B381" s="111"/>
      <c r="C381" s="140" t="s">
        <v>820</v>
      </c>
      <c r="D381" s="140" t="s">
        <v>151</v>
      </c>
      <c r="E381" s="141" t="s">
        <v>821</v>
      </c>
      <c r="F381" s="142" t="s">
        <v>822</v>
      </c>
      <c r="G381" s="143" t="s">
        <v>318</v>
      </c>
      <c r="H381" s="144">
        <v>1</v>
      </c>
      <c r="I381" s="145"/>
      <c r="J381" s="146">
        <f>ROUND(I381*H381,2)</f>
        <v>0</v>
      </c>
      <c r="K381" s="142" t="s">
        <v>1</v>
      </c>
      <c r="L381" s="31"/>
      <c r="M381" s="147" t="s">
        <v>1</v>
      </c>
      <c r="N381" s="110" t="s">
        <v>42</v>
      </c>
      <c r="P381" s="148">
        <f>O381*H381</f>
        <v>0</v>
      </c>
      <c r="Q381" s="148">
        <v>0</v>
      </c>
      <c r="R381" s="148">
        <f>Q381*H381</f>
        <v>0</v>
      </c>
      <c r="S381" s="148">
        <v>0</v>
      </c>
      <c r="T381" s="149">
        <f>S381*H381</f>
        <v>0</v>
      </c>
      <c r="AR381" s="150" t="s">
        <v>228</v>
      </c>
      <c r="AT381" s="150" t="s">
        <v>151</v>
      </c>
      <c r="AU381" s="150" t="s">
        <v>125</v>
      </c>
      <c r="AY381" s="16" t="s">
        <v>148</v>
      </c>
      <c r="BE381" s="151">
        <f>IF(N381="základní",J381,0)</f>
        <v>0</v>
      </c>
      <c r="BF381" s="151">
        <f>IF(N381="snížená",J381,0)</f>
        <v>0</v>
      </c>
      <c r="BG381" s="151">
        <f>IF(N381="zákl. přenesená",J381,0)</f>
        <v>0</v>
      </c>
      <c r="BH381" s="151">
        <f>IF(N381="sníž. přenesená",J381,0)</f>
        <v>0</v>
      </c>
      <c r="BI381" s="151">
        <f>IF(N381="nulová",J381,0)</f>
        <v>0</v>
      </c>
      <c r="BJ381" s="16" t="s">
        <v>125</v>
      </c>
      <c r="BK381" s="151">
        <f>ROUND(I381*H381,2)</f>
        <v>0</v>
      </c>
      <c r="BL381" s="16" t="s">
        <v>228</v>
      </c>
      <c r="BM381" s="150" t="s">
        <v>823</v>
      </c>
    </row>
    <row r="382" spans="2:65" s="1" customFormat="1" ht="24.2" customHeight="1">
      <c r="B382" s="111"/>
      <c r="C382" s="173" t="s">
        <v>824</v>
      </c>
      <c r="D382" s="173" t="s">
        <v>186</v>
      </c>
      <c r="E382" s="174" t="s">
        <v>825</v>
      </c>
      <c r="F382" s="175" t="s">
        <v>826</v>
      </c>
      <c r="G382" s="176" t="s">
        <v>183</v>
      </c>
      <c r="H382" s="177">
        <v>1</v>
      </c>
      <c r="I382" s="178"/>
      <c r="J382" s="179">
        <f>ROUND(I382*H382,2)</f>
        <v>0</v>
      </c>
      <c r="K382" s="175" t="s">
        <v>1</v>
      </c>
      <c r="L382" s="180"/>
      <c r="M382" s="181" t="s">
        <v>1</v>
      </c>
      <c r="N382" s="182" t="s">
        <v>42</v>
      </c>
      <c r="P382" s="148">
        <f>O382*H382</f>
        <v>0</v>
      </c>
      <c r="Q382" s="148">
        <v>0</v>
      </c>
      <c r="R382" s="148">
        <f>Q382*H382</f>
        <v>0</v>
      </c>
      <c r="S382" s="148">
        <v>0</v>
      </c>
      <c r="T382" s="149">
        <f>S382*H382</f>
        <v>0</v>
      </c>
      <c r="AR382" s="150" t="s">
        <v>259</v>
      </c>
      <c r="AT382" s="150" t="s">
        <v>186</v>
      </c>
      <c r="AU382" s="150" t="s">
        <v>125</v>
      </c>
      <c r="AY382" s="16" t="s">
        <v>148</v>
      </c>
      <c r="BE382" s="151">
        <f>IF(N382="základní",J382,0)</f>
        <v>0</v>
      </c>
      <c r="BF382" s="151">
        <f>IF(N382="snížená",J382,0)</f>
        <v>0</v>
      </c>
      <c r="BG382" s="151">
        <f>IF(N382="zákl. přenesená",J382,0)</f>
        <v>0</v>
      </c>
      <c r="BH382" s="151">
        <f>IF(N382="sníž. přenesená",J382,0)</f>
        <v>0</v>
      </c>
      <c r="BI382" s="151">
        <f>IF(N382="nulová",J382,0)</f>
        <v>0</v>
      </c>
      <c r="BJ382" s="16" t="s">
        <v>125</v>
      </c>
      <c r="BK382" s="151">
        <f>ROUND(I382*H382,2)</f>
        <v>0</v>
      </c>
      <c r="BL382" s="16" t="s">
        <v>228</v>
      </c>
      <c r="BM382" s="150" t="s">
        <v>827</v>
      </c>
    </row>
    <row r="383" spans="2:65" s="1" customFormat="1" ht="24.2" customHeight="1">
      <c r="B383" s="111"/>
      <c r="C383" s="140" t="s">
        <v>828</v>
      </c>
      <c r="D383" s="140" t="s">
        <v>151</v>
      </c>
      <c r="E383" s="141" t="s">
        <v>829</v>
      </c>
      <c r="F383" s="142" t="s">
        <v>830</v>
      </c>
      <c r="G383" s="143" t="s">
        <v>183</v>
      </c>
      <c r="H383" s="144">
        <v>1</v>
      </c>
      <c r="I383" s="145"/>
      <c r="J383" s="146">
        <f>ROUND(I383*H383,2)</f>
        <v>0</v>
      </c>
      <c r="K383" s="142" t="s">
        <v>1</v>
      </c>
      <c r="L383" s="31"/>
      <c r="M383" s="147" t="s">
        <v>1</v>
      </c>
      <c r="N383" s="110" t="s">
        <v>42</v>
      </c>
      <c r="P383" s="148">
        <f>O383*H383</f>
        <v>0</v>
      </c>
      <c r="Q383" s="148">
        <v>0</v>
      </c>
      <c r="R383" s="148">
        <f>Q383*H383</f>
        <v>0</v>
      </c>
      <c r="S383" s="148">
        <v>0</v>
      </c>
      <c r="T383" s="149">
        <f>S383*H383</f>
        <v>0</v>
      </c>
      <c r="AR383" s="150" t="s">
        <v>228</v>
      </c>
      <c r="AT383" s="150" t="s">
        <v>151</v>
      </c>
      <c r="AU383" s="150" t="s">
        <v>125</v>
      </c>
      <c r="AY383" s="16" t="s">
        <v>148</v>
      </c>
      <c r="BE383" s="151">
        <f>IF(N383="základní",J383,0)</f>
        <v>0</v>
      </c>
      <c r="BF383" s="151">
        <f>IF(N383="snížená",J383,0)</f>
        <v>0</v>
      </c>
      <c r="BG383" s="151">
        <f>IF(N383="zákl. přenesená",J383,0)</f>
        <v>0</v>
      </c>
      <c r="BH383" s="151">
        <f>IF(N383="sníž. přenesená",J383,0)</f>
        <v>0</v>
      </c>
      <c r="BI383" s="151">
        <f>IF(N383="nulová",J383,0)</f>
        <v>0</v>
      </c>
      <c r="BJ383" s="16" t="s">
        <v>125</v>
      </c>
      <c r="BK383" s="151">
        <f>ROUND(I383*H383,2)</f>
        <v>0</v>
      </c>
      <c r="BL383" s="16" t="s">
        <v>228</v>
      </c>
      <c r="BM383" s="150" t="s">
        <v>831</v>
      </c>
    </row>
    <row r="384" spans="2:65" s="11" customFormat="1" ht="22.9" customHeight="1">
      <c r="B384" s="128"/>
      <c r="D384" s="129" t="s">
        <v>75</v>
      </c>
      <c r="E384" s="138" t="s">
        <v>832</v>
      </c>
      <c r="F384" s="138" t="s">
        <v>833</v>
      </c>
      <c r="I384" s="131"/>
      <c r="J384" s="139">
        <f>BK384</f>
        <v>0</v>
      </c>
      <c r="L384" s="128"/>
      <c r="M384" s="133"/>
      <c r="P384" s="134">
        <f>SUM(P385:P392)</f>
        <v>0</v>
      </c>
      <c r="R384" s="134">
        <f>SUM(R385:R392)</f>
        <v>0.33487122000000002</v>
      </c>
      <c r="T384" s="135">
        <f>SUM(T385:T392)</f>
        <v>0</v>
      </c>
      <c r="AR384" s="129" t="s">
        <v>125</v>
      </c>
      <c r="AT384" s="136" t="s">
        <v>75</v>
      </c>
      <c r="AU384" s="136" t="s">
        <v>84</v>
      </c>
      <c r="AY384" s="129" t="s">
        <v>148</v>
      </c>
      <c r="BK384" s="137">
        <f>SUM(BK385:BK392)</f>
        <v>0</v>
      </c>
    </row>
    <row r="385" spans="2:65" s="1" customFormat="1" ht="24.2" customHeight="1">
      <c r="B385" s="111"/>
      <c r="C385" s="140" t="s">
        <v>834</v>
      </c>
      <c r="D385" s="140" t="s">
        <v>151</v>
      </c>
      <c r="E385" s="141" t="s">
        <v>835</v>
      </c>
      <c r="F385" s="142" t="s">
        <v>836</v>
      </c>
      <c r="G385" s="143" t="s">
        <v>154</v>
      </c>
      <c r="H385" s="144">
        <v>6.0259999999999998</v>
      </c>
      <c r="I385" s="145"/>
      <c r="J385" s="146">
        <f>ROUND(I385*H385,2)</f>
        <v>0</v>
      </c>
      <c r="K385" s="142" t="s">
        <v>155</v>
      </c>
      <c r="L385" s="31"/>
      <c r="M385" s="147" t="s">
        <v>1</v>
      </c>
      <c r="N385" s="110" t="s">
        <v>42</v>
      </c>
      <c r="P385" s="148">
        <f>O385*H385</f>
        <v>0</v>
      </c>
      <c r="Q385" s="148">
        <v>3.7670000000000002E-2</v>
      </c>
      <c r="R385" s="148">
        <f>Q385*H385</f>
        <v>0.22699942000000001</v>
      </c>
      <c r="S385" s="148">
        <v>0</v>
      </c>
      <c r="T385" s="149">
        <f>S385*H385</f>
        <v>0</v>
      </c>
      <c r="AR385" s="150" t="s">
        <v>228</v>
      </c>
      <c r="AT385" s="150" t="s">
        <v>151</v>
      </c>
      <c r="AU385" s="150" t="s">
        <v>125</v>
      </c>
      <c r="AY385" s="16" t="s">
        <v>148</v>
      </c>
      <c r="BE385" s="151">
        <f>IF(N385="základní",J385,0)</f>
        <v>0</v>
      </c>
      <c r="BF385" s="151">
        <f>IF(N385="snížená",J385,0)</f>
        <v>0</v>
      </c>
      <c r="BG385" s="151">
        <f>IF(N385="zákl. přenesená",J385,0)</f>
        <v>0</v>
      </c>
      <c r="BH385" s="151">
        <f>IF(N385="sníž. přenesená",J385,0)</f>
        <v>0</v>
      </c>
      <c r="BI385" s="151">
        <f>IF(N385="nulová",J385,0)</f>
        <v>0</v>
      </c>
      <c r="BJ385" s="16" t="s">
        <v>125</v>
      </c>
      <c r="BK385" s="151">
        <f>ROUND(I385*H385,2)</f>
        <v>0</v>
      </c>
      <c r="BL385" s="16" t="s">
        <v>228</v>
      </c>
      <c r="BM385" s="150" t="s">
        <v>837</v>
      </c>
    </row>
    <row r="386" spans="2:65" s="12" customFormat="1">
      <c r="B386" s="152"/>
      <c r="D386" s="153" t="s">
        <v>158</v>
      </c>
      <c r="E386" s="154" t="s">
        <v>1</v>
      </c>
      <c r="F386" s="155" t="s">
        <v>246</v>
      </c>
      <c r="H386" s="156">
        <v>4.5679999999999996</v>
      </c>
      <c r="I386" s="157"/>
      <c r="L386" s="152"/>
      <c r="M386" s="158"/>
      <c r="T386" s="159"/>
      <c r="AT386" s="154" t="s">
        <v>158</v>
      </c>
      <c r="AU386" s="154" t="s">
        <v>125</v>
      </c>
      <c r="AV386" s="12" t="s">
        <v>125</v>
      </c>
      <c r="AW386" s="12" t="s">
        <v>33</v>
      </c>
      <c r="AX386" s="12" t="s">
        <v>76</v>
      </c>
      <c r="AY386" s="154" t="s">
        <v>148</v>
      </c>
    </row>
    <row r="387" spans="2:65" s="12" customFormat="1">
      <c r="B387" s="152"/>
      <c r="D387" s="153" t="s">
        <v>158</v>
      </c>
      <c r="E387" s="154" t="s">
        <v>1</v>
      </c>
      <c r="F387" s="155" t="s">
        <v>179</v>
      </c>
      <c r="H387" s="156">
        <v>1.458</v>
      </c>
      <c r="I387" s="157"/>
      <c r="L387" s="152"/>
      <c r="M387" s="158"/>
      <c r="T387" s="159"/>
      <c r="AT387" s="154" t="s">
        <v>158</v>
      </c>
      <c r="AU387" s="154" t="s">
        <v>125</v>
      </c>
      <c r="AV387" s="12" t="s">
        <v>125</v>
      </c>
      <c r="AW387" s="12" t="s">
        <v>33</v>
      </c>
      <c r="AX387" s="12" t="s">
        <v>76</v>
      </c>
      <c r="AY387" s="154" t="s">
        <v>148</v>
      </c>
    </row>
    <row r="388" spans="2:65" s="13" customFormat="1">
      <c r="B388" s="160"/>
      <c r="D388" s="153" t="s">
        <v>158</v>
      </c>
      <c r="E388" s="161" t="s">
        <v>1</v>
      </c>
      <c r="F388" s="162" t="s">
        <v>171</v>
      </c>
      <c r="H388" s="163">
        <v>6.0259999999999998</v>
      </c>
      <c r="I388" s="164"/>
      <c r="L388" s="160"/>
      <c r="M388" s="165"/>
      <c r="T388" s="166"/>
      <c r="AT388" s="161" t="s">
        <v>158</v>
      </c>
      <c r="AU388" s="161" t="s">
        <v>125</v>
      </c>
      <c r="AV388" s="13" t="s">
        <v>156</v>
      </c>
      <c r="AW388" s="13" t="s">
        <v>33</v>
      </c>
      <c r="AX388" s="13" t="s">
        <v>84</v>
      </c>
      <c r="AY388" s="161" t="s">
        <v>148</v>
      </c>
    </row>
    <row r="389" spans="2:65" s="1" customFormat="1" ht="16.5" customHeight="1">
      <c r="B389" s="111"/>
      <c r="C389" s="140" t="s">
        <v>838</v>
      </c>
      <c r="D389" s="140" t="s">
        <v>151</v>
      </c>
      <c r="E389" s="141" t="s">
        <v>839</v>
      </c>
      <c r="F389" s="142" t="s">
        <v>840</v>
      </c>
      <c r="G389" s="143" t="s">
        <v>154</v>
      </c>
      <c r="H389" s="144">
        <v>6.0259999999999998</v>
      </c>
      <c r="I389" s="145"/>
      <c r="J389" s="146">
        <f>ROUND(I389*H389,2)</f>
        <v>0</v>
      </c>
      <c r="K389" s="142" t="s">
        <v>1</v>
      </c>
      <c r="L389" s="31"/>
      <c r="M389" s="147" t="s">
        <v>1</v>
      </c>
      <c r="N389" s="110" t="s">
        <v>42</v>
      </c>
      <c r="P389" s="148">
        <f>O389*H389</f>
        <v>0</v>
      </c>
      <c r="Q389" s="148">
        <v>2.9999999999999997E-4</v>
      </c>
      <c r="R389" s="148">
        <f>Q389*H389</f>
        <v>1.8077999999999998E-3</v>
      </c>
      <c r="S389" s="148">
        <v>0</v>
      </c>
      <c r="T389" s="149">
        <f>S389*H389</f>
        <v>0</v>
      </c>
      <c r="AR389" s="150" t="s">
        <v>228</v>
      </c>
      <c r="AT389" s="150" t="s">
        <v>151</v>
      </c>
      <c r="AU389" s="150" t="s">
        <v>125</v>
      </c>
      <c r="AY389" s="16" t="s">
        <v>148</v>
      </c>
      <c r="BE389" s="151">
        <f>IF(N389="základní",J389,0)</f>
        <v>0</v>
      </c>
      <c r="BF389" s="151">
        <f>IF(N389="snížená",J389,0)</f>
        <v>0</v>
      </c>
      <c r="BG389" s="151">
        <f>IF(N389="zákl. přenesená",J389,0)</f>
        <v>0</v>
      </c>
      <c r="BH389" s="151">
        <f>IF(N389="sníž. přenesená",J389,0)</f>
        <v>0</v>
      </c>
      <c r="BI389" s="151">
        <f>IF(N389="nulová",J389,0)</f>
        <v>0</v>
      </c>
      <c r="BJ389" s="16" t="s">
        <v>125</v>
      </c>
      <c r="BK389" s="151">
        <f>ROUND(I389*H389,2)</f>
        <v>0</v>
      </c>
      <c r="BL389" s="16" t="s">
        <v>228</v>
      </c>
      <c r="BM389" s="150" t="s">
        <v>841</v>
      </c>
    </row>
    <row r="390" spans="2:65" s="1" customFormat="1" ht="21.75" customHeight="1">
      <c r="B390" s="111"/>
      <c r="C390" s="173" t="s">
        <v>842</v>
      </c>
      <c r="D390" s="173" t="s">
        <v>186</v>
      </c>
      <c r="E390" s="174" t="s">
        <v>843</v>
      </c>
      <c r="F390" s="175" t="s">
        <v>844</v>
      </c>
      <c r="G390" s="176" t="s">
        <v>154</v>
      </c>
      <c r="H390" s="177">
        <v>6.6289999999999996</v>
      </c>
      <c r="I390" s="178"/>
      <c r="J390" s="179">
        <f>ROUND(I390*H390,2)</f>
        <v>0</v>
      </c>
      <c r="K390" s="175" t="s">
        <v>155</v>
      </c>
      <c r="L390" s="180"/>
      <c r="M390" s="181" t="s">
        <v>1</v>
      </c>
      <c r="N390" s="182" t="s">
        <v>42</v>
      </c>
      <c r="P390" s="148">
        <f>O390*H390</f>
        <v>0</v>
      </c>
      <c r="Q390" s="148">
        <v>1.6E-2</v>
      </c>
      <c r="R390" s="148">
        <f>Q390*H390</f>
        <v>0.10606399999999999</v>
      </c>
      <c r="S390" s="148">
        <v>0</v>
      </c>
      <c r="T390" s="149">
        <f>S390*H390</f>
        <v>0</v>
      </c>
      <c r="AR390" s="150" t="s">
        <v>259</v>
      </c>
      <c r="AT390" s="150" t="s">
        <v>186</v>
      </c>
      <c r="AU390" s="150" t="s">
        <v>125</v>
      </c>
      <c r="AY390" s="16" t="s">
        <v>148</v>
      </c>
      <c r="BE390" s="151">
        <f>IF(N390="základní",J390,0)</f>
        <v>0</v>
      </c>
      <c r="BF390" s="151">
        <f>IF(N390="snížená",J390,0)</f>
        <v>0</v>
      </c>
      <c r="BG390" s="151">
        <f>IF(N390="zákl. přenesená",J390,0)</f>
        <v>0</v>
      </c>
      <c r="BH390" s="151">
        <f>IF(N390="sníž. přenesená",J390,0)</f>
        <v>0</v>
      </c>
      <c r="BI390" s="151">
        <f>IF(N390="nulová",J390,0)</f>
        <v>0</v>
      </c>
      <c r="BJ390" s="16" t="s">
        <v>125</v>
      </c>
      <c r="BK390" s="151">
        <f>ROUND(I390*H390,2)</f>
        <v>0</v>
      </c>
      <c r="BL390" s="16" t="s">
        <v>228</v>
      </c>
      <c r="BM390" s="150" t="s">
        <v>845</v>
      </c>
    </row>
    <row r="391" spans="2:65" s="12" customFormat="1">
      <c r="B391" s="152"/>
      <c r="D391" s="153" t="s">
        <v>158</v>
      </c>
      <c r="E391" s="154" t="s">
        <v>1</v>
      </c>
      <c r="F391" s="155" t="s">
        <v>846</v>
      </c>
      <c r="H391" s="156">
        <v>6.6289999999999996</v>
      </c>
      <c r="I391" s="157"/>
      <c r="L391" s="152"/>
      <c r="M391" s="158"/>
      <c r="T391" s="159"/>
      <c r="AT391" s="154" t="s">
        <v>158</v>
      </c>
      <c r="AU391" s="154" t="s">
        <v>125</v>
      </c>
      <c r="AV391" s="12" t="s">
        <v>125</v>
      </c>
      <c r="AW391" s="12" t="s">
        <v>33</v>
      </c>
      <c r="AX391" s="12" t="s">
        <v>84</v>
      </c>
      <c r="AY391" s="154" t="s">
        <v>148</v>
      </c>
    </row>
    <row r="392" spans="2:65" s="1" customFormat="1" ht="24.2" customHeight="1">
      <c r="B392" s="111"/>
      <c r="C392" s="140" t="s">
        <v>847</v>
      </c>
      <c r="D392" s="140" t="s">
        <v>151</v>
      </c>
      <c r="E392" s="141" t="s">
        <v>848</v>
      </c>
      <c r="F392" s="142" t="s">
        <v>849</v>
      </c>
      <c r="G392" s="143" t="s">
        <v>212</v>
      </c>
      <c r="H392" s="144">
        <v>0.33500000000000002</v>
      </c>
      <c r="I392" s="145"/>
      <c r="J392" s="146">
        <f>ROUND(I392*H392,2)</f>
        <v>0</v>
      </c>
      <c r="K392" s="142" t="s">
        <v>155</v>
      </c>
      <c r="L392" s="31"/>
      <c r="M392" s="147" t="s">
        <v>1</v>
      </c>
      <c r="N392" s="110" t="s">
        <v>42</v>
      </c>
      <c r="P392" s="148">
        <f>O392*H392</f>
        <v>0</v>
      </c>
      <c r="Q392" s="148">
        <v>0</v>
      </c>
      <c r="R392" s="148">
        <f>Q392*H392</f>
        <v>0</v>
      </c>
      <c r="S392" s="148">
        <v>0</v>
      </c>
      <c r="T392" s="149">
        <f>S392*H392</f>
        <v>0</v>
      </c>
      <c r="AR392" s="150" t="s">
        <v>228</v>
      </c>
      <c r="AT392" s="150" t="s">
        <v>151</v>
      </c>
      <c r="AU392" s="150" t="s">
        <v>125</v>
      </c>
      <c r="AY392" s="16" t="s">
        <v>148</v>
      </c>
      <c r="BE392" s="151">
        <f>IF(N392="základní",J392,0)</f>
        <v>0</v>
      </c>
      <c r="BF392" s="151">
        <f>IF(N392="snížená",J392,0)</f>
        <v>0</v>
      </c>
      <c r="BG392" s="151">
        <f>IF(N392="zákl. přenesená",J392,0)</f>
        <v>0</v>
      </c>
      <c r="BH392" s="151">
        <f>IF(N392="sníž. přenesená",J392,0)</f>
        <v>0</v>
      </c>
      <c r="BI392" s="151">
        <f>IF(N392="nulová",J392,0)</f>
        <v>0</v>
      </c>
      <c r="BJ392" s="16" t="s">
        <v>125</v>
      </c>
      <c r="BK392" s="151">
        <f>ROUND(I392*H392,2)</f>
        <v>0</v>
      </c>
      <c r="BL392" s="16" t="s">
        <v>228</v>
      </c>
      <c r="BM392" s="150" t="s">
        <v>850</v>
      </c>
    </row>
    <row r="393" spans="2:65" s="11" customFormat="1" ht="22.9" customHeight="1">
      <c r="B393" s="128"/>
      <c r="D393" s="129" t="s">
        <v>75</v>
      </c>
      <c r="E393" s="138" t="s">
        <v>851</v>
      </c>
      <c r="F393" s="138" t="s">
        <v>852</v>
      </c>
      <c r="I393" s="131"/>
      <c r="J393" s="139">
        <f>BK393</f>
        <v>0</v>
      </c>
      <c r="L393" s="128"/>
      <c r="M393" s="133"/>
      <c r="P393" s="134">
        <f>SUM(P394:P403)</f>
        <v>0</v>
      </c>
      <c r="R393" s="134">
        <f>SUM(R394:R403)</f>
        <v>6.8696000000000002E-4</v>
      </c>
      <c r="T393" s="135">
        <f>SUM(T394:T403)</f>
        <v>1.8078E-2</v>
      </c>
      <c r="AR393" s="129" t="s">
        <v>125</v>
      </c>
      <c r="AT393" s="136" t="s">
        <v>75</v>
      </c>
      <c r="AU393" s="136" t="s">
        <v>84</v>
      </c>
      <c r="AY393" s="129" t="s">
        <v>148</v>
      </c>
      <c r="BK393" s="137">
        <f>SUM(BK394:BK403)</f>
        <v>0</v>
      </c>
    </row>
    <row r="394" spans="2:65" s="1" customFormat="1" ht="24.2" customHeight="1">
      <c r="B394" s="111"/>
      <c r="C394" s="140" t="s">
        <v>853</v>
      </c>
      <c r="D394" s="140" t="s">
        <v>151</v>
      </c>
      <c r="E394" s="141" t="s">
        <v>854</v>
      </c>
      <c r="F394" s="142" t="s">
        <v>855</v>
      </c>
      <c r="G394" s="143" t="s">
        <v>154</v>
      </c>
      <c r="H394" s="144">
        <v>6.0259999999999998</v>
      </c>
      <c r="I394" s="145"/>
      <c r="J394" s="146">
        <f>ROUND(I394*H394,2)</f>
        <v>0</v>
      </c>
      <c r="K394" s="142" t="s">
        <v>155</v>
      </c>
      <c r="L394" s="31"/>
      <c r="M394" s="147" t="s">
        <v>1</v>
      </c>
      <c r="N394" s="110" t="s">
        <v>42</v>
      </c>
      <c r="P394" s="148">
        <f>O394*H394</f>
        <v>0</v>
      </c>
      <c r="Q394" s="148">
        <v>0</v>
      </c>
      <c r="R394" s="148">
        <f>Q394*H394</f>
        <v>0</v>
      </c>
      <c r="S394" s="148">
        <v>3.0000000000000001E-3</v>
      </c>
      <c r="T394" s="149">
        <f>S394*H394</f>
        <v>1.8078E-2</v>
      </c>
      <c r="AR394" s="150" t="s">
        <v>228</v>
      </c>
      <c r="AT394" s="150" t="s">
        <v>151</v>
      </c>
      <c r="AU394" s="150" t="s">
        <v>125</v>
      </c>
      <c r="AY394" s="16" t="s">
        <v>148</v>
      </c>
      <c r="BE394" s="151">
        <f>IF(N394="základní",J394,0)</f>
        <v>0</v>
      </c>
      <c r="BF394" s="151">
        <f>IF(N394="snížená",J394,0)</f>
        <v>0</v>
      </c>
      <c r="BG394" s="151">
        <f>IF(N394="zákl. přenesená",J394,0)</f>
        <v>0</v>
      </c>
      <c r="BH394" s="151">
        <f>IF(N394="sníž. přenesená",J394,0)</f>
        <v>0</v>
      </c>
      <c r="BI394" s="151">
        <f>IF(N394="nulová",J394,0)</f>
        <v>0</v>
      </c>
      <c r="BJ394" s="16" t="s">
        <v>125</v>
      </c>
      <c r="BK394" s="151">
        <f>ROUND(I394*H394,2)</f>
        <v>0</v>
      </c>
      <c r="BL394" s="16" t="s">
        <v>228</v>
      </c>
      <c r="BM394" s="150" t="s">
        <v>856</v>
      </c>
    </row>
    <row r="395" spans="2:65" s="14" customFormat="1">
      <c r="B395" s="167"/>
      <c r="D395" s="153" t="s">
        <v>158</v>
      </c>
      <c r="E395" s="168" t="s">
        <v>1</v>
      </c>
      <c r="F395" s="169" t="s">
        <v>857</v>
      </c>
      <c r="H395" s="168" t="s">
        <v>1</v>
      </c>
      <c r="I395" s="170"/>
      <c r="L395" s="167"/>
      <c r="M395" s="171"/>
      <c r="T395" s="172"/>
      <c r="AT395" s="168" t="s">
        <v>158</v>
      </c>
      <c r="AU395" s="168" t="s">
        <v>125</v>
      </c>
      <c r="AV395" s="14" t="s">
        <v>84</v>
      </c>
      <c r="AW395" s="14" t="s">
        <v>33</v>
      </c>
      <c r="AX395" s="14" t="s">
        <v>76</v>
      </c>
      <c r="AY395" s="168" t="s">
        <v>148</v>
      </c>
    </row>
    <row r="396" spans="2:65" s="12" customFormat="1">
      <c r="B396" s="152"/>
      <c r="D396" s="153" t="s">
        <v>158</v>
      </c>
      <c r="E396" s="154" t="s">
        <v>1</v>
      </c>
      <c r="F396" s="155" t="s">
        <v>246</v>
      </c>
      <c r="H396" s="156">
        <v>4.5679999999999996</v>
      </c>
      <c r="I396" s="157"/>
      <c r="L396" s="152"/>
      <c r="M396" s="158"/>
      <c r="T396" s="159"/>
      <c r="AT396" s="154" t="s">
        <v>158</v>
      </c>
      <c r="AU396" s="154" t="s">
        <v>125</v>
      </c>
      <c r="AV396" s="12" t="s">
        <v>125</v>
      </c>
      <c r="AW396" s="12" t="s">
        <v>33</v>
      </c>
      <c r="AX396" s="12" t="s">
        <v>76</v>
      </c>
      <c r="AY396" s="154" t="s">
        <v>148</v>
      </c>
    </row>
    <row r="397" spans="2:65" s="12" customFormat="1">
      <c r="B397" s="152"/>
      <c r="D397" s="153" t="s">
        <v>158</v>
      </c>
      <c r="E397" s="154" t="s">
        <v>1</v>
      </c>
      <c r="F397" s="155" t="s">
        <v>179</v>
      </c>
      <c r="H397" s="156">
        <v>1.458</v>
      </c>
      <c r="I397" s="157"/>
      <c r="L397" s="152"/>
      <c r="M397" s="158"/>
      <c r="T397" s="159"/>
      <c r="AT397" s="154" t="s">
        <v>158</v>
      </c>
      <c r="AU397" s="154" t="s">
        <v>125</v>
      </c>
      <c r="AV397" s="12" t="s">
        <v>125</v>
      </c>
      <c r="AW397" s="12" t="s">
        <v>33</v>
      </c>
      <c r="AX397" s="12" t="s">
        <v>76</v>
      </c>
      <c r="AY397" s="154" t="s">
        <v>148</v>
      </c>
    </row>
    <row r="398" spans="2:65" s="13" customFormat="1">
      <c r="B398" s="160"/>
      <c r="D398" s="153" t="s">
        <v>158</v>
      </c>
      <c r="E398" s="161" t="s">
        <v>1</v>
      </c>
      <c r="F398" s="162" t="s">
        <v>171</v>
      </c>
      <c r="H398" s="163">
        <v>6.0259999999999998</v>
      </c>
      <c r="I398" s="164"/>
      <c r="L398" s="160"/>
      <c r="M398" s="165"/>
      <c r="T398" s="166"/>
      <c r="AT398" s="161" t="s">
        <v>158</v>
      </c>
      <c r="AU398" s="161" t="s">
        <v>125</v>
      </c>
      <c r="AV398" s="13" t="s">
        <v>156</v>
      </c>
      <c r="AW398" s="13" t="s">
        <v>33</v>
      </c>
      <c r="AX398" s="13" t="s">
        <v>84</v>
      </c>
      <c r="AY398" s="161" t="s">
        <v>148</v>
      </c>
    </row>
    <row r="399" spans="2:65" s="1" customFormat="1" ht="16.5" customHeight="1">
      <c r="B399" s="111"/>
      <c r="C399" s="140" t="s">
        <v>858</v>
      </c>
      <c r="D399" s="140" t="s">
        <v>151</v>
      </c>
      <c r="E399" s="141" t="s">
        <v>859</v>
      </c>
      <c r="F399" s="142" t="s">
        <v>860</v>
      </c>
      <c r="G399" s="143" t="s">
        <v>270</v>
      </c>
      <c r="H399" s="144">
        <v>2.85</v>
      </c>
      <c r="I399" s="145"/>
      <c r="J399" s="146">
        <f>ROUND(I399*H399,2)</f>
        <v>0</v>
      </c>
      <c r="K399" s="142" t="s">
        <v>155</v>
      </c>
      <c r="L399" s="31"/>
      <c r="M399" s="147" t="s">
        <v>1</v>
      </c>
      <c r="N399" s="110" t="s">
        <v>42</v>
      </c>
      <c r="P399" s="148">
        <f>O399*H399</f>
        <v>0</v>
      </c>
      <c r="Q399" s="148">
        <v>1.0000000000000001E-5</v>
      </c>
      <c r="R399" s="148">
        <f>Q399*H399</f>
        <v>2.8500000000000002E-5</v>
      </c>
      <c r="S399" s="148">
        <v>0</v>
      </c>
      <c r="T399" s="149">
        <f>S399*H399</f>
        <v>0</v>
      </c>
      <c r="AR399" s="150" t="s">
        <v>228</v>
      </c>
      <c r="AT399" s="150" t="s">
        <v>151</v>
      </c>
      <c r="AU399" s="150" t="s">
        <v>125</v>
      </c>
      <c r="AY399" s="16" t="s">
        <v>148</v>
      </c>
      <c r="BE399" s="151">
        <f>IF(N399="základní",J399,0)</f>
        <v>0</v>
      </c>
      <c r="BF399" s="151">
        <f>IF(N399="snížená",J399,0)</f>
        <v>0</v>
      </c>
      <c r="BG399" s="151">
        <f>IF(N399="zákl. přenesená",J399,0)</f>
        <v>0</v>
      </c>
      <c r="BH399" s="151">
        <f>IF(N399="sníž. přenesená",J399,0)</f>
        <v>0</v>
      </c>
      <c r="BI399" s="151">
        <f>IF(N399="nulová",J399,0)</f>
        <v>0</v>
      </c>
      <c r="BJ399" s="16" t="s">
        <v>125</v>
      </c>
      <c r="BK399" s="151">
        <f>ROUND(I399*H399,2)</f>
        <v>0</v>
      </c>
      <c r="BL399" s="16" t="s">
        <v>228</v>
      </c>
      <c r="BM399" s="150" t="s">
        <v>861</v>
      </c>
    </row>
    <row r="400" spans="2:65" s="12" customFormat="1">
      <c r="B400" s="152"/>
      <c r="D400" s="153" t="s">
        <v>158</v>
      </c>
      <c r="E400" s="154" t="s">
        <v>1</v>
      </c>
      <c r="F400" s="155" t="s">
        <v>811</v>
      </c>
      <c r="H400" s="156">
        <v>2.85</v>
      </c>
      <c r="I400" s="157"/>
      <c r="L400" s="152"/>
      <c r="M400" s="158"/>
      <c r="T400" s="159"/>
      <c r="AT400" s="154" t="s">
        <v>158</v>
      </c>
      <c r="AU400" s="154" t="s">
        <v>125</v>
      </c>
      <c r="AV400" s="12" t="s">
        <v>125</v>
      </c>
      <c r="AW400" s="12" t="s">
        <v>33</v>
      </c>
      <c r="AX400" s="12" t="s">
        <v>84</v>
      </c>
      <c r="AY400" s="154" t="s">
        <v>148</v>
      </c>
    </row>
    <row r="401" spans="2:65" s="1" customFormat="1" ht="21.75" customHeight="1">
      <c r="B401" s="111"/>
      <c r="C401" s="173" t="s">
        <v>862</v>
      </c>
      <c r="D401" s="173" t="s">
        <v>186</v>
      </c>
      <c r="E401" s="174" t="s">
        <v>863</v>
      </c>
      <c r="F401" s="175" t="s">
        <v>864</v>
      </c>
      <c r="G401" s="176" t="s">
        <v>270</v>
      </c>
      <c r="H401" s="177">
        <v>2.9929999999999999</v>
      </c>
      <c r="I401" s="178"/>
      <c r="J401" s="179">
        <f>ROUND(I401*H401,2)</f>
        <v>0</v>
      </c>
      <c r="K401" s="175" t="s">
        <v>155</v>
      </c>
      <c r="L401" s="180"/>
      <c r="M401" s="181" t="s">
        <v>1</v>
      </c>
      <c r="N401" s="182" t="s">
        <v>42</v>
      </c>
      <c r="P401" s="148">
        <f>O401*H401</f>
        <v>0</v>
      </c>
      <c r="Q401" s="148">
        <v>2.2000000000000001E-4</v>
      </c>
      <c r="R401" s="148">
        <f>Q401*H401</f>
        <v>6.5846000000000003E-4</v>
      </c>
      <c r="S401" s="148">
        <v>0</v>
      </c>
      <c r="T401" s="149">
        <f>S401*H401</f>
        <v>0</v>
      </c>
      <c r="AR401" s="150" t="s">
        <v>259</v>
      </c>
      <c r="AT401" s="150" t="s">
        <v>186</v>
      </c>
      <c r="AU401" s="150" t="s">
        <v>125</v>
      </c>
      <c r="AY401" s="16" t="s">
        <v>148</v>
      </c>
      <c r="BE401" s="151">
        <f>IF(N401="základní",J401,0)</f>
        <v>0</v>
      </c>
      <c r="BF401" s="151">
        <f>IF(N401="snížená",J401,0)</f>
        <v>0</v>
      </c>
      <c r="BG401" s="151">
        <f>IF(N401="zákl. přenesená",J401,0)</f>
        <v>0</v>
      </c>
      <c r="BH401" s="151">
        <f>IF(N401="sníž. přenesená",J401,0)</f>
        <v>0</v>
      </c>
      <c r="BI401" s="151">
        <f>IF(N401="nulová",J401,0)</f>
        <v>0</v>
      </c>
      <c r="BJ401" s="16" t="s">
        <v>125</v>
      </c>
      <c r="BK401" s="151">
        <f>ROUND(I401*H401,2)</f>
        <v>0</v>
      </c>
      <c r="BL401" s="16" t="s">
        <v>228</v>
      </c>
      <c r="BM401" s="150" t="s">
        <v>865</v>
      </c>
    </row>
    <row r="402" spans="2:65" s="12" customFormat="1">
      <c r="B402" s="152"/>
      <c r="D402" s="153" t="s">
        <v>158</v>
      </c>
      <c r="E402" s="154" t="s">
        <v>1</v>
      </c>
      <c r="F402" s="155" t="s">
        <v>866</v>
      </c>
      <c r="H402" s="156">
        <v>2.9929999999999999</v>
      </c>
      <c r="I402" s="157"/>
      <c r="L402" s="152"/>
      <c r="M402" s="158"/>
      <c r="T402" s="159"/>
      <c r="AT402" s="154" t="s">
        <v>158</v>
      </c>
      <c r="AU402" s="154" t="s">
        <v>125</v>
      </c>
      <c r="AV402" s="12" t="s">
        <v>125</v>
      </c>
      <c r="AW402" s="12" t="s">
        <v>33</v>
      </c>
      <c r="AX402" s="12" t="s">
        <v>84</v>
      </c>
      <c r="AY402" s="154" t="s">
        <v>148</v>
      </c>
    </row>
    <row r="403" spans="2:65" s="1" customFormat="1" ht="24.2" customHeight="1">
      <c r="B403" s="111"/>
      <c r="C403" s="140" t="s">
        <v>867</v>
      </c>
      <c r="D403" s="140" t="s">
        <v>151</v>
      </c>
      <c r="E403" s="141" t="s">
        <v>868</v>
      </c>
      <c r="F403" s="142" t="s">
        <v>869</v>
      </c>
      <c r="G403" s="143" t="s">
        <v>212</v>
      </c>
      <c r="H403" s="144">
        <v>1E-3</v>
      </c>
      <c r="I403" s="145"/>
      <c r="J403" s="146">
        <f>ROUND(I403*H403,2)</f>
        <v>0</v>
      </c>
      <c r="K403" s="142" t="s">
        <v>155</v>
      </c>
      <c r="L403" s="31"/>
      <c r="M403" s="147" t="s">
        <v>1</v>
      </c>
      <c r="N403" s="110" t="s">
        <v>42</v>
      </c>
      <c r="P403" s="148">
        <f>O403*H403</f>
        <v>0</v>
      </c>
      <c r="Q403" s="148">
        <v>0</v>
      </c>
      <c r="R403" s="148">
        <f>Q403*H403</f>
        <v>0</v>
      </c>
      <c r="S403" s="148">
        <v>0</v>
      </c>
      <c r="T403" s="149">
        <f>S403*H403</f>
        <v>0</v>
      </c>
      <c r="AR403" s="150" t="s">
        <v>228</v>
      </c>
      <c r="AT403" s="150" t="s">
        <v>151</v>
      </c>
      <c r="AU403" s="150" t="s">
        <v>125</v>
      </c>
      <c r="AY403" s="16" t="s">
        <v>148</v>
      </c>
      <c r="BE403" s="151">
        <f>IF(N403="základní",J403,0)</f>
        <v>0</v>
      </c>
      <c r="BF403" s="151">
        <f>IF(N403="snížená",J403,0)</f>
        <v>0</v>
      </c>
      <c r="BG403" s="151">
        <f>IF(N403="zákl. přenesená",J403,0)</f>
        <v>0</v>
      </c>
      <c r="BH403" s="151">
        <f>IF(N403="sníž. přenesená",J403,0)</f>
        <v>0</v>
      </c>
      <c r="BI403" s="151">
        <f>IF(N403="nulová",J403,0)</f>
        <v>0</v>
      </c>
      <c r="BJ403" s="16" t="s">
        <v>125</v>
      </c>
      <c r="BK403" s="151">
        <f>ROUND(I403*H403,2)</f>
        <v>0</v>
      </c>
      <c r="BL403" s="16" t="s">
        <v>228</v>
      </c>
      <c r="BM403" s="150" t="s">
        <v>870</v>
      </c>
    </row>
    <row r="404" spans="2:65" s="11" customFormat="1" ht="22.9" customHeight="1">
      <c r="B404" s="128"/>
      <c r="D404" s="129" t="s">
        <v>75</v>
      </c>
      <c r="E404" s="138" t="s">
        <v>871</v>
      </c>
      <c r="F404" s="138" t="s">
        <v>872</v>
      </c>
      <c r="I404" s="131"/>
      <c r="J404" s="139">
        <f>BK404</f>
        <v>0</v>
      </c>
      <c r="L404" s="128"/>
      <c r="M404" s="133"/>
      <c r="P404" s="134">
        <f>SUM(P405:P428)</f>
        <v>0</v>
      </c>
      <c r="R404" s="134">
        <f>SUM(R405:R428)</f>
        <v>1.9140504999999999</v>
      </c>
      <c r="T404" s="135">
        <f>SUM(T405:T428)</f>
        <v>0</v>
      </c>
      <c r="AR404" s="129" t="s">
        <v>125</v>
      </c>
      <c r="AT404" s="136" t="s">
        <v>75</v>
      </c>
      <c r="AU404" s="136" t="s">
        <v>84</v>
      </c>
      <c r="AY404" s="129" t="s">
        <v>148</v>
      </c>
      <c r="BK404" s="137">
        <f>SUM(BK405:BK428)</f>
        <v>0</v>
      </c>
    </row>
    <row r="405" spans="2:65" s="1" customFormat="1" ht="16.5" customHeight="1">
      <c r="B405" s="111"/>
      <c r="C405" s="173" t="s">
        <v>873</v>
      </c>
      <c r="D405" s="173" t="s">
        <v>186</v>
      </c>
      <c r="E405" s="174" t="s">
        <v>874</v>
      </c>
      <c r="F405" s="175" t="s">
        <v>875</v>
      </c>
      <c r="G405" s="176" t="s">
        <v>258</v>
      </c>
      <c r="H405" s="177">
        <v>144.364</v>
      </c>
      <c r="I405" s="178"/>
      <c r="J405" s="179">
        <f>ROUND(I405*H405,2)</f>
        <v>0</v>
      </c>
      <c r="K405" s="175" t="s">
        <v>495</v>
      </c>
      <c r="L405" s="180"/>
      <c r="M405" s="181" t="s">
        <v>1</v>
      </c>
      <c r="N405" s="182" t="s">
        <v>42</v>
      </c>
      <c r="P405" s="148">
        <f>O405*H405</f>
        <v>0</v>
      </c>
      <c r="Q405" s="148">
        <v>1E-3</v>
      </c>
      <c r="R405" s="148">
        <f>Q405*H405</f>
        <v>0.14436400000000002</v>
      </c>
      <c r="S405" s="148">
        <v>0</v>
      </c>
      <c r="T405" s="149">
        <f>S405*H405</f>
        <v>0</v>
      </c>
      <c r="AR405" s="150" t="s">
        <v>259</v>
      </c>
      <c r="AT405" s="150" t="s">
        <v>186</v>
      </c>
      <c r="AU405" s="150" t="s">
        <v>125</v>
      </c>
      <c r="AY405" s="16" t="s">
        <v>148</v>
      </c>
      <c r="BE405" s="151">
        <f>IF(N405="základní",J405,0)</f>
        <v>0</v>
      </c>
      <c r="BF405" s="151">
        <f>IF(N405="snížená",J405,0)</f>
        <v>0</v>
      </c>
      <c r="BG405" s="151">
        <f>IF(N405="zákl. přenesená",J405,0)</f>
        <v>0</v>
      </c>
      <c r="BH405" s="151">
        <f>IF(N405="sníž. přenesená",J405,0)</f>
        <v>0</v>
      </c>
      <c r="BI405" s="151">
        <f>IF(N405="nulová",J405,0)</f>
        <v>0</v>
      </c>
      <c r="BJ405" s="16" t="s">
        <v>125</v>
      </c>
      <c r="BK405" s="151">
        <f>ROUND(I405*H405,2)</f>
        <v>0</v>
      </c>
      <c r="BL405" s="16" t="s">
        <v>228</v>
      </c>
      <c r="BM405" s="150" t="s">
        <v>876</v>
      </c>
    </row>
    <row r="406" spans="2:65" s="14" customFormat="1">
      <c r="B406" s="167"/>
      <c r="D406" s="153" t="s">
        <v>158</v>
      </c>
      <c r="E406" s="168" t="s">
        <v>1</v>
      </c>
      <c r="F406" s="169" t="s">
        <v>877</v>
      </c>
      <c r="H406" s="168" t="s">
        <v>1</v>
      </c>
      <c r="I406" s="170"/>
      <c r="L406" s="167"/>
      <c r="M406" s="171"/>
      <c r="T406" s="172"/>
      <c r="AT406" s="168" t="s">
        <v>158</v>
      </c>
      <c r="AU406" s="168" t="s">
        <v>125</v>
      </c>
      <c r="AV406" s="14" t="s">
        <v>84</v>
      </c>
      <c r="AW406" s="14" t="s">
        <v>33</v>
      </c>
      <c r="AX406" s="14" t="s">
        <v>76</v>
      </c>
      <c r="AY406" s="168" t="s">
        <v>148</v>
      </c>
    </row>
    <row r="407" spans="2:65" s="14" customFormat="1">
      <c r="B407" s="167"/>
      <c r="D407" s="153" t="s">
        <v>158</v>
      </c>
      <c r="E407" s="168" t="s">
        <v>1</v>
      </c>
      <c r="F407" s="169" t="s">
        <v>878</v>
      </c>
      <c r="H407" s="168" t="s">
        <v>1</v>
      </c>
      <c r="I407" s="170"/>
      <c r="L407" s="167"/>
      <c r="M407" s="171"/>
      <c r="T407" s="172"/>
      <c r="AT407" s="168" t="s">
        <v>158</v>
      </c>
      <c r="AU407" s="168" t="s">
        <v>125</v>
      </c>
      <c r="AV407" s="14" t="s">
        <v>84</v>
      </c>
      <c r="AW407" s="14" t="s">
        <v>33</v>
      </c>
      <c r="AX407" s="14" t="s">
        <v>76</v>
      </c>
      <c r="AY407" s="168" t="s">
        <v>148</v>
      </c>
    </row>
    <row r="408" spans="2:65" s="12" customFormat="1">
      <c r="B408" s="152"/>
      <c r="D408" s="153" t="s">
        <v>158</v>
      </c>
      <c r="E408" s="154" t="s">
        <v>1</v>
      </c>
      <c r="F408" s="155" t="s">
        <v>879</v>
      </c>
      <c r="H408" s="156">
        <v>21.693999999999999</v>
      </c>
      <c r="I408" s="157"/>
      <c r="L408" s="152"/>
      <c r="M408" s="158"/>
      <c r="T408" s="159"/>
      <c r="AT408" s="154" t="s">
        <v>158</v>
      </c>
      <c r="AU408" s="154" t="s">
        <v>125</v>
      </c>
      <c r="AV408" s="12" t="s">
        <v>125</v>
      </c>
      <c r="AW408" s="12" t="s">
        <v>33</v>
      </c>
      <c r="AX408" s="12" t="s">
        <v>76</v>
      </c>
      <c r="AY408" s="154" t="s">
        <v>148</v>
      </c>
    </row>
    <row r="409" spans="2:65" s="14" customFormat="1">
      <c r="B409" s="167"/>
      <c r="D409" s="153" t="s">
        <v>158</v>
      </c>
      <c r="E409" s="168" t="s">
        <v>1</v>
      </c>
      <c r="F409" s="169" t="s">
        <v>880</v>
      </c>
      <c r="H409" s="168" t="s">
        <v>1</v>
      </c>
      <c r="I409" s="170"/>
      <c r="L409" s="167"/>
      <c r="M409" s="171"/>
      <c r="T409" s="172"/>
      <c r="AT409" s="168" t="s">
        <v>158</v>
      </c>
      <c r="AU409" s="168" t="s">
        <v>125</v>
      </c>
      <c r="AV409" s="14" t="s">
        <v>84</v>
      </c>
      <c r="AW409" s="14" t="s">
        <v>33</v>
      </c>
      <c r="AX409" s="14" t="s">
        <v>76</v>
      </c>
      <c r="AY409" s="168" t="s">
        <v>148</v>
      </c>
    </row>
    <row r="410" spans="2:65" s="12" customFormat="1">
      <c r="B410" s="152"/>
      <c r="D410" s="153" t="s">
        <v>158</v>
      </c>
      <c r="E410" s="154" t="s">
        <v>1</v>
      </c>
      <c r="F410" s="155" t="s">
        <v>881</v>
      </c>
      <c r="H410" s="156">
        <v>122.67</v>
      </c>
      <c r="I410" s="157"/>
      <c r="L410" s="152"/>
      <c r="M410" s="158"/>
      <c r="T410" s="159"/>
      <c r="AT410" s="154" t="s">
        <v>158</v>
      </c>
      <c r="AU410" s="154" t="s">
        <v>125</v>
      </c>
      <c r="AV410" s="12" t="s">
        <v>125</v>
      </c>
      <c r="AW410" s="12" t="s">
        <v>33</v>
      </c>
      <c r="AX410" s="12" t="s">
        <v>76</v>
      </c>
      <c r="AY410" s="154" t="s">
        <v>148</v>
      </c>
    </row>
    <row r="411" spans="2:65" s="13" customFormat="1">
      <c r="B411" s="160"/>
      <c r="D411" s="153" t="s">
        <v>158</v>
      </c>
      <c r="E411" s="161" t="s">
        <v>1</v>
      </c>
      <c r="F411" s="162" t="s">
        <v>171</v>
      </c>
      <c r="H411" s="163">
        <v>144.364</v>
      </c>
      <c r="I411" s="164"/>
      <c r="L411" s="160"/>
      <c r="M411" s="165"/>
      <c r="T411" s="166"/>
      <c r="AT411" s="161" t="s">
        <v>158</v>
      </c>
      <c r="AU411" s="161" t="s">
        <v>125</v>
      </c>
      <c r="AV411" s="13" t="s">
        <v>156</v>
      </c>
      <c r="AW411" s="13" t="s">
        <v>33</v>
      </c>
      <c r="AX411" s="13" t="s">
        <v>84</v>
      </c>
      <c r="AY411" s="161" t="s">
        <v>148</v>
      </c>
    </row>
    <row r="412" spans="2:65" s="1" customFormat="1" ht="21.75" customHeight="1">
      <c r="B412" s="111"/>
      <c r="C412" s="173" t="s">
        <v>882</v>
      </c>
      <c r="D412" s="173" t="s">
        <v>186</v>
      </c>
      <c r="E412" s="174" t="s">
        <v>883</v>
      </c>
      <c r="F412" s="175" t="s">
        <v>884</v>
      </c>
      <c r="G412" s="176" t="s">
        <v>258</v>
      </c>
      <c r="H412" s="177">
        <v>24.061</v>
      </c>
      <c r="I412" s="178"/>
      <c r="J412" s="179">
        <f>ROUND(I412*H412,2)</f>
        <v>0</v>
      </c>
      <c r="K412" s="175" t="s">
        <v>495</v>
      </c>
      <c r="L412" s="180"/>
      <c r="M412" s="181" t="s">
        <v>1</v>
      </c>
      <c r="N412" s="182" t="s">
        <v>42</v>
      </c>
      <c r="P412" s="148">
        <f>O412*H412</f>
        <v>0</v>
      </c>
      <c r="Q412" s="148">
        <v>1E-3</v>
      </c>
      <c r="R412" s="148">
        <f>Q412*H412</f>
        <v>2.4060999999999999E-2</v>
      </c>
      <c r="S412" s="148">
        <v>0</v>
      </c>
      <c r="T412" s="149">
        <f>S412*H412</f>
        <v>0</v>
      </c>
      <c r="AR412" s="150" t="s">
        <v>259</v>
      </c>
      <c r="AT412" s="150" t="s">
        <v>186</v>
      </c>
      <c r="AU412" s="150" t="s">
        <v>125</v>
      </c>
      <c r="AY412" s="16" t="s">
        <v>148</v>
      </c>
      <c r="BE412" s="151">
        <f>IF(N412="základní",J412,0)</f>
        <v>0</v>
      </c>
      <c r="BF412" s="151">
        <f>IF(N412="snížená",J412,0)</f>
        <v>0</v>
      </c>
      <c r="BG412" s="151">
        <f>IF(N412="zákl. přenesená",J412,0)</f>
        <v>0</v>
      </c>
      <c r="BH412" s="151">
        <f>IF(N412="sníž. přenesená",J412,0)</f>
        <v>0</v>
      </c>
      <c r="BI412" s="151">
        <f>IF(N412="nulová",J412,0)</f>
        <v>0</v>
      </c>
      <c r="BJ412" s="16" t="s">
        <v>125</v>
      </c>
      <c r="BK412" s="151">
        <f>ROUND(I412*H412,2)</f>
        <v>0</v>
      </c>
      <c r="BL412" s="16" t="s">
        <v>228</v>
      </c>
      <c r="BM412" s="150" t="s">
        <v>885</v>
      </c>
    </row>
    <row r="413" spans="2:65" s="14" customFormat="1">
      <c r="B413" s="167"/>
      <c r="D413" s="153" t="s">
        <v>158</v>
      </c>
      <c r="E413" s="168" t="s">
        <v>1</v>
      </c>
      <c r="F413" s="169" t="s">
        <v>886</v>
      </c>
      <c r="H413" s="168" t="s">
        <v>1</v>
      </c>
      <c r="I413" s="170"/>
      <c r="L413" s="167"/>
      <c r="M413" s="171"/>
      <c r="T413" s="172"/>
      <c r="AT413" s="168" t="s">
        <v>158</v>
      </c>
      <c r="AU413" s="168" t="s">
        <v>125</v>
      </c>
      <c r="AV413" s="14" t="s">
        <v>84</v>
      </c>
      <c r="AW413" s="14" t="s">
        <v>33</v>
      </c>
      <c r="AX413" s="14" t="s">
        <v>76</v>
      </c>
      <c r="AY413" s="168" t="s">
        <v>148</v>
      </c>
    </row>
    <row r="414" spans="2:65" s="14" customFormat="1">
      <c r="B414" s="167"/>
      <c r="D414" s="153" t="s">
        <v>158</v>
      </c>
      <c r="E414" s="168" t="s">
        <v>1</v>
      </c>
      <c r="F414" s="169" t="s">
        <v>887</v>
      </c>
      <c r="H414" s="168" t="s">
        <v>1</v>
      </c>
      <c r="I414" s="170"/>
      <c r="L414" s="167"/>
      <c r="M414" s="171"/>
      <c r="T414" s="172"/>
      <c r="AT414" s="168" t="s">
        <v>158</v>
      </c>
      <c r="AU414" s="168" t="s">
        <v>125</v>
      </c>
      <c r="AV414" s="14" t="s">
        <v>84</v>
      </c>
      <c r="AW414" s="14" t="s">
        <v>33</v>
      </c>
      <c r="AX414" s="14" t="s">
        <v>76</v>
      </c>
      <c r="AY414" s="168" t="s">
        <v>148</v>
      </c>
    </row>
    <row r="415" spans="2:65" s="12" customFormat="1">
      <c r="B415" s="152"/>
      <c r="D415" s="153" t="s">
        <v>158</v>
      </c>
      <c r="E415" s="154" t="s">
        <v>1</v>
      </c>
      <c r="F415" s="155" t="s">
        <v>888</v>
      </c>
      <c r="H415" s="156">
        <v>24.061</v>
      </c>
      <c r="I415" s="157"/>
      <c r="L415" s="152"/>
      <c r="M415" s="158"/>
      <c r="T415" s="159"/>
      <c r="AT415" s="154" t="s">
        <v>158</v>
      </c>
      <c r="AU415" s="154" t="s">
        <v>125</v>
      </c>
      <c r="AV415" s="12" t="s">
        <v>125</v>
      </c>
      <c r="AW415" s="12" t="s">
        <v>33</v>
      </c>
      <c r="AX415" s="12" t="s">
        <v>84</v>
      </c>
      <c r="AY415" s="154" t="s">
        <v>148</v>
      </c>
    </row>
    <row r="416" spans="2:65" s="1" customFormat="1" ht="16.5" customHeight="1">
      <c r="B416" s="111"/>
      <c r="C416" s="173" t="s">
        <v>889</v>
      </c>
      <c r="D416" s="173" t="s">
        <v>186</v>
      </c>
      <c r="E416" s="174" t="s">
        <v>890</v>
      </c>
      <c r="F416" s="175" t="s">
        <v>891</v>
      </c>
      <c r="G416" s="176" t="s">
        <v>892</v>
      </c>
      <c r="H416" s="177">
        <v>2</v>
      </c>
      <c r="I416" s="178"/>
      <c r="J416" s="179">
        <f>ROUND(I416*H416,2)</f>
        <v>0</v>
      </c>
      <c r="K416" s="175" t="s">
        <v>495</v>
      </c>
      <c r="L416" s="180"/>
      <c r="M416" s="181" t="s">
        <v>1</v>
      </c>
      <c r="N416" s="182" t="s">
        <v>42</v>
      </c>
      <c r="P416" s="148">
        <f>O416*H416</f>
        <v>0</v>
      </c>
      <c r="Q416" s="148">
        <v>1E-3</v>
      </c>
      <c r="R416" s="148">
        <f>Q416*H416</f>
        <v>2E-3</v>
      </c>
      <c r="S416" s="148">
        <v>0</v>
      </c>
      <c r="T416" s="149">
        <f>S416*H416</f>
        <v>0</v>
      </c>
      <c r="AR416" s="150" t="s">
        <v>259</v>
      </c>
      <c r="AT416" s="150" t="s">
        <v>186</v>
      </c>
      <c r="AU416" s="150" t="s">
        <v>125</v>
      </c>
      <c r="AY416" s="16" t="s">
        <v>148</v>
      </c>
      <c r="BE416" s="151">
        <f>IF(N416="základní",J416,0)</f>
        <v>0</v>
      </c>
      <c r="BF416" s="151">
        <f>IF(N416="snížená",J416,0)</f>
        <v>0</v>
      </c>
      <c r="BG416" s="151">
        <f>IF(N416="zákl. přenesená",J416,0)</f>
        <v>0</v>
      </c>
      <c r="BH416" s="151">
        <f>IF(N416="sníž. přenesená",J416,0)</f>
        <v>0</v>
      </c>
      <c r="BI416" s="151">
        <f>IF(N416="nulová",J416,0)</f>
        <v>0</v>
      </c>
      <c r="BJ416" s="16" t="s">
        <v>125</v>
      </c>
      <c r="BK416" s="151">
        <f>ROUND(I416*H416,2)</f>
        <v>0</v>
      </c>
      <c r="BL416" s="16" t="s">
        <v>228</v>
      </c>
      <c r="BM416" s="150" t="s">
        <v>893</v>
      </c>
    </row>
    <row r="417" spans="2:65" s="1" customFormat="1" ht="24.2" customHeight="1">
      <c r="B417" s="111"/>
      <c r="C417" s="140" t="s">
        <v>894</v>
      </c>
      <c r="D417" s="140" t="s">
        <v>151</v>
      </c>
      <c r="E417" s="141" t="s">
        <v>895</v>
      </c>
      <c r="F417" s="142" t="s">
        <v>896</v>
      </c>
      <c r="G417" s="143" t="s">
        <v>154</v>
      </c>
      <c r="H417" s="144">
        <v>34.075000000000003</v>
      </c>
      <c r="I417" s="145"/>
      <c r="J417" s="146">
        <f>ROUND(I417*H417,2)</f>
        <v>0</v>
      </c>
      <c r="K417" s="142" t="s">
        <v>155</v>
      </c>
      <c r="L417" s="31"/>
      <c r="M417" s="147" t="s">
        <v>1</v>
      </c>
      <c r="N417" s="110" t="s">
        <v>42</v>
      </c>
      <c r="P417" s="148">
        <f>O417*H417</f>
        <v>0</v>
      </c>
      <c r="Q417" s="148">
        <v>3.3619999999999997E-2</v>
      </c>
      <c r="R417" s="148">
        <f>Q417*H417</f>
        <v>1.1456014999999999</v>
      </c>
      <c r="S417" s="148">
        <v>0</v>
      </c>
      <c r="T417" s="149">
        <f>S417*H417</f>
        <v>0</v>
      </c>
      <c r="AR417" s="150" t="s">
        <v>228</v>
      </c>
      <c r="AT417" s="150" t="s">
        <v>151</v>
      </c>
      <c r="AU417" s="150" t="s">
        <v>125</v>
      </c>
      <c r="AY417" s="16" t="s">
        <v>148</v>
      </c>
      <c r="BE417" s="151">
        <f>IF(N417="základní",J417,0)</f>
        <v>0</v>
      </c>
      <c r="BF417" s="151">
        <f>IF(N417="snížená",J417,0)</f>
        <v>0</v>
      </c>
      <c r="BG417" s="151">
        <f>IF(N417="zákl. přenesená",J417,0)</f>
        <v>0</v>
      </c>
      <c r="BH417" s="151">
        <f>IF(N417="sníž. přenesená",J417,0)</f>
        <v>0</v>
      </c>
      <c r="BI417" s="151">
        <f>IF(N417="nulová",J417,0)</f>
        <v>0</v>
      </c>
      <c r="BJ417" s="16" t="s">
        <v>125</v>
      </c>
      <c r="BK417" s="151">
        <f>ROUND(I417*H417,2)</f>
        <v>0</v>
      </c>
      <c r="BL417" s="16" t="s">
        <v>228</v>
      </c>
      <c r="BM417" s="150" t="s">
        <v>897</v>
      </c>
    </row>
    <row r="418" spans="2:65" s="12" customFormat="1">
      <c r="B418" s="152"/>
      <c r="D418" s="153" t="s">
        <v>158</v>
      </c>
      <c r="E418" s="154" t="s">
        <v>1</v>
      </c>
      <c r="F418" s="155" t="s">
        <v>898</v>
      </c>
      <c r="H418" s="156">
        <v>21.65</v>
      </c>
      <c r="I418" s="157"/>
      <c r="L418" s="152"/>
      <c r="M418" s="158"/>
      <c r="T418" s="159"/>
      <c r="AT418" s="154" t="s">
        <v>158</v>
      </c>
      <c r="AU418" s="154" t="s">
        <v>125</v>
      </c>
      <c r="AV418" s="12" t="s">
        <v>125</v>
      </c>
      <c r="AW418" s="12" t="s">
        <v>33</v>
      </c>
      <c r="AX418" s="12" t="s">
        <v>76</v>
      </c>
      <c r="AY418" s="154" t="s">
        <v>148</v>
      </c>
    </row>
    <row r="419" spans="2:65" s="12" customFormat="1">
      <c r="B419" s="152"/>
      <c r="D419" s="153" t="s">
        <v>158</v>
      </c>
      <c r="E419" s="154" t="s">
        <v>1</v>
      </c>
      <c r="F419" s="155" t="s">
        <v>899</v>
      </c>
      <c r="H419" s="156">
        <v>12.425000000000001</v>
      </c>
      <c r="I419" s="157"/>
      <c r="L419" s="152"/>
      <c r="M419" s="158"/>
      <c r="T419" s="159"/>
      <c r="AT419" s="154" t="s">
        <v>158</v>
      </c>
      <c r="AU419" s="154" t="s">
        <v>125</v>
      </c>
      <c r="AV419" s="12" t="s">
        <v>125</v>
      </c>
      <c r="AW419" s="12" t="s">
        <v>33</v>
      </c>
      <c r="AX419" s="12" t="s">
        <v>76</v>
      </c>
      <c r="AY419" s="154" t="s">
        <v>148</v>
      </c>
    </row>
    <row r="420" spans="2:65" s="13" customFormat="1">
      <c r="B420" s="160"/>
      <c r="D420" s="153" t="s">
        <v>158</v>
      </c>
      <c r="E420" s="161" t="s">
        <v>1</v>
      </c>
      <c r="F420" s="162" t="s">
        <v>171</v>
      </c>
      <c r="H420" s="163">
        <v>34.075000000000003</v>
      </c>
      <c r="I420" s="164"/>
      <c r="L420" s="160"/>
      <c r="M420" s="165"/>
      <c r="T420" s="166"/>
      <c r="AT420" s="161" t="s">
        <v>158</v>
      </c>
      <c r="AU420" s="161" t="s">
        <v>125</v>
      </c>
      <c r="AV420" s="13" t="s">
        <v>156</v>
      </c>
      <c r="AW420" s="13" t="s">
        <v>33</v>
      </c>
      <c r="AX420" s="13" t="s">
        <v>84</v>
      </c>
      <c r="AY420" s="161" t="s">
        <v>148</v>
      </c>
    </row>
    <row r="421" spans="2:65" s="1" customFormat="1" ht="24.2" customHeight="1">
      <c r="B421" s="111"/>
      <c r="C421" s="173" t="s">
        <v>900</v>
      </c>
      <c r="D421" s="173" t="s">
        <v>186</v>
      </c>
      <c r="E421" s="174" t="s">
        <v>901</v>
      </c>
      <c r="F421" s="175" t="s">
        <v>902</v>
      </c>
      <c r="G421" s="176" t="s">
        <v>154</v>
      </c>
      <c r="H421" s="177">
        <v>37.482999999999997</v>
      </c>
      <c r="I421" s="178"/>
      <c r="J421" s="179">
        <f>ROUND(I421*H421,2)</f>
        <v>0</v>
      </c>
      <c r="K421" s="175" t="s">
        <v>1</v>
      </c>
      <c r="L421" s="180"/>
      <c r="M421" s="181" t="s">
        <v>1</v>
      </c>
      <c r="N421" s="182" t="s">
        <v>42</v>
      </c>
      <c r="P421" s="148">
        <f>O421*H421</f>
        <v>0</v>
      </c>
      <c r="Q421" s="148">
        <v>1.55E-2</v>
      </c>
      <c r="R421" s="148">
        <f>Q421*H421</f>
        <v>0.58098649999999996</v>
      </c>
      <c r="S421" s="148">
        <v>0</v>
      </c>
      <c r="T421" s="149">
        <f>S421*H421</f>
        <v>0</v>
      </c>
      <c r="AR421" s="150" t="s">
        <v>259</v>
      </c>
      <c r="AT421" s="150" t="s">
        <v>186</v>
      </c>
      <c r="AU421" s="150" t="s">
        <v>125</v>
      </c>
      <c r="AY421" s="16" t="s">
        <v>148</v>
      </c>
      <c r="BE421" s="151">
        <f>IF(N421="základní",J421,0)</f>
        <v>0</v>
      </c>
      <c r="BF421" s="151">
        <f>IF(N421="snížená",J421,0)</f>
        <v>0</v>
      </c>
      <c r="BG421" s="151">
        <f>IF(N421="zákl. přenesená",J421,0)</f>
        <v>0</v>
      </c>
      <c r="BH421" s="151">
        <f>IF(N421="sníž. přenesená",J421,0)</f>
        <v>0</v>
      </c>
      <c r="BI421" s="151">
        <f>IF(N421="nulová",J421,0)</f>
        <v>0</v>
      </c>
      <c r="BJ421" s="16" t="s">
        <v>125</v>
      </c>
      <c r="BK421" s="151">
        <f>ROUND(I421*H421,2)</f>
        <v>0</v>
      </c>
      <c r="BL421" s="16" t="s">
        <v>228</v>
      </c>
      <c r="BM421" s="150" t="s">
        <v>903</v>
      </c>
    </row>
    <row r="422" spans="2:65" s="12" customFormat="1">
      <c r="B422" s="152"/>
      <c r="D422" s="153" t="s">
        <v>158</v>
      </c>
      <c r="E422" s="154" t="s">
        <v>1</v>
      </c>
      <c r="F422" s="155" t="s">
        <v>904</v>
      </c>
      <c r="H422" s="156">
        <v>37.482999999999997</v>
      </c>
      <c r="I422" s="157"/>
      <c r="L422" s="152"/>
      <c r="M422" s="158"/>
      <c r="T422" s="159"/>
      <c r="AT422" s="154" t="s">
        <v>158</v>
      </c>
      <c r="AU422" s="154" t="s">
        <v>125</v>
      </c>
      <c r="AV422" s="12" t="s">
        <v>125</v>
      </c>
      <c r="AW422" s="12" t="s">
        <v>33</v>
      </c>
      <c r="AX422" s="12" t="s">
        <v>84</v>
      </c>
      <c r="AY422" s="154" t="s">
        <v>148</v>
      </c>
    </row>
    <row r="423" spans="2:65" s="1" customFormat="1" ht="24.2" customHeight="1">
      <c r="B423" s="111"/>
      <c r="C423" s="140" t="s">
        <v>905</v>
      </c>
      <c r="D423" s="140" t="s">
        <v>151</v>
      </c>
      <c r="E423" s="141" t="s">
        <v>906</v>
      </c>
      <c r="F423" s="142" t="s">
        <v>907</v>
      </c>
      <c r="G423" s="143" t="s">
        <v>270</v>
      </c>
      <c r="H423" s="144">
        <v>13.63</v>
      </c>
      <c r="I423" s="145"/>
      <c r="J423" s="146">
        <f>ROUND(I423*H423,2)</f>
        <v>0</v>
      </c>
      <c r="K423" s="142" t="s">
        <v>155</v>
      </c>
      <c r="L423" s="31"/>
      <c r="M423" s="147" t="s">
        <v>1</v>
      </c>
      <c r="N423" s="110" t="s">
        <v>42</v>
      </c>
      <c r="P423" s="148">
        <f>O423*H423</f>
        <v>0</v>
      </c>
      <c r="Q423" s="148">
        <v>5.0000000000000001E-4</v>
      </c>
      <c r="R423" s="148">
        <f>Q423*H423</f>
        <v>6.8150000000000007E-3</v>
      </c>
      <c r="S423" s="148">
        <v>0</v>
      </c>
      <c r="T423" s="149">
        <f>S423*H423</f>
        <v>0</v>
      </c>
      <c r="AR423" s="150" t="s">
        <v>228</v>
      </c>
      <c r="AT423" s="150" t="s">
        <v>151</v>
      </c>
      <c r="AU423" s="150" t="s">
        <v>125</v>
      </c>
      <c r="AY423" s="16" t="s">
        <v>148</v>
      </c>
      <c r="BE423" s="151">
        <f>IF(N423="základní",J423,0)</f>
        <v>0</v>
      </c>
      <c r="BF423" s="151">
        <f>IF(N423="snížená",J423,0)</f>
        <v>0</v>
      </c>
      <c r="BG423" s="151">
        <f>IF(N423="zákl. přenesená",J423,0)</f>
        <v>0</v>
      </c>
      <c r="BH423" s="151">
        <f>IF(N423="sníž. přenesená",J423,0)</f>
        <v>0</v>
      </c>
      <c r="BI423" s="151">
        <f>IF(N423="nulová",J423,0)</f>
        <v>0</v>
      </c>
      <c r="BJ423" s="16" t="s">
        <v>125</v>
      </c>
      <c r="BK423" s="151">
        <f>ROUND(I423*H423,2)</f>
        <v>0</v>
      </c>
      <c r="BL423" s="16" t="s">
        <v>228</v>
      </c>
      <c r="BM423" s="150" t="s">
        <v>908</v>
      </c>
    </row>
    <row r="424" spans="2:65" s="12" customFormat="1">
      <c r="B424" s="152"/>
      <c r="D424" s="153" t="s">
        <v>158</v>
      </c>
      <c r="E424" s="154" t="s">
        <v>1</v>
      </c>
      <c r="F424" s="155" t="s">
        <v>273</v>
      </c>
      <c r="H424" s="156">
        <v>8.66</v>
      </c>
      <c r="I424" s="157"/>
      <c r="L424" s="152"/>
      <c r="M424" s="158"/>
      <c r="T424" s="159"/>
      <c r="AT424" s="154" t="s">
        <v>158</v>
      </c>
      <c r="AU424" s="154" t="s">
        <v>125</v>
      </c>
      <c r="AV424" s="12" t="s">
        <v>125</v>
      </c>
      <c r="AW424" s="12" t="s">
        <v>33</v>
      </c>
      <c r="AX424" s="12" t="s">
        <v>76</v>
      </c>
      <c r="AY424" s="154" t="s">
        <v>148</v>
      </c>
    </row>
    <row r="425" spans="2:65" s="12" customFormat="1">
      <c r="B425" s="152"/>
      <c r="D425" s="153" t="s">
        <v>158</v>
      </c>
      <c r="E425" s="154" t="s">
        <v>1</v>
      </c>
      <c r="F425" s="155" t="s">
        <v>689</v>
      </c>
      <c r="H425" s="156">
        <v>4.97</v>
      </c>
      <c r="I425" s="157"/>
      <c r="L425" s="152"/>
      <c r="M425" s="158"/>
      <c r="T425" s="159"/>
      <c r="AT425" s="154" t="s">
        <v>158</v>
      </c>
      <c r="AU425" s="154" t="s">
        <v>125</v>
      </c>
      <c r="AV425" s="12" t="s">
        <v>125</v>
      </c>
      <c r="AW425" s="12" t="s">
        <v>33</v>
      </c>
      <c r="AX425" s="12" t="s">
        <v>76</v>
      </c>
      <c r="AY425" s="154" t="s">
        <v>148</v>
      </c>
    </row>
    <row r="426" spans="2:65" s="13" customFormat="1">
      <c r="B426" s="160"/>
      <c r="D426" s="153" t="s">
        <v>158</v>
      </c>
      <c r="E426" s="161" t="s">
        <v>1</v>
      </c>
      <c r="F426" s="162" t="s">
        <v>171</v>
      </c>
      <c r="H426" s="163">
        <v>13.63</v>
      </c>
      <c r="I426" s="164"/>
      <c r="L426" s="160"/>
      <c r="M426" s="165"/>
      <c r="T426" s="166"/>
      <c r="AT426" s="161" t="s">
        <v>158</v>
      </c>
      <c r="AU426" s="161" t="s">
        <v>125</v>
      </c>
      <c r="AV426" s="13" t="s">
        <v>156</v>
      </c>
      <c r="AW426" s="13" t="s">
        <v>33</v>
      </c>
      <c r="AX426" s="13" t="s">
        <v>84</v>
      </c>
      <c r="AY426" s="161" t="s">
        <v>148</v>
      </c>
    </row>
    <row r="427" spans="2:65" s="1" customFormat="1" ht="16.5" customHeight="1">
      <c r="B427" s="111"/>
      <c r="C427" s="140" t="s">
        <v>909</v>
      </c>
      <c r="D427" s="140" t="s">
        <v>151</v>
      </c>
      <c r="E427" s="141" t="s">
        <v>910</v>
      </c>
      <c r="F427" s="142" t="s">
        <v>911</v>
      </c>
      <c r="G427" s="143" t="s">
        <v>154</v>
      </c>
      <c r="H427" s="144">
        <v>34.075000000000003</v>
      </c>
      <c r="I427" s="145"/>
      <c r="J427" s="146">
        <f>ROUND(I427*H427,2)</f>
        <v>0</v>
      </c>
      <c r="K427" s="142" t="s">
        <v>1</v>
      </c>
      <c r="L427" s="31"/>
      <c r="M427" s="147" t="s">
        <v>1</v>
      </c>
      <c r="N427" s="110" t="s">
        <v>42</v>
      </c>
      <c r="P427" s="148">
        <f>O427*H427</f>
        <v>0</v>
      </c>
      <c r="Q427" s="148">
        <v>2.9999999999999997E-4</v>
      </c>
      <c r="R427" s="148">
        <f>Q427*H427</f>
        <v>1.0222500000000001E-2</v>
      </c>
      <c r="S427" s="148">
        <v>0</v>
      </c>
      <c r="T427" s="149">
        <f>S427*H427</f>
        <v>0</v>
      </c>
      <c r="AR427" s="150" t="s">
        <v>228</v>
      </c>
      <c r="AT427" s="150" t="s">
        <v>151</v>
      </c>
      <c r="AU427" s="150" t="s">
        <v>125</v>
      </c>
      <c r="AY427" s="16" t="s">
        <v>148</v>
      </c>
      <c r="BE427" s="151">
        <f>IF(N427="základní",J427,0)</f>
        <v>0</v>
      </c>
      <c r="BF427" s="151">
        <f>IF(N427="snížená",J427,0)</f>
        <v>0</v>
      </c>
      <c r="BG427" s="151">
        <f>IF(N427="zákl. přenesená",J427,0)</f>
        <v>0</v>
      </c>
      <c r="BH427" s="151">
        <f>IF(N427="sníž. přenesená",J427,0)</f>
        <v>0</v>
      </c>
      <c r="BI427" s="151">
        <f>IF(N427="nulová",J427,0)</f>
        <v>0</v>
      </c>
      <c r="BJ427" s="16" t="s">
        <v>125</v>
      </c>
      <c r="BK427" s="151">
        <f>ROUND(I427*H427,2)</f>
        <v>0</v>
      </c>
      <c r="BL427" s="16" t="s">
        <v>228</v>
      </c>
      <c r="BM427" s="150" t="s">
        <v>912</v>
      </c>
    </row>
    <row r="428" spans="2:65" s="1" customFormat="1" ht="24.2" customHeight="1">
      <c r="B428" s="111"/>
      <c r="C428" s="140" t="s">
        <v>913</v>
      </c>
      <c r="D428" s="140" t="s">
        <v>151</v>
      </c>
      <c r="E428" s="141" t="s">
        <v>914</v>
      </c>
      <c r="F428" s="142" t="s">
        <v>915</v>
      </c>
      <c r="G428" s="143" t="s">
        <v>212</v>
      </c>
      <c r="H428" s="144">
        <v>1.9139999999999999</v>
      </c>
      <c r="I428" s="145"/>
      <c r="J428" s="146">
        <f>ROUND(I428*H428,2)</f>
        <v>0</v>
      </c>
      <c r="K428" s="142" t="s">
        <v>155</v>
      </c>
      <c r="L428" s="31"/>
      <c r="M428" s="147" t="s">
        <v>1</v>
      </c>
      <c r="N428" s="110" t="s">
        <v>42</v>
      </c>
      <c r="P428" s="148">
        <f>O428*H428</f>
        <v>0</v>
      </c>
      <c r="Q428" s="148">
        <v>0</v>
      </c>
      <c r="R428" s="148">
        <f>Q428*H428</f>
        <v>0</v>
      </c>
      <c r="S428" s="148">
        <v>0</v>
      </c>
      <c r="T428" s="149">
        <f>S428*H428</f>
        <v>0</v>
      </c>
      <c r="AR428" s="150" t="s">
        <v>228</v>
      </c>
      <c r="AT428" s="150" t="s">
        <v>151</v>
      </c>
      <c r="AU428" s="150" t="s">
        <v>125</v>
      </c>
      <c r="AY428" s="16" t="s">
        <v>148</v>
      </c>
      <c r="BE428" s="151">
        <f>IF(N428="základní",J428,0)</f>
        <v>0</v>
      </c>
      <c r="BF428" s="151">
        <f>IF(N428="snížená",J428,0)</f>
        <v>0</v>
      </c>
      <c r="BG428" s="151">
        <f>IF(N428="zákl. přenesená",J428,0)</f>
        <v>0</v>
      </c>
      <c r="BH428" s="151">
        <f>IF(N428="sníž. přenesená",J428,0)</f>
        <v>0</v>
      </c>
      <c r="BI428" s="151">
        <f>IF(N428="nulová",J428,0)</f>
        <v>0</v>
      </c>
      <c r="BJ428" s="16" t="s">
        <v>125</v>
      </c>
      <c r="BK428" s="151">
        <f>ROUND(I428*H428,2)</f>
        <v>0</v>
      </c>
      <c r="BL428" s="16" t="s">
        <v>228</v>
      </c>
      <c r="BM428" s="150" t="s">
        <v>916</v>
      </c>
    </row>
    <row r="429" spans="2:65" s="11" customFormat="1" ht="22.9" customHeight="1">
      <c r="B429" s="128"/>
      <c r="D429" s="129" t="s">
        <v>75</v>
      </c>
      <c r="E429" s="138" t="s">
        <v>917</v>
      </c>
      <c r="F429" s="138" t="s">
        <v>918</v>
      </c>
      <c r="I429" s="131"/>
      <c r="J429" s="139">
        <f>BK429</f>
        <v>0</v>
      </c>
      <c r="L429" s="128"/>
      <c r="M429" s="133"/>
      <c r="P429" s="134">
        <f>SUM(P430:P434)</f>
        <v>0</v>
      </c>
      <c r="R429" s="134">
        <f>SUM(R430:R434)</f>
        <v>1.6169999999999999E-3</v>
      </c>
      <c r="T429" s="135">
        <f>SUM(T430:T434)</f>
        <v>0</v>
      </c>
      <c r="AR429" s="129" t="s">
        <v>125</v>
      </c>
      <c r="AT429" s="136" t="s">
        <v>75</v>
      </c>
      <c r="AU429" s="136" t="s">
        <v>84</v>
      </c>
      <c r="AY429" s="129" t="s">
        <v>148</v>
      </c>
      <c r="BK429" s="137">
        <f>SUM(BK430:BK434)</f>
        <v>0</v>
      </c>
    </row>
    <row r="430" spans="2:65" s="1" customFormat="1" ht="24.2" customHeight="1">
      <c r="B430" s="111"/>
      <c r="C430" s="140" t="s">
        <v>919</v>
      </c>
      <c r="D430" s="140" t="s">
        <v>151</v>
      </c>
      <c r="E430" s="141" t="s">
        <v>920</v>
      </c>
      <c r="F430" s="142" t="s">
        <v>921</v>
      </c>
      <c r="G430" s="143" t="s">
        <v>154</v>
      </c>
      <c r="H430" s="144">
        <v>4.9000000000000004</v>
      </c>
      <c r="I430" s="145"/>
      <c r="J430" s="146">
        <f>ROUND(I430*H430,2)</f>
        <v>0</v>
      </c>
      <c r="K430" s="142" t="s">
        <v>155</v>
      </c>
      <c r="L430" s="31"/>
      <c r="M430" s="147" t="s">
        <v>1</v>
      </c>
      <c r="N430" s="110" t="s">
        <v>42</v>
      </c>
      <c r="P430" s="148">
        <f>O430*H430</f>
        <v>0</v>
      </c>
      <c r="Q430" s="148">
        <v>6.9999999999999994E-5</v>
      </c>
      <c r="R430" s="148">
        <f>Q430*H430</f>
        <v>3.4299999999999999E-4</v>
      </c>
      <c r="S430" s="148">
        <v>0</v>
      </c>
      <c r="T430" s="149">
        <f>S430*H430</f>
        <v>0</v>
      </c>
      <c r="AR430" s="150" t="s">
        <v>228</v>
      </c>
      <c r="AT430" s="150" t="s">
        <v>151</v>
      </c>
      <c r="AU430" s="150" t="s">
        <v>125</v>
      </c>
      <c r="AY430" s="16" t="s">
        <v>148</v>
      </c>
      <c r="BE430" s="151">
        <f>IF(N430="základní",J430,0)</f>
        <v>0</v>
      </c>
      <c r="BF430" s="151">
        <f>IF(N430="snížená",J430,0)</f>
        <v>0</v>
      </c>
      <c r="BG430" s="151">
        <f>IF(N430="zákl. přenesená",J430,0)</f>
        <v>0</v>
      </c>
      <c r="BH430" s="151">
        <f>IF(N430="sníž. přenesená",J430,0)</f>
        <v>0</v>
      </c>
      <c r="BI430" s="151">
        <f>IF(N430="nulová",J430,0)</f>
        <v>0</v>
      </c>
      <c r="BJ430" s="16" t="s">
        <v>125</v>
      </c>
      <c r="BK430" s="151">
        <f>ROUND(I430*H430,2)</f>
        <v>0</v>
      </c>
      <c r="BL430" s="16" t="s">
        <v>228</v>
      </c>
      <c r="BM430" s="150" t="s">
        <v>922</v>
      </c>
    </row>
    <row r="431" spans="2:65" s="1" customFormat="1" ht="24.2" customHeight="1">
      <c r="B431" s="111"/>
      <c r="C431" s="140" t="s">
        <v>923</v>
      </c>
      <c r="D431" s="140" t="s">
        <v>151</v>
      </c>
      <c r="E431" s="141" t="s">
        <v>924</v>
      </c>
      <c r="F431" s="142" t="s">
        <v>925</v>
      </c>
      <c r="G431" s="143" t="s">
        <v>154</v>
      </c>
      <c r="H431" s="144">
        <v>4.9000000000000004</v>
      </c>
      <c r="I431" s="145"/>
      <c r="J431" s="146">
        <f>ROUND(I431*H431,2)</f>
        <v>0</v>
      </c>
      <c r="K431" s="142" t="s">
        <v>155</v>
      </c>
      <c r="L431" s="31"/>
      <c r="M431" s="147" t="s">
        <v>1</v>
      </c>
      <c r="N431" s="110" t="s">
        <v>42</v>
      </c>
      <c r="P431" s="148">
        <f>O431*H431</f>
        <v>0</v>
      </c>
      <c r="Q431" s="148">
        <v>1.3999999999999999E-4</v>
      </c>
      <c r="R431" s="148">
        <f>Q431*H431</f>
        <v>6.8599999999999998E-4</v>
      </c>
      <c r="S431" s="148">
        <v>0</v>
      </c>
      <c r="T431" s="149">
        <f>S431*H431</f>
        <v>0</v>
      </c>
      <c r="AR431" s="150" t="s">
        <v>228</v>
      </c>
      <c r="AT431" s="150" t="s">
        <v>151</v>
      </c>
      <c r="AU431" s="150" t="s">
        <v>125</v>
      </c>
      <c r="AY431" s="16" t="s">
        <v>148</v>
      </c>
      <c r="BE431" s="151">
        <f>IF(N431="základní",J431,0)</f>
        <v>0</v>
      </c>
      <c r="BF431" s="151">
        <f>IF(N431="snížená",J431,0)</f>
        <v>0</v>
      </c>
      <c r="BG431" s="151">
        <f>IF(N431="zákl. přenesená",J431,0)</f>
        <v>0</v>
      </c>
      <c r="BH431" s="151">
        <f>IF(N431="sníž. přenesená",J431,0)</f>
        <v>0</v>
      </c>
      <c r="BI431" s="151">
        <f>IF(N431="nulová",J431,0)</f>
        <v>0</v>
      </c>
      <c r="BJ431" s="16" t="s">
        <v>125</v>
      </c>
      <c r="BK431" s="151">
        <f>ROUND(I431*H431,2)</f>
        <v>0</v>
      </c>
      <c r="BL431" s="16" t="s">
        <v>228</v>
      </c>
      <c r="BM431" s="150" t="s">
        <v>926</v>
      </c>
    </row>
    <row r="432" spans="2:65" s="14" customFormat="1">
      <c r="B432" s="167"/>
      <c r="D432" s="153" t="s">
        <v>158</v>
      </c>
      <c r="E432" s="168" t="s">
        <v>1</v>
      </c>
      <c r="F432" s="169" t="s">
        <v>927</v>
      </c>
      <c r="H432" s="168" t="s">
        <v>1</v>
      </c>
      <c r="I432" s="170"/>
      <c r="L432" s="167"/>
      <c r="M432" s="171"/>
      <c r="T432" s="172"/>
      <c r="AT432" s="168" t="s">
        <v>158</v>
      </c>
      <c r="AU432" s="168" t="s">
        <v>125</v>
      </c>
      <c r="AV432" s="14" t="s">
        <v>84</v>
      </c>
      <c r="AW432" s="14" t="s">
        <v>33</v>
      </c>
      <c r="AX432" s="14" t="s">
        <v>76</v>
      </c>
      <c r="AY432" s="168" t="s">
        <v>148</v>
      </c>
    </row>
    <row r="433" spans="2:65" s="12" customFormat="1">
      <c r="B433" s="152"/>
      <c r="D433" s="153" t="s">
        <v>158</v>
      </c>
      <c r="E433" s="154" t="s">
        <v>1</v>
      </c>
      <c r="F433" s="155" t="s">
        <v>928</v>
      </c>
      <c r="H433" s="156">
        <v>4.9000000000000004</v>
      </c>
      <c r="I433" s="157"/>
      <c r="L433" s="152"/>
      <c r="M433" s="158"/>
      <c r="T433" s="159"/>
      <c r="AT433" s="154" t="s">
        <v>158</v>
      </c>
      <c r="AU433" s="154" t="s">
        <v>125</v>
      </c>
      <c r="AV433" s="12" t="s">
        <v>125</v>
      </c>
      <c r="AW433" s="12" t="s">
        <v>33</v>
      </c>
      <c r="AX433" s="12" t="s">
        <v>84</v>
      </c>
      <c r="AY433" s="154" t="s">
        <v>148</v>
      </c>
    </row>
    <row r="434" spans="2:65" s="1" customFormat="1" ht="24.2" customHeight="1">
      <c r="B434" s="111"/>
      <c r="C434" s="140" t="s">
        <v>929</v>
      </c>
      <c r="D434" s="140" t="s">
        <v>151</v>
      </c>
      <c r="E434" s="141" t="s">
        <v>930</v>
      </c>
      <c r="F434" s="142" t="s">
        <v>931</v>
      </c>
      <c r="G434" s="143" t="s">
        <v>154</v>
      </c>
      <c r="H434" s="144">
        <v>4.9000000000000004</v>
      </c>
      <c r="I434" s="145"/>
      <c r="J434" s="146">
        <f>ROUND(I434*H434,2)</f>
        <v>0</v>
      </c>
      <c r="K434" s="142" t="s">
        <v>155</v>
      </c>
      <c r="L434" s="31"/>
      <c r="M434" s="147" t="s">
        <v>1</v>
      </c>
      <c r="N434" s="110" t="s">
        <v>42</v>
      </c>
      <c r="P434" s="148">
        <f>O434*H434</f>
        <v>0</v>
      </c>
      <c r="Q434" s="148">
        <v>1.2E-4</v>
      </c>
      <c r="R434" s="148">
        <f>Q434*H434</f>
        <v>5.8800000000000009E-4</v>
      </c>
      <c r="S434" s="148">
        <v>0</v>
      </c>
      <c r="T434" s="149">
        <f>S434*H434</f>
        <v>0</v>
      </c>
      <c r="AR434" s="150" t="s">
        <v>228</v>
      </c>
      <c r="AT434" s="150" t="s">
        <v>151</v>
      </c>
      <c r="AU434" s="150" t="s">
        <v>125</v>
      </c>
      <c r="AY434" s="16" t="s">
        <v>148</v>
      </c>
      <c r="BE434" s="151">
        <f>IF(N434="základní",J434,0)</f>
        <v>0</v>
      </c>
      <c r="BF434" s="151">
        <f>IF(N434="snížená",J434,0)</f>
        <v>0</v>
      </c>
      <c r="BG434" s="151">
        <f>IF(N434="zákl. přenesená",J434,0)</f>
        <v>0</v>
      </c>
      <c r="BH434" s="151">
        <f>IF(N434="sníž. přenesená",J434,0)</f>
        <v>0</v>
      </c>
      <c r="BI434" s="151">
        <f>IF(N434="nulová",J434,0)</f>
        <v>0</v>
      </c>
      <c r="BJ434" s="16" t="s">
        <v>125</v>
      </c>
      <c r="BK434" s="151">
        <f>ROUND(I434*H434,2)</f>
        <v>0</v>
      </c>
      <c r="BL434" s="16" t="s">
        <v>228</v>
      </c>
      <c r="BM434" s="150" t="s">
        <v>932</v>
      </c>
    </row>
    <row r="435" spans="2:65" s="11" customFormat="1" ht="22.9" customHeight="1">
      <c r="B435" s="128"/>
      <c r="D435" s="129" t="s">
        <v>75</v>
      </c>
      <c r="E435" s="138" t="s">
        <v>933</v>
      </c>
      <c r="F435" s="138" t="s">
        <v>934</v>
      </c>
      <c r="I435" s="131"/>
      <c r="J435" s="139">
        <f>BK435</f>
        <v>0</v>
      </c>
      <c r="L435" s="128"/>
      <c r="M435" s="133"/>
      <c r="P435" s="134">
        <f>SUM(P436:P447)</f>
        <v>0</v>
      </c>
      <c r="R435" s="134">
        <f>SUM(R436:R447)</f>
        <v>2.6570440000000001E-2</v>
      </c>
      <c r="T435" s="135">
        <f>SUM(T436:T447)</f>
        <v>0</v>
      </c>
      <c r="AR435" s="129" t="s">
        <v>125</v>
      </c>
      <c r="AT435" s="136" t="s">
        <v>75</v>
      </c>
      <c r="AU435" s="136" t="s">
        <v>84</v>
      </c>
      <c r="AY435" s="129" t="s">
        <v>148</v>
      </c>
      <c r="BK435" s="137">
        <f>SUM(BK436:BK447)</f>
        <v>0</v>
      </c>
    </row>
    <row r="436" spans="2:65" s="1" customFormat="1" ht="24.2" customHeight="1">
      <c r="B436" s="111"/>
      <c r="C436" s="140" t="s">
        <v>935</v>
      </c>
      <c r="D436" s="140" t="s">
        <v>151</v>
      </c>
      <c r="E436" s="141" t="s">
        <v>936</v>
      </c>
      <c r="F436" s="142" t="s">
        <v>937</v>
      </c>
      <c r="G436" s="143" t="s">
        <v>154</v>
      </c>
      <c r="H436" s="144">
        <v>71.811999999999998</v>
      </c>
      <c r="I436" s="145"/>
      <c r="J436" s="146">
        <f>ROUND(I436*H436,2)</f>
        <v>0</v>
      </c>
      <c r="K436" s="142" t="s">
        <v>155</v>
      </c>
      <c r="L436" s="31"/>
      <c r="M436" s="147" t="s">
        <v>1</v>
      </c>
      <c r="N436" s="110" t="s">
        <v>42</v>
      </c>
      <c r="P436" s="148">
        <f>O436*H436</f>
        <v>0</v>
      </c>
      <c r="Q436" s="148">
        <v>0</v>
      </c>
      <c r="R436" s="148">
        <f>Q436*H436</f>
        <v>0</v>
      </c>
      <c r="S436" s="148">
        <v>0</v>
      </c>
      <c r="T436" s="149">
        <f>S436*H436</f>
        <v>0</v>
      </c>
      <c r="AR436" s="150" t="s">
        <v>228</v>
      </c>
      <c r="AT436" s="150" t="s">
        <v>151</v>
      </c>
      <c r="AU436" s="150" t="s">
        <v>125</v>
      </c>
      <c r="AY436" s="16" t="s">
        <v>148</v>
      </c>
      <c r="BE436" s="151">
        <f>IF(N436="základní",J436,0)</f>
        <v>0</v>
      </c>
      <c r="BF436" s="151">
        <f>IF(N436="snížená",J436,0)</f>
        <v>0</v>
      </c>
      <c r="BG436" s="151">
        <f>IF(N436="zákl. přenesená",J436,0)</f>
        <v>0</v>
      </c>
      <c r="BH436" s="151">
        <f>IF(N436="sníž. přenesená",J436,0)</f>
        <v>0</v>
      </c>
      <c r="BI436" s="151">
        <f>IF(N436="nulová",J436,0)</f>
        <v>0</v>
      </c>
      <c r="BJ436" s="16" t="s">
        <v>125</v>
      </c>
      <c r="BK436" s="151">
        <f>ROUND(I436*H436,2)</f>
        <v>0</v>
      </c>
      <c r="BL436" s="16" t="s">
        <v>228</v>
      </c>
      <c r="BM436" s="150" t="s">
        <v>938</v>
      </c>
    </row>
    <row r="437" spans="2:65" s="14" customFormat="1">
      <c r="B437" s="167"/>
      <c r="D437" s="153" t="s">
        <v>158</v>
      </c>
      <c r="E437" s="168" t="s">
        <v>1</v>
      </c>
      <c r="F437" s="169" t="s">
        <v>939</v>
      </c>
      <c r="H437" s="168" t="s">
        <v>1</v>
      </c>
      <c r="I437" s="170"/>
      <c r="L437" s="167"/>
      <c r="M437" s="171"/>
      <c r="T437" s="172"/>
      <c r="AT437" s="168" t="s">
        <v>158</v>
      </c>
      <c r="AU437" s="168" t="s">
        <v>125</v>
      </c>
      <c r="AV437" s="14" t="s">
        <v>84</v>
      </c>
      <c r="AW437" s="14" t="s">
        <v>33</v>
      </c>
      <c r="AX437" s="14" t="s">
        <v>76</v>
      </c>
      <c r="AY437" s="168" t="s">
        <v>148</v>
      </c>
    </row>
    <row r="438" spans="2:65" s="12" customFormat="1">
      <c r="B438" s="152"/>
      <c r="D438" s="153" t="s">
        <v>158</v>
      </c>
      <c r="E438" s="154" t="s">
        <v>1</v>
      </c>
      <c r="F438" s="155" t="s">
        <v>179</v>
      </c>
      <c r="H438" s="156">
        <v>1.458</v>
      </c>
      <c r="I438" s="157"/>
      <c r="L438" s="152"/>
      <c r="M438" s="158"/>
      <c r="T438" s="159"/>
      <c r="AT438" s="154" t="s">
        <v>158</v>
      </c>
      <c r="AU438" s="154" t="s">
        <v>125</v>
      </c>
      <c r="AV438" s="12" t="s">
        <v>125</v>
      </c>
      <c r="AW438" s="12" t="s">
        <v>33</v>
      </c>
      <c r="AX438" s="12" t="s">
        <v>76</v>
      </c>
      <c r="AY438" s="154" t="s">
        <v>148</v>
      </c>
    </row>
    <row r="439" spans="2:65" s="12" customFormat="1">
      <c r="B439" s="152"/>
      <c r="D439" s="153" t="s">
        <v>158</v>
      </c>
      <c r="E439" s="154" t="s">
        <v>1</v>
      </c>
      <c r="F439" s="155" t="s">
        <v>178</v>
      </c>
      <c r="H439" s="156">
        <v>4.5679999999999996</v>
      </c>
      <c r="I439" s="157"/>
      <c r="L439" s="152"/>
      <c r="M439" s="158"/>
      <c r="T439" s="159"/>
      <c r="AT439" s="154" t="s">
        <v>158</v>
      </c>
      <c r="AU439" s="154" t="s">
        <v>125</v>
      </c>
      <c r="AV439" s="12" t="s">
        <v>125</v>
      </c>
      <c r="AW439" s="12" t="s">
        <v>33</v>
      </c>
      <c r="AX439" s="12" t="s">
        <v>76</v>
      </c>
      <c r="AY439" s="154" t="s">
        <v>148</v>
      </c>
    </row>
    <row r="440" spans="2:65" s="12" customFormat="1">
      <c r="B440" s="152"/>
      <c r="D440" s="153" t="s">
        <v>158</v>
      </c>
      <c r="E440" s="154" t="s">
        <v>1</v>
      </c>
      <c r="F440" s="155" t="s">
        <v>172</v>
      </c>
      <c r="H440" s="156">
        <v>8.0229999999999997</v>
      </c>
      <c r="I440" s="157"/>
      <c r="L440" s="152"/>
      <c r="M440" s="158"/>
      <c r="T440" s="159"/>
      <c r="AT440" s="154" t="s">
        <v>158</v>
      </c>
      <c r="AU440" s="154" t="s">
        <v>125</v>
      </c>
      <c r="AV440" s="12" t="s">
        <v>125</v>
      </c>
      <c r="AW440" s="12" t="s">
        <v>33</v>
      </c>
      <c r="AX440" s="12" t="s">
        <v>76</v>
      </c>
      <c r="AY440" s="154" t="s">
        <v>148</v>
      </c>
    </row>
    <row r="441" spans="2:65" s="12" customFormat="1">
      <c r="B441" s="152"/>
      <c r="D441" s="153" t="s">
        <v>158</v>
      </c>
      <c r="E441" s="154" t="s">
        <v>1</v>
      </c>
      <c r="F441" s="155" t="s">
        <v>940</v>
      </c>
      <c r="H441" s="156">
        <v>4.4180000000000001</v>
      </c>
      <c r="I441" s="157"/>
      <c r="L441" s="152"/>
      <c r="M441" s="158"/>
      <c r="T441" s="159"/>
      <c r="AT441" s="154" t="s">
        <v>158</v>
      </c>
      <c r="AU441" s="154" t="s">
        <v>125</v>
      </c>
      <c r="AV441" s="12" t="s">
        <v>125</v>
      </c>
      <c r="AW441" s="12" t="s">
        <v>33</v>
      </c>
      <c r="AX441" s="12" t="s">
        <v>76</v>
      </c>
      <c r="AY441" s="154" t="s">
        <v>148</v>
      </c>
    </row>
    <row r="442" spans="2:65" s="14" customFormat="1">
      <c r="B442" s="167"/>
      <c r="D442" s="153" t="s">
        <v>158</v>
      </c>
      <c r="E442" s="168" t="s">
        <v>1</v>
      </c>
      <c r="F442" s="169" t="s">
        <v>941</v>
      </c>
      <c r="H442" s="168" t="s">
        <v>1</v>
      </c>
      <c r="I442" s="170"/>
      <c r="L442" s="167"/>
      <c r="M442" s="171"/>
      <c r="T442" s="172"/>
      <c r="AT442" s="168" t="s">
        <v>158</v>
      </c>
      <c r="AU442" s="168" t="s">
        <v>125</v>
      </c>
      <c r="AV442" s="14" t="s">
        <v>84</v>
      </c>
      <c r="AW442" s="14" t="s">
        <v>33</v>
      </c>
      <c r="AX442" s="14" t="s">
        <v>76</v>
      </c>
      <c r="AY442" s="168" t="s">
        <v>148</v>
      </c>
    </row>
    <row r="443" spans="2:65" s="12" customFormat="1">
      <c r="B443" s="152"/>
      <c r="D443" s="153" t="s">
        <v>158</v>
      </c>
      <c r="E443" s="154" t="s">
        <v>1</v>
      </c>
      <c r="F443" s="155" t="s">
        <v>942</v>
      </c>
      <c r="H443" s="156">
        <v>30.024999999999999</v>
      </c>
      <c r="I443" s="157"/>
      <c r="L443" s="152"/>
      <c r="M443" s="158"/>
      <c r="T443" s="159"/>
      <c r="AT443" s="154" t="s">
        <v>158</v>
      </c>
      <c r="AU443" s="154" t="s">
        <v>125</v>
      </c>
      <c r="AV443" s="12" t="s">
        <v>125</v>
      </c>
      <c r="AW443" s="12" t="s">
        <v>33</v>
      </c>
      <c r="AX443" s="12" t="s">
        <v>76</v>
      </c>
      <c r="AY443" s="154" t="s">
        <v>148</v>
      </c>
    </row>
    <row r="444" spans="2:65" s="12" customFormat="1">
      <c r="B444" s="152"/>
      <c r="D444" s="153" t="s">
        <v>158</v>
      </c>
      <c r="E444" s="154" t="s">
        <v>1</v>
      </c>
      <c r="F444" s="155" t="s">
        <v>943</v>
      </c>
      <c r="H444" s="156">
        <v>23.32</v>
      </c>
      <c r="I444" s="157"/>
      <c r="L444" s="152"/>
      <c r="M444" s="158"/>
      <c r="T444" s="159"/>
      <c r="AT444" s="154" t="s">
        <v>158</v>
      </c>
      <c r="AU444" s="154" t="s">
        <v>125</v>
      </c>
      <c r="AV444" s="12" t="s">
        <v>125</v>
      </c>
      <c r="AW444" s="12" t="s">
        <v>33</v>
      </c>
      <c r="AX444" s="12" t="s">
        <v>76</v>
      </c>
      <c r="AY444" s="154" t="s">
        <v>148</v>
      </c>
    </row>
    <row r="445" spans="2:65" s="13" customFormat="1">
      <c r="B445" s="160"/>
      <c r="D445" s="153" t="s">
        <v>158</v>
      </c>
      <c r="E445" s="161" t="s">
        <v>1</v>
      </c>
      <c r="F445" s="162" t="s">
        <v>171</v>
      </c>
      <c r="H445" s="163">
        <v>71.811999999999998</v>
      </c>
      <c r="I445" s="164"/>
      <c r="L445" s="160"/>
      <c r="M445" s="165"/>
      <c r="T445" s="166"/>
      <c r="AT445" s="161" t="s">
        <v>158</v>
      </c>
      <c r="AU445" s="161" t="s">
        <v>125</v>
      </c>
      <c r="AV445" s="13" t="s">
        <v>156</v>
      </c>
      <c r="AW445" s="13" t="s">
        <v>33</v>
      </c>
      <c r="AX445" s="13" t="s">
        <v>84</v>
      </c>
      <c r="AY445" s="161" t="s">
        <v>148</v>
      </c>
    </row>
    <row r="446" spans="2:65" s="1" customFormat="1" ht="24.2" customHeight="1">
      <c r="B446" s="111"/>
      <c r="C446" s="140" t="s">
        <v>944</v>
      </c>
      <c r="D446" s="140" t="s">
        <v>151</v>
      </c>
      <c r="E446" s="141" t="s">
        <v>945</v>
      </c>
      <c r="F446" s="142" t="s">
        <v>946</v>
      </c>
      <c r="G446" s="143" t="s">
        <v>154</v>
      </c>
      <c r="H446" s="144">
        <v>71.811999999999998</v>
      </c>
      <c r="I446" s="145"/>
      <c r="J446" s="146">
        <f>ROUND(I446*H446,2)</f>
        <v>0</v>
      </c>
      <c r="K446" s="142" t="s">
        <v>155</v>
      </c>
      <c r="L446" s="31"/>
      <c r="M446" s="147" t="s">
        <v>1</v>
      </c>
      <c r="N446" s="110" t="s">
        <v>42</v>
      </c>
      <c r="P446" s="148">
        <f>O446*H446</f>
        <v>0</v>
      </c>
      <c r="Q446" s="148">
        <v>2.1000000000000001E-4</v>
      </c>
      <c r="R446" s="148">
        <f>Q446*H446</f>
        <v>1.508052E-2</v>
      </c>
      <c r="S446" s="148">
        <v>0</v>
      </c>
      <c r="T446" s="149">
        <f>S446*H446</f>
        <v>0</v>
      </c>
      <c r="AR446" s="150" t="s">
        <v>228</v>
      </c>
      <c r="AT446" s="150" t="s">
        <v>151</v>
      </c>
      <c r="AU446" s="150" t="s">
        <v>125</v>
      </c>
      <c r="AY446" s="16" t="s">
        <v>148</v>
      </c>
      <c r="BE446" s="151">
        <f>IF(N446="základní",J446,0)</f>
        <v>0</v>
      </c>
      <c r="BF446" s="151">
        <f>IF(N446="snížená",J446,0)</f>
        <v>0</v>
      </c>
      <c r="BG446" s="151">
        <f>IF(N446="zákl. přenesená",J446,0)</f>
        <v>0</v>
      </c>
      <c r="BH446" s="151">
        <f>IF(N446="sníž. přenesená",J446,0)</f>
        <v>0</v>
      </c>
      <c r="BI446" s="151">
        <f>IF(N446="nulová",J446,0)</f>
        <v>0</v>
      </c>
      <c r="BJ446" s="16" t="s">
        <v>125</v>
      </c>
      <c r="BK446" s="151">
        <f>ROUND(I446*H446,2)</f>
        <v>0</v>
      </c>
      <c r="BL446" s="16" t="s">
        <v>228</v>
      </c>
      <c r="BM446" s="150" t="s">
        <v>947</v>
      </c>
    </row>
    <row r="447" spans="2:65" s="1" customFormat="1" ht="24.2" customHeight="1">
      <c r="B447" s="111"/>
      <c r="C447" s="140" t="s">
        <v>948</v>
      </c>
      <c r="D447" s="140" t="s">
        <v>151</v>
      </c>
      <c r="E447" s="141" t="s">
        <v>949</v>
      </c>
      <c r="F447" s="142" t="s">
        <v>950</v>
      </c>
      <c r="G447" s="143" t="s">
        <v>154</v>
      </c>
      <c r="H447" s="144">
        <v>71.811999999999998</v>
      </c>
      <c r="I447" s="145"/>
      <c r="J447" s="146">
        <f>ROUND(I447*H447,2)</f>
        <v>0</v>
      </c>
      <c r="K447" s="142" t="s">
        <v>155</v>
      </c>
      <c r="L447" s="31"/>
      <c r="M447" s="147" t="s">
        <v>1</v>
      </c>
      <c r="N447" s="110" t="s">
        <v>42</v>
      </c>
      <c r="P447" s="148">
        <f>O447*H447</f>
        <v>0</v>
      </c>
      <c r="Q447" s="148">
        <v>1.6000000000000001E-4</v>
      </c>
      <c r="R447" s="148">
        <f>Q447*H447</f>
        <v>1.1489920000000001E-2</v>
      </c>
      <c r="S447" s="148">
        <v>0</v>
      </c>
      <c r="T447" s="149">
        <f>S447*H447</f>
        <v>0</v>
      </c>
      <c r="AR447" s="150" t="s">
        <v>228</v>
      </c>
      <c r="AT447" s="150" t="s">
        <v>151</v>
      </c>
      <c r="AU447" s="150" t="s">
        <v>125</v>
      </c>
      <c r="AY447" s="16" t="s">
        <v>148</v>
      </c>
      <c r="BE447" s="151">
        <f>IF(N447="základní",J447,0)</f>
        <v>0</v>
      </c>
      <c r="BF447" s="151">
        <f>IF(N447="snížená",J447,0)</f>
        <v>0</v>
      </c>
      <c r="BG447" s="151">
        <f>IF(N447="zákl. přenesená",J447,0)</f>
        <v>0</v>
      </c>
      <c r="BH447" s="151">
        <f>IF(N447="sníž. přenesená",J447,0)</f>
        <v>0</v>
      </c>
      <c r="BI447" s="151">
        <f>IF(N447="nulová",J447,0)</f>
        <v>0</v>
      </c>
      <c r="BJ447" s="16" t="s">
        <v>125</v>
      </c>
      <c r="BK447" s="151">
        <f>ROUND(I447*H447,2)</f>
        <v>0</v>
      </c>
      <c r="BL447" s="16" t="s">
        <v>228</v>
      </c>
      <c r="BM447" s="150" t="s">
        <v>951</v>
      </c>
    </row>
    <row r="448" spans="2:65" s="11" customFormat="1" ht="25.9" customHeight="1">
      <c r="B448" s="128"/>
      <c r="D448" s="129" t="s">
        <v>75</v>
      </c>
      <c r="E448" s="130" t="s">
        <v>952</v>
      </c>
      <c r="F448" s="130" t="s">
        <v>953</v>
      </c>
      <c r="I448" s="131"/>
      <c r="J448" s="132">
        <f>BK448</f>
        <v>0</v>
      </c>
      <c r="L448" s="128"/>
      <c r="M448" s="133"/>
      <c r="P448" s="134">
        <f>SUM(P449:P475)</f>
        <v>0</v>
      </c>
      <c r="R448" s="134">
        <f>SUM(R449:R475)</f>
        <v>0</v>
      </c>
      <c r="T448" s="135">
        <f>SUM(T449:T475)</f>
        <v>0</v>
      </c>
      <c r="AR448" s="129" t="s">
        <v>156</v>
      </c>
      <c r="AT448" s="136" t="s">
        <v>75</v>
      </c>
      <c r="AU448" s="136" t="s">
        <v>76</v>
      </c>
      <c r="AY448" s="129" t="s">
        <v>148</v>
      </c>
      <c r="BK448" s="137">
        <f>SUM(BK449:BK475)</f>
        <v>0</v>
      </c>
    </row>
    <row r="449" spans="2:65" s="1" customFormat="1" ht="16.5" customHeight="1">
      <c r="B449" s="111"/>
      <c r="C449" s="140" t="s">
        <v>954</v>
      </c>
      <c r="D449" s="140" t="s">
        <v>151</v>
      </c>
      <c r="E449" s="141" t="s">
        <v>955</v>
      </c>
      <c r="F449" s="142" t="s">
        <v>956</v>
      </c>
      <c r="G449" s="143" t="s">
        <v>957</v>
      </c>
      <c r="H449" s="144">
        <v>42</v>
      </c>
      <c r="I449" s="145"/>
      <c r="J449" s="146">
        <f>ROUND(I449*H449,2)</f>
        <v>0</v>
      </c>
      <c r="K449" s="142" t="s">
        <v>155</v>
      </c>
      <c r="L449" s="31"/>
      <c r="M449" s="147" t="s">
        <v>1</v>
      </c>
      <c r="N449" s="110" t="s">
        <v>42</v>
      </c>
      <c r="P449" s="148">
        <f>O449*H449</f>
        <v>0</v>
      </c>
      <c r="Q449" s="148">
        <v>0</v>
      </c>
      <c r="R449" s="148">
        <f>Q449*H449</f>
        <v>0</v>
      </c>
      <c r="S449" s="148">
        <v>0</v>
      </c>
      <c r="T449" s="149">
        <f>S449*H449</f>
        <v>0</v>
      </c>
      <c r="AR449" s="150" t="s">
        <v>958</v>
      </c>
      <c r="AT449" s="150" t="s">
        <v>151</v>
      </c>
      <c r="AU449" s="150" t="s">
        <v>84</v>
      </c>
      <c r="AY449" s="16" t="s">
        <v>148</v>
      </c>
      <c r="BE449" s="151">
        <f>IF(N449="základní",J449,0)</f>
        <v>0</v>
      </c>
      <c r="BF449" s="151">
        <f>IF(N449="snížená",J449,0)</f>
        <v>0</v>
      </c>
      <c r="BG449" s="151">
        <f>IF(N449="zákl. přenesená",J449,0)</f>
        <v>0</v>
      </c>
      <c r="BH449" s="151">
        <f>IF(N449="sníž. přenesená",J449,0)</f>
        <v>0</v>
      </c>
      <c r="BI449" s="151">
        <f>IF(N449="nulová",J449,0)</f>
        <v>0</v>
      </c>
      <c r="BJ449" s="16" t="s">
        <v>125</v>
      </c>
      <c r="BK449" s="151">
        <f>ROUND(I449*H449,2)</f>
        <v>0</v>
      </c>
      <c r="BL449" s="16" t="s">
        <v>958</v>
      </c>
      <c r="BM449" s="150" t="s">
        <v>959</v>
      </c>
    </row>
    <row r="450" spans="2:65" s="14" customFormat="1" ht="22.5">
      <c r="B450" s="167"/>
      <c r="D450" s="153" t="s">
        <v>158</v>
      </c>
      <c r="E450" s="168" t="s">
        <v>1</v>
      </c>
      <c r="F450" s="169" t="s">
        <v>960</v>
      </c>
      <c r="H450" s="168" t="s">
        <v>1</v>
      </c>
      <c r="I450" s="170"/>
      <c r="L450" s="167"/>
      <c r="M450" s="171"/>
      <c r="T450" s="172"/>
      <c r="AT450" s="168" t="s">
        <v>158</v>
      </c>
      <c r="AU450" s="168" t="s">
        <v>84</v>
      </c>
      <c r="AV450" s="14" t="s">
        <v>84</v>
      </c>
      <c r="AW450" s="14" t="s">
        <v>33</v>
      </c>
      <c r="AX450" s="14" t="s">
        <v>76</v>
      </c>
      <c r="AY450" s="168" t="s">
        <v>148</v>
      </c>
    </row>
    <row r="451" spans="2:65" s="14" customFormat="1">
      <c r="B451" s="167"/>
      <c r="D451" s="153" t="s">
        <v>158</v>
      </c>
      <c r="E451" s="168" t="s">
        <v>1</v>
      </c>
      <c r="F451" s="169" t="s">
        <v>961</v>
      </c>
      <c r="H451" s="168" t="s">
        <v>1</v>
      </c>
      <c r="I451" s="170"/>
      <c r="L451" s="167"/>
      <c r="M451" s="171"/>
      <c r="T451" s="172"/>
      <c r="AT451" s="168" t="s">
        <v>158</v>
      </c>
      <c r="AU451" s="168" t="s">
        <v>84</v>
      </c>
      <c r="AV451" s="14" t="s">
        <v>84</v>
      </c>
      <c r="AW451" s="14" t="s">
        <v>33</v>
      </c>
      <c r="AX451" s="14" t="s">
        <v>76</v>
      </c>
      <c r="AY451" s="168" t="s">
        <v>148</v>
      </c>
    </row>
    <row r="452" spans="2:65" s="12" customFormat="1">
      <c r="B452" s="152"/>
      <c r="D452" s="153" t="s">
        <v>158</v>
      </c>
      <c r="E452" s="154" t="s">
        <v>1</v>
      </c>
      <c r="F452" s="155" t="s">
        <v>185</v>
      </c>
      <c r="H452" s="156">
        <v>8</v>
      </c>
      <c r="I452" s="157"/>
      <c r="L452" s="152"/>
      <c r="M452" s="158"/>
      <c r="T452" s="159"/>
      <c r="AT452" s="154" t="s">
        <v>158</v>
      </c>
      <c r="AU452" s="154" t="s">
        <v>84</v>
      </c>
      <c r="AV452" s="12" t="s">
        <v>125</v>
      </c>
      <c r="AW452" s="12" t="s">
        <v>33</v>
      </c>
      <c r="AX452" s="12" t="s">
        <v>76</v>
      </c>
      <c r="AY452" s="154" t="s">
        <v>148</v>
      </c>
    </row>
    <row r="453" spans="2:65" s="14" customFormat="1">
      <c r="B453" s="167"/>
      <c r="D453" s="153" t="s">
        <v>158</v>
      </c>
      <c r="E453" s="168" t="s">
        <v>1</v>
      </c>
      <c r="F453" s="169" t="s">
        <v>962</v>
      </c>
      <c r="H453" s="168" t="s">
        <v>1</v>
      </c>
      <c r="I453" s="170"/>
      <c r="L453" s="167"/>
      <c r="M453" s="171"/>
      <c r="T453" s="172"/>
      <c r="AT453" s="168" t="s">
        <v>158</v>
      </c>
      <c r="AU453" s="168" t="s">
        <v>84</v>
      </c>
      <c r="AV453" s="14" t="s">
        <v>84</v>
      </c>
      <c r="AW453" s="14" t="s">
        <v>33</v>
      </c>
      <c r="AX453" s="14" t="s">
        <v>76</v>
      </c>
      <c r="AY453" s="168" t="s">
        <v>148</v>
      </c>
    </row>
    <row r="454" spans="2:65" s="12" customFormat="1">
      <c r="B454" s="152"/>
      <c r="D454" s="153" t="s">
        <v>158</v>
      </c>
      <c r="E454" s="154" t="s">
        <v>1</v>
      </c>
      <c r="F454" s="155" t="s">
        <v>185</v>
      </c>
      <c r="H454" s="156">
        <v>8</v>
      </c>
      <c r="I454" s="157"/>
      <c r="L454" s="152"/>
      <c r="M454" s="158"/>
      <c r="T454" s="159"/>
      <c r="AT454" s="154" t="s">
        <v>158</v>
      </c>
      <c r="AU454" s="154" t="s">
        <v>84</v>
      </c>
      <c r="AV454" s="12" t="s">
        <v>125</v>
      </c>
      <c r="AW454" s="12" t="s">
        <v>33</v>
      </c>
      <c r="AX454" s="12" t="s">
        <v>76</v>
      </c>
      <c r="AY454" s="154" t="s">
        <v>148</v>
      </c>
    </row>
    <row r="455" spans="2:65" s="14" customFormat="1" ht="22.5">
      <c r="B455" s="167"/>
      <c r="D455" s="153" t="s">
        <v>158</v>
      </c>
      <c r="E455" s="168" t="s">
        <v>1</v>
      </c>
      <c r="F455" s="169" t="s">
        <v>963</v>
      </c>
      <c r="H455" s="168" t="s">
        <v>1</v>
      </c>
      <c r="I455" s="170"/>
      <c r="L455" s="167"/>
      <c r="M455" s="171"/>
      <c r="T455" s="172"/>
      <c r="AT455" s="168" t="s">
        <v>158</v>
      </c>
      <c r="AU455" s="168" t="s">
        <v>84</v>
      </c>
      <c r="AV455" s="14" t="s">
        <v>84</v>
      </c>
      <c r="AW455" s="14" t="s">
        <v>33</v>
      </c>
      <c r="AX455" s="14" t="s">
        <v>76</v>
      </c>
      <c r="AY455" s="168" t="s">
        <v>148</v>
      </c>
    </row>
    <row r="456" spans="2:65" s="12" customFormat="1">
      <c r="B456" s="152"/>
      <c r="D456" s="153" t="s">
        <v>158</v>
      </c>
      <c r="E456" s="154" t="s">
        <v>1</v>
      </c>
      <c r="F456" s="155" t="s">
        <v>125</v>
      </c>
      <c r="H456" s="156">
        <v>2</v>
      </c>
      <c r="I456" s="157"/>
      <c r="L456" s="152"/>
      <c r="M456" s="158"/>
      <c r="T456" s="159"/>
      <c r="AT456" s="154" t="s">
        <v>158</v>
      </c>
      <c r="AU456" s="154" t="s">
        <v>84</v>
      </c>
      <c r="AV456" s="12" t="s">
        <v>125</v>
      </c>
      <c r="AW456" s="12" t="s">
        <v>33</v>
      </c>
      <c r="AX456" s="12" t="s">
        <v>76</v>
      </c>
      <c r="AY456" s="154" t="s">
        <v>148</v>
      </c>
    </row>
    <row r="457" spans="2:65" s="14" customFormat="1">
      <c r="B457" s="167"/>
      <c r="D457" s="153" t="s">
        <v>158</v>
      </c>
      <c r="E457" s="168" t="s">
        <v>1</v>
      </c>
      <c r="F457" s="169" t="s">
        <v>964</v>
      </c>
      <c r="H457" s="168" t="s">
        <v>1</v>
      </c>
      <c r="I457" s="170"/>
      <c r="L457" s="167"/>
      <c r="M457" s="171"/>
      <c r="T457" s="172"/>
      <c r="AT457" s="168" t="s">
        <v>158</v>
      </c>
      <c r="AU457" s="168" t="s">
        <v>84</v>
      </c>
      <c r="AV457" s="14" t="s">
        <v>84</v>
      </c>
      <c r="AW457" s="14" t="s">
        <v>33</v>
      </c>
      <c r="AX457" s="14" t="s">
        <v>76</v>
      </c>
      <c r="AY457" s="168" t="s">
        <v>148</v>
      </c>
    </row>
    <row r="458" spans="2:65" s="12" customFormat="1">
      <c r="B458" s="152"/>
      <c r="D458" s="153" t="s">
        <v>158</v>
      </c>
      <c r="E458" s="154" t="s">
        <v>1</v>
      </c>
      <c r="F458" s="155" t="s">
        <v>185</v>
      </c>
      <c r="H458" s="156">
        <v>8</v>
      </c>
      <c r="I458" s="157"/>
      <c r="L458" s="152"/>
      <c r="M458" s="158"/>
      <c r="T458" s="159"/>
      <c r="AT458" s="154" t="s">
        <v>158</v>
      </c>
      <c r="AU458" s="154" t="s">
        <v>84</v>
      </c>
      <c r="AV458" s="12" t="s">
        <v>125</v>
      </c>
      <c r="AW458" s="12" t="s">
        <v>33</v>
      </c>
      <c r="AX458" s="12" t="s">
        <v>76</v>
      </c>
      <c r="AY458" s="154" t="s">
        <v>148</v>
      </c>
    </row>
    <row r="459" spans="2:65" s="14" customFormat="1">
      <c r="B459" s="167"/>
      <c r="D459" s="153" t="s">
        <v>158</v>
      </c>
      <c r="E459" s="168" t="s">
        <v>1</v>
      </c>
      <c r="F459" s="169" t="s">
        <v>965</v>
      </c>
      <c r="H459" s="168" t="s">
        <v>1</v>
      </c>
      <c r="I459" s="170"/>
      <c r="L459" s="167"/>
      <c r="M459" s="171"/>
      <c r="T459" s="172"/>
      <c r="AT459" s="168" t="s">
        <v>158</v>
      </c>
      <c r="AU459" s="168" t="s">
        <v>84</v>
      </c>
      <c r="AV459" s="14" t="s">
        <v>84</v>
      </c>
      <c r="AW459" s="14" t="s">
        <v>33</v>
      </c>
      <c r="AX459" s="14" t="s">
        <v>76</v>
      </c>
      <c r="AY459" s="168" t="s">
        <v>148</v>
      </c>
    </row>
    <row r="460" spans="2:65" s="12" customFormat="1">
      <c r="B460" s="152"/>
      <c r="D460" s="153" t="s">
        <v>158</v>
      </c>
      <c r="E460" s="154" t="s">
        <v>1</v>
      </c>
      <c r="F460" s="155" t="s">
        <v>185</v>
      </c>
      <c r="H460" s="156">
        <v>8</v>
      </c>
      <c r="I460" s="157"/>
      <c r="L460" s="152"/>
      <c r="M460" s="158"/>
      <c r="T460" s="159"/>
      <c r="AT460" s="154" t="s">
        <v>158</v>
      </c>
      <c r="AU460" s="154" t="s">
        <v>84</v>
      </c>
      <c r="AV460" s="12" t="s">
        <v>125</v>
      </c>
      <c r="AW460" s="12" t="s">
        <v>33</v>
      </c>
      <c r="AX460" s="12" t="s">
        <v>76</v>
      </c>
      <c r="AY460" s="154" t="s">
        <v>148</v>
      </c>
    </row>
    <row r="461" spans="2:65" s="14" customFormat="1">
      <c r="B461" s="167"/>
      <c r="D461" s="153" t="s">
        <v>158</v>
      </c>
      <c r="E461" s="168" t="s">
        <v>1</v>
      </c>
      <c r="F461" s="169" t="s">
        <v>966</v>
      </c>
      <c r="H461" s="168" t="s">
        <v>1</v>
      </c>
      <c r="I461" s="170"/>
      <c r="L461" s="167"/>
      <c r="M461" s="171"/>
      <c r="T461" s="172"/>
      <c r="AT461" s="168" t="s">
        <v>158</v>
      </c>
      <c r="AU461" s="168" t="s">
        <v>84</v>
      </c>
      <c r="AV461" s="14" t="s">
        <v>84</v>
      </c>
      <c r="AW461" s="14" t="s">
        <v>33</v>
      </c>
      <c r="AX461" s="14" t="s">
        <v>76</v>
      </c>
      <c r="AY461" s="168" t="s">
        <v>148</v>
      </c>
    </row>
    <row r="462" spans="2:65" s="12" customFormat="1">
      <c r="B462" s="152"/>
      <c r="D462" s="153" t="s">
        <v>158</v>
      </c>
      <c r="E462" s="154" t="s">
        <v>1</v>
      </c>
      <c r="F462" s="155" t="s">
        <v>185</v>
      </c>
      <c r="H462" s="156">
        <v>8</v>
      </c>
      <c r="I462" s="157"/>
      <c r="L462" s="152"/>
      <c r="M462" s="158"/>
      <c r="T462" s="159"/>
      <c r="AT462" s="154" t="s">
        <v>158</v>
      </c>
      <c r="AU462" s="154" t="s">
        <v>84</v>
      </c>
      <c r="AV462" s="12" t="s">
        <v>125</v>
      </c>
      <c r="AW462" s="12" t="s">
        <v>33</v>
      </c>
      <c r="AX462" s="12" t="s">
        <v>76</v>
      </c>
      <c r="AY462" s="154" t="s">
        <v>148</v>
      </c>
    </row>
    <row r="463" spans="2:65" s="13" customFormat="1">
      <c r="B463" s="160"/>
      <c r="D463" s="153" t="s">
        <v>158</v>
      </c>
      <c r="E463" s="161" t="s">
        <v>1</v>
      </c>
      <c r="F463" s="162" t="s">
        <v>171</v>
      </c>
      <c r="H463" s="163">
        <v>42</v>
      </c>
      <c r="I463" s="164"/>
      <c r="L463" s="160"/>
      <c r="M463" s="165"/>
      <c r="T463" s="166"/>
      <c r="AT463" s="161" t="s">
        <v>158</v>
      </c>
      <c r="AU463" s="161" t="s">
        <v>84</v>
      </c>
      <c r="AV463" s="13" t="s">
        <v>156</v>
      </c>
      <c r="AW463" s="13" t="s">
        <v>33</v>
      </c>
      <c r="AX463" s="13" t="s">
        <v>84</v>
      </c>
      <c r="AY463" s="161" t="s">
        <v>148</v>
      </c>
    </row>
    <row r="464" spans="2:65" s="1" customFormat="1" ht="16.5" customHeight="1">
      <c r="B464" s="111"/>
      <c r="C464" s="140" t="s">
        <v>967</v>
      </c>
      <c r="D464" s="140" t="s">
        <v>151</v>
      </c>
      <c r="E464" s="141" t="s">
        <v>968</v>
      </c>
      <c r="F464" s="142" t="s">
        <v>969</v>
      </c>
      <c r="G464" s="143" t="s">
        <v>957</v>
      </c>
      <c r="H464" s="144">
        <v>16</v>
      </c>
      <c r="I464" s="145"/>
      <c r="J464" s="146">
        <f>ROUND(I464*H464,2)</f>
        <v>0</v>
      </c>
      <c r="K464" s="142" t="s">
        <v>155</v>
      </c>
      <c r="L464" s="31"/>
      <c r="M464" s="147" t="s">
        <v>1</v>
      </c>
      <c r="N464" s="110" t="s">
        <v>42</v>
      </c>
      <c r="P464" s="148">
        <f>O464*H464</f>
        <v>0</v>
      </c>
      <c r="Q464" s="148">
        <v>0</v>
      </c>
      <c r="R464" s="148">
        <f>Q464*H464</f>
        <v>0</v>
      </c>
      <c r="S464" s="148">
        <v>0</v>
      </c>
      <c r="T464" s="149">
        <f>S464*H464</f>
        <v>0</v>
      </c>
      <c r="AR464" s="150" t="s">
        <v>958</v>
      </c>
      <c r="AT464" s="150" t="s">
        <v>151</v>
      </c>
      <c r="AU464" s="150" t="s">
        <v>84</v>
      </c>
      <c r="AY464" s="16" t="s">
        <v>148</v>
      </c>
      <c r="BE464" s="151">
        <f>IF(N464="základní",J464,0)</f>
        <v>0</v>
      </c>
      <c r="BF464" s="151">
        <f>IF(N464="snížená",J464,0)</f>
        <v>0</v>
      </c>
      <c r="BG464" s="151">
        <f>IF(N464="zákl. přenesená",J464,0)</f>
        <v>0</v>
      </c>
      <c r="BH464" s="151">
        <f>IF(N464="sníž. přenesená",J464,0)</f>
        <v>0</v>
      </c>
      <c r="BI464" s="151">
        <f>IF(N464="nulová",J464,0)</f>
        <v>0</v>
      </c>
      <c r="BJ464" s="16" t="s">
        <v>125</v>
      </c>
      <c r="BK464" s="151">
        <f>ROUND(I464*H464,2)</f>
        <v>0</v>
      </c>
      <c r="BL464" s="16" t="s">
        <v>958</v>
      </c>
      <c r="BM464" s="150" t="s">
        <v>970</v>
      </c>
    </row>
    <row r="465" spans="2:65" s="14" customFormat="1" ht="33.75">
      <c r="B465" s="167"/>
      <c r="D465" s="153" t="s">
        <v>158</v>
      </c>
      <c r="E465" s="168" t="s">
        <v>1</v>
      </c>
      <c r="F465" s="169" t="s">
        <v>971</v>
      </c>
      <c r="H465" s="168" t="s">
        <v>1</v>
      </c>
      <c r="I465" s="170"/>
      <c r="L465" s="167"/>
      <c r="M465" s="171"/>
      <c r="T465" s="172"/>
      <c r="AT465" s="168" t="s">
        <v>158</v>
      </c>
      <c r="AU465" s="168" t="s">
        <v>84</v>
      </c>
      <c r="AV465" s="14" t="s">
        <v>84</v>
      </c>
      <c r="AW465" s="14" t="s">
        <v>33</v>
      </c>
      <c r="AX465" s="14" t="s">
        <v>76</v>
      </c>
      <c r="AY465" s="168" t="s">
        <v>148</v>
      </c>
    </row>
    <row r="466" spans="2:65" s="12" customFormat="1">
      <c r="B466" s="152"/>
      <c r="D466" s="153" t="s">
        <v>158</v>
      </c>
      <c r="E466" s="154" t="s">
        <v>1</v>
      </c>
      <c r="F466" s="155" t="s">
        <v>185</v>
      </c>
      <c r="H466" s="156">
        <v>8</v>
      </c>
      <c r="I466" s="157"/>
      <c r="L466" s="152"/>
      <c r="M466" s="158"/>
      <c r="T466" s="159"/>
      <c r="AT466" s="154" t="s">
        <v>158</v>
      </c>
      <c r="AU466" s="154" t="s">
        <v>84</v>
      </c>
      <c r="AV466" s="12" t="s">
        <v>125</v>
      </c>
      <c r="AW466" s="12" t="s">
        <v>33</v>
      </c>
      <c r="AX466" s="12" t="s">
        <v>76</v>
      </c>
      <c r="AY466" s="154" t="s">
        <v>148</v>
      </c>
    </row>
    <row r="467" spans="2:65" s="14" customFormat="1">
      <c r="B467" s="167"/>
      <c r="D467" s="153" t="s">
        <v>158</v>
      </c>
      <c r="E467" s="168" t="s">
        <v>1</v>
      </c>
      <c r="F467" s="169" t="s">
        <v>972</v>
      </c>
      <c r="H467" s="168" t="s">
        <v>1</v>
      </c>
      <c r="I467" s="170"/>
      <c r="L467" s="167"/>
      <c r="M467" s="171"/>
      <c r="T467" s="172"/>
      <c r="AT467" s="168" t="s">
        <v>158</v>
      </c>
      <c r="AU467" s="168" t="s">
        <v>84</v>
      </c>
      <c r="AV467" s="14" t="s">
        <v>84</v>
      </c>
      <c r="AW467" s="14" t="s">
        <v>33</v>
      </c>
      <c r="AX467" s="14" t="s">
        <v>76</v>
      </c>
      <c r="AY467" s="168" t="s">
        <v>148</v>
      </c>
    </row>
    <row r="468" spans="2:65" s="12" customFormat="1">
      <c r="B468" s="152"/>
      <c r="D468" s="153" t="s">
        <v>158</v>
      </c>
      <c r="E468" s="154" t="s">
        <v>1</v>
      </c>
      <c r="F468" s="155" t="s">
        <v>185</v>
      </c>
      <c r="H468" s="156">
        <v>8</v>
      </c>
      <c r="I468" s="157"/>
      <c r="L468" s="152"/>
      <c r="M468" s="158"/>
      <c r="T468" s="159"/>
      <c r="AT468" s="154" t="s">
        <v>158</v>
      </c>
      <c r="AU468" s="154" t="s">
        <v>84</v>
      </c>
      <c r="AV468" s="12" t="s">
        <v>125</v>
      </c>
      <c r="AW468" s="12" t="s">
        <v>33</v>
      </c>
      <c r="AX468" s="12" t="s">
        <v>76</v>
      </c>
      <c r="AY468" s="154" t="s">
        <v>148</v>
      </c>
    </row>
    <row r="469" spans="2:65" s="13" customFormat="1">
      <c r="B469" s="160"/>
      <c r="D469" s="153" t="s">
        <v>158</v>
      </c>
      <c r="E469" s="161" t="s">
        <v>1</v>
      </c>
      <c r="F469" s="162" t="s">
        <v>171</v>
      </c>
      <c r="H469" s="163">
        <v>16</v>
      </c>
      <c r="I469" s="164"/>
      <c r="L469" s="160"/>
      <c r="M469" s="165"/>
      <c r="T469" s="166"/>
      <c r="AT469" s="161" t="s">
        <v>158</v>
      </c>
      <c r="AU469" s="161" t="s">
        <v>84</v>
      </c>
      <c r="AV469" s="13" t="s">
        <v>156</v>
      </c>
      <c r="AW469" s="13" t="s">
        <v>33</v>
      </c>
      <c r="AX469" s="13" t="s">
        <v>84</v>
      </c>
      <c r="AY469" s="161" t="s">
        <v>148</v>
      </c>
    </row>
    <row r="470" spans="2:65" s="1" customFormat="1" ht="16.5" customHeight="1">
      <c r="B470" s="111"/>
      <c r="C470" s="140" t="s">
        <v>973</v>
      </c>
      <c r="D470" s="140" t="s">
        <v>151</v>
      </c>
      <c r="E470" s="141" t="s">
        <v>974</v>
      </c>
      <c r="F470" s="142" t="s">
        <v>975</v>
      </c>
      <c r="G470" s="143" t="s">
        <v>957</v>
      </c>
      <c r="H470" s="144">
        <v>4</v>
      </c>
      <c r="I470" s="145"/>
      <c r="J470" s="146">
        <f>ROUND(I470*H470,2)</f>
        <v>0</v>
      </c>
      <c r="K470" s="142" t="s">
        <v>155</v>
      </c>
      <c r="L470" s="31"/>
      <c r="M470" s="147" t="s">
        <v>1</v>
      </c>
      <c r="N470" s="110" t="s">
        <v>42</v>
      </c>
      <c r="P470" s="148">
        <f>O470*H470</f>
        <v>0</v>
      </c>
      <c r="Q470" s="148">
        <v>0</v>
      </c>
      <c r="R470" s="148">
        <f>Q470*H470</f>
        <v>0</v>
      </c>
      <c r="S470" s="148">
        <v>0</v>
      </c>
      <c r="T470" s="149">
        <f>S470*H470</f>
        <v>0</v>
      </c>
      <c r="AR470" s="150" t="s">
        <v>958</v>
      </c>
      <c r="AT470" s="150" t="s">
        <v>151</v>
      </c>
      <c r="AU470" s="150" t="s">
        <v>84</v>
      </c>
      <c r="AY470" s="16" t="s">
        <v>148</v>
      </c>
      <c r="BE470" s="151">
        <f>IF(N470="základní",J470,0)</f>
        <v>0</v>
      </c>
      <c r="BF470" s="151">
        <f>IF(N470="snížená",J470,0)</f>
        <v>0</v>
      </c>
      <c r="BG470" s="151">
        <f>IF(N470="zákl. přenesená",J470,0)</f>
        <v>0</v>
      </c>
      <c r="BH470" s="151">
        <f>IF(N470="sníž. přenesená",J470,0)</f>
        <v>0</v>
      </c>
      <c r="BI470" s="151">
        <f>IF(N470="nulová",J470,0)</f>
        <v>0</v>
      </c>
      <c r="BJ470" s="16" t="s">
        <v>125</v>
      </c>
      <c r="BK470" s="151">
        <f>ROUND(I470*H470,2)</f>
        <v>0</v>
      </c>
      <c r="BL470" s="16" t="s">
        <v>958</v>
      </c>
      <c r="BM470" s="150" t="s">
        <v>976</v>
      </c>
    </row>
    <row r="471" spans="2:65" s="14" customFormat="1">
      <c r="B471" s="167"/>
      <c r="D471" s="153" t="s">
        <v>158</v>
      </c>
      <c r="E471" s="168" t="s">
        <v>1</v>
      </c>
      <c r="F471" s="169" t="s">
        <v>977</v>
      </c>
      <c r="H471" s="168" t="s">
        <v>1</v>
      </c>
      <c r="I471" s="170"/>
      <c r="L471" s="167"/>
      <c r="M471" s="171"/>
      <c r="T471" s="172"/>
      <c r="AT471" s="168" t="s">
        <v>158</v>
      </c>
      <c r="AU471" s="168" t="s">
        <v>84</v>
      </c>
      <c r="AV471" s="14" t="s">
        <v>84</v>
      </c>
      <c r="AW471" s="14" t="s">
        <v>33</v>
      </c>
      <c r="AX471" s="14" t="s">
        <v>76</v>
      </c>
      <c r="AY471" s="168" t="s">
        <v>148</v>
      </c>
    </row>
    <row r="472" spans="2:65" s="12" customFormat="1">
      <c r="B472" s="152"/>
      <c r="D472" s="153" t="s">
        <v>158</v>
      </c>
      <c r="E472" s="154" t="s">
        <v>1</v>
      </c>
      <c r="F472" s="155" t="s">
        <v>156</v>
      </c>
      <c r="H472" s="156">
        <v>4</v>
      </c>
      <c r="I472" s="157"/>
      <c r="L472" s="152"/>
      <c r="M472" s="158"/>
      <c r="T472" s="159"/>
      <c r="AT472" s="154" t="s">
        <v>158</v>
      </c>
      <c r="AU472" s="154" t="s">
        <v>84</v>
      </c>
      <c r="AV472" s="12" t="s">
        <v>125</v>
      </c>
      <c r="AW472" s="12" t="s">
        <v>33</v>
      </c>
      <c r="AX472" s="12" t="s">
        <v>84</v>
      </c>
      <c r="AY472" s="154" t="s">
        <v>148</v>
      </c>
    </row>
    <row r="473" spans="2:65" s="1" customFormat="1" ht="21.75" customHeight="1">
      <c r="B473" s="111"/>
      <c r="C473" s="140" t="s">
        <v>978</v>
      </c>
      <c r="D473" s="140" t="s">
        <v>151</v>
      </c>
      <c r="E473" s="141" t="s">
        <v>979</v>
      </c>
      <c r="F473" s="142" t="s">
        <v>980</v>
      </c>
      <c r="G473" s="143" t="s">
        <v>957</v>
      </c>
      <c r="H473" s="144">
        <v>4</v>
      </c>
      <c r="I473" s="145"/>
      <c r="J473" s="146">
        <f>ROUND(I473*H473,2)</f>
        <v>0</v>
      </c>
      <c r="K473" s="142" t="s">
        <v>155</v>
      </c>
      <c r="L473" s="31"/>
      <c r="M473" s="147" t="s">
        <v>1</v>
      </c>
      <c r="N473" s="110" t="s">
        <v>42</v>
      </c>
      <c r="P473" s="148">
        <f>O473*H473</f>
        <v>0</v>
      </c>
      <c r="Q473" s="148">
        <v>0</v>
      </c>
      <c r="R473" s="148">
        <f>Q473*H473</f>
        <v>0</v>
      </c>
      <c r="S473" s="148">
        <v>0</v>
      </c>
      <c r="T473" s="149">
        <f>S473*H473</f>
        <v>0</v>
      </c>
      <c r="AR473" s="150" t="s">
        <v>958</v>
      </c>
      <c r="AT473" s="150" t="s">
        <v>151</v>
      </c>
      <c r="AU473" s="150" t="s">
        <v>84</v>
      </c>
      <c r="AY473" s="16" t="s">
        <v>148</v>
      </c>
      <c r="BE473" s="151">
        <f>IF(N473="základní",J473,0)</f>
        <v>0</v>
      </c>
      <c r="BF473" s="151">
        <f>IF(N473="snížená",J473,0)</f>
        <v>0</v>
      </c>
      <c r="BG473" s="151">
        <f>IF(N473="zákl. přenesená",J473,0)</f>
        <v>0</v>
      </c>
      <c r="BH473" s="151">
        <f>IF(N473="sníž. přenesená",J473,0)</f>
        <v>0</v>
      </c>
      <c r="BI473" s="151">
        <f>IF(N473="nulová",J473,0)</f>
        <v>0</v>
      </c>
      <c r="BJ473" s="16" t="s">
        <v>125</v>
      </c>
      <c r="BK473" s="151">
        <f>ROUND(I473*H473,2)</f>
        <v>0</v>
      </c>
      <c r="BL473" s="16" t="s">
        <v>958</v>
      </c>
      <c r="BM473" s="150" t="s">
        <v>981</v>
      </c>
    </row>
    <row r="474" spans="2:65" s="14" customFormat="1">
      <c r="B474" s="167"/>
      <c r="D474" s="153" t="s">
        <v>158</v>
      </c>
      <c r="E474" s="168" t="s">
        <v>1</v>
      </c>
      <c r="F474" s="169" t="s">
        <v>982</v>
      </c>
      <c r="H474" s="168" t="s">
        <v>1</v>
      </c>
      <c r="I474" s="170"/>
      <c r="L474" s="167"/>
      <c r="M474" s="171"/>
      <c r="T474" s="172"/>
      <c r="AT474" s="168" t="s">
        <v>158</v>
      </c>
      <c r="AU474" s="168" t="s">
        <v>84</v>
      </c>
      <c r="AV474" s="14" t="s">
        <v>84</v>
      </c>
      <c r="AW474" s="14" t="s">
        <v>33</v>
      </c>
      <c r="AX474" s="14" t="s">
        <v>76</v>
      </c>
      <c r="AY474" s="168" t="s">
        <v>148</v>
      </c>
    </row>
    <row r="475" spans="2:65" s="12" customFormat="1">
      <c r="B475" s="152"/>
      <c r="D475" s="153" t="s">
        <v>158</v>
      </c>
      <c r="E475" s="154" t="s">
        <v>1</v>
      </c>
      <c r="F475" s="155" t="s">
        <v>156</v>
      </c>
      <c r="H475" s="156">
        <v>4</v>
      </c>
      <c r="I475" s="157"/>
      <c r="L475" s="152"/>
      <c r="M475" s="158"/>
      <c r="T475" s="159"/>
      <c r="AT475" s="154" t="s">
        <v>158</v>
      </c>
      <c r="AU475" s="154" t="s">
        <v>84</v>
      </c>
      <c r="AV475" s="12" t="s">
        <v>125</v>
      </c>
      <c r="AW475" s="12" t="s">
        <v>33</v>
      </c>
      <c r="AX475" s="12" t="s">
        <v>84</v>
      </c>
      <c r="AY475" s="154" t="s">
        <v>148</v>
      </c>
    </row>
    <row r="476" spans="2:65" s="11" customFormat="1" ht="25.9" customHeight="1">
      <c r="B476" s="128"/>
      <c r="D476" s="129" t="s">
        <v>75</v>
      </c>
      <c r="E476" s="130" t="s">
        <v>124</v>
      </c>
      <c r="F476" s="130" t="s">
        <v>983</v>
      </c>
      <c r="I476" s="131"/>
      <c r="J476" s="132">
        <f>BK476</f>
        <v>0</v>
      </c>
      <c r="L476" s="128"/>
      <c r="M476" s="133"/>
      <c r="P476" s="134">
        <f>P477+P479</f>
        <v>0</v>
      </c>
      <c r="R476" s="134">
        <f>R477+R479</f>
        <v>0</v>
      </c>
      <c r="T476" s="135">
        <f>T477+T479</f>
        <v>0</v>
      </c>
      <c r="AR476" s="129" t="s">
        <v>173</v>
      </c>
      <c r="AT476" s="136" t="s">
        <v>75</v>
      </c>
      <c r="AU476" s="136" t="s">
        <v>76</v>
      </c>
      <c r="AY476" s="129" t="s">
        <v>148</v>
      </c>
      <c r="BK476" s="137">
        <f>BK477+BK479</f>
        <v>0</v>
      </c>
    </row>
    <row r="477" spans="2:65" s="11" customFormat="1" ht="22.9" customHeight="1">
      <c r="B477" s="128"/>
      <c r="D477" s="129" t="s">
        <v>75</v>
      </c>
      <c r="E477" s="138" t="s">
        <v>984</v>
      </c>
      <c r="F477" s="138" t="s">
        <v>123</v>
      </c>
      <c r="I477" s="131"/>
      <c r="J477" s="139">
        <f>BK477</f>
        <v>0</v>
      </c>
      <c r="L477" s="128"/>
      <c r="M477" s="133"/>
      <c r="P477" s="134">
        <f>P478</f>
        <v>0</v>
      </c>
      <c r="R477" s="134">
        <f>R478</f>
        <v>0</v>
      </c>
      <c r="T477" s="135">
        <f>T478</f>
        <v>0</v>
      </c>
      <c r="AR477" s="129" t="s">
        <v>173</v>
      </c>
      <c r="AT477" s="136" t="s">
        <v>75</v>
      </c>
      <c r="AU477" s="136" t="s">
        <v>84</v>
      </c>
      <c r="AY477" s="129" t="s">
        <v>148</v>
      </c>
      <c r="BK477" s="137">
        <f>BK478</f>
        <v>0</v>
      </c>
    </row>
    <row r="478" spans="2:65" s="1" customFormat="1" ht="16.5" customHeight="1">
      <c r="B478" s="111"/>
      <c r="C478" s="140" t="s">
        <v>985</v>
      </c>
      <c r="D478" s="140" t="s">
        <v>151</v>
      </c>
      <c r="E478" s="141" t="s">
        <v>986</v>
      </c>
      <c r="F478" s="142" t="s">
        <v>123</v>
      </c>
      <c r="G478" s="143" t="s">
        <v>349</v>
      </c>
      <c r="H478" s="144">
        <v>1</v>
      </c>
      <c r="I478" s="145"/>
      <c r="J478" s="146">
        <f>ROUND(I478*H478,2)</f>
        <v>0</v>
      </c>
      <c r="K478" s="142" t="s">
        <v>155</v>
      </c>
      <c r="L478" s="31"/>
      <c r="M478" s="147" t="s">
        <v>1</v>
      </c>
      <c r="N478" s="110" t="s">
        <v>42</v>
      </c>
      <c r="P478" s="148">
        <f>O478*H478</f>
        <v>0</v>
      </c>
      <c r="Q478" s="148">
        <v>0</v>
      </c>
      <c r="R478" s="148">
        <f>Q478*H478</f>
        <v>0</v>
      </c>
      <c r="S478" s="148">
        <v>0</v>
      </c>
      <c r="T478" s="149">
        <f>S478*H478</f>
        <v>0</v>
      </c>
      <c r="AR478" s="150" t="s">
        <v>987</v>
      </c>
      <c r="AT478" s="150" t="s">
        <v>151</v>
      </c>
      <c r="AU478" s="150" t="s">
        <v>125</v>
      </c>
      <c r="AY478" s="16" t="s">
        <v>148</v>
      </c>
      <c r="BE478" s="151">
        <f>IF(N478="základní",J478,0)</f>
        <v>0</v>
      </c>
      <c r="BF478" s="151">
        <f>IF(N478="snížená",J478,0)</f>
        <v>0</v>
      </c>
      <c r="BG478" s="151">
        <f>IF(N478="zákl. přenesená",J478,0)</f>
        <v>0</v>
      </c>
      <c r="BH478" s="151">
        <f>IF(N478="sníž. přenesená",J478,0)</f>
        <v>0</v>
      </c>
      <c r="BI478" s="151">
        <f>IF(N478="nulová",J478,0)</f>
        <v>0</v>
      </c>
      <c r="BJ478" s="16" t="s">
        <v>125</v>
      </c>
      <c r="BK478" s="151">
        <f>ROUND(I478*H478,2)</f>
        <v>0</v>
      </c>
      <c r="BL478" s="16" t="s">
        <v>987</v>
      </c>
      <c r="BM478" s="150" t="s">
        <v>988</v>
      </c>
    </row>
    <row r="479" spans="2:65" s="11" customFormat="1" ht="22.9" customHeight="1">
      <c r="B479" s="128"/>
      <c r="D479" s="129" t="s">
        <v>75</v>
      </c>
      <c r="E479" s="138" t="s">
        <v>989</v>
      </c>
      <c r="F479" s="138" t="s">
        <v>128</v>
      </c>
      <c r="I479" s="131"/>
      <c r="J479" s="139">
        <f>BK479</f>
        <v>0</v>
      </c>
      <c r="L479" s="128"/>
      <c r="M479" s="133"/>
      <c r="P479" s="134">
        <f>P480</f>
        <v>0</v>
      </c>
      <c r="R479" s="134">
        <f>R480</f>
        <v>0</v>
      </c>
      <c r="T479" s="135">
        <f>T480</f>
        <v>0</v>
      </c>
      <c r="AR479" s="129" t="s">
        <v>173</v>
      </c>
      <c r="AT479" s="136" t="s">
        <v>75</v>
      </c>
      <c r="AU479" s="136" t="s">
        <v>84</v>
      </c>
      <c r="AY479" s="129" t="s">
        <v>148</v>
      </c>
      <c r="BK479" s="137">
        <f>BK480</f>
        <v>0</v>
      </c>
    </row>
    <row r="480" spans="2:65" s="1" customFormat="1" ht="16.5" customHeight="1">
      <c r="B480" s="111"/>
      <c r="C480" s="140" t="s">
        <v>990</v>
      </c>
      <c r="D480" s="140" t="s">
        <v>151</v>
      </c>
      <c r="E480" s="141" t="s">
        <v>991</v>
      </c>
      <c r="F480" s="142" t="s">
        <v>128</v>
      </c>
      <c r="G480" s="143" t="s">
        <v>349</v>
      </c>
      <c r="H480" s="144">
        <v>1</v>
      </c>
      <c r="I480" s="145"/>
      <c r="J480" s="146">
        <f>ROUND(I480*H480,2)</f>
        <v>0</v>
      </c>
      <c r="K480" s="142" t="s">
        <v>155</v>
      </c>
      <c r="L480" s="31"/>
      <c r="M480" s="183" t="s">
        <v>1</v>
      </c>
      <c r="N480" s="184" t="s">
        <v>42</v>
      </c>
      <c r="O480" s="185"/>
      <c r="P480" s="186">
        <f>O480*H480</f>
        <v>0</v>
      </c>
      <c r="Q480" s="186">
        <v>0</v>
      </c>
      <c r="R480" s="186">
        <f>Q480*H480</f>
        <v>0</v>
      </c>
      <c r="S480" s="186">
        <v>0</v>
      </c>
      <c r="T480" s="187">
        <f>S480*H480</f>
        <v>0</v>
      </c>
      <c r="AR480" s="150" t="s">
        <v>987</v>
      </c>
      <c r="AT480" s="150" t="s">
        <v>151</v>
      </c>
      <c r="AU480" s="150" t="s">
        <v>125</v>
      </c>
      <c r="AY480" s="16" t="s">
        <v>148</v>
      </c>
      <c r="BE480" s="151">
        <f>IF(N480="základní",J480,0)</f>
        <v>0</v>
      </c>
      <c r="BF480" s="151">
        <f>IF(N480="snížená",J480,0)</f>
        <v>0</v>
      </c>
      <c r="BG480" s="151">
        <f>IF(N480="zákl. přenesená",J480,0)</f>
        <v>0</v>
      </c>
      <c r="BH480" s="151">
        <f>IF(N480="sníž. přenesená",J480,0)</f>
        <v>0</v>
      </c>
      <c r="BI480" s="151">
        <f>IF(N480="nulová",J480,0)</f>
        <v>0</v>
      </c>
      <c r="BJ480" s="16" t="s">
        <v>125</v>
      </c>
      <c r="BK480" s="151">
        <f>ROUND(I480*H480,2)</f>
        <v>0</v>
      </c>
      <c r="BL480" s="16" t="s">
        <v>987</v>
      </c>
      <c r="BM480" s="150" t="s">
        <v>992</v>
      </c>
    </row>
    <row r="481" spans="2:12" s="1" customFormat="1" ht="6.95" customHeight="1">
      <c r="B481" s="43"/>
      <c r="C481" s="44"/>
      <c r="D481" s="44"/>
      <c r="E481" s="44"/>
      <c r="F481" s="44"/>
      <c r="G481" s="44"/>
      <c r="H481" s="44"/>
      <c r="I481" s="44"/>
      <c r="J481" s="44"/>
      <c r="K481" s="44"/>
      <c r="L481" s="31"/>
    </row>
  </sheetData>
  <autoFilter ref="C151:K480" xr:uid="{00000000-0009-0000-0000-000001000000}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 2023 - Bytová jednotka ...</vt:lpstr>
      <vt:lpstr>'2 2023 - Bytová jednotka ...'!Názvy_tisku</vt:lpstr>
      <vt:lpstr>'Rekapitulace stavby'!Názvy_tisku</vt:lpstr>
      <vt:lpstr>'2 2023 - Bytová jednotka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TISK\Tisk</dc:creator>
  <cp:lastModifiedBy>Rárová Renáta</cp:lastModifiedBy>
  <dcterms:created xsi:type="dcterms:W3CDTF">2024-01-10T12:38:54Z</dcterms:created>
  <dcterms:modified xsi:type="dcterms:W3CDTF">2025-07-23T05:31:51Z</dcterms:modified>
</cp:coreProperties>
</file>