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199 ŠPA\"/>
    </mc:Choice>
  </mc:AlternateContent>
  <xr:revisionPtr revIDLastSave="0" documentId="8_{CB278CBC-1D47-4F9A-8F39-00B80436E3E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kapitulace stavby" sheetId="1" r:id="rId1"/>
    <sheet name="1 - Bytová jednotka č. 59" sheetId="2" r:id="rId2"/>
    <sheet name="Pokyny pro vyplnění" sheetId="3" r:id="rId3"/>
  </sheets>
  <definedNames>
    <definedName name="_xlnm._FilterDatabase" localSheetId="1" hidden="1">'1 - Bytová jednotka č. 59'!$C$101:$K$389</definedName>
    <definedName name="_xlnm.Print_Titles" localSheetId="1">'1 - Bytová jednotka č. 59'!$101:$101</definedName>
    <definedName name="_xlnm.Print_Titles" localSheetId="0">'Rekapitulace stavby'!$49:$49</definedName>
    <definedName name="_xlnm.Print_Area" localSheetId="1">'1 - Bytová jednotka č. 59'!$C$4:$J$36,'1 - Bytová jednotka č. 59'!$C$42:$J$83,'1 - Bytová jednotka č. 59'!$C$89:$K$389</definedName>
    <definedName name="_xlnm.Print_Area" localSheetId="2">'Pokyny pro vyplnění'!$B$2:$K$69,'Pokyny pro vyplnění'!$B$72:$K$116,'Pokyny pro vyplnění'!$B$119:$K$188,'Pokyny pro vyplnění'!$B$196:$K$216</definedName>
    <definedName name="_xlnm.Print_Area" localSheetId="0">'Rekapitulace stavby'!$D$4:$AO$33,'Rekapitulace stavby'!$C$39:$AQ$53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224" i="2" l="1"/>
  <c r="BI224" i="2"/>
  <c r="BH224" i="2"/>
  <c r="BG224" i="2"/>
  <c r="BE224" i="2"/>
  <c r="T224" i="2"/>
  <c r="R224" i="2"/>
  <c r="P224" i="2"/>
  <c r="J224" i="2"/>
  <c r="BF224" i="2" s="1"/>
  <c r="BK223" i="2"/>
  <c r="BI223" i="2"/>
  <c r="BH223" i="2"/>
  <c r="BG223" i="2"/>
  <c r="BE223" i="2"/>
  <c r="T223" i="2"/>
  <c r="R223" i="2"/>
  <c r="P223" i="2"/>
  <c r="J223" i="2"/>
  <c r="BF223" i="2" s="1"/>
  <c r="J247" i="2" l="1"/>
  <c r="J246" i="2"/>
  <c r="J238" i="2"/>
  <c r="J239" i="2"/>
  <c r="AY52" i="1"/>
  <c r="AX52" i="1"/>
  <c r="BI389" i="2"/>
  <c r="BH389" i="2"/>
  <c r="BG389" i="2"/>
  <c r="BE389" i="2"/>
  <c r="T389" i="2"/>
  <c r="T388" i="2" s="1"/>
  <c r="R389" i="2"/>
  <c r="R388" i="2" s="1"/>
  <c r="P389" i="2"/>
  <c r="P388" i="2" s="1"/>
  <c r="BK389" i="2"/>
  <c r="BK388" i="2" s="1"/>
  <c r="J388" i="2" s="1"/>
  <c r="J82" i="2" s="1"/>
  <c r="J389" i="2"/>
  <c r="BF389" i="2" s="1"/>
  <c r="BI387" i="2"/>
  <c r="BH387" i="2"/>
  <c r="BG387" i="2"/>
  <c r="BE387" i="2"/>
  <c r="T387" i="2"/>
  <c r="T386" i="2" s="1"/>
  <c r="R387" i="2"/>
  <c r="R386" i="2" s="1"/>
  <c r="P387" i="2"/>
  <c r="P386" i="2" s="1"/>
  <c r="BK387" i="2"/>
  <c r="BK386" i="2" s="1"/>
  <c r="J387" i="2"/>
  <c r="BF387" i="2" s="1"/>
  <c r="BI382" i="2"/>
  <c r="BH382" i="2"/>
  <c r="BG382" i="2"/>
  <c r="BE382" i="2"/>
  <c r="T382" i="2"/>
  <c r="R382" i="2"/>
  <c r="P382" i="2"/>
  <c r="BK382" i="2"/>
  <c r="J382" i="2"/>
  <c r="BF382" i="2" s="1"/>
  <c r="BI376" i="2"/>
  <c r="BH376" i="2"/>
  <c r="BG376" i="2"/>
  <c r="BE376" i="2"/>
  <c r="T376" i="2"/>
  <c r="R376" i="2"/>
  <c r="P376" i="2"/>
  <c r="BK376" i="2"/>
  <c r="J376" i="2"/>
  <c r="BF376" i="2" s="1"/>
  <c r="BI361" i="2"/>
  <c r="BH361" i="2"/>
  <c r="BG361" i="2"/>
  <c r="BE361" i="2"/>
  <c r="T361" i="2"/>
  <c r="R361" i="2"/>
  <c r="P361" i="2"/>
  <c r="BK361" i="2"/>
  <c r="J361" i="2"/>
  <c r="BF361" i="2" s="1"/>
  <c r="BI359" i="2"/>
  <c r="BH359" i="2"/>
  <c r="BG359" i="2"/>
  <c r="BE359" i="2"/>
  <c r="T359" i="2"/>
  <c r="R359" i="2"/>
  <c r="P359" i="2"/>
  <c r="BK359" i="2"/>
  <c r="J359" i="2"/>
  <c r="BF359" i="2" s="1"/>
  <c r="BI358" i="2"/>
  <c r="BH358" i="2"/>
  <c r="BG358" i="2"/>
  <c r="BE358" i="2"/>
  <c r="T358" i="2"/>
  <c r="R358" i="2"/>
  <c r="P358" i="2"/>
  <c r="BK358" i="2"/>
  <c r="J358" i="2"/>
  <c r="BF358" i="2" s="1"/>
  <c r="BI347" i="2"/>
  <c r="BH347" i="2"/>
  <c r="BG347" i="2"/>
  <c r="BE347" i="2"/>
  <c r="T347" i="2"/>
  <c r="R347" i="2"/>
  <c r="P347" i="2"/>
  <c r="BK347" i="2"/>
  <c r="J347" i="2"/>
  <c r="BF347" i="2" s="1"/>
  <c r="BI345" i="2"/>
  <c r="BH345" i="2"/>
  <c r="BG345" i="2"/>
  <c r="BE345" i="2"/>
  <c r="T345" i="2"/>
  <c r="R345" i="2"/>
  <c r="P345" i="2"/>
  <c r="BK345" i="2"/>
  <c r="J345" i="2"/>
  <c r="BF345" i="2" s="1"/>
  <c r="BI342" i="2"/>
  <c r="BH342" i="2"/>
  <c r="BG342" i="2"/>
  <c r="BE342" i="2"/>
  <c r="T342" i="2"/>
  <c r="R342" i="2"/>
  <c r="P342" i="2"/>
  <c r="BK342" i="2"/>
  <c r="J342" i="2"/>
  <c r="BF342" i="2" s="1"/>
  <c r="BI341" i="2"/>
  <c r="BH341" i="2"/>
  <c r="BG341" i="2"/>
  <c r="BE341" i="2"/>
  <c r="T341" i="2"/>
  <c r="R341" i="2"/>
  <c r="P341" i="2"/>
  <c r="BK341" i="2"/>
  <c r="J341" i="2"/>
  <c r="BF341" i="2" s="1"/>
  <c r="BI339" i="2"/>
  <c r="BH339" i="2"/>
  <c r="BG339" i="2"/>
  <c r="BE339" i="2"/>
  <c r="T339" i="2"/>
  <c r="R339" i="2"/>
  <c r="P339" i="2"/>
  <c r="BK339" i="2"/>
  <c r="J339" i="2"/>
  <c r="BF339" i="2" s="1"/>
  <c r="BI337" i="2"/>
  <c r="BH337" i="2"/>
  <c r="BG337" i="2"/>
  <c r="BE337" i="2"/>
  <c r="T337" i="2"/>
  <c r="R337" i="2"/>
  <c r="P337" i="2"/>
  <c r="BK337" i="2"/>
  <c r="J337" i="2"/>
  <c r="BF337" i="2" s="1"/>
  <c r="BI332" i="2"/>
  <c r="BH332" i="2"/>
  <c r="BG332" i="2"/>
  <c r="BE332" i="2"/>
  <c r="T332" i="2"/>
  <c r="R332" i="2"/>
  <c r="P332" i="2"/>
  <c r="BK332" i="2"/>
  <c r="J332" i="2"/>
  <c r="BF332" i="2" s="1"/>
  <c r="BI330" i="2"/>
  <c r="BH330" i="2"/>
  <c r="BG330" i="2"/>
  <c r="BE330" i="2"/>
  <c r="T330" i="2"/>
  <c r="R330" i="2"/>
  <c r="P330" i="2"/>
  <c r="BK330" i="2"/>
  <c r="J330" i="2"/>
  <c r="BF330" i="2" s="1"/>
  <c r="BI328" i="2"/>
  <c r="BH328" i="2"/>
  <c r="BG328" i="2"/>
  <c r="BE328" i="2"/>
  <c r="T328" i="2"/>
  <c r="R328" i="2"/>
  <c r="P328" i="2"/>
  <c r="BK328" i="2"/>
  <c r="J328" i="2"/>
  <c r="BF328" i="2" s="1"/>
  <c r="BI326" i="2"/>
  <c r="BH326" i="2"/>
  <c r="BG326" i="2"/>
  <c r="BE326" i="2"/>
  <c r="T326" i="2"/>
  <c r="R326" i="2"/>
  <c r="P326" i="2"/>
  <c r="BK326" i="2"/>
  <c r="J326" i="2"/>
  <c r="BF326" i="2" s="1"/>
  <c r="BI320" i="2"/>
  <c r="BH320" i="2"/>
  <c r="BG320" i="2"/>
  <c r="BE320" i="2"/>
  <c r="T320" i="2"/>
  <c r="R320" i="2"/>
  <c r="P320" i="2"/>
  <c r="BK320" i="2"/>
  <c r="J320" i="2"/>
  <c r="BF320" i="2" s="1"/>
  <c r="BI318" i="2"/>
  <c r="BH318" i="2"/>
  <c r="BG318" i="2"/>
  <c r="BE318" i="2"/>
  <c r="T318" i="2"/>
  <c r="R318" i="2"/>
  <c r="P318" i="2"/>
  <c r="BK318" i="2"/>
  <c r="J318" i="2"/>
  <c r="BF318" i="2" s="1"/>
  <c r="BI315" i="2"/>
  <c r="BH315" i="2"/>
  <c r="BG315" i="2"/>
  <c r="BE315" i="2"/>
  <c r="T315" i="2"/>
  <c r="R315" i="2"/>
  <c r="P315" i="2"/>
  <c r="BK315" i="2"/>
  <c r="J315" i="2"/>
  <c r="BF315" i="2" s="1"/>
  <c r="BI314" i="2"/>
  <c r="BH314" i="2"/>
  <c r="BG314" i="2"/>
  <c r="BE314" i="2"/>
  <c r="T314" i="2"/>
  <c r="R314" i="2"/>
  <c r="P314" i="2"/>
  <c r="BK314" i="2"/>
  <c r="J314" i="2"/>
  <c r="BF314" i="2" s="1"/>
  <c r="BI310" i="2"/>
  <c r="BH310" i="2"/>
  <c r="BG310" i="2"/>
  <c r="BE310" i="2"/>
  <c r="T310" i="2"/>
  <c r="R310" i="2"/>
  <c r="P310" i="2"/>
  <c r="BK310" i="2"/>
  <c r="J310" i="2"/>
  <c r="BF310" i="2" s="1"/>
  <c r="BI308" i="2"/>
  <c r="BH308" i="2"/>
  <c r="BG308" i="2"/>
  <c r="BE308" i="2"/>
  <c r="T308" i="2"/>
  <c r="R308" i="2"/>
  <c r="P308" i="2"/>
  <c r="BK308" i="2"/>
  <c r="J308" i="2"/>
  <c r="BF308" i="2" s="1"/>
  <c r="BI307" i="2"/>
  <c r="BH307" i="2"/>
  <c r="BG307" i="2"/>
  <c r="BE307" i="2"/>
  <c r="T307" i="2"/>
  <c r="R307" i="2"/>
  <c r="P307" i="2"/>
  <c r="BK307" i="2"/>
  <c r="J307" i="2"/>
  <c r="BF307" i="2" s="1"/>
  <c r="BI306" i="2"/>
  <c r="BH306" i="2"/>
  <c r="BG306" i="2"/>
  <c r="BE306" i="2"/>
  <c r="T306" i="2"/>
  <c r="R306" i="2"/>
  <c r="P306" i="2"/>
  <c r="BK306" i="2"/>
  <c r="J306" i="2"/>
  <c r="BF306" i="2" s="1"/>
  <c r="BI305" i="2"/>
  <c r="BH305" i="2"/>
  <c r="BG305" i="2"/>
  <c r="BE305" i="2"/>
  <c r="T305" i="2"/>
  <c r="R305" i="2"/>
  <c r="P305" i="2"/>
  <c r="BK305" i="2"/>
  <c r="J305" i="2"/>
  <c r="BF305" i="2" s="1"/>
  <c r="BI304" i="2"/>
  <c r="BH304" i="2"/>
  <c r="BG304" i="2"/>
  <c r="BE304" i="2"/>
  <c r="T304" i="2"/>
  <c r="R304" i="2"/>
  <c r="P304" i="2"/>
  <c r="BK304" i="2"/>
  <c r="J304" i="2"/>
  <c r="BF304" i="2" s="1"/>
  <c r="BI303" i="2"/>
  <c r="BH303" i="2"/>
  <c r="BG303" i="2"/>
  <c r="BE303" i="2"/>
  <c r="T303" i="2"/>
  <c r="R303" i="2"/>
  <c r="P303" i="2"/>
  <c r="BK303" i="2"/>
  <c r="J303" i="2"/>
  <c r="BF303" i="2" s="1"/>
  <c r="BI302" i="2"/>
  <c r="BH302" i="2"/>
  <c r="BG302" i="2"/>
  <c r="BE302" i="2"/>
  <c r="T302" i="2"/>
  <c r="R302" i="2"/>
  <c r="P302" i="2"/>
  <c r="BK302" i="2"/>
  <c r="J302" i="2"/>
  <c r="BF302" i="2" s="1"/>
  <c r="BI301" i="2"/>
  <c r="BH301" i="2"/>
  <c r="BG301" i="2"/>
  <c r="BE301" i="2"/>
  <c r="T301" i="2"/>
  <c r="R301" i="2"/>
  <c r="P301" i="2"/>
  <c r="BK301" i="2"/>
  <c r="J301" i="2"/>
  <c r="BF301" i="2" s="1"/>
  <c r="BI300" i="2"/>
  <c r="BH300" i="2"/>
  <c r="BG300" i="2"/>
  <c r="BE300" i="2"/>
  <c r="T300" i="2"/>
  <c r="R300" i="2"/>
  <c r="P300" i="2"/>
  <c r="BK300" i="2"/>
  <c r="J300" i="2"/>
  <c r="BF300" i="2" s="1"/>
  <c r="BI299" i="2"/>
  <c r="BH299" i="2"/>
  <c r="BG299" i="2"/>
  <c r="BE299" i="2"/>
  <c r="T299" i="2"/>
  <c r="R299" i="2"/>
  <c r="P299" i="2"/>
  <c r="BK299" i="2"/>
  <c r="J299" i="2"/>
  <c r="BF299" i="2" s="1"/>
  <c r="BI298" i="2"/>
  <c r="BH298" i="2"/>
  <c r="BG298" i="2"/>
  <c r="BE298" i="2"/>
  <c r="T298" i="2"/>
  <c r="R298" i="2"/>
  <c r="P298" i="2"/>
  <c r="BK298" i="2"/>
  <c r="J298" i="2"/>
  <c r="BF298" i="2" s="1"/>
  <c r="BI297" i="2"/>
  <c r="BH297" i="2"/>
  <c r="BG297" i="2"/>
  <c r="BE297" i="2"/>
  <c r="T297" i="2"/>
  <c r="R297" i="2"/>
  <c r="P297" i="2"/>
  <c r="BK297" i="2"/>
  <c r="J297" i="2"/>
  <c r="BF297" i="2" s="1"/>
  <c r="BI293" i="2"/>
  <c r="BH293" i="2"/>
  <c r="BG293" i="2"/>
  <c r="BE293" i="2"/>
  <c r="T293" i="2"/>
  <c r="R293" i="2"/>
  <c r="P293" i="2"/>
  <c r="BK293" i="2"/>
  <c r="J293" i="2"/>
  <c r="BF293" i="2" s="1"/>
  <c r="BI291" i="2"/>
  <c r="BH291" i="2"/>
  <c r="BG291" i="2"/>
  <c r="BE291" i="2"/>
  <c r="T291" i="2"/>
  <c r="R291" i="2"/>
  <c r="P291" i="2"/>
  <c r="BK291" i="2"/>
  <c r="J291" i="2"/>
  <c r="BF291" i="2" s="1"/>
  <c r="BI288" i="2"/>
  <c r="BH288" i="2"/>
  <c r="BG288" i="2"/>
  <c r="BE288" i="2"/>
  <c r="T288" i="2"/>
  <c r="R288" i="2"/>
  <c r="P288" i="2"/>
  <c r="BK288" i="2"/>
  <c r="J288" i="2"/>
  <c r="BF288" i="2" s="1"/>
  <c r="BI287" i="2"/>
  <c r="BH287" i="2"/>
  <c r="BG287" i="2"/>
  <c r="BE287" i="2"/>
  <c r="T287" i="2"/>
  <c r="R287" i="2"/>
  <c r="P287" i="2"/>
  <c r="BK287" i="2"/>
  <c r="J287" i="2"/>
  <c r="BF287" i="2" s="1"/>
  <c r="BI286" i="2"/>
  <c r="BH286" i="2"/>
  <c r="BG286" i="2"/>
  <c r="BE286" i="2"/>
  <c r="T286" i="2"/>
  <c r="R286" i="2"/>
  <c r="P286" i="2"/>
  <c r="BK286" i="2"/>
  <c r="J286" i="2"/>
  <c r="BF286" i="2" s="1"/>
  <c r="BI283" i="2"/>
  <c r="BH283" i="2"/>
  <c r="BG283" i="2"/>
  <c r="BE283" i="2"/>
  <c r="T283" i="2"/>
  <c r="R283" i="2"/>
  <c r="P283" i="2"/>
  <c r="BK283" i="2"/>
  <c r="J283" i="2"/>
  <c r="BF283" i="2" s="1"/>
  <c r="BI276" i="2"/>
  <c r="BH276" i="2"/>
  <c r="BG276" i="2"/>
  <c r="BE276" i="2"/>
  <c r="T276" i="2"/>
  <c r="R276" i="2"/>
  <c r="P276" i="2"/>
  <c r="BK276" i="2"/>
  <c r="J276" i="2"/>
  <c r="BF276" i="2" s="1"/>
  <c r="BI271" i="2"/>
  <c r="BH271" i="2"/>
  <c r="BG271" i="2"/>
  <c r="BE271" i="2"/>
  <c r="T271" i="2"/>
  <c r="R271" i="2"/>
  <c r="P271" i="2"/>
  <c r="BK271" i="2"/>
  <c r="J271" i="2"/>
  <c r="BF271" i="2" s="1"/>
  <c r="BI269" i="2"/>
  <c r="BH269" i="2"/>
  <c r="BG269" i="2"/>
  <c r="BE269" i="2"/>
  <c r="T269" i="2"/>
  <c r="R269" i="2"/>
  <c r="P269" i="2"/>
  <c r="BK269" i="2"/>
  <c r="J269" i="2"/>
  <c r="BF269" i="2" s="1"/>
  <c r="BI268" i="2"/>
  <c r="BH268" i="2"/>
  <c r="BG268" i="2"/>
  <c r="BE268" i="2"/>
  <c r="T268" i="2"/>
  <c r="R268" i="2"/>
  <c r="P268" i="2"/>
  <c r="BK268" i="2"/>
  <c r="J268" i="2"/>
  <c r="BF268" i="2" s="1"/>
  <c r="BI267" i="2"/>
  <c r="BH267" i="2"/>
  <c r="BG267" i="2"/>
  <c r="BE267" i="2"/>
  <c r="T267" i="2"/>
  <c r="R267" i="2"/>
  <c r="P267" i="2"/>
  <c r="BK267" i="2"/>
  <c r="J267" i="2"/>
  <c r="BF267" i="2" s="1"/>
  <c r="BI266" i="2"/>
  <c r="BH266" i="2"/>
  <c r="BG266" i="2"/>
  <c r="BE266" i="2"/>
  <c r="T266" i="2"/>
  <c r="R266" i="2"/>
  <c r="P266" i="2"/>
  <c r="BK266" i="2"/>
  <c r="J266" i="2"/>
  <c r="BF266" i="2" s="1"/>
  <c r="BI264" i="2"/>
  <c r="BH264" i="2"/>
  <c r="BG264" i="2"/>
  <c r="BE264" i="2"/>
  <c r="T264" i="2"/>
  <c r="R264" i="2"/>
  <c r="P264" i="2"/>
  <c r="BK264" i="2"/>
  <c r="J264" i="2"/>
  <c r="BF264" i="2" s="1"/>
  <c r="BI263" i="2"/>
  <c r="BH263" i="2"/>
  <c r="BG263" i="2"/>
  <c r="BE263" i="2"/>
  <c r="T263" i="2"/>
  <c r="R263" i="2"/>
  <c r="P263" i="2"/>
  <c r="BK263" i="2"/>
  <c r="J263" i="2"/>
  <c r="BF263" i="2" s="1"/>
  <c r="BI262" i="2"/>
  <c r="BH262" i="2"/>
  <c r="BG262" i="2"/>
  <c r="BE262" i="2"/>
  <c r="T262" i="2"/>
  <c r="R262" i="2"/>
  <c r="P262" i="2"/>
  <c r="BK262" i="2"/>
  <c r="J262" i="2"/>
  <c r="BF262" i="2" s="1"/>
  <c r="BI261" i="2"/>
  <c r="BH261" i="2"/>
  <c r="BG261" i="2"/>
  <c r="BE261" i="2"/>
  <c r="T261" i="2"/>
  <c r="R261" i="2"/>
  <c r="P261" i="2"/>
  <c r="BK261" i="2"/>
  <c r="J261" i="2"/>
  <c r="BF261" i="2" s="1"/>
  <c r="BI260" i="2"/>
  <c r="BH260" i="2"/>
  <c r="BG260" i="2"/>
  <c r="BE260" i="2"/>
  <c r="T260" i="2"/>
  <c r="R260" i="2"/>
  <c r="P260" i="2"/>
  <c r="BK260" i="2"/>
  <c r="J260" i="2"/>
  <c r="BF260" i="2" s="1"/>
  <c r="BI259" i="2"/>
  <c r="BH259" i="2"/>
  <c r="BG259" i="2"/>
  <c r="BE259" i="2"/>
  <c r="T259" i="2"/>
  <c r="R259" i="2"/>
  <c r="P259" i="2"/>
  <c r="BK259" i="2"/>
  <c r="J259" i="2"/>
  <c r="BF259" i="2" s="1"/>
  <c r="BI258" i="2"/>
  <c r="BH258" i="2"/>
  <c r="BG258" i="2"/>
  <c r="BE258" i="2"/>
  <c r="T258" i="2"/>
  <c r="R258" i="2"/>
  <c r="P258" i="2"/>
  <c r="BK258" i="2"/>
  <c r="J258" i="2"/>
  <c r="BF258" i="2" s="1"/>
  <c r="BI257" i="2"/>
  <c r="BH257" i="2"/>
  <c r="BG257" i="2"/>
  <c r="BE257" i="2"/>
  <c r="T257" i="2"/>
  <c r="R257" i="2"/>
  <c r="P257" i="2"/>
  <c r="BK257" i="2"/>
  <c r="J257" i="2"/>
  <c r="BF257" i="2" s="1"/>
  <c r="BI256" i="2"/>
  <c r="BH256" i="2"/>
  <c r="BG256" i="2"/>
  <c r="BE256" i="2"/>
  <c r="T256" i="2"/>
  <c r="R256" i="2"/>
  <c r="P256" i="2"/>
  <c r="BK256" i="2"/>
  <c r="J256" i="2"/>
  <c r="BF256" i="2" s="1"/>
  <c r="BI255" i="2"/>
  <c r="BH255" i="2"/>
  <c r="BG255" i="2"/>
  <c r="BE255" i="2"/>
  <c r="T255" i="2"/>
  <c r="R255" i="2"/>
  <c r="P255" i="2"/>
  <c r="BK255" i="2"/>
  <c r="J255" i="2"/>
  <c r="BF255" i="2" s="1"/>
  <c r="BI254" i="2"/>
  <c r="BH254" i="2"/>
  <c r="BG254" i="2"/>
  <c r="BE254" i="2"/>
  <c r="T254" i="2"/>
  <c r="R254" i="2"/>
  <c r="P254" i="2"/>
  <c r="BK254" i="2"/>
  <c r="J254" i="2"/>
  <c r="BF254" i="2" s="1"/>
  <c r="BI253" i="2"/>
  <c r="BH253" i="2"/>
  <c r="BG253" i="2"/>
  <c r="BE253" i="2"/>
  <c r="T253" i="2"/>
  <c r="R253" i="2"/>
  <c r="P253" i="2"/>
  <c r="BK253" i="2"/>
  <c r="J253" i="2"/>
  <c r="BF253" i="2" s="1"/>
  <c r="BI252" i="2"/>
  <c r="BH252" i="2"/>
  <c r="BG252" i="2"/>
  <c r="BE252" i="2"/>
  <c r="T252" i="2"/>
  <c r="R252" i="2"/>
  <c r="P252" i="2"/>
  <c r="BK252" i="2"/>
  <c r="J252" i="2"/>
  <c r="BF252" i="2" s="1"/>
  <c r="BI251" i="2"/>
  <c r="BH251" i="2"/>
  <c r="BG251" i="2"/>
  <c r="BE251" i="2"/>
  <c r="T251" i="2"/>
  <c r="R251" i="2"/>
  <c r="P251" i="2"/>
  <c r="BK251" i="2"/>
  <c r="J251" i="2"/>
  <c r="BF251" i="2" s="1"/>
  <c r="BI250" i="2"/>
  <c r="BH250" i="2"/>
  <c r="BG250" i="2"/>
  <c r="BE250" i="2"/>
  <c r="T250" i="2"/>
  <c r="R250" i="2"/>
  <c r="P250" i="2"/>
  <c r="BK250" i="2"/>
  <c r="J250" i="2"/>
  <c r="BF250" i="2" s="1"/>
  <c r="BI249" i="2"/>
  <c r="BH249" i="2"/>
  <c r="BG249" i="2"/>
  <c r="BE249" i="2"/>
  <c r="T249" i="2"/>
  <c r="R249" i="2"/>
  <c r="P249" i="2"/>
  <c r="BK249" i="2"/>
  <c r="J249" i="2"/>
  <c r="BF249" i="2" s="1"/>
  <c r="BI248" i="2"/>
  <c r="BH248" i="2"/>
  <c r="BG248" i="2"/>
  <c r="BE248" i="2"/>
  <c r="T248" i="2"/>
  <c r="R248" i="2"/>
  <c r="P248" i="2"/>
  <c r="BK248" i="2"/>
  <c r="J248" i="2"/>
  <c r="BF248" i="2" s="1"/>
  <c r="BI245" i="2"/>
  <c r="BH245" i="2"/>
  <c r="BG245" i="2"/>
  <c r="BE245" i="2"/>
  <c r="T245" i="2"/>
  <c r="R245" i="2"/>
  <c r="P245" i="2"/>
  <c r="BK245" i="2"/>
  <c r="J245" i="2"/>
  <c r="BF245" i="2" s="1"/>
  <c r="BI244" i="2"/>
  <c r="BH244" i="2"/>
  <c r="BG244" i="2"/>
  <c r="BE244" i="2"/>
  <c r="T244" i="2"/>
  <c r="R244" i="2"/>
  <c r="P244" i="2"/>
  <c r="BK244" i="2"/>
  <c r="J244" i="2"/>
  <c r="BF244" i="2" s="1"/>
  <c r="BI242" i="2"/>
  <c r="BH242" i="2"/>
  <c r="BG242" i="2"/>
  <c r="BE242" i="2"/>
  <c r="T242" i="2"/>
  <c r="R242" i="2"/>
  <c r="P242" i="2"/>
  <c r="BK242" i="2"/>
  <c r="J242" i="2"/>
  <c r="BF242" i="2" s="1"/>
  <c r="BI241" i="2"/>
  <c r="BH241" i="2"/>
  <c r="BG241" i="2"/>
  <c r="BE241" i="2"/>
  <c r="T241" i="2"/>
  <c r="R241" i="2"/>
  <c r="P241" i="2"/>
  <c r="BK241" i="2"/>
  <c r="J241" i="2"/>
  <c r="BF241" i="2" s="1"/>
  <c r="BI239" i="2"/>
  <c r="BH239" i="2"/>
  <c r="BG239" i="2"/>
  <c r="BE239" i="2"/>
  <c r="T239" i="2"/>
  <c r="R239" i="2"/>
  <c r="P239" i="2"/>
  <c r="BK239" i="2"/>
  <c r="BF239" i="2"/>
  <c r="BI237" i="2"/>
  <c r="BH237" i="2"/>
  <c r="BG237" i="2"/>
  <c r="BE237" i="2"/>
  <c r="T237" i="2"/>
  <c r="R237" i="2"/>
  <c r="P237" i="2"/>
  <c r="BK237" i="2"/>
  <c r="J237" i="2"/>
  <c r="BF237" i="2" s="1"/>
  <c r="BI236" i="2"/>
  <c r="BH236" i="2"/>
  <c r="BG236" i="2"/>
  <c r="BE236" i="2"/>
  <c r="T236" i="2"/>
  <c r="R236" i="2"/>
  <c r="P236" i="2"/>
  <c r="BK236" i="2"/>
  <c r="J236" i="2"/>
  <c r="BF236" i="2" s="1"/>
  <c r="BI235" i="2"/>
  <c r="BH235" i="2"/>
  <c r="BG235" i="2"/>
  <c r="BE235" i="2"/>
  <c r="T235" i="2"/>
  <c r="R235" i="2"/>
  <c r="P235" i="2"/>
  <c r="BK235" i="2"/>
  <c r="J235" i="2"/>
  <c r="BF235" i="2" s="1"/>
  <c r="BI234" i="2"/>
  <c r="BH234" i="2"/>
  <c r="BG234" i="2"/>
  <c r="BE234" i="2"/>
  <c r="T234" i="2"/>
  <c r="R234" i="2"/>
  <c r="P234" i="2"/>
  <c r="BK234" i="2"/>
  <c r="J234" i="2"/>
  <c r="BF234" i="2" s="1"/>
  <c r="BI233" i="2"/>
  <c r="BH233" i="2"/>
  <c r="BG233" i="2"/>
  <c r="BE233" i="2"/>
  <c r="T233" i="2"/>
  <c r="R233" i="2"/>
  <c r="P233" i="2"/>
  <c r="BK233" i="2"/>
  <c r="J233" i="2"/>
  <c r="BF233" i="2" s="1"/>
  <c r="BI232" i="2"/>
  <c r="BH232" i="2"/>
  <c r="BG232" i="2"/>
  <c r="BE232" i="2"/>
  <c r="T232" i="2"/>
  <c r="R232" i="2"/>
  <c r="P232" i="2"/>
  <c r="BK232" i="2"/>
  <c r="J232" i="2"/>
  <c r="BF232" i="2" s="1"/>
  <c r="BI231" i="2"/>
  <c r="BH231" i="2"/>
  <c r="BG231" i="2"/>
  <c r="BE231" i="2"/>
  <c r="T231" i="2"/>
  <c r="R231" i="2"/>
  <c r="P231" i="2"/>
  <c r="BK231" i="2"/>
  <c r="J231" i="2"/>
  <c r="BF231" i="2" s="1"/>
  <c r="BI230" i="2"/>
  <c r="BH230" i="2"/>
  <c r="BG230" i="2"/>
  <c r="BE230" i="2"/>
  <c r="T230" i="2"/>
  <c r="R230" i="2"/>
  <c r="P230" i="2"/>
  <c r="BK230" i="2"/>
  <c r="J230" i="2"/>
  <c r="BF230" i="2" s="1"/>
  <c r="BI229" i="2"/>
  <c r="BH229" i="2"/>
  <c r="BG229" i="2"/>
  <c r="BE229" i="2"/>
  <c r="T229" i="2"/>
  <c r="R229" i="2"/>
  <c r="P229" i="2"/>
  <c r="BK229" i="2"/>
  <c r="J229" i="2"/>
  <c r="BF229" i="2" s="1"/>
  <c r="BI228" i="2"/>
  <c r="BH228" i="2"/>
  <c r="BG228" i="2"/>
  <c r="BE228" i="2"/>
  <c r="T228" i="2"/>
  <c r="R228" i="2"/>
  <c r="P228" i="2"/>
  <c r="BK228" i="2"/>
  <c r="J228" i="2"/>
  <c r="BF228" i="2" s="1"/>
  <c r="BI227" i="2"/>
  <c r="BH227" i="2"/>
  <c r="BG227" i="2"/>
  <c r="BE227" i="2"/>
  <c r="T227" i="2"/>
  <c r="R227" i="2"/>
  <c r="P227" i="2"/>
  <c r="BK227" i="2"/>
  <c r="J227" i="2"/>
  <c r="BF227" i="2" s="1"/>
  <c r="BI226" i="2"/>
  <c r="BH226" i="2"/>
  <c r="BG226" i="2"/>
  <c r="BE226" i="2"/>
  <c r="T226" i="2"/>
  <c r="R226" i="2"/>
  <c r="P226" i="2"/>
  <c r="BK226" i="2"/>
  <c r="J226" i="2"/>
  <c r="BF226" i="2" s="1"/>
  <c r="BI225" i="2"/>
  <c r="BH225" i="2"/>
  <c r="BG225" i="2"/>
  <c r="BE225" i="2"/>
  <c r="T225" i="2"/>
  <c r="R225" i="2"/>
  <c r="P225" i="2"/>
  <c r="BK225" i="2"/>
  <c r="J225" i="2"/>
  <c r="BF225" i="2" s="1"/>
  <c r="BI222" i="2"/>
  <c r="BH222" i="2"/>
  <c r="BG222" i="2"/>
  <c r="BE222" i="2"/>
  <c r="T222" i="2"/>
  <c r="R222" i="2"/>
  <c r="P222" i="2"/>
  <c r="BK222" i="2"/>
  <c r="J222" i="2"/>
  <c r="BF222" i="2" s="1"/>
  <c r="BI220" i="2"/>
  <c r="BH220" i="2"/>
  <c r="BG220" i="2"/>
  <c r="BE220" i="2"/>
  <c r="T220" i="2"/>
  <c r="R220" i="2"/>
  <c r="P220" i="2"/>
  <c r="BK220" i="2"/>
  <c r="J220" i="2"/>
  <c r="BF220" i="2" s="1"/>
  <c r="BI219" i="2"/>
  <c r="BH219" i="2"/>
  <c r="BG219" i="2"/>
  <c r="BE219" i="2"/>
  <c r="T219" i="2"/>
  <c r="R219" i="2"/>
  <c r="P219" i="2"/>
  <c r="BK219" i="2"/>
  <c r="J219" i="2"/>
  <c r="BF219" i="2" s="1"/>
  <c r="BI218" i="2"/>
  <c r="BH218" i="2"/>
  <c r="BG218" i="2"/>
  <c r="BE218" i="2"/>
  <c r="T218" i="2"/>
  <c r="R218" i="2"/>
  <c r="P218" i="2"/>
  <c r="BK218" i="2"/>
  <c r="J218" i="2"/>
  <c r="BF218" i="2" s="1"/>
  <c r="BI217" i="2"/>
  <c r="BH217" i="2"/>
  <c r="BG217" i="2"/>
  <c r="BE217" i="2"/>
  <c r="T217" i="2"/>
  <c r="R217" i="2"/>
  <c r="P217" i="2"/>
  <c r="BK217" i="2"/>
  <c r="J217" i="2"/>
  <c r="BF217" i="2" s="1"/>
  <c r="BI216" i="2"/>
  <c r="BH216" i="2"/>
  <c r="BG216" i="2"/>
  <c r="BE216" i="2"/>
  <c r="T216" i="2"/>
  <c r="R216" i="2"/>
  <c r="P216" i="2"/>
  <c r="BK216" i="2"/>
  <c r="J216" i="2"/>
  <c r="BF216" i="2" s="1"/>
  <c r="BI215" i="2"/>
  <c r="BH215" i="2"/>
  <c r="BG215" i="2"/>
  <c r="BE215" i="2"/>
  <c r="T215" i="2"/>
  <c r="R215" i="2"/>
  <c r="P215" i="2"/>
  <c r="BK215" i="2"/>
  <c r="J215" i="2"/>
  <c r="BF215" i="2" s="1"/>
  <c r="BI212" i="2"/>
  <c r="BH212" i="2"/>
  <c r="BG212" i="2"/>
  <c r="BE212" i="2"/>
  <c r="T212" i="2"/>
  <c r="R212" i="2"/>
  <c r="P212" i="2"/>
  <c r="BK212" i="2"/>
  <c r="J212" i="2"/>
  <c r="BF212" i="2" s="1"/>
  <c r="BI211" i="2"/>
  <c r="BH211" i="2"/>
  <c r="BG211" i="2"/>
  <c r="BE211" i="2"/>
  <c r="T211" i="2"/>
  <c r="R211" i="2"/>
  <c r="P211" i="2"/>
  <c r="BK211" i="2"/>
  <c r="J211" i="2"/>
  <c r="BF211" i="2" s="1"/>
  <c r="BI209" i="2"/>
  <c r="BH209" i="2"/>
  <c r="BG209" i="2"/>
  <c r="BE209" i="2"/>
  <c r="T209" i="2"/>
  <c r="R209" i="2"/>
  <c r="P209" i="2"/>
  <c r="BK209" i="2"/>
  <c r="J209" i="2"/>
  <c r="BF209" i="2" s="1"/>
  <c r="BI208" i="2"/>
  <c r="BH208" i="2"/>
  <c r="BG208" i="2"/>
  <c r="BE208" i="2"/>
  <c r="T208" i="2"/>
  <c r="R208" i="2"/>
  <c r="P208" i="2"/>
  <c r="BK208" i="2"/>
  <c r="J208" i="2"/>
  <c r="BF208" i="2" s="1"/>
  <c r="BI207" i="2"/>
  <c r="BH207" i="2"/>
  <c r="BG207" i="2"/>
  <c r="BE207" i="2"/>
  <c r="T207" i="2"/>
  <c r="R207" i="2"/>
  <c r="P207" i="2"/>
  <c r="BK207" i="2"/>
  <c r="J207" i="2"/>
  <c r="BF207" i="2" s="1"/>
  <c r="BI206" i="2"/>
  <c r="BH206" i="2"/>
  <c r="BG206" i="2"/>
  <c r="BE206" i="2"/>
  <c r="T206" i="2"/>
  <c r="R206" i="2"/>
  <c r="P206" i="2"/>
  <c r="BK206" i="2"/>
  <c r="J206" i="2"/>
  <c r="BF206" i="2" s="1"/>
  <c r="BI205" i="2"/>
  <c r="BH205" i="2"/>
  <c r="BG205" i="2"/>
  <c r="BE205" i="2"/>
  <c r="T205" i="2"/>
  <c r="R205" i="2"/>
  <c r="P205" i="2"/>
  <c r="BK205" i="2"/>
  <c r="J205" i="2"/>
  <c r="BF205" i="2" s="1"/>
  <c r="BI204" i="2"/>
  <c r="BH204" i="2"/>
  <c r="BG204" i="2"/>
  <c r="BE204" i="2"/>
  <c r="T204" i="2"/>
  <c r="R204" i="2"/>
  <c r="P204" i="2"/>
  <c r="BK204" i="2"/>
  <c r="J204" i="2"/>
  <c r="BF204" i="2" s="1"/>
  <c r="BI203" i="2"/>
  <c r="BH203" i="2"/>
  <c r="BG203" i="2"/>
  <c r="BE203" i="2"/>
  <c r="T203" i="2"/>
  <c r="R203" i="2"/>
  <c r="P203" i="2"/>
  <c r="BK203" i="2"/>
  <c r="J203" i="2"/>
  <c r="BF203" i="2" s="1"/>
  <c r="BI202" i="2"/>
  <c r="BH202" i="2"/>
  <c r="BG202" i="2"/>
  <c r="BE202" i="2"/>
  <c r="T202" i="2"/>
  <c r="R202" i="2"/>
  <c r="P202" i="2"/>
  <c r="BK202" i="2"/>
  <c r="J202" i="2"/>
  <c r="BF202" i="2" s="1"/>
  <c r="BI201" i="2"/>
  <c r="BH201" i="2"/>
  <c r="BG201" i="2"/>
  <c r="BE201" i="2"/>
  <c r="T201" i="2"/>
  <c r="R201" i="2"/>
  <c r="P201" i="2"/>
  <c r="BK201" i="2"/>
  <c r="J201" i="2"/>
  <c r="BF201" i="2" s="1"/>
  <c r="BI200" i="2"/>
  <c r="BH200" i="2"/>
  <c r="BG200" i="2"/>
  <c r="BE200" i="2"/>
  <c r="T200" i="2"/>
  <c r="R200" i="2"/>
  <c r="P200" i="2"/>
  <c r="BK200" i="2"/>
  <c r="J200" i="2"/>
  <c r="BF200" i="2" s="1"/>
  <c r="BI198" i="2"/>
  <c r="BH198" i="2"/>
  <c r="BG198" i="2"/>
  <c r="BE198" i="2"/>
  <c r="T198" i="2"/>
  <c r="R198" i="2"/>
  <c r="P198" i="2"/>
  <c r="BK198" i="2"/>
  <c r="J198" i="2"/>
  <c r="BF198" i="2" s="1"/>
  <c r="BI197" i="2"/>
  <c r="BH197" i="2"/>
  <c r="BG197" i="2"/>
  <c r="BE197" i="2"/>
  <c r="T197" i="2"/>
  <c r="R197" i="2"/>
  <c r="P197" i="2"/>
  <c r="BK197" i="2"/>
  <c r="J197" i="2"/>
  <c r="BF197" i="2" s="1"/>
  <c r="BI194" i="2"/>
  <c r="BH194" i="2"/>
  <c r="BG194" i="2"/>
  <c r="BE194" i="2"/>
  <c r="T194" i="2"/>
  <c r="R194" i="2"/>
  <c r="P194" i="2"/>
  <c r="BK194" i="2"/>
  <c r="J194" i="2"/>
  <c r="BF194" i="2" s="1"/>
  <c r="BI193" i="2"/>
  <c r="BH193" i="2"/>
  <c r="BG193" i="2"/>
  <c r="BE193" i="2"/>
  <c r="T193" i="2"/>
  <c r="R193" i="2"/>
  <c r="P193" i="2"/>
  <c r="BK193" i="2"/>
  <c r="J193" i="2"/>
  <c r="BF193" i="2" s="1"/>
  <c r="BI192" i="2"/>
  <c r="BH192" i="2"/>
  <c r="BG192" i="2"/>
  <c r="BE192" i="2"/>
  <c r="T192" i="2"/>
  <c r="R192" i="2"/>
  <c r="P192" i="2"/>
  <c r="BK192" i="2"/>
  <c r="J192" i="2"/>
  <c r="BF192" i="2" s="1"/>
  <c r="BI191" i="2"/>
  <c r="BH191" i="2"/>
  <c r="BG191" i="2"/>
  <c r="BE191" i="2"/>
  <c r="T191" i="2"/>
  <c r="R191" i="2"/>
  <c r="P191" i="2"/>
  <c r="BK191" i="2"/>
  <c r="J191" i="2"/>
  <c r="BF191" i="2" s="1"/>
  <c r="BI190" i="2"/>
  <c r="BH190" i="2"/>
  <c r="BG190" i="2"/>
  <c r="BE190" i="2"/>
  <c r="T190" i="2"/>
  <c r="R190" i="2"/>
  <c r="P190" i="2"/>
  <c r="BK190" i="2"/>
  <c r="J190" i="2"/>
  <c r="BF190" i="2" s="1"/>
  <c r="BI188" i="2"/>
  <c r="BH188" i="2"/>
  <c r="BG188" i="2"/>
  <c r="BE188" i="2"/>
  <c r="T188" i="2"/>
  <c r="R188" i="2"/>
  <c r="P188" i="2"/>
  <c r="BK188" i="2"/>
  <c r="J188" i="2"/>
  <c r="BF188" i="2" s="1"/>
  <c r="BI186" i="2"/>
  <c r="BH186" i="2"/>
  <c r="BG186" i="2"/>
  <c r="BE186" i="2"/>
  <c r="T186" i="2"/>
  <c r="R186" i="2"/>
  <c r="P186" i="2"/>
  <c r="BK186" i="2"/>
  <c r="J186" i="2"/>
  <c r="BF186" i="2" s="1"/>
  <c r="BI185" i="2"/>
  <c r="BH185" i="2"/>
  <c r="BG185" i="2"/>
  <c r="BE185" i="2"/>
  <c r="T185" i="2"/>
  <c r="R185" i="2"/>
  <c r="P185" i="2"/>
  <c r="BK185" i="2"/>
  <c r="J185" i="2"/>
  <c r="BF185" i="2" s="1"/>
  <c r="BI178" i="2"/>
  <c r="BH178" i="2"/>
  <c r="BG178" i="2"/>
  <c r="BE178" i="2"/>
  <c r="T178" i="2"/>
  <c r="R178" i="2"/>
  <c r="P178" i="2"/>
  <c r="BK178" i="2"/>
  <c r="J178" i="2"/>
  <c r="BF178" i="2" s="1"/>
  <c r="BI175" i="2"/>
  <c r="BH175" i="2"/>
  <c r="BG175" i="2"/>
  <c r="BE175" i="2"/>
  <c r="T175" i="2"/>
  <c r="R175" i="2"/>
  <c r="P175" i="2"/>
  <c r="BK175" i="2"/>
  <c r="J175" i="2"/>
  <c r="BF175" i="2" s="1"/>
  <c r="BI168" i="2"/>
  <c r="BH168" i="2"/>
  <c r="BG168" i="2"/>
  <c r="BE168" i="2"/>
  <c r="T168" i="2"/>
  <c r="R168" i="2"/>
  <c r="P168" i="2"/>
  <c r="BK168" i="2"/>
  <c r="J168" i="2"/>
  <c r="BF168" i="2" s="1"/>
  <c r="BI164" i="2"/>
  <c r="BH164" i="2"/>
  <c r="BG164" i="2"/>
  <c r="BE164" i="2"/>
  <c r="T164" i="2"/>
  <c r="R164" i="2"/>
  <c r="P164" i="2"/>
  <c r="BK164" i="2"/>
  <c r="J164" i="2"/>
  <c r="BF164" i="2" s="1"/>
  <c r="BI161" i="2"/>
  <c r="BH161" i="2"/>
  <c r="BG161" i="2"/>
  <c r="BE161" i="2"/>
  <c r="T161" i="2"/>
  <c r="R161" i="2"/>
  <c r="P161" i="2"/>
  <c r="BK161" i="2"/>
  <c r="J161" i="2"/>
  <c r="BF161" i="2" s="1"/>
  <c r="BI160" i="2"/>
  <c r="BH160" i="2"/>
  <c r="BG160" i="2"/>
  <c r="BE160" i="2"/>
  <c r="T160" i="2"/>
  <c r="R160" i="2"/>
  <c r="P160" i="2"/>
  <c r="BK160" i="2"/>
  <c r="J160" i="2"/>
  <c r="BF160" i="2" s="1"/>
  <c r="BI159" i="2"/>
  <c r="BH159" i="2"/>
  <c r="BG159" i="2"/>
  <c r="BE159" i="2"/>
  <c r="T159" i="2"/>
  <c r="R159" i="2"/>
  <c r="P159" i="2"/>
  <c r="BK159" i="2"/>
  <c r="J159" i="2"/>
  <c r="BF159" i="2" s="1"/>
  <c r="BI157" i="2"/>
  <c r="BH157" i="2"/>
  <c r="BG157" i="2"/>
  <c r="BE157" i="2"/>
  <c r="T157" i="2"/>
  <c r="R157" i="2"/>
  <c r="P157" i="2"/>
  <c r="BK157" i="2"/>
  <c r="J157" i="2"/>
  <c r="BF157" i="2" s="1"/>
  <c r="BI155" i="2"/>
  <c r="BH155" i="2"/>
  <c r="BG155" i="2"/>
  <c r="BE155" i="2"/>
  <c r="T155" i="2"/>
  <c r="R155" i="2"/>
  <c r="P155" i="2"/>
  <c r="BK155" i="2"/>
  <c r="J155" i="2"/>
  <c r="BF155" i="2" s="1"/>
  <c r="BI154" i="2"/>
  <c r="BH154" i="2"/>
  <c r="BG154" i="2"/>
  <c r="BE154" i="2"/>
  <c r="T154" i="2"/>
  <c r="R154" i="2"/>
  <c r="P154" i="2"/>
  <c r="BK154" i="2"/>
  <c r="J154" i="2"/>
  <c r="BF154" i="2" s="1"/>
  <c r="BI152" i="2"/>
  <c r="BH152" i="2"/>
  <c r="BG152" i="2"/>
  <c r="BE152" i="2"/>
  <c r="T152" i="2"/>
  <c r="R152" i="2"/>
  <c r="P152" i="2"/>
  <c r="BK152" i="2"/>
  <c r="J152" i="2"/>
  <c r="BF152" i="2" s="1"/>
  <c r="BI151" i="2"/>
  <c r="BH151" i="2"/>
  <c r="BG151" i="2"/>
  <c r="BE151" i="2"/>
  <c r="T151" i="2"/>
  <c r="R151" i="2"/>
  <c r="P151" i="2"/>
  <c r="BK151" i="2"/>
  <c r="J151" i="2"/>
  <c r="BF151" i="2" s="1"/>
  <c r="BI146" i="2"/>
  <c r="BH146" i="2"/>
  <c r="BG146" i="2"/>
  <c r="BE146" i="2"/>
  <c r="T146" i="2"/>
  <c r="R146" i="2"/>
  <c r="P146" i="2"/>
  <c r="BK146" i="2"/>
  <c r="J146" i="2"/>
  <c r="BF146" i="2" s="1"/>
  <c r="BI144" i="2"/>
  <c r="BH144" i="2"/>
  <c r="BG144" i="2"/>
  <c r="BE144" i="2"/>
  <c r="T144" i="2"/>
  <c r="R144" i="2"/>
  <c r="P144" i="2"/>
  <c r="BK144" i="2"/>
  <c r="J144" i="2"/>
  <c r="BF144" i="2" s="1"/>
  <c r="BI139" i="2"/>
  <c r="BH139" i="2"/>
  <c r="BG139" i="2"/>
  <c r="BE139" i="2"/>
  <c r="T139" i="2"/>
  <c r="R139" i="2"/>
  <c r="P139" i="2"/>
  <c r="BK139" i="2"/>
  <c r="J139" i="2"/>
  <c r="BF139" i="2" s="1"/>
  <c r="BI133" i="2"/>
  <c r="BH133" i="2"/>
  <c r="BG133" i="2"/>
  <c r="BE133" i="2"/>
  <c r="T133" i="2"/>
  <c r="R133" i="2"/>
  <c r="P133" i="2"/>
  <c r="BK133" i="2"/>
  <c r="J133" i="2"/>
  <c r="BF133" i="2" s="1"/>
  <c r="BI127" i="2"/>
  <c r="BH127" i="2"/>
  <c r="BG127" i="2"/>
  <c r="BE127" i="2"/>
  <c r="T127" i="2"/>
  <c r="R127" i="2"/>
  <c r="P127" i="2"/>
  <c r="BK127" i="2"/>
  <c r="J127" i="2"/>
  <c r="BF127" i="2" s="1"/>
  <c r="BI125" i="2"/>
  <c r="BH125" i="2"/>
  <c r="BG125" i="2"/>
  <c r="BE125" i="2"/>
  <c r="T125" i="2"/>
  <c r="R125" i="2"/>
  <c r="P125" i="2"/>
  <c r="BK125" i="2"/>
  <c r="J125" i="2"/>
  <c r="BF125" i="2" s="1"/>
  <c r="BI124" i="2"/>
  <c r="BH124" i="2"/>
  <c r="BG124" i="2"/>
  <c r="BE124" i="2"/>
  <c r="T124" i="2"/>
  <c r="R124" i="2"/>
  <c r="P124" i="2"/>
  <c r="BK124" i="2"/>
  <c r="J124" i="2"/>
  <c r="BF124" i="2" s="1"/>
  <c r="BI120" i="2"/>
  <c r="BH120" i="2"/>
  <c r="BG120" i="2"/>
  <c r="BE120" i="2"/>
  <c r="T120" i="2"/>
  <c r="R120" i="2"/>
  <c r="P120" i="2"/>
  <c r="BK120" i="2"/>
  <c r="J120" i="2"/>
  <c r="BF120" i="2" s="1"/>
  <c r="BI118" i="2"/>
  <c r="BH118" i="2"/>
  <c r="BG118" i="2"/>
  <c r="BE118" i="2"/>
  <c r="T118" i="2"/>
  <c r="R118" i="2"/>
  <c r="P118" i="2"/>
  <c r="BK118" i="2"/>
  <c r="J118" i="2"/>
  <c r="BF118" i="2" s="1"/>
  <c r="BI114" i="2"/>
  <c r="BH114" i="2"/>
  <c r="BG114" i="2"/>
  <c r="BE114" i="2"/>
  <c r="T114" i="2"/>
  <c r="R114" i="2"/>
  <c r="P114" i="2"/>
  <c r="BK114" i="2"/>
  <c r="J114" i="2"/>
  <c r="BF114" i="2" s="1"/>
  <c r="BI113" i="2"/>
  <c r="BH113" i="2"/>
  <c r="BG113" i="2"/>
  <c r="BE113" i="2"/>
  <c r="T113" i="2"/>
  <c r="R113" i="2"/>
  <c r="P113" i="2"/>
  <c r="BK113" i="2"/>
  <c r="J113" i="2"/>
  <c r="BF113" i="2" s="1"/>
  <c r="BI112" i="2"/>
  <c r="BH112" i="2"/>
  <c r="BG112" i="2"/>
  <c r="BE112" i="2"/>
  <c r="T112" i="2"/>
  <c r="R112" i="2"/>
  <c r="P112" i="2"/>
  <c r="BK112" i="2"/>
  <c r="J112" i="2"/>
  <c r="BF112" i="2" s="1"/>
  <c r="BI108" i="2"/>
  <c r="BH108" i="2"/>
  <c r="BG108" i="2"/>
  <c r="BE108" i="2"/>
  <c r="T108" i="2"/>
  <c r="R108" i="2"/>
  <c r="P108" i="2"/>
  <c r="BK108" i="2"/>
  <c r="J108" i="2"/>
  <c r="BF108" i="2" s="1"/>
  <c r="BI105" i="2"/>
  <c r="BH105" i="2"/>
  <c r="BG105" i="2"/>
  <c r="BE105" i="2"/>
  <c r="T105" i="2"/>
  <c r="T104" i="2" s="1"/>
  <c r="R105" i="2"/>
  <c r="R104" i="2" s="1"/>
  <c r="P105" i="2"/>
  <c r="P104" i="2" s="1"/>
  <c r="BK105" i="2"/>
  <c r="BK104" i="2" s="1"/>
  <c r="J105" i="2"/>
  <c r="BF105" i="2" s="1"/>
  <c r="J98" i="2"/>
  <c r="F96" i="2"/>
  <c r="E94" i="2"/>
  <c r="J51" i="2"/>
  <c r="F49" i="2"/>
  <c r="E47" i="2"/>
  <c r="J18" i="2"/>
  <c r="E18" i="2"/>
  <c r="F99" i="2" s="1"/>
  <c r="J17" i="2"/>
  <c r="J15" i="2"/>
  <c r="E15" i="2"/>
  <c r="F51" i="2" s="1"/>
  <c r="J14" i="2"/>
  <c r="J12" i="2"/>
  <c r="J49" i="2" s="1"/>
  <c r="E7" i="2"/>
  <c r="E92" i="2" s="1"/>
  <c r="AS51" i="1"/>
  <c r="L47" i="1"/>
  <c r="AM46" i="1"/>
  <c r="L46" i="1"/>
  <c r="AM44" i="1"/>
  <c r="L44" i="1"/>
  <c r="L42" i="1"/>
  <c r="L41" i="1"/>
  <c r="J221" i="2" l="1"/>
  <c r="J243" i="2"/>
  <c r="T292" i="2"/>
  <c r="P126" i="2"/>
  <c r="T150" i="2"/>
  <c r="T265" i="2"/>
  <c r="R292" i="2"/>
  <c r="P331" i="2"/>
  <c r="P346" i="2"/>
  <c r="P265" i="2"/>
  <c r="T270" i="2"/>
  <c r="P292" i="2"/>
  <c r="F32" i="2"/>
  <c r="BB52" i="1" s="1"/>
  <c r="BB51" i="1" s="1"/>
  <c r="AX51" i="1" s="1"/>
  <c r="BK189" i="2"/>
  <c r="J189" i="2" s="1"/>
  <c r="J65" i="2" s="1"/>
  <c r="T189" i="2"/>
  <c r="P189" i="2"/>
  <c r="P240" i="2"/>
  <c r="BK270" i="2"/>
  <c r="J270" i="2" s="1"/>
  <c r="J72" i="2" s="1"/>
  <c r="BK319" i="2"/>
  <c r="J319" i="2" s="1"/>
  <c r="J75" i="2" s="1"/>
  <c r="R319" i="2"/>
  <c r="T346" i="2"/>
  <c r="R360" i="2"/>
  <c r="P107" i="2"/>
  <c r="T210" i="2"/>
  <c r="BK265" i="2"/>
  <c r="J265" i="2" s="1"/>
  <c r="J71" i="2" s="1"/>
  <c r="R265" i="2"/>
  <c r="P319" i="2"/>
  <c r="R346" i="2"/>
  <c r="J96" i="2"/>
  <c r="F34" i="2"/>
  <c r="BD52" i="1" s="1"/>
  <c r="BD51" i="1" s="1"/>
  <c r="W30" i="1" s="1"/>
  <c r="R107" i="2"/>
  <c r="P158" i="2"/>
  <c r="P163" i="2"/>
  <c r="R189" i="2"/>
  <c r="T199" i="2"/>
  <c r="P199" i="2"/>
  <c r="T240" i="2"/>
  <c r="T243" i="2"/>
  <c r="P243" i="2"/>
  <c r="R270" i="2"/>
  <c r="R340" i="2"/>
  <c r="BK292" i="2"/>
  <c r="J292" i="2" s="1"/>
  <c r="J73" i="2" s="1"/>
  <c r="T107" i="2"/>
  <c r="R163" i="2"/>
  <c r="R309" i="2"/>
  <c r="T126" i="2"/>
  <c r="P210" i="2"/>
  <c r="T221" i="2"/>
  <c r="T331" i="2"/>
  <c r="BK346" i="2"/>
  <c r="J346" i="2" s="1"/>
  <c r="J78" i="2" s="1"/>
  <c r="R240" i="2"/>
  <c r="P270" i="2"/>
  <c r="BK331" i="2"/>
  <c r="J331" i="2" s="1"/>
  <c r="J76" i="2" s="1"/>
  <c r="R331" i="2"/>
  <c r="T340" i="2"/>
  <c r="T360" i="2"/>
  <c r="F98" i="2"/>
  <c r="J30" i="2"/>
  <c r="AV52" i="1" s="1"/>
  <c r="P150" i="2"/>
  <c r="T158" i="2"/>
  <c r="BK163" i="2"/>
  <c r="J163" i="2" s="1"/>
  <c r="T163" i="2"/>
  <c r="P221" i="2"/>
  <c r="BK309" i="2"/>
  <c r="J309" i="2" s="1"/>
  <c r="J74" i="2" s="1"/>
  <c r="T309" i="2"/>
  <c r="P309" i="2"/>
  <c r="T319" i="2"/>
  <c r="P340" i="2"/>
  <c r="P360" i="2"/>
  <c r="BK158" i="2"/>
  <c r="J158" i="2" s="1"/>
  <c r="J62" i="2" s="1"/>
  <c r="R158" i="2"/>
  <c r="BK221" i="2"/>
  <c r="R221" i="2"/>
  <c r="T385" i="2"/>
  <c r="BK240" i="2"/>
  <c r="J240" i="2" s="1"/>
  <c r="J69" i="2" s="1"/>
  <c r="BK150" i="2"/>
  <c r="J150" i="2" s="1"/>
  <c r="J61" i="2" s="1"/>
  <c r="R150" i="2"/>
  <c r="BK210" i="2"/>
  <c r="J210" i="2" s="1"/>
  <c r="J67" i="2" s="1"/>
  <c r="R210" i="2"/>
  <c r="BK340" i="2"/>
  <c r="J340" i="2" s="1"/>
  <c r="J77" i="2" s="1"/>
  <c r="BK360" i="2"/>
  <c r="J360" i="2" s="1"/>
  <c r="J79" i="2" s="1"/>
  <c r="P385" i="2"/>
  <c r="F33" i="2"/>
  <c r="BC52" i="1" s="1"/>
  <c r="BC51" i="1" s="1"/>
  <c r="AY51" i="1" s="1"/>
  <c r="BK107" i="2"/>
  <c r="J107" i="2" s="1"/>
  <c r="J59" i="2" s="1"/>
  <c r="BK126" i="2"/>
  <c r="J126" i="2" s="1"/>
  <c r="J60" i="2" s="1"/>
  <c r="R126" i="2"/>
  <c r="BK199" i="2"/>
  <c r="J199" i="2" s="1"/>
  <c r="J66" i="2" s="1"/>
  <c r="R199" i="2"/>
  <c r="BK243" i="2"/>
  <c r="R243" i="2"/>
  <c r="R385" i="2"/>
  <c r="J386" i="2"/>
  <c r="J81" i="2" s="1"/>
  <c r="BK385" i="2"/>
  <c r="J385" i="2" s="1"/>
  <c r="J80" i="2" s="1"/>
  <c r="J31" i="2"/>
  <c r="AW52" i="1" s="1"/>
  <c r="F31" i="2"/>
  <c r="BA52" i="1" s="1"/>
  <c r="BA51" i="1" s="1"/>
  <c r="J104" i="2"/>
  <c r="J58" i="2" s="1"/>
  <c r="F30" i="2"/>
  <c r="AZ52" i="1" s="1"/>
  <c r="AZ51" i="1" s="1"/>
  <c r="F52" i="2"/>
  <c r="E45" i="2"/>
  <c r="J68" i="2" l="1"/>
  <c r="J64" i="2"/>
  <c r="J162" i="2"/>
  <c r="J70" i="2"/>
  <c r="P162" i="2"/>
  <c r="T103" i="2"/>
  <c r="P103" i="2"/>
  <c r="T162" i="2"/>
  <c r="AT52" i="1"/>
  <c r="W28" i="1"/>
  <c r="BK103" i="2"/>
  <c r="J103" i="2" s="1"/>
  <c r="J57" i="2" s="1"/>
  <c r="R162" i="2"/>
  <c r="R103" i="2"/>
  <c r="BK162" i="2"/>
  <c r="W29" i="1"/>
  <c r="AV51" i="1"/>
  <c r="W26" i="1"/>
  <c r="W27" i="1"/>
  <c r="AW51" i="1"/>
  <c r="AK27" i="1" s="1"/>
  <c r="J102" i="2" l="1"/>
  <c r="J63" i="2"/>
  <c r="P102" i="2"/>
  <c r="AU52" i="1" s="1"/>
  <c r="AU51" i="1" s="1"/>
  <c r="T102" i="2"/>
  <c r="BK102" i="2"/>
  <c r="R102" i="2"/>
  <c r="AK26" i="1"/>
  <c r="AT51" i="1"/>
  <c r="J56" i="2" l="1"/>
  <c r="J27" i="2"/>
  <c r="J36" i="2" s="1"/>
  <c r="AG52" i="1" l="1"/>
  <c r="AN52" i="1" s="1"/>
  <c r="AG51" i="1" l="1"/>
  <c r="AK23" i="1" s="1"/>
  <c r="AK32" i="1" s="1"/>
  <c r="AN51" i="1" l="1"/>
</calcChain>
</file>

<file path=xl/sharedStrings.xml><?xml version="1.0" encoding="utf-8"?>
<sst xmlns="http://schemas.openxmlformats.org/spreadsheetml/2006/main" count="3813" uniqueCount="881">
  <si>
    <t>Export VZ</t>
  </si>
  <si>
    <t>List obsahuje:</t>
  </si>
  <si>
    <t>1) Rekapitulace stavby</t>
  </si>
  <si>
    <t>2) Rekapitulace objektů stavby a soupisů prací</t>
  </si>
  <si>
    <t>3.0</t>
  </si>
  <si>
    <t/>
  </si>
  <si>
    <t>False</t>
  </si>
  <si>
    <t>{8526fd5b-a773-4d94-aa90-5d1b753bd959}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</si>
  <si>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</si>
  <si>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</si>
  <si>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</si>
  <si>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</si>
  <si>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</si>
  <si>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</si>
  <si>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</si>
  <si>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</si>
  <si>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</si>
  <si>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P1911/2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</si>
  <si>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položek_x000D_
_x000D_
Podrobnosti k vyplnění naleznete na poslední záložce s Pokyny pro vyplnění</t>
  </si>
  <si>
    <t>Stavba:</t>
  </si>
  <si>
    <t>KSO:</t>
  </si>
  <si>
    <t>CC-CZ:</t>
  </si>
  <si>
    <t>Místo:</t>
  </si>
  <si>
    <t xml:space="preserve"> </t>
  </si>
  <si>
    <t>Datum:</t>
  </si>
  <si>
    <t>26. 8. 2019</t>
  </si>
  <si>
    <t>Zadavatel:</t>
  </si>
  <si>
    <t>IČ:</t>
  </si>
  <si>
    <t>DIČ:</t>
  </si>
  <si>
    <t>Uchazeč:</t>
  </si>
  <si>
    <t>Vyplň údaj</t>
  </si>
  <si>
    <t>Projektant:</t>
  </si>
  <si>
    <t>11193841</t>
  </si>
  <si>
    <t>Ing. Vladimír Slonka</t>
  </si>
  <si>
    <t>CZ5409272198</t>
  </si>
  <si>
    <t>True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</si>
  <si>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</si>
  <si>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</si>
  <si>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</si>
  <si>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</si>
  <si>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</si>
  <si>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</si>
  <si>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</si>
  <si>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</si>
  <si>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</si>
  <si>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</si>
  <si>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</si>
  <si>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</si>
  <si>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</si>
  <si>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</si>
  <si>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</si>
  <si>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</si>
  <si>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</si>
  <si>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Objekt, Soupis prací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</si>
  <si>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</si>
  <si>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</si>
  <si>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</si>
  <si>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</si>
  <si>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</si>
  <si>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</si>
  <si>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</si>
  <si>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</si>
  <si>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</si>
  <si>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</si>
  <si>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</si>
  <si>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</si>
  <si>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</si>
  <si>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</si>
  <si>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</si>
  <si>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</si>
  <si>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</si>
  <si>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</si>
  <si>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</si>
  <si>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</si>
  <si>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</si>
  <si>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</si>
  <si>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1</t>
  </si>
  <si>
    <t>STA</t>
  </si>
  <si>
    <t>{20c1fc8f-0e10-40af-99d8-cbad7d57c539}</t>
  </si>
  <si>
    <t>1) Krycí list soupisu</t>
  </si>
  <si>
    <t>2) Rekapitulace</t>
  </si>
  <si>
    <t>3) Soupis prací</t>
  </si>
  <si>
    <t>Zpět na list:</t>
  </si>
  <si>
    <t>Rekapitulace stavby</t>
  </si>
  <si>
    <t>KRYCÍ LIST SOUPISU</t>
  </si>
  <si>
    <t>Objekt:</t>
  </si>
  <si>
    <t>REKAPITULACE ČLENĚNÍ SOUPISU PRACÍ</t>
  </si>
  <si>
    <t>Kód dílu - Popis</t>
  </si>
  <si>
    <t>Cena celkem [CZK]</t>
  </si>
  <si>
    <t>Náklady soupisu celkem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</si>
  <si>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</si>
  <si>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</si>
  <si>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</si>
  <si>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</si>
  <si>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</si>
  <si>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</si>
  <si>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</si>
  <si>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</si>
  <si>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</si>
  <si>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721 - Zdravotechnika - vnitřní kanalizace</t>
  </si>
  <si>
    <t xml:space="preserve">    722 - Zdravotechnika - vnitřní vodovod</t>
  </si>
  <si>
    <t xml:space="preserve">    723 - Zdravotechnika - vnitřní plynovod</t>
  </si>
  <si>
    <t xml:space="preserve">    725 - Zdravotechnika - zařizovací předměty</t>
  </si>
  <si>
    <t xml:space="preserve">    726 - Zdravotechnika - předstěnové instalace</t>
  </si>
  <si>
    <t xml:space="preserve">    741 - Elektroinstalace - silnoproud</t>
  </si>
  <si>
    <t xml:space="preserve">    751 - Vzduchotechnika</t>
  </si>
  <si>
    <t xml:space="preserve">    763 - Konstrukce suché výstavby</t>
  </si>
  <si>
    <t xml:space="preserve">    766 - Konstrukce truhlářské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</si>
  <si>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</si>
  <si>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</si>
  <si>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</si>
  <si>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</si>
  <si>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</si>
  <si>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HZS - Hodinové zúčtovací sazby</t>
  </si>
  <si>
    <t>VRN - Vedlejší rozpočtové náklady</t>
  </si>
  <si>
    <t xml:space="preserve">    VRN3 - Zařízení staveniště</t>
  </si>
  <si>
    <t xml:space="preserve">    VRN7 - Provozní vlivy</t>
  </si>
  <si>
    <t>SOUPIS PRACÍ</t>
  </si>
  <si>
    <t>PČ</t>
  </si>
  <si>
    <t>Popis</t>
  </si>
  <si>
    <t>MJ</t>
  </si>
  <si>
    <t>Množství</t>
  </si>
  <si>
    <t>J.cena [CZK]</t>
  </si>
  <si>
    <t>Cenová soustava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</si>
  <si>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</si>
  <si>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</si>
  <si>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</si>
  <si>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</si>
  <si>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</si>
  <si>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</si>
  <si>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</si>
  <si>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HSV</t>
  </si>
  <si>
    <t>Práce a dodávky HSV</t>
  </si>
  <si>
    <t>ROZPOCET</t>
  </si>
  <si>
    <t>3</t>
  </si>
  <si>
    <t>Svislé a kompletní konstrukce</t>
  </si>
  <si>
    <t>K</t>
  </si>
  <si>
    <t>346244353</t>
  </si>
  <si>
    <t>Obezdívka koupelnových van  ploch rovných z přesných pórobetonových tvárnic, na tenké maltové lože, tl. 75 mm</t>
  </si>
  <si>
    <t>m2</t>
  </si>
  <si>
    <t>4</t>
  </si>
  <si>
    <t>2</t>
  </si>
  <si>
    <t>-704744007</t>
  </si>
  <si>
    <t>VV</t>
  </si>
  <si>
    <t>(1,5+0,7)*0,8</t>
  </si>
  <si>
    <t>6</t>
  </si>
  <si>
    <t>Úpravy povrchů, podlahy a osazování výplní</t>
  </si>
  <si>
    <t>524584399</t>
  </si>
  <si>
    <t>2,59*1,95</t>
  </si>
  <si>
    <t>-0,91*0,6</t>
  </si>
  <si>
    <t>Součet</t>
  </si>
  <si>
    <t>611142001</t>
  </si>
  <si>
    <t>-491232961</t>
  </si>
  <si>
    <t>5</t>
  </si>
  <si>
    <t>612131121</t>
  </si>
  <si>
    <t>Podkladní a spojovací vrstva vnitřních omítaných ploch  penetrace akrylát-silikonová nanášená ručně stěn</t>
  </si>
  <si>
    <t>1323733099</t>
  </si>
  <si>
    <t>8</t>
  </si>
  <si>
    <t>612311131</t>
  </si>
  <si>
    <t>Potažení vnitřních ploch štukem tloušťky do 3 mm svislých konstrukcí stěn</t>
  </si>
  <si>
    <t>140706178</t>
  </si>
  <si>
    <t>1,535*0,6</t>
  </si>
  <si>
    <t>(0,655+3+0,655)*2</t>
  </si>
  <si>
    <t>9</t>
  </si>
  <si>
    <t>612321111</t>
  </si>
  <si>
    <t>Omítka vápenocementová vnitřních ploch  nanášená ručně jednovrstvá, tloušťky do 10 mm hrubá zatřená svislých konstrukcí stěn</t>
  </si>
  <si>
    <t>2091734606</t>
  </si>
  <si>
    <t>(1,535+0,655+0,655+3)*2,6</t>
  </si>
  <si>
    <t>50</t>
  </si>
  <si>
    <t>632441112</t>
  </si>
  <si>
    <t>Potěr anhydritový samonivelační ze suchých směsí  tlouštky přes 20 do 30 mm</t>
  </si>
  <si>
    <t>1516629466</t>
  </si>
  <si>
    <t>1,535*1,87</t>
  </si>
  <si>
    <t>0,895*1,11</t>
  </si>
  <si>
    <t>642944121</t>
  </si>
  <si>
    <t>Osazení ocelových dveřních zárubní lisovaných nebo z úhelníků dodatečně  s vybetonováním prahu, plochy do 2,5 m2</t>
  </si>
  <si>
    <t>kus</t>
  </si>
  <si>
    <t>-1936162361</t>
  </si>
  <si>
    <t>M</t>
  </si>
  <si>
    <t>55331521</t>
  </si>
  <si>
    <t>zárubeň ocelová pro sádrokarton 100 700 L/P</t>
  </si>
  <si>
    <t>852852009</t>
  </si>
  <si>
    <t>Ostatní konstrukce a práce, bourání</t>
  </si>
  <si>
    <t>784111001</t>
  </si>
  <si>
    <t>Oprášení (ometení) podkladu v místnostech výšky do 3,80 m</t>
  </si>
  <si>
    <t>16</t>
  </si>
  <si>
    <t>-1823073924</t>
  </si>
  <si>
    <t>konstrukce po vybouraném jádru:</t>
  </si>
  <si>
    <t>((0,655+0,08)*2+2,59)*2,6</t>
  </si>
  <si>
    <t>strop:</t>
  </si>
  <si>
    <t>784111011</t>
  </si>
  <si>
    <t>Obroušení podkladu omítky v místnostech výšky do 3,80 m</t>
  </si>
  <si>
    <t>1107780701</t>
  </si>
  <si>
    <t>lehké obroušení stávajícího panelu - příprava pro novou omítku:</t>
  </si>
  <si>
    <t>(0,655+0,08)*2,6*2</t>
  </si>
  <si>
    <t>(0,065+1,535+0,08)*2,6</t>
  </si>
  <si>
    <t>952901111</t>
  </si>
  <si>
    <t>Vyčištění budov nebo objektů před předáním do užívání  budov bytové nebo občanské výstavby, světlé výšky podlaží do 4 m</t>
  </si>
  <si>
    <t>-1860997472</t>
  </si>
  <si>
    <t>3,5*3</t>
  </si>
  <si>
    <t>přístupová trasa do bytu-choba:</t>
  </si>
  <si>
    <t>962084121</t>
  </si>
  <si>
    <t>Bourání zdiva příček nebo vybourání otvorů  deskových a sádrových potažených rabicovým pletivem nebo bez pletiva sádrokartonových bez kovové konstrukce, umakartových, sololitových, tl. do 50 mm</t>
  </si>
  <si>
    <t>-2022279013</t>
  </si>
  <si>
    <t>(2,565*2+1,895*2+3+0,895)*2,6</t>
  </si>
  <si>
    <t>965046111</t>
  </si>
  <si>
    <t>Broušení stávajících betonových podlah úběr do 3 mm</t>
  </si>
  <si>
    <t>-950971815</t>
  </si>
  <si>
    <t>2,565*1,895-0,895*0,695</t>
  </si>
  <si>
    <t>0,7*3</t>
  </si>
  <si>
    <t>997</t>
  </si>
  <si>
    <t>Přesun sutě</t>
  </si>
  <si>
    <t>997013157</t>
  </si>
  <si>
    <t>Vnitrostaveništní doprava suti a vybouraných hmot  vodorovně do 50 m svisle s omezením mechanizace pro budovy a haly výšky přes 21 do 24 m</t>
  </si>
  <si>
    <t>t</t>
  </si>
  <si>
    <t>-1412498833</t>
  </si>
  <si>
    <t>997013219</t>
  </si>
  <si>
    <t>Vnitrostaveništní doprava suti a vybouraných hmot  vodorovně do 50 m Příplatek k cenám -3111 až -3217 za zvětšenou vodorovnou dopravu přes vymezenou dopravní vzdálenost za každých dalších i započatých 10 m</t>
  </si>
  <si>
    <t>2109590019</t>
  </si>
  <si>
    <t>3,816*50 'Přepočtené koeficientem množství</t>
  </si>
  <si>
    <t>997013501</t>
  </si>
  <si>
    <t>Odvoz suti a vybouraných hmot na skládku nebo meziskládku  se složením, na vzdálenost do 1 km</t>
  </si>
  <si>
    <t>-1399468411</t>
  </si>
  <si>
    <t>997013509</t>
  </si>
  <si>
    <t>Odvoz suti a vybouraných hmot na skládku nebo meziskládku  se složením, na vzdálenost Příplatek k ceně za každý další i započatý 1 km přes 1 km</t>
  </si>
  <si>
    <t>-71860179</t>
  </si>
  <si>
    <t>3,816*9 'Přepočtené koeficientem množství</t>
  </si>
  <si>
    <t>997013831</t>
  </si>
  <si>
    <t>Poplatek za uložení stavebního odpadu na skládce (skládkovné) směsného stavebního a demoličního zatříděného do Katalogu odpadů pod kódem 170 904</t>
  </si>
  <si>
    <t>-1052286330</t>
  </si>
  <si>
    <t>998</t>
  </si>
  <si>
    <t>Přesun hmot</t>
  </si>
  <si>
    <t>998011003</t>
  </si>
  <si>
    <t>Přesun hmot pro budovy občanské výstavby, bydlení, výrobu a služby  s nosnou svislou konstrukcí zděnou z cihel, tvárnic nebo kamene vodorovná dopravní vzdálenost do 100 m pro budovy výšky přes 12 do 24 m</t>
  </si>
  <si>
    <t>739773395</t>
  </si>
  <si>
    <t>998011014</t>
  </si>
  <si>
    <t>Přesun hmot pro budovy občanské výstavby, bydlení, výrobu a služby  s nosnou svislou konstrukcí zděnou z cihel, tvárnic nebo kamene Příplatek k cenám za zvětšený přesun přes vymezenou největší dopravní vzdálenost do 500 m</t>
  </si>
  <si>
    <t>1459799715</t>
  </si>
  <si>
    <t>998017003</t>
  </si>
  <si>
    <t>Přesun hmot pro budovy občanské výstavby, bydlení, výrobu a služby  s omezením mechanizace vodorovná dopravní vzdálenost do 100 m pro budovy s jakoukoliv nosnou konstrukcí výšky přes 12 do 24 m</t>
  </si>
  <si>
    <t>1920174713</t>
  </si>
  <si>
    <t>PSV</t>
  </si>
  <si>
    <t>Práce a dodávky PSV</t>
  </si>
  <si>
    <t>711</t>
  </si>
  <si>
    <t>Izolace proti vodě, vlhkosti a plynům</t>
  </si>
  <si>
    <t>711191201</t>
  </si>
  <si>
    <t>753630231</t>
  </si>
  <si>
    <t>1,87*1,535</t>
  </si>
  <si>
    <t>711192201</t>
  </si>
  <si>
    <t>-809715322</t>
  </si>
  <si>
    <t>(0,895+1,11)*2*0,2</t>
  </si>
  <si>
    <t>(0,7+1,5+0,7)*2</t>
  </si>
  <si>
    <t>(1,2+1,535+1,2)*0,2</t>
  </si>
  <si>
    <t>pod vanou:</t>
  </si>
  <si>
    <t>1,5*0,8</t>
  </si>
  <si>
    <t>24617150</t>
  </si>
  <si>
    <t>hmota nátěrová hydroizolační elastická na beton nebo omítku</t>
  </si>
  <si>
    <t>kg</t>
  </si>
  <si>
    <t>32</t>
  </si>
  <si>
    <t>2087782875</t>
  </si>
  <si>
    <t>spotřeba 3kg/m2, tl. 2mm</t>
  </si>
  <si>
    <t>(3,863+8,589)*3</t>
  </si>
  <si>
    <t>711199101</t>
  </si>
  <si>
    <t>Provedení izolace proti zemní vlhkosti hydroizolační stěrkou doplňků vodotěsné těsnící pásky pro dilatační a styčné spáry</t>
  </si>
  <si>
    <t>m</t>
  </si>
  <si>
    <t>-1281659722</t>
  </si>
  <si>
    <t>1,11+0,895+1,11</t>
  </si>
  <si>
    <t>(1,87+1,535)*2</t>
  </si>
  <si>
    <t>1,535</t>
  </si>
  <si>
    <t>2,6*2</t>
  </si>
  <si>
    <t>0,2*6</t>
  </si>
  <si>
    <t>711199102</t>
  </si>
  <si>
    <t>Provedení izolace proti zemní vlhkosti hydroizolační stěrkou doplňků vodotěsné těsnící pásky pro vnější a vnitřní roh</t>
  </si>
  <si>
    <t>1099638654</t>
  </si>
  <si>
    <t>28355020</t>
  </si>
  <si>
    <t>páska pružná těsnící š 80mm</t>
  </si>
  <si>
    <t>1905046208</t>
  </si>
  <si>
    <t>17,86*1,1</t>
  </si>
  <si>
    <t>998711103</t>
  </si>
  <si>
    <t>Přesun hmot pro izolace proti vodě, vlhkosti a plynům  stanovený z hmotnosti přesunovaného materiálu vodorovná dopravní vzdálenost do 50 m v objektech výšky přes 12 do 60 m</t>
  </si>
  <si>
    <t>1689744848</t>
  </si>
  <si>
    <t>721</t>
  </si>
  <si>
    <t>Zdravotechnika - vnitřní kanalizace</t>
  </si>
  <si>
    <t>721171808</t>
  </si>
  <si>
    <t>Demontáž potrubí z novodurových trub  odpadních nebo připojovacích přes 75 do D 114</t>
  </si>
  <si>
    <t>-1345193079</t>
  </si>
  <si>
    <t>721173706</t>
  </si>
  <si>
    <t>Potrubí z plastových trub polyetylenové svařované odpadní (svislé) DN 100</t>
  </si>
  <si>
    <t>-1191786656</t>
  </si>
  <si>
    <t>721173722</t>
  </si>
  <si>
    <t>Potrubí z plastových trub polyetylenové svařované připojovací DN 40</t>
  </si>
  <si>
    <t>-362340929</t>
  </si>
  <si>
    <t>721173724</t>
  </si>
  <si>
    <t>Potrubí z plastových trub polyetylenové svařované připojovací DN 70</t>
  </si>
  <si>
    <t>-795769831</t>
  </si>
  <si>
    <t>721220801</t>
  </si>
  <si>
    <t>Demontáž zápachových uzávěrek  do DN 70</t>
  </si>
  <si>
    <t>1258572716</t>
  </si>
  <si>
    <t>vana,umyvadlo,pračka:</t>
  </si>
  <si>
    <t>721290111</t>
  </si>
  <si>
    <t>Zkouška těsnosti kanalizace  v objektech vodou do DN 125</t>
  </si>
  <si>
    <t>25049892</t>
  </si>
  <si>
    <t>998721103</t>
  </si>
  <si>
    <t>Přesun hmot pro vnitřní kanalizace  stanovený z hmotnosti přesunovaného materiálu vodorovná dopravní vzdálenost do 50 m v objektech výšky přes 12 do 24 m</t>
  </si>
  <si>
    <t>-1506520654</t>
  </si>
  <si>
    <t>722</t>
  </si>
  <si>
    <t>Zdravotechnika - vnitřní vodovod</t>
  </si>
  <si>
    <t>722170801</t>
  </si>
  <si>
    <t>Demontáž rozvodů vody z plastů  do Ø 25 mm</t>
  </si>
  <si>
    <t>1681005884</t>
  </si>
  <si>
    <t>722176113</t>
  </si>
  <si>
    <t>Montáž potrubí z plastových trub  svařovaných polyfuzně D přes 20 do 25 mm</t>
  </si>
  <si>
    <t>-499913385</t>
  </si>
  <si>
    <t>28615150</t>
  </si>
  <si>
    <t>trubka vodovodní tlaková PPR řada PN 20 D 16mm dl 4m</t>
  </si>
  <si>
    <t>-481899723</t>
  </si>
  <si>
    <t>28615152</t>
  </si>
  <si>
    <t>trubka vodovodní tlaková PPR řada PN 20 D 20mm dl 4m</t>
  </si>
  <si>
    <t>2109770526</t>
  </si>
  <si>
    <t>28615153</t>
  </si>
  <si>
    <t>trubka vodovodní tlaková PPR řada PN 20 D 25mm dl 4m</t>
  </si>
  <si>
    <t>672015633</t>
  </si>
  <si>
    <t>722179191</t>
  </si>
  <si>
    <t>Příplatek k ceně rozvody vody z plastů  za práce malého rozsahu na zakázce do 20 m rozvodu</t>
  </si>
  <si>
    <t>soubor</t>
  </si>
  <si>
    <t>-1777457226</t>
  </si>
  <si>
    <t>722179192</t>
  </si>
  <si>
    <t>Příplatek k ceně rozvody vody z plastů  za práce malého rozsahu na zakázce při průměru trubek do 32 mm, do 15 svarů</t>
  </si>
  <si>
    <t>-1870383993</t>
  </si>
  <si>
    <t>722290215</t>
  </si>
  <si>
    <t>Zkoušky, proplach a desinfekce vodovodního potrubí  zkoušky těsnosti vodovodního potrubí hrdlového nebo přírubového do DN 100</t>
  </si>
  <si>
    <t>1451269577</t>
  </si>
  <si>
    <t>722290234</t>
  </si>
  <si>
    <t>Zkoušky, proplach a desinfekce vodovodního potrubí  proplach a desinfekce vodovodního potrubí do DN 80</t>
  </si>
  <si>
    <t>-1679076731</t>
  </si>
  <si>
    <t>998722103</t>
  </si>
  <si>
    <t>Přesun hmot pro vnitřní vodovod  stanovený z hmotnosti přesunovaného materiálu vodorovná dopravní vzdálenost do 50 m v objektech výšky přes 12 do 24 m</t>
  </si>
  <si>
    <t>-1920283797</t>
  </si>
  <si>
    <t>723</t>
  </si>
  <si>
    <t>Zdravotechnika - vnitřní plynovod</t>
  </si>
  <si>
    <t>723120804</t>
  </si>
  <si>
    <t>Demontáž potrubí svařovaného z ocelových trubek závitových  do DN 25</t>
  </si>
  <si>
    <t>78147505</t>
  </si>
  <si>
    <t>723150402</t>
  </si>
  <si>
    <t>Potrubí z ocelových trubek hladkých  chráničky z ušlechtilé oceli spojované lisováním DN 15</t>
  </si>
  <si>
    <t>-200119252</t>
  </si>
  <si>
    <t>chránička:</t>
  </si>
  <si>
    <t>723181002</t>
  </si>
  <si>
    <t>Potrubí z měděných trubek měkkých, spojovaných lisováním DN 15</t>
  </si>
  <si>
    <t>153042958</t>
  </si>
  <si>
    <t>723190105</t>
  </si>
  <si>
    <t>106910519</t>
  </si>
  <si>
    <t>723190901</t>
  </si>
  <si>
    <t>Opravy plynovodního potrubí  uzavření nebo otevření potrubí</t>
  </si>
  <si>
    <t>-826658416</t>
  </si>
  <si>
    <t>723190907</t>
  </si>
  <si>
    <t>Opravy plynovodního potrubí  odvzdušnění a napuštění potrubí</t>
  </si>
  <si>
    <t>1423502433</t>
  </si>
  <si>
    <t>723190909</t>
  </si>
  <si>
    <t>Opravy plynovodního potrubí  neúřední zkouška těsnosti dosavadního potrubí</t>
  </si>
  <si>
    <t>164153283</t>
  </si>
  <si>
    <t>998723103</t>
  </si>
  <si>
    <t>Přesun hmot pro vnitřní plynovod  stanovený z hmotnosti přesunovaného materiálu vodorovná dopravní vzdálenost do 50 m v objektech výšky přes 12 do 24 m</t>
  </si>
  <si>
    <t>-223232597</t>
  </si>
  <si>
    <t>725</t>
  </si>
  <si>
    <t>Zdravotechnika - zařizovací předměty</t>
  </si>
  <si>
    <t>725210821</t>
  </si>
  <si>
    <t>Demontáž umyvadel  bez výtokových armatur umyvadel</t>
  </si>
  <si>
    <t>681334847</t>
  </si>
  <si>
    <t>725211602</t>
  </si>
  <si>
    <t>-1867011883</t>
  </si>
  <si>
    <t>725220841</t>
  </si>
  <si>
    <t>Demontáž van  ocelových rohových</t>
  </si>
  <si>
    <t>-1386775319</t>
  </si>
  <si>
    <t>725222116</t>
  </si>
  <si>
    <t>-1680053350</t>
  </si>
  <si>
    <t>725810811</t>
  </si>
  <si>
    <t>Demontáž výtokových ventilů  nástěnných</t>
  </si>
  <si>
    <t>-1696216379</t>
  </si>
  <si>
    <t>725811115</t>
  </si>
  <si>
    <t>Ventily nástěnné s pevným výtokem G 1/2 x 80 mm</t>
  </si>
  <si>
    <t>2025932203</t>
  </si>
  <si>
    <t>725820801</t>
  </si>
  <si>
    <t>Demontáž baterií  nástěnných do G 3/4</t>
  </si>
  <si>
    <t>-339756255</t>
  </si>
  <si>
    <t>725822611</t>
  </si>
  <si>
    <t>-354758313</t>
  </si>
  <si>
    <t>725831313</t>
  </si>
  <si>
    <t>Baterie vanové nástěnné pákové s příslušenstvím a pohyblivým držákem</t>
  </si>
  <si>
    <t>-1250725098</t>
  </si>
  <si>
    <t>725865501</t>
  </si>
  <si>
    <t>Zápachové uzávěrky zařizovacích předmětů odpadní soupravy se zápachovou uzávěrkou DN 40/50</t>
  </si>
  <si>
    <t>-1063043851</t>
  </si>
  <si>
    <t>725869101</t>
  </si>
  <si>
    <t>Zápachové uzávěrky zařizovacích předmětů montáž zápachových uzávěrek umyvadlových do DN 40</t>
  </si>
  <si>
    <t>861152230</t>
  </si>
  <si>
    <t>55161837</t>
  </si>
  <si>
    <t>uzávěrka zápachová pro pračku a myčku nástěnná PP-bílá DN 40</t>
  </si>
  <si>
    <t>106925931</t>
  </si>
  <si>
    <t>ZUU</t>
  </si>
  <si>
    <t>-546321955</t>
  </si>
  <si>
    <t>725980123</t>
  </si>
  <si>
    <t>1099698925</t>
  </si>
  <si>
    <t>998725103</t>
  </si>
  <si>
    <t>Přesun hmot pro zařizovací předměty  stanovený z hmotnosti přesunovaného materiálu vodorovná dopravní vzdálenost do 50 m v objektech výšky přes 12 do 24 m</t>
  </si>
  <si>
    <t>1219837769</t>
  </si>
  <si>
    <t>kpl</t>
  </si>
  <si>
    <t>726</t>
  </si>
  <si>
    <t>Zdravotechnika - předstěnové instalace</t>
  </si>
  <si>
    <t>726131001</t>
  </si>
  <si>
    <t>Předstěnové instalační systémy do lehkých stěn s kovovou konstrukcí pro umyvadla stavební výšky do 1120 mm se stojánkovou baterií</t>
  </si>
  <si>
    <t>1686814851</t>
  </si>
  <si>
    <t>998726113</t>
  </si>
  <si>
    <t>Přesun hmot pro instalační prefabrikáty  stanovený z hmotnosti přesunovaného materiálu vodorovná dopravní vzdálenost do 50 m v objektech výšky přes 12 m do 24 m</t>
  </si>
  <si>
    <t>-208403776</t>
  </si>
  <si>
    <t>741</t>
  </si>
  <si>
    <t>Elektroinstalace - silnoproud</t>
  </si>
  <si>
    <t>-1800841310</t>
  </si>
  <si>
    <t>155569829</t>
  </si>
  <si>
    <t>741112001</t>
  </si>
  <si>
    <t>Montáž krabic elektroinstalačních bez napojení na trubky a lišty, demontáže a montáže víčka a přístroje protahovacích nebo odbočných zapuštěných plastových kruhových</t>
  </si>
  <si>
    <t>-266642241</t>
  </si>
  <si>
    <t>34571515</t>
  </si>
  <si>
    <t>krabice přístrojová instalační 400 V, 142x71x45mm do dutých stěn</t>
  </si>
  <si>
    <t>1013406182</t>
  </si>
  <si>
    <t>741120001</t>
  </si>
  <si>
    <t>Montáž vodičů izolovaných měděných bez ukončení uložených pod omítku plných a laněných (CY), průřezu žíly 0,35 až 6 mm2</t>
  </si>
  <si>
    <t>-1112310624</t>
  </si>
  <si>
    <t>34111036</t>
  </si>
  <si>
    <t>kabel silový s Cu jádrem 1 kV 3x2,5mm2</t>
  </si>
  <si>
    <t>-2124634943</t>
  </si>
  <si>
    <t>34111018</t>
  </si>
  <si>
    <t>kabel silový s Cu jádrem 1 kV 2x6mm2</t>
  </si>
  <si>
    <t>-762934188</t>
  </si>
  <si>
    <t>741210001</t>
  </si>
  <si>
    <t>Montáž rozvodnic oceloplechových nebo plastových bez zapojení vodičů běžných, hmotnosti do 20 kg</t>
  </si>
  <si>
    <t>2063525360</t>
  </si>
  <si>
    <t>35713850</t>
  </si>
  <si>
    <t>rozvodnice elektroměrové s jedním 1 fázovým místem bez požární úpravy</t>
  </si>
  <si>
    <t>-68184277</t>
  </si>
  <si>
    <t>741310001</t>
  </si>
  <si>
    <t>Montáž spínačů jedno nebo dvoupólových nástěnných se zapojením vodičů, pro prostředí normální vypínačů, řazení 1-jednopólových</t>
  </si>
  <si>
    <t>-240364418</t>
  </si>
  <si>
    <t>34535799</t>
  </si>
  <si>
    <t>-1277209855</t>
  </si>
  <si>
    <t>741313001</t>
  </si>
  <si>
    <t>Montáž zásuvek domovních se zapojením vodičů bezšroubové připojení polozapuštěných nebo zapuštěných 10/16 A, provedení 2P + PE</t>
  </si>
  <si>
    <t>-1786783444</t>
  </si>
  <si>
    <t>35811077</t>
  </si>
  <si>
    <t>279074735</t>
  </si>
  <si>
    <t>741370002</t>
  </si>
  <si>
    <t>Montáž svítidel žárovkových se zapojením vodičů bytových nebo společenských místností stropních přisazených 1 zdroj se sklem</t>
  </si>
  <si>
    <t>432966697</t>
  </si>
  <si>
    <t>34821275</t>
  </si>
  <si>
    <t>svítidlo bytové žárovkové IP 42, max. 60 W E27</t>
  </si>
  <si>
    <t>434488831</t>
  </si>
  <si>
    <t>34111030</t>
  </si>
  <si>
    <t>kabel silový s Cu jádrem 1 kV 3x1,5mm2</t>
  </si>
  <si>
    <t>-1272363059</t>
  </si>
  <si>
    <t>741810001</t>
  </si>
  <si>
    <t>Zkoušky a prohlídky elektrických rozvodů a zařízení celková prohlídka a vyhotovení revizní zprávy pro objem montážních prací do 100 tis. Kč</t>
  </si>
  <si>
    <t>-321783079</t>
  </si>
  <si>
    <t>998741103</t>
  </si>
  <si>
    <t>Přesun hmot pro silnoproud stanovený z hmotnosti přesunovaného materiálu vodorovná dopravní vzdálenost do 50 m v objektech výšky přes 12 do 24 m</t>
  </si>
  <si>
    <t>-1043739672</t>
  </si>
  <si>
    <t>1752240716</t>
  </si>
  <si>
    <t>751</t>
  </si>
  <si>
    <t>Vzduchotechnika</t>
  </si>
  <si>
    <t>751111012</t>
  </si>
  <si>
    <t>Montáž ventilátoru axiálního nízkotlakého  nástěnného základního, průměru přes 100 do 200 mm</t>
  </si>
  <si>
    <t>-1585341951</t>
  </si>
  <si>
    <t>V</t>
  </si>
  <si>
    <t>-65258604</t>
  </si>
  <si>
    <t>751111811</t>
  </si>
  <si>
    <t>Demontáž ventilátoru axiálního nízkotlakého kruhové potrubí, průměru do 200 mm</t>
  </si>
  <si>
    <t>-1355394365</t>
  </si>
  <si>
    <t>998751102</t>
  </si>
  <si>
    <t>Přesun hmot pro vzduchotechniku stanovený z hmotnosti přesunovaného materiálu vodorovná dopravní vzdálenost do 100 m v objektech výšky přes 12 do 24 m</t>
  </si>
  <si>
    <t>-1228814886</t>
  </si>
  <si>
    <t>763</t>
  </si>
  <si>
    <t>Konstrukce suché výstavby</t>
  </si>
  <si>
    <t>763111331</t>
  </si>
  <si>
    <t>-1910593553</t>
  </si>
  <si>
    <t>1,95*2*2,6</t>
  </si>
  <si>
    <t>2,85*2,6</t>
  </si>
  <si>
    <t>(0,91+2,59)*2,6</t>
  </si>
  <si>
    <t>763111718</t>
  </si>
  <si>
    <t>Příčka ze sádrokartonových desek  ostatní konstrukce a práce na příčkách ze sádrokartonových desek úprava styku příčky a podhledu separační páskou se silikonem</t>
  </si>
  <si>
    <t>1452348854</t>
  </si>
  <si>
    <t>2,85</t>
  </si>
  <si>
    <t>(0,895+1,11)*2</t>
  </si>
  <si>
    <t>0,9+2,59+1,95</t>
  </si>
  <si>
    <t>2,6*6</t>
  </si>
  <si>
    <t>763111724</t>
  </si>
  <si>
    <t>Příčka ze sádrokartonových desek  ostatní konstrukce a práce na příčkách ze sádrokartonových desek ochrana rohů páska k vyztužení různých úhlů vysoce pevná a nárazu odolná</t>
  </si>
  <si>
    <t>-874304708</t>
  </si>
  <si>
    <t>2,6*1</t>
  </si>
  <si>
    <t>763111751</t>
  </si>
  <si>
    <t>Příčka ze sádrokartonových desek  Příplatek k cenám za plochu do 6 m2 jednotlivě</t>
  </si>
  <si>
    <t>-1027229375</t>
  </si>
  <si>
    <t>763111762</t>
  </si>
  <si>
    <t>Příčka ze sádrokartonových desek  Příplatek k cenám za zahuštění profilů u příček s nosnou konstrukcí z jednoduchých profilů na vzdálenost 41 cm</t>
  </si>
  <si>
    <t>-2080088023</t>
  </si>
  <si>
    <t>763111771</t>
  </si>
  <si>
    <t>Příčka ze sádrokartonových desek  Příplatek k cenám za rovinnost kvality speciální tmelení kvality Q3</t>
  </si>
  <si>
    <t>-480054681</t>
  </si>
  <si>
    <t>23,933*2</t>
  </si>
  <si>
    <t>998763303</t>
  </si>
  <si>
    <t>Přesun hmot pro konstrukce montované z desek  sádrokartonových, sádrovláknitých, cementovláknitých nebo cementových stanovený z hmotnosti přesunovaného materiálu vodorovná dopravní vzdálenost do 50 m v objektech výšky přes 12 do 24 m</t>
  </si>
  <si>
    <t>-1991621023</t>
  </si>
  <si>
    <t>766</t>
  </si>
  <si>
    <t>Konstrukce truhlářské</t>
  </si>
  <si>
    <t>766421812</t>
  </si>
  <si>
    <t>Demontáž obložení podhledů  panely, plochy přes 1,5 m2</t>
  </si>
  <si>
    <t>514515668</t>
  </si>
  <si>
    <t>demontáž obložení stropu umakartem:</t>
  </si>
  <si>
    <t>2,6*1,895</t>
  </si>
  <si>
    <t>766660001</t>
  </si>
  <si>
    <t>Montáž dveřních křídel dřevěných nebo plastových  otevíravých do ocelové zárubně povrchově upravených jednokřídlových, šířky do 800 mm</t>
  </si>
  <si>
    <t>480385383</t>
  </si>
  <si>
    <t>61162854</t>
  </si>
  <si>
    <t>-458288900</t>
  </si>
  <si>
    <t>54914610</t>
  </si>
  <si>
    <t>642087108</t>
  </si>
  <si>
    <t>766660722</t>
  </si>
  <si>
    <t>Montáž dveřních doplňků dveřního kování zámku</t>
  </si>
  <si>
    <t>1188739700</t>
  </si>
  <si>
    <t>54925015</t>
  </si>
  <si>
    <t>1347563078</t>
  </si>
  <si>
    <t>1561659889</t>
  </si>
  <si>
    <t>715482320</t>
  </si>
  <si>
    <t>766812840</t>
  </si>
  <si>
    <t>Demontáž kuchyňských linek  dřevěných nebo kovových včetně skříněk uchycených na stěně, délky přes 1800 do 2100 mm</t>
  </si>
  <si>
    <t>537857701</t>
  </si>
  <si>
    <t>998766103</t>
  </si>
  <si>
    <t>Přesun hmot pro konstrukce truhlářské stanovený z hmotnosti přesunovaného materiálu vodorovná dopravní vzdálenost do 50 m v objektech výšky přes 12 do 24 m</t>
  </si>
  <si>
    <t>1934077312</t>
  </si>
  <si>
    <t>DV</t>
  </si>
  <si>
    <t>-868764582</t>
  </si>
  <si>
    <t>KL</t>
  </si>
  <si>
    <t>-205432559</t>
  </si>
  <si>
    <t>MKL</t>
  </si>
  <si>
    <t>Montáž kuchyňské linky dle specifikace</t>
  </si>
  <si>
    <t>-1796452022</t>
  </si>
  <si>
    <t>771</t>
  </si>
  <si>
    <t>Podlahy z dlaždic</t>
  </si>
  <si>
    <t>771571113</t>
  </si>
  <si>
    <t>Montáž podlah z dlaždic keramických  kladených do malty režných nebo glazovaných hladkých přes 9 do 12 ks/ m2</t>
  </si>
  <si>
    <t>-1118950847</t>
  </si>
  <si>
    <t>771591111</t>
  </si>
  <si>
    <t>Podlahy - ostatní práce  penetrace podkladu</t>
  </si>
  <si>
    <t>979705006</t>
  </si>
  <si>
    <t>59761408</t>
  </si>
  <si>
    <t>dlaždice keramické slinuté neglazované mrazuvzdorné barevná přes 9 do 12 ks/m2</t>
  </si>
  <si>
    <t>-1645099033</t>
  </si>
  <si>
    <t>3,863*1,1</t>
  </si>
  <si>
    <t>4,249*1,1 'Přepočtené koeficientem množství</t>
  </si>
  <si>
    <t>998771103</t>
  </si>
  <si>
    <t>Přesun hmot pro podlahy z dlaždic stanovený z hmotnosti přesunovaného materiálu vodorovná dopravní vzdálenost do 50 m v objektech výšky přes 12 do 24 m</t>
  </si>
  <si>
    <t>-1194233825</t>
  </si>
  <si>
    <t>776</t>
  </si>
  <si>
    <t>Podlahy povlakové</t>
  </si>
  <si>
    <t>776201812</t>
  </si>
  <si>
    <t>Demontáž povlakových podlahovin lepených ručně s podložkou</t>
  </si>
  <si>
    <t>2036593173</t>
  </si>
  <si>
    <t>demontáž nášlapné vrstvy z pvc:</t>
  </si>
  <si>
    <t>1,13*0,895</t>
  </si>
  <si>
    <t>1,6*1,78</t>
  </si>
  <si>
    <t>0,7*2,85</t>
  </si>
  <si>
    <t>776421111</t>
  </si>
  <si>
    <t>Montáž lišt obvodových lepených</t>
  </si>
  <si>
    <t>-77786849</t>
  </si>
  <si>
    <t>28411003</t>
  </si>
  <si>
    <t>1769140403</t>
  </si>
  <si>
    <t>6,21714285714286*1,02 'Přepočtené koeficientem množství</t>
  </si>
  <si>
    <t>998776103</t>
  </si>
  <si>
    <t>Přesun hmot pro podlahy povlakové  stanovený z hmotnosti přesunovaného materiálu vodorovná dopravní vzdálenost do 50 m v objektech výšky přes 12 do 24 m</t>
  </si>
  <si>
    <t>-708068628</t>
  </si>
  <si>
    <t>781</t>
  </si>
  <si>
    <t>Dokončovací práce - obklady</t>
  </si>
  <si>
    <t>781471113</t>
  </si>
  <si>
    <t>Montáž obkladů vnitřních stěn z dlaždic keramických  kladených do malty režných nebo glazovaných hladkých přes 12 do 19 ks/m2</t>
  </si>
  <si>
    <t>1747469078</t>
  </si>
  <si>
    <t>(0,6+2,85+0,6)*0,6</t>
  </si>
  <si>
    <t>59761155</t>
  </si>
  <si>
    <t>-1238429070</t>
  </si>
  <si>
    <t>781495111</t>
  </si>
  <si>
    <t>Ostatní prvky  ostatní práce penetrace podkladu</t>
  </si>
  <si>
    <t>-496152073</t>
  </si>
  <si>
    <t>783</t>
  </si>
  <si>
    <t>Dokončovací práce - nátěry</t>
  </si>
  <si>
    <t>783301313</t>
  </si>
  <si>
    <t>Příprava podkladu zámečnických konstrukcí před provedením nátěru odmaštění odmašťovačem ředidlovým</t>
  </si>
  <si>
    <t>409694520</t>
  </si>
  <si>
    <t>783314101</t>
  </si>
  <si>
    <t>Základní nátěr zámečnických konstrukcí jednonásobný syntetický</t>
  </si>
  <si>
    <t>-341342469</t>
  </si>
  <si>
    <t>zárubně:</t>
  </si>
  <si>
    <t>(2*2+0,9)*2*0,5</t>
  </si>
  <si>
    <t>783317101</t>
  </si>
  <si>
    <t>Krycí nátěr (email) zámečnických konstrukcí jednonásobný syntetický standardní</t>
  </si>
  <si>
    <t>710399554</t>
  </si>
  <si>
    <t>784</t>
  </si>
  <si>
    <t>Dokončovací práce - malby a tapety</t>
  </si>
  <si>
    <t>-89600839</t>
  </si>
  <si>
    <t>stěny:</t>
  </si>
  <si>
    <t>(1,87+1,535)*2*0,6</t>
  </si>
  <si>
    <t>(1,11+0,895)*2*0,6</t>
  </si>
  <si>
    <t>(0,7+3+0,7)*2</t>
  </si>
  <si>
    <t>chodba:</t>
  </si>
  <si>
    <t>(0,9+2,59+1,95+3+3+1,5)*2,6</t>
  </si>
  <si>
    <t>784181111</t>
  </si>
  <si>
    <t>Penetrace podkladu jednonásobná základní silikátová v místnostech výšky do 3,80 m</t>
  </si>
  <si>
    <t>-570402827</t>
  </si>
  <si>
    <t>784321001</t>
  </si>
  <si>
    <t>Malby silikátové jednonásobné, bílé v místnostech výšky do 3,80 m</t>
  </si>
  <si>
    <t>1340838668</t>
  </si>
  <si>
    <t>HZS</t>
  </si>
  <si>
    <t>Hodinové zúčtovací sazby</t>
  </si>
  <si>
    <t>HZS1292</t>
  </si>
  <si>
    <t>Hodinové zúčtovací sazby profesí HSV  zemní a pomocné práce stavební dělník</t>
  </si>
  <si>
    <t>hod</t>
  </si>
  <si>
    <t>512</t>
  </si>
  <si>
    <t>-1892688019</t>
  </si>
  <si>
    <t>další nespecifikované práce při demontážích stávajícího bytového jádra:</t>
  </si>
  <si>
    <t>stavební:</t>
  </si>
  <si>
    <t>instalatérské:</t>
  </si>
  <si>
    <t>vzduchotechnické - např. demontáž stávajícího ventilátoru s částečnou demontáží potrubí:</t>
  </si>
  <si>
    <t>ostatní zednické zapravení při instalaci kuchyňské linky:</t>
  </si>
  <si>
    <t>vysekání drážek a jejich zapravení - elektroinstalace:</t>
  </si>
  <si>
    <t>demontáž stávající elektroinstalace:</t>
  </si>
  <si>
    <t>HZS2212</t>
  </si>
  <si>
    <t>Hodinové zúčtovací sazby profesí PSV  provádění stavebních instalací instalatér odborný</t>
  </si>
  <si>
    <t>-227036289</t>
  </si>
  <si>
    <t>Ostatní drobné nepecifikované práce související s rozvody vody a kanalizace bytového jádra:</t>
  </si>
  <si>
    <t>instalatérské práce při dopojení kuchyňské linky:</t>
  </si>
  <si>
    <t>HZS3111</t>
  </si>
  <si>
    <t>Hodinové zúčtovací sazby montáží technologických zařízení  při externích montážích montér potrubí</t>
  </si>
  <si>
    <t>-1909185073</t>
  </si>
  <si>
    <t>dopojení nového ventilátoru na stávající potrubí:</t>
  </si>
  <si>
    <t>VRN</t>
  </si>
  <si>
    <t>Vedlejší rozpočtové náklady</t>
  </si>
  <si>
    <t>VRN3</t>
  </si>
  <si>
    <t>Zařízení staveniště</t>
  </si>
  <si>
    <t>030001000</t>
  </si>
  <si>
    <t>1024</t>
  </si>
  <si>
    <t>1416255878</t>
  </si>
  <si>
    <t>VRN7</t>
  </si>
  <si>
    <t>Provozní vlivy</t>
  </si>
  <si>
    <t>070001000</t>
  </si>
  <si>
    <t>1930201370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</si>
  <si>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</si>
  <si>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</si>
  <si>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</si>
  <si>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</si>
  <si>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9"/>
        <rFont val="Trebuchet MS"/>
        <charset val="238"/>
      </rPr>
      <t xml:space="preserve">Rekapitulace stavby </t>
    </r>
    <r>
      <rPr>
        <sz val="9"/>
        <rFont val="Trebuchet MS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</si>
  <si>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9"/>
        <rFont val="Trebuchet MS"/>
        <charset val="238"/>
      </rPr>
      <t>Rekapitulace stavby</t>
    </r>
    <r>
      <rPr>
        <sz val="9"/>
        <rFont val="Trebuchet MS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</si>
  <si>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</si>
  <si>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r>
      <t xml:space="preserve">V sestavě </t>
    </r>
    <r>
      <rPr>
        <b/>
        <sz val="9"/>
        <rFont val="Trebuchet MS"/>
        <charset val="238"/>
      </rPr>
      <t>Rekapitulace objektů stavby a soupisů prací</t>
    </r>
    <r>
      <rPr>
        <sz val="9"/>
        <rFont val="Trebuchet MS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</si>
  <si>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</si>
  <si>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</si>
  <si>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</si>
  <si>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</si>
  <si>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</si>
  <si>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</si>
  <si>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</si>
  <si>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</si>
  <si>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</si>
  <si>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</si>
  <si>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</si>
  <si>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</si>
  <si>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</si>
  <si>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pro jednotlivé objekty obsahuje sestavy Krycí list soupisu, Rekapitulace členění soupisu prací, Soupis prací. Za soupis prací může být považován</t>
    </r>
  </si>
  <si>
    <t>i objekt stavby v případě, že neobsahuje podřízenou zakázku.</t>
  </si>
  <si>
    <r>
      <rPr>
        <b/>
        <sz val="9"/>
        <rFont val="Trebuchet MS"/>
        <charset val="238"/>
      </rPr>
      <t>Krycí list soupisu</t>
    </r>
    <r>
      <rPr>
        <sz val="9"/>
        <rFont val="Trebuchet MS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</si>
  <si>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</si>
  <si>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9"/>
        <rFont val="Trebuchet MS"/>
        <charset val="238"/>
      </rPr>
      <t>Rekapitulace členění soupisu prací</t>
    </r>
    <r>
      <rPr>
        <sz val="9"/>
        <rFont val="Trebuchet MS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</si>
  <si>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</si>
  <si>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</si>
  <si>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</si>
  <si>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</si>
  <si>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</si>
  <si>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</si>
  <si>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</si>
  <si>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</si>
  <si>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</si>
  <si>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</si>
  <si>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</si>
  <si>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</si>
  <si>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</si>
  <si>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</si>
  <si>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</si>
  <si>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</si>
  <si>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</si>
  <si>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</si>
  <si>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</si>
  <si>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</si>
  <si>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</si>
  <si>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</si>
  <si>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</si>
  <si>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</si>
  <si>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</si>
  <si>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</si>
  <si>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</si>
  <si>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</si>
  <si>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</si>
  <si>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</si>
  <si>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musí být všechna tato pole vyplněna nenulovými kladnými číslicemi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</si>
  <si>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</si>
  <si>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</si>
  <si>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</si>
  <si>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</si>
  <si>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je v tomto případě povinen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</si>
  <si>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</si>
  <si>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Není však přípustné, aby obě pole - J.materiál, J.Montáž byly u jedné položky vyplněny nulou.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</si>
  <si>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</si>
  <si>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</si>
  <si>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</si>
  <si>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</si>
  <si>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</si>
  <si>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</si>
  <si>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</si>
  <si>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</si>
  <si>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</si>
  <si>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</si>
  <si>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</si>
  <si>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</si>
  <si>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</si>
  <si>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</si>
  <si>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</si>
  <si>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</si>
  <si>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</si>
  <si>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</si>
  <si>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</si>
  <si>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</si>
  <si>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</si>
  <si>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</si>
  <si>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</si>
  <si>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</si>
  <si>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</si>
  <si>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</si>
  <si>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</si>
  <si>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</si>
  <si>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</si>
  <si>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</si>
  <si>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</si>
  <si>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</si>
  <si>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</si>
  <si>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</si>
  <si>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</si>
  <si>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</si>
  <si>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</si>
  <si>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</si>
  <si>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</si>
  <si>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</si>
  <si>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</si>
  <si>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</si>
  <si>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</si>
  <si>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</si>
  <si>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</si>
  <si>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</si>
  <si>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</si>
  <si>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</si>
  <si>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</si>
  <si>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</si>
  <si>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</si>
  <si>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</si>
  <si>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</si>
  <si>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</si>
  <si>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</si>
  <si>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</si>
  <si>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</si>
  <si>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</si>
  <si>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</si>
  <si>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</si>
  <si>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</si>
  <si>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</si>
  <si>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</si>
  <si>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</si>
  <si>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</si>
  <si>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</si>
  <si>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</si>
  <si>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</si>
  <si>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</si>
  <si>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</si>
  <si>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</si>
  <si>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</si>
  <si>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</si>
  <si>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</si>
  <si>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</si>
  <si>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</si>
  <si>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</si>
  <si>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</si>
  <si>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</si>
  <si>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</si>
  <si>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</si>
  <si>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</si>
  <si>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</si>
  <si>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</si>
  <si>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</si>
  <si>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</si>
  <si>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</si>
  <si>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</si>
  <si>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</si>
  <si>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</si>
  <si>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</si>
  <si>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</si>
  <si>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</si>
  <si>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</si>
  <si>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</si>
  <si>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</si>
  <si>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</si>
  <si>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</si>
  <si>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</si>
  <si>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</si>
  <si>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</si>
  <si>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</si>
  <si>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</si>
  <si>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</si>
  <si>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</si>
  <si>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</si>
  <si>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</si>
  <si>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</si>
  <si>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</si>
  <si>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</si>
  <si>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</si>
  <si>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</si>
  <si>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</si>
  <si>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</si>
  <si>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</si>
  <si>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</si>
  <si>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</si>
  <si>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</si>
  <si>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</si>
  <si>
    <t>342264051RT3</t>
  </si>
  <si>
    <t>Montáž parozábrany, zavěšeného podhledu s přelepením spojů, vč.  dodávky parozábrany</t>
  </si>
  <si>
    <t>Provedení izolace  hydroizolační stěrkou na ploše vodorovné V dvouvrstvá na betonu</t>
  </si>
  <si>
    <t>Provedení izolace  hydroizolační stěrkou na ploše svislé S dvouvrstvá na betonu</t>
  </si>
  <si>
    <t xml:space="preserve">Dvířka  na magnet s obkladem 30x30 cm vč. montáže (jiný rozměr dle zvoleného obkladu se souhlasem technika) </t>
  </si>
  <si>
    <t>lišta soklová plastová vč. doplňků</t>
  </si>
  <si>
    <t>Přípojky plynovodní ke spotřebičům z hadic nerezových vnitřní závit G 1/2 FF, délky 100 cm vč. kulového ventilu</t>
  </si>
  <si>
    <t>Vany bez výtokových armatur akrylátové se zápachovou uzávěrkou klasické 1600x700 mm s mechanickým ovládáním zátky tzv. "bowden"</t>
  </si>
  <si>
    <t>kování vrchní dveřní klika včetně rozet a montážního materiálu R BB nerez PK (masivní kov)</t>
  </si>
  <si>
    <t>zámek stavební zadlabací tzv. "WC zámek"</t>
  </si>
  <si>
    <t>Dodávka a osazení laminátových dvířek za wc vč. úchytek a začištění (dekor odsouhlasit technikem)</t>
  </si>
  <si>
    <t>přechodové lišty - hliníkové  (dekor odsouhlasit technikem)</t>
  </si>
  <si>
    <t>Umyvadla keramická bez výtokových armatur se zápachovou uzávěrkou připevněná na stěnu šrouby bílá bez sloupu nebo krytu na sifon 550 mm s mechanickým uzavíráním zátky tzv. "click-clack"</t>
  </si>
  <si>
    <t>zásuvka nepropustná nástěnná 16A 220 V 3pólová (např. "Tango")</t>
  </si>
  <si>
    <t>ovladač zapínací tlačítkový 10A 3553-80289 velkoplošný (např. "Tango")</t>
  </si>
  <si>
    <t>dveře vnitřní - HDF - CPL laminát -  plné 1křídlové 70x197 cm</t>
  </si>
  <si>
    <t>Podhled sádrokartónový na závěsnou ocel. konstr., desky standard impreg. tl. 12,5 mm, bez izolace</t>
  </si>
  <si>
    <t>725-001</t>
  </si>
  <si>
    <t>Montáž elektrické vestavěné trouby</t>
  </si>
  <si>
    <t>725-002</t>
  </si>
  <si>
    <t>741-001</t>
  </si>
  <si>
    <t>766-001</t>
  </si>
  <si>
    <t>Montáž přechodové lišty</t>
  </si>
  <si>
    <t>766-002</t>
  </si>
  <si>
    <t>D+M dřezové baterie</t>
  </si>
  <si>
    <t>725-003</t>
  </si>
  <si>
    <t>725-004</t>
  </si>
  <si>
    <t>D+M vestavěný spotřebič - plynová varná deska (povrc černé sklo, pojistka STOP GAS, elektrické zapalování,4 varné zóny, otočné ovládání)</t>
  </si>
  <si>
    <t>Axiální ventilátor max. 20x20cm, pr. 125 mm s automatickou žaluzií a časovým doběhem</t>
  </si>
  <si>
    <t>D+M digestoře s odtahem - vysouvací černá</t>
  </si>
  <si>
    <t xml:space="preserve">SDK příčka tl 80 mm profil CW+UW 50 desky 1xH2 15 TI 40 mm, dělící příčka mezi WC a koupelnou o tl. 105 mm profil CW+UW 75 desky 1xH2 15 s izolací 80 mm </t>
  </si>
  <si>
    <t>dlaždice keramické koupelnové(dvoubarevná kombinace)  o rozměrech 60x60 cm (jin ý rozměr pouze po odsouhlasení technikem)</t>
  </si>
  <si>
    <t>Baterie umyvadlové stojánkové pákové bez výpusti( (s delším výtokovým ramenem)</t>
  </si>
  <si>
    <t>Zápachová uzávěra - sifon pro umyvadla (láhvový), provedení chrom</t>
  </si>
  <si>
    <t>D+M LED pásek pod horní skříňky KL vč. lišty (profilu) v délce cca 225 cm (zafrézovaný do horních skříněk KL)</t>
  </si>
  <si>
    <t>725110811</t>
  </si>
  <si>
    <t>725112001</t>
  </si>
  <si>
    <t>Demontáž klozetů splachovací s nádrží</t>
  </si>
  <si>
    <t>Klozet keramický standardní samostatně stojící s hlubokým splachováním odpad vodorovný - duální</t>
  </si>
  <si>
    <t>(1,87+1,535)*2*2,4</t>
  </si>
  <si>
    <t>(0,895+1,11)*2*2,4</t>
  </si>
  <si>
    <t>28,398*1,1</t>
  </si>
  <si>
    <t>V. Košaře 4/125</t>
  </si>
  <si>
    <t>Bytová jednotka č. 59 - varianta 1</t>
  </si>
  <si>
    <t>1 - Bytová jednotka č. 59 - varianta 1</t>
  </si>
  <si>
    <t>vestavná elektrická trouba s ventilátorem, černé provedení, energ. třída min. A vč. 1 ks pečících plechů</t>
  </si>
  <si>
    <r>
      <t xml:space="preserve">D+M (dodávka a montáž) - Kuchyňská linka - </t>
    </r>
    <r>
      <rPr>
        <b/>
        <sz val="10"/>
        <color rgb="FFFF0000"/>
        <rFont val="Trebuchet MS"/>
        <family val="2"/>
        <charset val="238"/>
      </rPr>
      <t xml:space="preserve">dodělání  </t>
    </r>
    <r>
      <rPr>
        <b/>
        <u/>
        <sz val="10"/>
        <color rgb="FFFF0000"/>
        <rFont val="Trebuchet MS"/>
        <family val="2"/>
        <charset val="238"/>
      </rPr>
      <t>"částí horních a spodních skříněk" o délce cca 1,2 m"</t>
    </r>
    <r>
      <rPr>
        <b/>
        <sz val="10"/>
        <color rgb="FFFF0000"/>
        <rFont val="Trebuchet MS"/>
        <family val="2"/>
        <charset val="238"/>
      </rPr>
      <t xml:space="preserve"> (k stavajícím skříňkám KL z roku 2024 o délce cca 1,75 m - dekor "Fineline")</t>
    </r>
    <r>
      <rPr>
        <b/>
        <sz val="8"/>
        <color rgb="FFFF0000"/>
        <rFont val="Trebuchet MS"/>
        <family val="2"/>
        <charset val="238"/>
      </rPr>
      <t xml:space="preserve"> </t>
    </r>
    <r>
      <rPr>
        <sz val="8"/>
        <rFont val="Trebuchet MS"/>
        <family val="2"/>
      </rPr>
      <t xml:space="preserve">dle  specifikace </t>
    </r>
    <r>
      <rPr>
        <b/>
        <u/>
        <sz val="10"/>
        <rFont val="Trebuchet MS"/>
        <family val="2"/>
        <charset val="238"/>
      </rPr>
      <t xml:space="preserve">vč. nové dřezové desky o celkové délce 2,85 </t>
    </r>
    <r>
      <rPr>
        <u/>
        <sz val="10"/>
        <rFont val="Trebuchet MS"/>
        <family val="2"/>
        <charset val="238"/>
      </rPr>
      <t>m</t>
    </r>
    <r>
      <rPr>
        <sz val="10"/>
        <rFont val="Trebuchet MS"/>
        <family val="2"/>
        <charset val="238"/>
      </rPr>
      <t xml:space="preserve"> </t>
    </r>
    <r>
      <rPr>
        <b/>
        <sz val="8"/>
        <rFont val="Trebuchet MS"/>
        <family val="2"/>
        <charset val="238"/>
      </rPr>
      <t xml:space="preserve"> - tj. výměna i přes spodní skříňky stávající KL</t>
    </r>
    <r>
      <rPr>
        <sz val="8"/>
        <rFont val="Trebuchet MS"/>
        <family val="2"/>
      </rPr>
      <t xml:space="preserve"> - dodávka vč. dřezu nerez s odkapávačem (dekor KL a dřezové desky sladit k stávající KL - odsouhlasit technikem vč. úpravy členění vzorové KL dle aktuálního stavu  - navrhnout i 2x prosklená dvířka výklopná v horních skříňkách s hliníkovým rámečkem) vč. vyjímatelného dílu pro myčku a transparentní podlahové lišty u podlahy -</t>
    </r>
    <r>
      <rPr>
        <b/>
        <u/>
        <sz val="8"/>
        <rFont val="Trebuchet MS"/>
        <family val="2"/>
        <charset val="238"/>
      </rPr>
      <t xml:space="preserve"> NUTNO vyměřit na místě a návrh členění KL odsouhlasit objednatelem před výrobou!!!!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</si>
</sst>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6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505050"/>
      <name val="Trebuchet MS"/>
    </font>
    <font>
      <sz val="8"/>
      <color rgb="FFFF0000"/>
      <name val="Trebuchet MS"/>
    </font>
    <font>
      <sz val="8"/>
      <color rgb="FF800080"/>
      <name val="Trebuchet MS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b/>
      <sz val="10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b/>
      <sz val="11"/>
      <name val="Trebuchet MS"/>
    </font>
    <font>
      <sz val="11"/>
      <color rgb="FF969696"/>
      <name val="Trebuchet MS"/>
    </font>
    <font>
      <sz val="10"/>
      <color theme="10"/>
      <name val="Trebuchet MS"/>
    </font>
    <font>
      <b/>
      <sz val="12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sz val="7"/>
      <color rgb="FF969696"/>
      <name val="Trebuchet MS"/>
    </font>
    <font>
      <i/>
      <sz val="8"/>
      <color rgb="FF0000FF"/>
      <name val="Trebuchet MS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u/>
      <sz val="11"/>
      <color theme="10"/>
      <name val="Calibri"/>
      <scheme val="minor"/>
    </font>
    <font>
      <i/>
      <sz val="9"/>
      <name val="Trebuchet MS"/>
      <charset val="238"/>
    </font>
    <font>
      <sz val="8"/>
      <name val="Trebuchet MS"/>
      <family val="2"/>
      <charset val="238"/>
    </font>
    <font>
      <sz val="9"/>
      <name val="Arial CE"/>
      <family val="2"/>
      <charset val="238"/>
    </font>
    <font>
      <b/>
      <sz val="8"/>
      <name val="Trebuchet MS"/>
      <family val="2"/>
      <charset val="238"/>
    </font>
    <font>
      <b/>
      <sz val="8"/>
      <color rgb="FFFF0000"/>
      <name val="Trebuchet MS"/>
      <family val="2"/>
      <charset val="238"/>
    </font>
    <font>
      <b/>
      <u/>
      <sz val="8"/>
      <name val="Trebuchet MS"/>
      <family val="2"/>
      <charset val="238"/>
    </font>
    <font>
      <b/>
      <sz val="10"/>
      <color rgb="FFFF0000"/>
      <name val="Trebuchet MS"/>
      <family val="2"/>
      <charset val="238"/>
    </font>
    <font>
      <b/>
      <u/>
      <sz val="10"/>
      <color rgb="FFFF0000"/>
      <name val="Trebuchet MS"/>
      <family val="2"/>
      <charset val="238"/>
    </font>
    <font>
      <b/>
      <u/>
      <sz val="10"/>
      <name val="Trebuchet MS"/>
      <family val="2"/>
      <charset val="238"/>
    </font>
    <font>
      <u/>
      <sz val="10"/>
      <name val="Trebuchet MS"/>
      <family val="2"/>
      <charset val="238"/>
    </font>
    <font>
      <sz val="10"/>
      <name val="Trebuchet MS"/>
      <family val="2"/>
      <charset val="238"/>
    </font>
    <font>
      <sz val="8"/>
      <color rgb="FF505050"/>
      <name val="Trebuchet MS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 style="hair">
        <color rgb="FF969696"/>
      </top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indexed="64"/>
      </bottom>
      <diagonal/>
    </border>
  </borders>
  <cellStyleXfs count="2">
    <xf numFmtId="0" fontId="0" fillId="0" borderId="0"/>
    <xf numFmtId="0" fontId="43" fillId="0" borderId="0" applyNumberFormat="0" applyFill="0" applyBorder="0" applyAlignment="0" applyProtection="0"/>
  </cellStyleXfs>
  <cellXfs count="33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14" fillId="2" borderId="0" xfId="1" applyFont="1" applyFill="1" applyAlignment="1" applyProtection="1">
      <alignment vertical="center"/>
    </xf>
    <xf numFmtId="0" fontId="43" fillId="2" borderId="0" xfId="1" applyFill="1"/>
    <xf numFmtId="0" fontId="0" fillId="2" borderId="0" xfId="0" applyFill="1"/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6" fillId="0" borderId="0" xfId="0" applyFont="1" applyAlignment="1">
      <alignment horizontal="left" vertical="center"/>
    </xf>
    <xf numFmtId="0" fontId="0" fillId="0" borderId="6" xfId="0" applyBorder="1"/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8" fillId="0" borderId="0" xfId="0" applyFont="1" applyAlignment="1">
      <alignment horizontal="left" vertical="center"/>
    </xf>
    <xf numFmtId="0" fontId="2" fillId="4" borderId="0" xfId="0" applyFont="1" applyFill="1" applyAlignment="1" applyProtection="1">
      <alignment horizontal="left" vertical="center"/>
      <protection locked="0"/>
    </xf>
    <xf numFmtId="49" fontId="2" fillId="4" borderId="0" xfId="0" applyNumberFormat="1" applyFont="1" applyFill="1" applyAlignment="1" applyProtection="1">
      <alignment horizontal="left" vertical="center"/>
      <protection locked="0"/>
    </xf>
    <xf numFmtId="0" fontId="0" fillId="0" borderId="7" xfId="0" applyBorder="1"/>
    <xf numFmtId="0" fontId="0" fillId="0" borderId="5" xfId="0" applyBorder="1" applyAlignment="1">
      <alignment vertical="center"/>
    </xf>
    <xf numFmtId="0" fontId="20" fillId="0" borderId="8" xfId="0" applyFont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6" xfId="0" applyFont="1" applyBorder="1" applyAlignment="1">
      <alignment vertical="center"/>
    </xf>
    <xf numFmtId="0" fontId="0" fillId="5" borderId="0" xfId="0" applyFill="1" applyAlignment="1">
      <alignment vertical="center"/>
    </xf>
    <xf numFmtId="0" fontId="3" fillId="5" borderId="9" xfId="0" applyFont="1" applyFill="1" applyBorder="1" applyAlignment="1">
      <alignment horizontal="left" vertical="center"/>
    </xf>
    <xf numFmtId="0" fontId="0" fillId="5" borderId="10" xfId="0" applyFill="1" applyBorder="1" applyAlignment="1">
      <alignment vertical="center"/>
    </xf>
    <xf numFmtId="0" fontId="3" fillId="5" borderId="10" xfId="0" applyFont="1" applyFill="1" applyBorder="1" applyAlignment="1">
      <alignment horizontal="center" vertical="center"/>
    </xf>
    <xf numFmtId="0" fontId="0" fillId="5" borderId="6" xfId="0" applyFill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6" borderId="10" xfId="0" applyFill="1" applyBorder="1" applyAlignment="1">
      <alignment vertical="center"/>
    </xf>
    <xf numFmtId="0" fontId="2" fillId="6" borderId="11" xfId="0" applyFont="1" applyFill="1" applyBorder="1" applyAlignment="1">
      <alignment horizontal="center" vertical="center"/>
    </xf>
    <xf numFmtId="0" fontId="18" fillId="0" borderId="20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0" fillId="0" borderId="15" xfId="0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2" fillId="0" borderId="18" xfId="0" applyNumberFormat="1" applyFont="1" applyBorder="1" applyAlignment="1">
      <alignment vertical="center"/>
    </xf>
    <xf numFmtId="4" fontId="22" fillId="0" borderId="0" xfId="0" applyNumberFormat="1" applyFont="1" applyAlignment="1">
      <alignment vertical="center"/>
    </xf>
    <xf numFmtId="166" fontId="22" fillId="0" borderId="0" xfId="0" applyNumberFormat="1" applyFont="1" applyAlignment="1">
      <alignment vertical="center"/>
    </xf>
    <xf numFmtId="4" fontId="22" fillId="0" borderId="19" xfId="0" applyNumberFormat="1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4" fontId="29" fillId="0" borderId="23" xfId="0" applyNumberFormat="1" applyFont="1" applyBorder="1" applyAlignment="1">
      <alignment vertical="center"/>
    </xf>
    <xf numFmtId="4" fontId="29" fillId="0" borderId="24" xfId="0" applyNumberFormat="1" applyFont="1" applyBorder="1" applyAlignment="1">
      <alignment vertical="center"/>
    </xf>
    <xf numFmtId="166" fontId="29" fillId="0" borderId="24" xfId="0" applyNumberFormat="1" applyFont="1" applyBorder="1" applyAlignment="1">
      <alignment vertical="center"/>
    </xf>
    <xf numFmtId="4" fontId="29" fillId="0" borderId="2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30" fillId="2" borderId="0" xfId="1" applyFont="1" applyFill="1" applyAlignment="1">
      <alignment vertical="center"/>
    </xf>
    <xf numFmtId="0" fontId="12" fillId="2" borderId="0" xfId="0" applyFont="1" applyFill="1" applyAlignment="1" applyProtection="1">
      <alignment vertical="center"/>
      <protection locked="0"/>
    </xf>
    <xf numFmtId="0" fontId="0" fillId="0" borderId="3" xfId="0" applyBorder="1" applyProtection="1">
      <protection locked="0"/>
    </xf>
    <xf numFmtId="0" fontId="0" fillId="0" borderId="0" xfId="0" applyAlignment="1" applyProtection="1">
      <alignment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0" fillId="0" borderId="5" xfId="0" applyBorder="1" applyAlignment="1">
      <alignment vertical="center" wrapText="1"/>
    </xf>
    <xf numFmtId="0" fontId="0" fillId="0" borderId="0" xfId="0" applyAlignment="1" applyProtection="1">
      <alignment vertical="center" wrapText="1"/>
      <protection locked="0"/>
    </xf>
    <xf numFmtId="0" fontId="0" fillId="0" borderId="6" xfId="0" applyBorder="1" applyAlignment="1">
      <alignment vertical="center" wrapText="1"/>
    </xf>
    <xf numFmtId="0" fontId="0" fillId="0" borderId="16" xfId="0" applyBorder="1" applyAlignment="1" applyProtection="1">
      <alignment vertical="center"/>
      <protection locked="0"/>
    </xf>
    <xf numFmtId="0" fontId="0" fillId="0" borderId="26" xfId="0" applyBorder="1" applyAlignment="1">
      <alignment vertical="center"/>
    </xf>
    <xf numFmtId="0" fontId="20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6" borderId="0" xfId="0" applyFill="1" applyAlignment="1">
      <alignment vertical="center"/>
    </xf>
    <xf numFmtId="0" fontId="3" fillId="6" borderId="9" xfId="0" applyFont="1" applyFill="1" applyBorder="1" applyAlignment="1">
      <alignment horizontal="left" vertical="center"/>
    </xf>
    <xf numFmtId="0" fontId="3" fillId="6" borderId="10" xfId="0" applyFont="1" applyFill="1" applyBorder="1" applyAlignment="1">
      <alignment horizontal="right" vertical="center"/>
    </xf>
    <xf numFmtId="0" fontId="3" fillId="6" borderId="10" xfId="0" applyFont="1" applyFill="1" applyBorder="1" applyAlignment="1">
      <alignment horizontal="center" vertical="center"/>
    </xf>
    <xf numFmtId="0" fontId="0" fillId="6" borderId="10" xfId="0" applyFill="1" applyBorder="1" applyAlignment="1" applyProtection="1">
      <alignment vertical="center"/>
      <protection locked="0"/>
    </xf>
    <xf numFmtId="4" fontId="3" fillId="6" borderId="10" xfId="0" applyNumberFormat="1" applyFont="1" applyFill="1" applyBorder="1" applyAlignment="1">
      <alignment vertical="center"/>
    </xf>
    <xf numFmtId="0" fontId="0" fillId="6" borderId="27" xfId="0" applyFill="1" applyBorder="1" applyAlignment="1">
      <alignment vertical="center"/>
    </xf>
    <xf numFmtId="0" fontId="0" fillId="0" borderId="13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>
      <alignment vertical="center"/>
    </xf>
    <xf numFmtId="0" fontId="2" fillId="6" borderId="0" xfId="0" applyFont="1" applyFill="1" applyAlignment="1">
      <alignment horizontal="left" vertical="center"/>
    </xf>
    <xf numFmtId="0" fontId="0" fillId="6" borderId="0" xfId="0" applyFill="1" applyAlignment="1" applyProtection="1">
      <alignment vertical="center"/>
      <protection locked="0"/>
    </xf>
    <xf numFmtId="0" fontId="2" fillId="6" borderId="0" xfId="0" applyFont="1" applyFill="1" applyAlignment="1">
      <alignment horizontal="right" vertical="center"/>
    </xf>
    <xf numFmtId="0" fontId="0" fillId="6" borderId="6" xfId="0" applyFill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5" fillId="0" borderId="24" xfId="0" applyFont="1" applyBorder="1" applyAlignment="1">
      <alignment horizontal="left" vertical="center"/>
    </xf>
    <xf numFmtId="0" fontId="5" fillId="0" borderId="24" xfId="0" applyFont="1" applyBorder="1" applyAlignment="1">
      <alignment vertical="center"/>
    </xf>
    <xf numFmtId="0" fontId="5" fillId="0" borderId="24" xfId="0" applyFont="1" applyBorder="1" applyAlignment="1" applyProtection="1">
      <alignment vertical="center"/>
      <protection locked="0"/>
    </xf>
    <xf numFmtId="4" fontId="5" fillId="0" borderId="24" xfId="0" applyNumberFormat="1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24" xfId="0" applyFont="1" applyBorder="1" applyAlignment="1">
      <alignment horizontal="left" vertical="center"/>
    </xf>
    <xf numFmtId="0" fontId="6" fillId="0" borderId="24" xfId="0" applyFont="1" applyBorder="1" applyAlignment="1">
      <alignment vertical="center"/>
    </xf>
    <xf numFmtId="0" fontId="6" fillId="0" borderId="24" xfId="0" applyFont="1" applyBorder="1" applyAlignment="1" applyProtection="1">
      <alignment vertical="center"/>
      <protection locked="0"/>
    </xf>
    <xf numFmtId="4" fontId="6" fillId="0" borderId="24" xfId="0" applyNumberFormat="1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0" fillId="0" borderId="5" xfId="0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2" fillId="6" borderId="21" xfId="0" applyFont="1" applyFill="1" applyBorder="1" applyAlignment="1">
      <alignment horizontal="center" vertical="center" wrapText="1"/>
    </xf>
    <xf numFmtId="0" fontId="2" fillId="6" borderId="21" xfId="0" applyFont="1" applyFill="1" applyBorder="1" applyAlignment="1" applyProtection="1">
      <alignment horizontal="center" vertical="center" wrapText="1"/>
      <protection locked="0"/>
    </xf>
    <xf numFmtId="0" fontId="2" fillId="6" borderId="22" xfId="0" applyFont="1" applyFill="1" applyBorder="1" applyAlignment="1">
      <alignment horizontal="center" vertical="center" wrapText="1"/>
    </xf>
    <xf numFmtId="4" fontId="23" fillId="0" borderId="0" xfId="0" applyNumberFormat="1" applyFont="1"/>
    <xf numFmtId="166" fontId="32" fillId="0" borderId="16" xfId="0" applyNumberFormat="1" applyFont="1" applyBorder="1"/>
    <xf numFmtId="166" fontId="32" fillId="0" borderId="17" xfId="0" applyNumberFormat="1" applyFont="1" applyBorder="1"/>
    <xf numFmtId="4" fontId="33" fillId="0" borderId="0" xfId="0" applyNumberFormat="1" applyFont="1" applyAlignment="1">
      <alignment vertical="center"/>
    </xf>
    <xf numFmtId="0" fontId="7" fillId="0" borderId="5" xfId="0" applyFont="1" applyBorder="1"/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Protection="1">
      <protection locked="0"/>
    </xf>
    <xf numFmtId="4" fontId="5" fillId="0" borderId="0" xfId="0" applyNumberFormat="1" applyFont="1"/>
    <xf numFmtId="0" fontId="7" fillId="0" borderId="18" xfId="0" applyFont="1" applyBorder="1"/>
    <xf numFmtId="166" fontId="7" fillId="0" borderId="0" xfId="0" applyNumberFormat="1" applyFont="1"/>
    <xf numFmtId="166" fontId="7" fillId="0" borderId="19" xfId="0" applyNumberFormat="1" applyFont="1" applyBorder="1"/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0" fillId="0" borderId="5" xfId="0" applyBorder="1" applyAlignment="1" applyProtection="1">
      <alignment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49" fontId="0" fillId="0" borderId="28" xfId="0" applyNumberFormat="1" applyBorder="1" applyAlignment="1" applyProtection="1">
      <alignment horizontal="left" vertical="center" wrapText="1"/>
      <protection locked="0"/>
    </xf>
    <xf numFmtId="0" fontId="0" fillId="0" borderId="28" xfId="0" applyBorder="1" applyAlignment="1" applyProtection="1">
      <alignment horizontal="left" vertical="center" wrapText="1"/>
      <protection locked="0"/>
    </xf>
    <xf numFmtId="0" fontId="0" fillId="0" borderId="28" xfId="0" applyBorder="1" applyAlignment="1" applyProtection="1">
      <alignment horizontal="center" vertical="center" wrapText="1"/>
      <protection locked="0"/>
    </xf>
    <xf numFmtId="167" fontId="0" fillId="0" borderId="28" xfId="0" applyNumberFormat="1" applyBorder="1" applyAlignment="1" applyProtection="1">
      <alignment vertical="center"/>
      <protection locked="0"/>
    </xf>
    <xf numFmtId="4" fontId="0" fillId="4" borderId="28" xfId="0" applyNumberFormat="1" applyFill="1" applyBorder="1" applyAlignment="1" applyProtection="1">
      <alignment vertical="center"/>
      <protection locked="0"/>
    </xf>
    <xf numFmtId="4" fontId="0" fillId="0" borderId="28" xfId="0" applyNumberFormat="1" applyBorder="1" applyAlignment="1" applyProtection="1">
      <alignment vertical="center"/>
      <protection locked="0"/>
    </xf>
    <xf numFmtId="0" fontId="1" fillId="4" borderId="28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center"/>
    </xf>
    <xf numFmtId="166" fontId="1" fillId="0" borderId="0" xfId="0" applyNumberFormat="1" applyFont="1" applyAlignment="1">
      <alignment vertical="center"/>
    </xf>
    <xf numFmtId="166" fontId="1" fillId="0" borderId="19" xfId="0" applyNumberFormat="1" applyFont="1" applyBorder="1" applyAlignment="1">
      <alignment vertical="center"/>
    </xf>
    <xf numFmtId="4" fontId="0" fillId="0" borderId="0" xfId="0" applyNumberFormat="1" applyAlignment="1">
      <alignment vertical="center"/>
    </xf>
    <xf numFmtId="0" fontId="8" fillId="0" borderId="5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67" fontId="8" fillId="0" borderId="0" xfId="0" applyNumberFormat="1" applyFont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18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8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8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35" fillId="0" borderId="28" xfId="0" applyFont="1" applyBorder="1" applyAlignment="1" applyProtection="1">
      <alignment horizontal="center" vertical="center"/>
      <protection locked="0"/>
    </xf>
    <xf numFmtId="49" fontId="35" fillId="0" borderId="28" xfId="0" applyNumberFormat="1" applyFont="1" applyBorder="1" applyAlignment="1" applyProtection="1">
      <alignment horizontal="left" vertical="center" wrapText="1"/>
      <protection locked="0"/>
    </xf>
    <xf numFmtId="0" fontId="35" fillId="0" borderId="28" xfId="0" applyFont="1" applyBorder="1" applyAlignment="1" applyProtection="1">
      <alignment horizontal="left" vertical="center" wrapText="1"/>
      <protection locked="0"/>
    </xf>
    <xf numFmtId="0" fontId="35" fillId="0" borderId="28" xfId="0" applyFont="1" applyBorder="1" applyAlignment="1" applyProtection="1">
      <alignment horizontal="center" vertical="center" wrapText="1"/>
      <protection locked="0"/>
    </xf>
    <xf numFmtId="167" fontId="35" fillId="0" borderId="28" xfId="0" applyNumberFormat="1" applyFont="1" applyBorder="1" applyAlignment="1" applyProtection="1">
      <alignment vertical="center"/>
      <protection locked="0"/>
    </xf>
    <xf numFmtId="4" fontId="35" fillId="4" borderId="28" xfId="0" applyNumberFormat="1" applyFont="1" applyFill="1" applyBorder="1" applyAlignment="1" applyProtection="1">
      <alignment vertical="center"/>
      <protection locked="0"/>
    </xf>
    <xf numFmtId="4" fontId="35" fillId="0" borderId="28" xfId="0" applyNumberFormat="1" applyFont="1" applyBorder="1" applyAlignment="1" applyProtection="1">
      <alignment vertical="center"/>
      <protection locked="0"/>
    </xf>
    <xf numFmtId="0" fontId="35" fillId="0" borderId="5" xfId="0" applyFont="1" applyBorder="1" applyAlignment="1">
      <alignment vertical="center"/>
    </xf>
    <xf numFmtId="0" fontId="35" fillId="4" borderId="28" xfId="0" applyFont="1" applyFill="1" applyBorder="1" applyAlignment="1" applyProtection="1">
      <alignment horizontal="left" vertical="center"/>
      <protection locked="0"/>
    </xf>
    <xf numFmtId="0" fontId="35" fillId="0" borderId="0" xfId="0" applyFont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0" fillId="0" borderId="24" xfId="0" applyBorder="1" applyAlignment="1">
      <alignment vertical="center"/>
    </xf>
    <xf numFmtId="166" fontId="1" fillId="0" borderId="24" xfId="0" applyNumberFormat="1" applyFont="1" applyBorder="1" applyAlignment="1">
      <alignment vertical="center"/>
    </xf>
    <xf numFmtId="166" fontId="1" fillId="0" borderId="25" xfId="0" applyNumberFormat="1" applyFont="1" applyBorder="1" applyAlignment="1">
      <alignment vertical="center"/>
    </xf>
    <xf numFmtId="0" fontId="0" fillId="0" borderId="0" xfId="0" applyAlignment="1" applyProtection="1">
      <alignment vertical="top"/>
      <protection locked="0"/>
    </xf>
    <xf numFmtId="0" fontId="36" fillId="0" borderId="29" xfId="0" applyFont="1" applyBorder="1" applyAlignment="1" applyProtection="1">
      <alignment vertical="center" wrapText="1"/>
      <protection locked="0"/>
    </xf>
    <xf numFmtId="0" fontId="36" fillId="0" borderId="30" xfId="0" applyFont="1" applyBorder="1" applyAlignment="1" applyProtection="1">
      <alignment vertical="center" wrapText="1"/>
      <protection locked="0"/>
    </xf>
    <xf numFmtId="0" fontId="36" fillId="0" borderId="31" xfId="0" applyFont="1" applyBorder="1" applyAlignment="1" applyProtection="1">
      <alignment vertical="center" wrapText="1"/>
      <protection locked="0"/>
    </xf>
    <xf numFmtId="0" fontId="36" fillId="0" borderId="32" xfId="0" applyFont="1" applyBorder="1" applyAlignment="1" applyProtection="1">
      <alignment horizontal="center" vertical="center" wrapText="1"/>
      <protection locked="0"/>
    </xf>
    <xf numFmtId="0" fontId="36" fillId="0" borderId="33" xfId="0" applyFont="1" applyBorder="1" applyAlignment="1" applyProtection="1">
      <alignment horizontal="center" vertical="center" wrapText="1"/>
      <protection locked="0"/>
    </xf>
    <xf numFmtId="0" fontId="36" fillId="0" borderId="32" xfId="0" applyFont="1" applyBorder="1" applyAlignment="1" applyProtection="1">
      <alignment vertical="center" wrapText="1"/>
      <protection locked="0"/>
    </xf>
    <xf numFmtId="0" fontId="36" fillId="0" borderId="33" xfId="0" applyFont="1" applyBorder="1" applyAlignment="1" applyProtection="1">
      <alignment vertical="center" wrapText="1"/>
      <protection locked="0"/>
    </xf>
    <xf numFmtId="0" fontId="38" fillId="0" borderId="1" xfId="0" applyFont="1" applyBorder="1" applyAlignment="1" applyProtection="1">
      <alignment horizontal="left" vertical="center" wrapText="1"/>
      <protection locked="0"/>
    </xf>
    <xf numFmtId="0" fontId="39" fillId="0" borderId="1" xfId="0" applyFont="1" applyBorder="1" applyAlignment="1" applyProtection="1">
      <alignment horizontal="left" vertical="center" wrapText="1"/>
      <protection locked="0"/>
    </xf>
    <xf numFmtId="0" fontId="39" fillId="0" borderId="32" xfId="0" applyFont="1" applyBorder="1" applyAlignment="1" applyProtection="1">
      <alignment vertical="center" wrapText="1"/>
      <protection locked="0"/>
    </xf>
    <xf numFmtId="0" fontId="39" fillId="0" borderId="1" xfId="0" applyFont="1" applyBorder="1" applyAlignment="1" applyProtection="1">
      <alignment vertical="center" wrapText="1"/>
      <protection locked="0"/>
    </xf>
    <xf numFmtId="0" fontId="39" fillId="0" borderId="1" xfId="0" applyFont="1" applyBorder="1" applyAlignment="1" applyProtection="1">
      <alignment vertical="center"/>
      <protection locked="0"/>
    </xf>
    <xf numFmtId="0" fontId="39" fillId="0" borderId="1" xfId="0" applyFont="1" applyBorder="1" applyAlignment="1" applyProtection="1">
      <alignment horizontal="left" vertical="center"/>
      <protection locked="0"/>
    </xf>
    <xf numFmtId="49" fontId="39" fillId="0" borderId="1" xfId="0" applyNumberFormat="1" applyFont="1" applyBorder="1" applyAlignment="1" applyProtection="1">
      <alignment vertical="center" wrapText="1"/>
      <protection locked="0"/>
    </xf>
    <xf numFmtId="0" fontId="36" fillId="0" borderId="35" xfId="0" applyFont="1" applyBorder="1" applyAlignment="1" applyProtection="1">
      <alignment vertical="center" wrapText="1"/>
      <protection locked="0"/>
    </xf>
    <xf numFmtId="0" fontId="40" fillId="0" borderId="34" xfId="0" applyFont="1" applyBorder="1" applyAlignment="1" applyProtection="1">
      <alignment vertical="center" wrapText="1"/>
      <protection locked="0"/>
    </xf>
    <xf numFmtId="0" fontId="36" fillId="0" borderId="36" xfId="0" applyFont="1" applyBorder="1" applyAlignment="1" applyProtection="1">
      <alignment vertical="center" wrapText="1"/>
      <protection locked="0"/>
    </xf>
    <xf numFmtId="0" fontId="36" fillId="0" borderId="1" xfId="0" applyFont="1" applyBorder="1" applyAlignment="1" applyProtection="1">
      <alignment vertical="top"/>
      <protection locked="0"/>
    </xf>
    <xf numFmtId="0" fontId="36" fillId="0" borderId="0" xfId="0" applyFont="1" applyAlignment="1" applyProtection="1">
      <alignment vertical="top"/>
      <protection locked="0"/>
    </xf>
    <xf numFmtId="0" fontId="36" fillId="0" borderId="29" xfId="0" applyFont="1" applyBorder="1" applyAlignment="1" applyProtection="1">
      <alignment horizontal="left" vertical="center"/>
      <protection locked="0"/>
    </xf>
    <xf numFmtId="0" fontId="36" fillId="0" borderId="30" xfId="0" applyFont="1" applyBorder="1" applyAlignment="1" applyProtection="1">
      <alignment horizontal="left" vertical="center"/>
      <protection locked="0"/>
    </xf>
    <xf numFmtId="0" fontId="36" fillId="0" borderId="31" xfId="0" applyFont="1" applyBorder="1" applyAlignment="1" applyProtection="1">
      <alignment horizontal="left" vertical="center"/>
      <protection locked="0"/>
    </xf>
    <xf numFmtId="0" fontId="36" fillId="0" borderId="32" xfId="0" applyFont="1" applyBorder="1" applyAlignment="1" applyProtection="1">
      <alignment horizontal="left" vertical="center"/>
      <protection locked="0"/>
    </xf>
    <xf numFmtId="0" fontId="36" fillId="0" borderId="33" xfId="0" applyFont="1" applyBorder="1" applyAlignment="1" applyProtection="1">
      <alignment horizontal="left" vertical="center"/>
      <protection locked="0"/>
    </xf>
    <xf numFmtId="0" fontId="38" fillId="0" borderId="1" xfId="0" applyFont="1" applyBorder="1" applyAlignment="1" applyProtection="1">
      <alignment horizontal="left" vertical="center"/>
      <protection locked="0"/>
    </xf>
    <xf numFmtId="0" fontId="41" fillId="0" borderId="0" xfId="0" applyFont="1" applyAlignment="1" applyProtection="1">
      <alignment horizontal="left" vertical="center"/>
      <protection locked="0"/>
    </xf>
    <xf numFmtId="0" fontId="38" fillId="0" borderId="34" xfId="0" applyFont="1" applyBorder="1" applyAlignment="1" applyProtection="1">
      <alignment horizontal="left" vertical="center"/>
      <protection locked="0"/>
    </xf>
    <xf numFmtId="0" fontId="38" fillId="0" borderId="34" xfId="0" applyFont="1" applyBorder="1" applyAlignment="1" applyProtection="1">
      <alignment horizontal="center" vertical="center"/>
      <protection locked="0"/>
    </xf>
    <xf numFmtId="0" fontId="41" fillId="0" borderId="34" xfId="0" applyFont="1" applyBorder="1" applyAlignment="1" applyProtection="1">
      <alignment horizontal="left" vertical="center"/>
      <protection locked="0"/>
    </xf>
    <xf numFmtId="0" fontId="42" fillId="0" borderId="1" xfId="0" applyFont="1" applyBorder="1" applyAlignment="1" applyProtection="1">
      <alignment horizontal="left" vertical="center"/>
      <protection locked="0"/>
    </xf>
    <xf numFmtId="0" fontId="39" fillId="0" borderId="0" xfId="0" applyFont="1" applyAlignment="1" applyProtection="1">
      <alignment horizontal="left" vertical="center"/>
      <protection locked="0"/>
    </xf>
    <xf numFmtId="0" fontId="39" fillId="0" borderId="1" xfId="0" applyFont="1" applyBorder="1" applyAlignment="1" applyProtection="1">
      <alignment horizontal="center" vertical="center"/>
      <protection locked="0"/>
    </xf>
    <xf numFmtId="0" fontId="39" fillId="0" borderId="32" xfId="0" applyFont="1" applyBorder="1" applyAlignment="1" applyProtection="1">
      <alignment horizontal="left" vertical="center"/>
      <protection locked="0"/>
    </xf>
    <xf numFmtId="0" fontId="36" fillId="0" borderId="35" xfId="0" applyFont="1" applyBorder="1" applyAlignment="1" applyProtection="1">
      <alignment horizontal="left" vertical="center"/>
      <protection locked="0"/>
    </xf>
    <xf numFmtId="0" fontId="40" fillId="0" borderId="34" xfId="0" applyFont="1" applyBorder="1" applyAlignment="1" applyProtection="1">
      <alignment horizontal="left" vertical="center"/>
      <protection locked="0"/>
    </xf>
    <xf numFmtId="0" fontId="36" fillId="0" borderId="36" xfId="0" applyFont="1" applyBorder="1" applyAlignment="1" applyProtection="1">
      <alignment horizontal="left" vertical="center"/>
      <protection locked="0"/>
    </xf>
    <xf numFmtId="0" fontId="36" fillId="0" borderId="1" xfId="0" applyFont="1" applyBorder="1" applyAlignment="1" applyProtection="1">
      <alignment horizontal="left" vertical="center"/>
      <protection locked="0"/>
    </xf>
    <xf numFmtId="0" fontId="40" fillId="0" borderId="1" xfId="0" applyFont="1" applyBorder="1" applyAlignment="1" applyProtection="1">
      <alignment horizontal="left" vertical="center"/>
      <protection locked="0"/>
    </xf>
    <xf numFmtId="0" fontId="41" fillId="0" borderId="1" xfId="0" applyFont="1" applyBorder="1" applyAlignment="1" applyProtection="1">
      <alignment horizontal="left" vertical="center"/>
      <protection locked="0"/>
    </xf>
    <xf numFmtId="0" fontId="39" fillId="0" borderId="34" xfId="0" applyFont="1" applyBorder="1" applyAlignment="1" applyProtection="1">
      <alignment horizontal="left" vertical="center"/>
      <protection locked="0"/>
    </xf>
    <xf numFmtId="0" fontId="36" fillId="0" borderId="1" xfId="0" applyFont="1" applyBorder="1" applyAlignment="1" applyProtection="1">
      <alignment horizontal="left" vertical="center" wrapText="1"/>
      <protection locked="0"/>
    </xf>
    <xf numFmtId="0" fontId="39" fillId="0" borderId="1" xfId="0" applyFont="1" applyBorder="1" applyAlignment="1" applyProtection="1">
      <alignment horizontal="center" vertical="center" wrapText="1"/>
      <protection locked="0"/>
    </xf>
    <xf numFmtId="0" fontId="36" fillId="0" borderId="29" xfId="0" applyFont="1" applyBorder="1" applyAlignment="1" applyProtection="1">
      <alignment horizontal="left" vertical="center" wrapText="1"/>
      <protection locked="0"/>
    </xf>
    <xf numFmtId="0" fontId="36" fillId="0" borderId="30" xfId="0" applyFont="1" applyBorder="1" applyAlignment="1" applyProtection="1">
      <alignment horizontal="left" vertical="center" wrapText="1"/>
      <protection locked="0"/>
    </xf>
    <xf numFmtId="0" fontId="36" fillId="0" borderId="31" xfId="0" applyFont="1" applyBorder="1" applyAlignment="1" applyProtection="1">
      <alignment horizontal="left" vertical="center" wrapText="1"/>
      <protection locked="0"/>
    </xf>
    <xf numFmtId="0" fontId="36" fillId="0" borderId="32" xfId="0" applyFont="1" applyBorder="1" applyAlignment="1" applyProtection="1">
      <alignment horizontal="left" vertical="center" wrapText="1"/>
      <protection locked="0"/>
    </xf>
    <xf numFmtId="0" fontId="36" fillId="0" borderId="33" xfId="0" applyFont="1" applyBorder="1" applyAlignment="1" applyProtection="1">
      <alignment horizontal="left" vertical="center" wrapText="1"/>
      <protection locked="0"/>
    </xf>
    <xf numFmtId="0" fontId="41" fillId="0" borderId="32" xfId="0" applyFont="1" applyBorder="1" applyAlignment="1" applyProtection="1">
      <alignment horizontal="left" vertical="center" wrapText="1"/>
      <protection locked="0"/>
    </xf>
    <xf numFmtId="0" fontId="41" fillId="0" borderId="33" xfId="0" applyFont="1" applyBorder="1" applyAlignment="1" applyProtection="1">
      <alignment horizontal="left" vertical="center" wrapText="1"/>
      <protection locked="0"/>
    </xf>
    <xf numFmtId="0" fontId="39" fillId="0" borderId="32" xfId="0" applyFont="1" applyBorder="1" applyAlignment="1" applyProtection="1">
      <alignment horizontal="left" vertical="center" wrapText="1"/>
      <protection locked="0"/>
    </xf>
    <xf numFmtId="0" fontId="39" fillId="0" borderId="33" xfId="0" applyFont="1" applyBorder="1" applyAlignment="1" applyProtection="1">
      <alignment horizontal="left" vertical="center" wrapText="1"/>
      <protection locked="0"/>
    </xf>
    <xf numFmtId="0" fontId="39" fillId="0" borderId="33" xfId="0" applyFont="1" applyBorder="1" applyAlignment="1" applyProtection="1">
      <alignment horizontal="left" vertical="center"/>
      <protection locked="0"/>
    </xf>
    <xf numFmtId="0" fontId="39" fillId="0" borderId="35" xfId="0" applyFont="1" applyBorder="1" applyAlignment="1" applyProtection="1">
      <alignment horizontal="left" vertical="center" wrapText="1"/>
      <protection locked="0"/>
    </xf>
    <xf numFmtId="0" fontId="39" fillId="0" borderId="34" xfId="0" applyFont="1" applyBorder="1" applyAlignment="1" applyProtection="1">
      <alignment horizontal="left" vertical="center" wrapText="1"/>
      <protection locked="0"/>
    </xf>
    <xf numFmtId="0" fontId="39" fillId="0" borderId="36" xfId="0" applyFont="1" applyBorder="1" applyAlignment="1" applyProtection="1">
      <alignment horizontal="left" vertical="center" wrapText="1"/>
      <protection locked="0"/>
    </xf>
    <xf numFmtId="0" fontId="39" fillId="0" borderId="1" xfId="0" applyFont="1" applyBorder="1" applyAlignment="1" applyProtection="1">
      <alignment horizontal="left" vertical="top"/>
      <protection locked="0"/>
    </xf>
    <xf numFmtId="0" fontId="39" fillId="0" borderId="1" xfId="0" applyFont="1" applyBorder="1" applyAlignment="1" applyProtection="1">
      <alignment horizontal="center" vertical="top"/>
      <protection locked="0"/>
    </xf>
    <xf numFmtId="0" fontId="39" fillId="0" borderId="35" xfId="0" applyFont="1" applyBorder="1" applyAlignment="1" applyProtection="1">
      <alignment horizontal="left" vertical="center"/>
      <protection locked="0"/>
    </xf>
    <xf numFmtId="0" fontId="39" fillId="0" borderId="36" xfId="0" applyFont="1" applyBorder="1" applyAlignment="1" applyProtection="1">
      <alignment horizontal="left" vertical="center"/>
      <protection locked="0"/>
    </xf>
    <xf numFmtId="0" fontId="41" fillId="0" borderId="0" xfId="0" applyFont="1" applyAlignment="1" applyProtection="1">
      <alignment vertical="center"/>
      <protection locked="0"/>
    </xf>
    <xf numFmtId="0" fontId="38" fillId="0" borderId="1" xfId="0" applyFont="1" applyBorder="1" applyAlignment="1" applyProtection="1">
      <alignment vertical="center"/>
      <protection locked="0"/>
    </xf>
    <xf numFmtId="0" fontId="41" fillId="0" borderId="34" xfId="0" applyFont="1" applyBorder="1" applyAlignment="1" applyProtection="1">
      <alignment vertical="center"/>
      <protection locked="0"/>
    </xf>
    <xf numFmtId="0" fontId="38" fillId="0" borderId="34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top"/>
      <protection locked="0"/>
    </xf>
    <xf numFmtId="49" fontId="39" fillId="0" borderId="1" xfId="0" applyNumberFormat="1" applyFont="1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vertical="top"/>
      <protection locked="0"/>
    </xf>
    <xf numFmtId="0" fontId="38" fillId="0" borderId="34" xfId="0" applyFont="1" applyBorder="1" applyAlignment="1" applyProtection="1">
      <alignment horizontal="left"/>
      <protection locked="0"/>
    </xf>
    <xf numFmtId="0" fontId="41" fillId="0" borderId="34" xfId="0" applyFont="1" applyBorder="1" applyProtection="1">
      <protection locked="0"/>
    </xf>
    <xf numFmtId="0" fontId="36" fillId="0" borderId="32" xfId="0" applyFont="1" applyBorder="1" applyAlignment="1" applyProtection="1">
      <alignment vertical="top"/>
      <protection locked="0"/>
    </xf>
    <xf numFmtId="0" fontId="36" fillId="0" borderId="33" xfId="0" applyFont="1" applyBorder="1" applyAlignment="1" applyProtection="1">
      <alignment vertical="top"/>
      <protection locked="0"/>
    </xf>
    <xf numFmtId="0" fontId="36" fillId="0" borderId="1" xfId="0" applyFont="1" applyBorder="1" applyAlignment="1" applyProtection="1">
      <alignment horizontal="center" vertical="center"/>
      <protection locked="0"/>
    </xf>
    <xf numFmtId="0" fontId="36" fillId="0" borderId="1" xfId="0" applyFont="1" applyBorder="1" applyAlignment="1" applyProtection="1">
      <alignment horizontal="left" vertical="top"/>
      <protection locked="0"/>
    </xf>
    <xf numFmtId="0" fontId="36" fillId="0" borderId="35" xfId="0" applyFont="1" applyBorder="1" applyAlignment="1" applyProtection="1">
      <alignment vertical="top"/>
      <protection locked="0"/>
    </xf>
    <xf numFmtId="0" fontId="36" fillId="0" borderId="34" xfId="0" applyFont="1" applyBorder="1" applyAlignment="1" applyProtection="1">
      <alignment vertical="top"/>
      <protection locked="0"/>
    </xf>
    <xf numFmtId="0" fontId="36" fillId="0" borderId="36" xfId="0" applyFont="1" applyBorder="1" applyAlignment="1" applyProtection="1">
      <alignment vertical="top"/>
      <protection locked="0"/>
    </xf>
    <xf numFmtId="0" fontId="35" fillId="7" borderId="28" xfId="0" applyFont="1" applyFill="1" applyBorder="1" applyAlignment="1" applyProtection="1">
      <alignment horizontal="left" vertical="center" wrapText="1"/>
      <protection locked="0"/>
    </xf>
    <xf numFmtId="0" fontId="0" fillId="7" borderId="28" xfId="0" applyFill="1" applyBorder="1" applyAlignment="1" applyProtection="1">
      <alignment horizontal="left" vertical="center" wrapText="1"/>
      <protection locked="0"/>
    </xf>
    <xf numFmtId="0" fontId="45" fillId="0" borderId="28" xfId="0" applyFont="1" applyBorder="1" applyAlignment="1" applyProtection="1">
      <alignment horizontal="center" vertical="center"/>
      <protection locked="0"/>
    </xf>
    <xf numFmtId="49" fontId="45" fillId="0" borderId="28" xfId="0" applyNumberFormat="1" applyFont="1" applyBorder="1" applyAlignment="1" applyProtection="1">
      <alignment horizontal="left" vertical="center" wrapText="1"/>
      <protection locked="0"/>
    </xf>
    <xf numFmtId="0" fontId="45" fillId="0" borderId="28" xfId="0" applyFont="1" applyBorder="1" applyAlignment="1" applyProtection="1">
      <alignment horizontal="left" vertical="center" wrapText="1"/>
      <protection locked="0"/>
    </xf>
    <xf numFmtId="0" fontId="45" fillId="0" borderId="28" xfId="0" applyFont="1" applyBorder="1" applyAlignment="1" applyProtection="1">
      <alignment horizontal="center" vertical="center" wrapText="1"/>
      <protection locked="0"/>
    </xf>
    <xf numFmtId="167" fontId="45" fillId="0" borderId="28" xfId="0" applyNumberFormat="1" applyFont="1" applyBorder="1" applyAlignment="1" applyProtection="1">
      <alignment vertical="center"/>
      <protection locked="0"/>
    </xf>
    <xf numFmtId="4" fontId="45" fillId="4" borderId="28" xfId="0" applyNumberFormat="1" applyFont="1" applyFill="1" applyBorder="1" applyAlignment="1" applyProtection="1">
      <alignment vertical="center"/>
      <protection locked="0"/>
    </xf>
    <xf numFmtId="4" fontId="45" fillId="0" borderId="28" xfId="0" applyNumberFormat="1" applyFont="1" applyBorder="1" applyAlignment="1" applyProtection="1">
      <alignment vertical="center"/>
      <protection locked="0"/>
    </xf>
    <xf numFmtId="0" fontId="45" fillId="7" borderId="28" xfId="0" applyFont="1" applyFill="1" applyBorder="1" applyAlignment="1" applyProtection="1">
      <alignment horizontal="left" vertical="center" wrapText="1"/>
      <protection locked="0"/>
    </xf>
    <xf numFmtId="0" fontId="46" fillId="0" borderId="0" xfId="0" applyFont="1" applyAlignment="1">
      <alignment wrapText="1"/>
    </xf>
    <xf numFmtId="0" fontId="46" fillId="0" borderId="37" xfId="0" applyFont="1" applyBorder="1"/>
    <xf numFmtId="0" fontId="55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/>
    <xf numFmtId="0" fontId="26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2" fillId="0" borderId="15" xfId="0" applyFont="1" applyBorder="1" applyAlignment="1">
      <alignment horizontal="center" vertical="center"/>
    </xf>
    <xf numFmtId="0" fontId="22" fillId="0" borderId="16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left" vertical="center"/>
    </xf>
    <xf numFmtId="0" fontId="2" fillId="6" borderId="10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center"/>
    </xf>
    <xf numFmtId="0" fontId="3" fillId="5" borderId="10" xfId="0" applyFont="1" applyFill="1" applyBorder="1" applyAlignment="1">
      <alignment horizontal="left" vertical="center"/>
    </xf>
    <xf numFmtId="0" fontId="0" fillId="5" borderId="10" xfId="0" applyFill="1" applyBorder="1" applyAlignment="1">
      <alignment vertical="center"/>
    </xf>
    <xf numFmtId="4" fontId="3" fillId="5" borderId="10" xfId="0" applyNumberFormat="1" applyFont="1" applyFill="1" applyBorder="1" applyAlignment="1">
      <alignment vertical="center"/>
    </xf>
    <xf numFmtId="0" fontId="0" fillId="5" borderId="11" xfId="0" applyFill="1" applyBorder="1" applyAlignment="1">
      <alignment vertical="center"/>
    </xf>
    <xf numFmtId="0" fontId="15" fillId="3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4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20" fillId="0" borderId="8" xfId="0" applyNumberFormat="1" applyFont="1" applyBorder="1" applyAlignment="1">
      <alignment vertical="center"/>
    </xf>
    <xf numFmtId="0" fontId="0" fillId="0" borderId="8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0" fillId="2" borderId="0" xfId="1" applyFont="1" applyFill="1" applyAlignment="1">
      <alignment vertical="center"/>
    </xf>
    <xf numFmtId="0" fontId="39" fillId="0" borderId="1" xfId="0" applyFont="1" applyBorder="1" applyAlignment="1" applyProtection="1">
      <alignment horizontal="left" vertical="center" wrapText="1"/>
      <protection locked="0"/>
    </xf>
    <xf numFmtId="0" fontId="37" fillId="0" borderId="1" xfId="0" applyFont="1" applyBorder="1" applyAlignment="1" applyProtection="1">
      <alignment horizontal="center" vertical="center" wrapText="1"/>
      <protection locked="0"/>
    </xf>
    <xf numFmtId="0" fontId="38" fillId="0" borderId="34" xfId="0" applyFont="1" applyBorder="1" applyAlignment="1" applyProtection="1">
      <alignment horizontal="left" wrapText="1"/>
      <protection locked="0"/>
    </xf>
    <xf numFmtId="49" fontId="39" fillId="0" borderId="1" xfId="0" applyNumberFormat="1" applyFont="1" applyBorder="1" applyAlignment="1" applyProtection="1">
      <alignment horizontal="left" vertical="center" wrapText="1"/>
      <protection locked="0"/>
    </xf>
    <xf numFmtId="0" fontId="37" fillId="0" borderId="1" xfId="0" applyFont="1" applyBorder="1" applyAlignment="1" applyProtection="1">
      <alignment horizontal="center" vertical="center"/>
      <protection locked="0"/>
    </xf>
    <xf numFmtId="0" fontId="38" fillId="0" borderId="34" xfId="0" applyFont="1" applyBorder="1" applyAlignment="1" applyProtection="1">
      <alignment horizontal="left"/>
      <protection locked="0"/>
    </xf>
    <xf numFmtId="0" fontId="39" fillId="0" borderId="1" xfId="0" applyFont="1" applyBorder="1" applyAlignment="1" applyProtection="1">
      <alignment horizontal="left" vertical="center"/>
      <protection locked="0"/>
    </xf>
    <xf numFmtId="0" fontId="39" fillId="0" borderId="1" xfId="0" applyFont="1" applyBorder="1" applyAlignment="1" applyProtection="1">
      <alignment horizontal="left" vertical="top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4"/>
  <sheetViews>
    <sheetView showGridLines="0" workbookViewId="0">
      <pane ySplit="1" topLeftCell="A11" activePane="bottomLeft" state="frozen"/>
      <selection pane="bottomLeft" activeCell="L31" sqref="L31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91" width="9.33203125" hidden="1"/>
  </cols>
  <sheetData>
    <row r="1" spans="1:74" ht="21.4" customHeight="1">
      <c r="A1" s="15" t="s">
        <v>0</v>
      </c>
      <c r="B1" s="16"/>
      <c r="C1" s="16"/>
      <c r="D1" s="17" t="s">
        <v>1</v>
      </c>
      <c r="E1" s="16"/>
      <c r="F1" s="16"/>
      <c r="G1" s="16"/>
      <c r="H1" s="16"/>
      <c r="I1" s="16"/>
      <c r="J1" s="16"/>
      <c r="K1" s="18" t="s">
        <v>2</v>
      </c>
      <c r="L1" s="18"/>
      <c r="M1" s="18"/>
      <c r="N1" s="18"/>
      <c r="O1" s="18"/>
      <c r="P1" s="18"/>
      <c r="Q1" s="18"/>
      <c r="R1" s="18"/>
      <c r="S1" s="18"/>
      <c r="T1" s="16"/>
      <c r="U1" s="16"/>
      <c r="V1" s="16"/>
      <c r="W1" s="18" t="s">
        <v>3</v>
      </c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9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15" t="s">
        <v>4</v>
      </c>
      <c r="BB1" s="15" t="s">
        <v>5</v>
      </c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T1" s="21" t="s">
        <v>6</v>
      </c>
      <c r="BU1" s="21" t="s">
        <v>6</v>
      </c>
      <c r="BV1" s="21" t="s">
        <v>7</v>
      </c>
    </row>
    <row r="2" spans="1:74" ht="36.950000000000003" customHeight="1">
      <c r="AR2" s="317" t="s">
        <v>8</v>
      </c>
      <c r="AS2" s="290"/>
      <c r="AT2" s="290"/>
      <c r="AU2" s="290"/>
      <c r="AV2" s="290"/>
      <c r="AW2" s="290"/>
      <c r="AX2" s="290"/>
      <c r="AY2" s="290"/>
      <c r="AZ2" s="290"/>
      <c r="BA2" s="290"/>
      <c r="BB2" s="290"/>
      <c r="BC2" s="290"/>
      <c r="BD2" s="290"/>
      <c r="BE2" s="290"/>
      <c r="BS2" s="22" t="s">
        <v>9</v>
      </c>
      <c r="BT2" s="22" t="s">
        <v>10</v>
      </c>
    </row>
    <row r="3" spans="1:74" ht="6.95" customHeight="1">
      <c r="B3" s="23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5"/>
      <c r="BS3" s="22" t="s">
        <v>9</v>
      </c>
      <c r="BT3" s="22" t="s">
        <v>11</v>
      </c>
    </row>
    <row r="4" spans="1:74" ht="36.950000000000003" customHeight="1">
      <c r="B4" s="26"/>
      <c r="D4" s="27" t="s">
        <v>12</v>
      </c>
      <c r="AQ4" s="28"/>
      <c r="AS4" s="29" t="s">
        <v>13</v>
      </c>
      <c r="BE4" s="30" t="s">
        <v>14</v>
      </c>
      <c r="BS4" s="22" t="s">
        <v>15</v>
      </c>
    </row>
    <row r="5" spans="1:74" ht="14.45" customHeight="1">
      <c r="B5" s="26"/>
      <c r="D5" s="31" t="s">
        <v>16</v>
      </c>
      <c r="K5" s="318" t="s">
        <v>17</v>
      </c>
      <c r="L5" s="290"/>
      <c r="M5" s="290"/>
      <c r="N5" s="290"/>
      <c r="O5" s="290"/>
      <c r="P5" s="290"/>
      <c r="Q5" s="290"/>
      <c r="R5" s="290"/>
      <c r="S5" s="290"/>
      <c r="T5" s="290"/>
      <c r="U5" s="290"/>
      <c r="V5" s="290"/>
      <c r="W5" s="290"/>
      <c r="X5" s="290"/>
      <c r="Y5" s="290"/>
      <c r="Z5" s="290"/>
      <c r="AA5" s="290"/>
      <c r="AB5" s="290"/>
      <c r="AC5" s="290"/>
      <c r="AD5" s="290"/>
      <c r="AE5" s="290"/>
      <c r="AF5" s="290"/>
      <c r="AG5" s="290"/>
      <c r="AH5" s="290"/>
      <c r="AI5" s="290"/>
      <c r="AJ5" s="290"/>
      <c r="AK5" s="290"/>
      <c r="AL5" s="290"/>
      <c r="AM5" s="290"/>
      <c r="AN5" s="290"/>
      <c r="AO5" s="290"/>
      <c r="AQ5" s="28"/>
      <c r="BE5" s="311" t="s">
        <v>18</v>
      </c>
      <c r="BS5" s="22" t="s">
        <v>9</v>
      </c>
    </row>
    <row r="6" spans="1:74" ht="36.950000000000003" customHeight="1">
      <c r="B6" s="26"/>
      <c r="D6" s="33" t="s">
        <v>19</v>
      </c>
      <c r="K6" s="289" t="s">
        <v>876</v>
      </c>
      <c r="L6" s="290"/>
      <c r="M6" s="290"/>
      <c r="N6" s="290"/>
      <c r="O6" s="290"/>
      <c r="P6" s="290"/>
      <c r="Q6" s="290"/>
      <c r="R6" s="290"/>
      <c r="S6" s="290"/>
      <c r="T6" s="290"/>
      <c r="U6" s="290"/>
      <c r="V6" s="290"/>
      <c r="W6" s="290"/>
      <c r="X6" s="290"/>
      <c r="Y6" s="290"/>
      <c r="Z6" s="290"/>
      <c r="AA6" s="290"/>
      <c r="AB6" s="290"/>
      <c r="AC6" s="290"/>
      <c r="AD6" s="290"/>
      <c r="AE6" s="290"/>
      <c r="AF6" s="290"/>
      <c r="AG6" s="290"/>
      <c r="AH6" s="290"/>
      <c r="AI6" s="290"/>
      <c r="AJ6" s="290"/>
      <c r="AK6" s="290"/>
      <c r="AL6" s="290"/>
      <c r="AM6" s="290"/>
      <c r="AN6" s="290"/>
      <c r="AO6" s="290"/>
      <c r="AQ6" s="28"/>
      <c r="BE6" s="312"/>
      <c r="BS6" s="22" t="s">
        <v>9</v>
      </c>
    </row>
    <row r="7" spans="1:74" ht="14.45" customHeight="1">
      <c r="B7" s="26"/>
      <c r="D7" s="34" t="s">
        <v>20</v>
      </c>
      <c r="K7" s="32" t="s">
        <v>5</v>
      </c>
      <c r="AK7" s="34" t="s">
        <v>21</v>
      </c>
      <c r="AN7" s="32" t="s">
        <v>5</v>
      </c>
      <c r="AQ7" s="28"/>
      <c r="BE7" s="312"/>
      <c r="BS7" s="22" t="s">
        <v>9</v>
      </c>
    </row>
    <row r="8" spans="1:74" ht="14.45" customHeight="1">
      <c r="B8" s="26"/>
      <c r="D8" s="34" t="s">
        <v>22</v>
      </c>
      <c r="K8" s="32" t="s">
        <v>23</v>
      </c>
      <c r="AK8" s="34" t="s">
        <v>24</v>
      </c>
      <c r="AN8" s="35" t="s">
        <v>25</v>
      </c>
      <c r="AQ8" s="28"/>
      <c r="BE8" s="312"/>
      <c r="BS8" s="22" t="s">
        <v>9</v>
      </c>
    </row>
    <row r="9" spans="1:74" ht="14.45" customHeight="1">
      <c r="B9" s="26"/>
      <c r="AQ9" s="28"/>
      <c r="BE9" s="312"/>
      <c r="BS9" s="22" t="s">
        <v>9</v>
      </c>
    </row>
    <row r="10" spans="1:74" ht="14.45" customHeight="1">
      <c r="B10" s="26"/>
      <c r="D10" s="34" t="s">
        <v>26</v>
      </c>
      <c r="AK10" s="34" t="s">
        <v>27</v>
      </c>
      <c r="AN10" s="32" t="s">
        <v>5</v>
      </c>
      <c r="AQ10" s="28"/>
      <c r="BE10" s="312"/>
      <c r="BS10" s="22" t="s">
        <v>9</v>
      </c>
    </row>
    <row r="11" spans="1:74" ht="18.399999999999999" customHeight="1">
      <c r="B11" s="26"/>
      <c r="E11" s="32" t="s">
        <v>23</v>
      </c>
      <c r="AK11" s="34" t="s">
        <v>28</v>
      </c>
      <c r="AN11" s="32" t="s">
        <v>5</v>
      </c>
      <c r="AQ11" s="28"/>
      <c r="BE11" s="312"/>
      <c r="BS11" s="22" t="s">
        <v>9</v>
      </c>
    </row>
    <row r="12" spans="1:74" ht="6.95" customHeight="1">
      <c r="B12" s="26"/>
      <c r="AQ12" s="28"/>
      <c r="BE12" s="312"/>
      <c r="BS12" s="22" t="s">
        <v>9</v>
      </c>
    </row>
    <row r="13" spans="1:74" ht="14.45" customHeight="1">
      <c r="B13" s="26"/>
      <c r="D13" s="34" t="s">
        <v>29</v>
      </c>
      <c r="AK13" s="34" t="s">
        <v>27</v>
      </c>
      <c r="AN13" s="36" t="s">
        <v>30</v>
      </c>
      <c r="AQ13" s="28"/>
      <c r="BE13" s="312"/>
      <c r="BS13" s="22" t="s">
        <v>9</v>
      </c>
    </row>
    <row r="14" spans="1:74" ht="15">
      <c r="B14" s="26"/>
      <c r="E14" s="319" t="s">
        <v>30</v>
      </c>
      <c r="F14" s="320"/>
      <c r="G14" s="320"/>
      <c r="H14" s="320"/>
      <c r="I14" s="320"/>
      <c r="J14" s="320"/>
      <c r="K14" s="320"/>
      <c r="L14" s="320"/>
      <c r="M14" s="320"/>
      <c r="N14" s="320"/>
      <c r="O14" s="320"/>
      <c r="P14" s="320"/>
      <c r="Q14" s="320"/>
      <c r="R14" s="320"/>
      <c r="S14" s="320"/>
      <c r="T14" s="320"/>
      <c r="U14" s="320"/>
      <c r="V14" s="320"/>
      <c r="W14" s="320"/>
      <c r="X14" s="320"/>
      <c r="Y14" s="320"/>
      <c r="Z14" s="320"/>
      <c r="AA14" s="320"/>
      <c r="AB14" s="320"/>
      <c r="AC14" s="320"/>
      <c r="AD14" s="320"/>
      <c r="AE14" s="320"/>
      <c r="AF14" s="320"/>
      <c r="AG14" s="320"/>
      <c r="AH14" s="320"/>
      <c r="AI14" s="320"/>
      <c r="AJ14" s="320"/>
      <c r="AK14" s="34" t="s">
        <v>28</v>
      </c>
      <c r="AN14" s="36" t="s">
        <v>30</v>
      </c>
      <c r="AQ14" s="28"/>
      <c r="BE14" s="312"/>
      <c r="BS14" s="22" t="s">
        <v>9</v>
      </c>
    </row>
    <row r="15" spans="1:74" ht="6.95" customHeight="1">
      <c r="B15" s="26"/>
      <c r="AQ15" s="28"/>
      <c r="BE15" s="312"/>
      <c r="BS15" s="22" t="s">
        <v>6</v>
      </c>
    </row>
    <row r="16" spans="1:74" ht="14.45" customHeight="1">
      <c r="B16" s="26"/>
      <c r="D16" s="34" t="s">
        <v>31</v>
      </c>
      <c r="AK16" s="34" t="s">
        <v>27</v>
      </c>
      <c r="AN16" s="32" t="s">
        <v>32</v>
      </c>
      <c r="AQ16" s="28"/>
      <c r="BE16" s="312"/>
      <c r="BS16" s="22" t="s">
        <v>6</v>
      </c>
    </row>
    <row r="17" spans="2:71" ht="18.399999999999999" customHeight="1">
      <c r="B17" s="26"/>
      <c r="E17" s="32" t="s">
        <v>33</v>
      </c>
      <c r="AK17" s="34" t="s">
        <v>28</v>
      </c>
      <c r="AN17" s="32" t="s">
        <v>34</v>
      </c>
      <c r="AQ17" s="28"/>
      <c r="BE17" s="312"/>
      <c r="BS17" s="22" t="s">
        <v>35</v>
      </c>
    </row>
    <row r="18" spans="2:71" ht="6.95" customHeight="1">
      <c r="B18" s="26"/>
      <c r="AQ18" s="28"/>
      <c r="BE18" s="312"/>
      <c r="BS18" s="22" t="s">
        <v>9</v>
      </c>
    </row>
    <row r="19" spans="2:71" ht="14.45" customHeight="1">
      <c r="B19" s="26"/>
      <c r="D19" s="34" t="s">
        <v>36</v>
      </c>
      <c r="AQ19" s="28"/>
      <c r="BE19" s="312"/>
      <c r="BS19" s="22" t="s">
        <v>9</v>
      </c>
    </row>
    <row r="20" spans="2:71" ht="16.5" customHeight="1">
      <c r="B20" s="26"/>
      <c r="E20" s="321" t="s">
        <v>5</v>
      </c>
      <c r="F20" s="321"/>
      <c r="G20" s="321"/>
      <c r="H20" s="321"/>
      <c r="I20" s="321"/>
      <c r="J20" s="321"/>
      <c r="K20" s="321"/>
      <c r="L20" s="321"/>
      <c r="M20" s="321"/>
      <c r="N20" s="321"/>
      <c r="O20" s="321"/>
      <c r="P20" s="321"/>
      <c r="Q20" s="321"/>
      <c r="R20" s="321"/>
      <c r="S20" s="321"/>
      <c r="T20" s="321"/>
      <c r="U20" s="321"/>
      <c r="V20" s="321"/>
      <c r="W20" s="321"/>
      <c r="X20" s="321"/>
      <c r="Y20" s="321"/>
      <c r="Z20" s="321"/>
      <c r="AA20" s="321"/>
      <c r="AB20" s="321"/>
      <c r="AC20" s="321"/>
      <c r="AD20" s="321"/>
      <c r="AE20" s="321"/>
      <c r="AF20" s="321"/>
      <c r="AG20" s="321"/>
      <c r="AH20" s="321"/>
      <c r="AI20" s="321"/>
      <c r="AJ20" s="321"/>
      <c r="AK20" s="321"/>
      <c r="AL20" s="321"/>
      <c r="AM20" s="321"/>
      <c r="AN20" s="321"/>
      <c r="AQ20" s="28"/>
      <c r="BE20" s="312"/>
      <c r="BS20" s="22" t="s">
        <v>6</v>
      </c>
    </row>
    <row r="21" spans="2:71" ht="6.95" customHeight="1">
      <c r="B21" s="26"/>
      <c r="AQ21" s="28"/>
      <c r="BE21" s="312"/>
    </row>
    <row r="22" spans="2:71" ht="6.95" customHeight="1">
      <c r="B22" s="26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Q22" s="28"/>
      <c r="BE22" s="312"/>
    </row>
    <row r="23" spans="2:71" s="1" customFormat="1" ht="25.9" customHeight="1">
      <c r="B23" s="38"/>
      <c r="D23" s="39" t="s">
        <v>37</v>
      </c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322">
        <f>ROUND(AG51,2)</f>
        <v>0</v>
      </c>
      <c r="AL23" s="323"/>
      <c r="AM23" s="323"/>
      <c r="AN23" s="323"/>
      <c r="AO23" s="323"/>
      <c r="AQ23" s="41"/>
      <c r="BE23" s="312"/>
    </row>
    <row r="24" spans="2:71" s="1" customFormat="1" ht="6.95" customHeight="1">
      <c r="B24" s="38"/>
      <c r="AQ24" s="41"/>
      <c r="BE24" s="312"/>
    </row>
    <row r="25" spans="2:71" s="1" customFormat="1">
      <c r="B25" s="38"/>
      <c r="L25" s="324" t="s">
        <v>38</v>
      </c>
      <c r="M25" s="324"/>
      <c r="N25" s="324"/>
      <c r="O25" s="324"/>
      <c r="W25" s="324" t="s">
        <v>39</v>
      </c>
      <c r="X25" s="324"/>
      <c r="Y25" s="324"/>
      <c r="Z25" s="324"/>
      <c r="AA25" s="324"/>
      <c r="AB25" s="324"/>
      <c r="AC25" s="324"/>
      <c r="AD25" s="324"/>
      <c r="AE25" s="324"/>
      <c r="AK25" s="324" t="s">
        <v>40</v>
      </c>
      <c r="AL25" s="324"/>
      <c r="AM25" s="324"/>
      <c r="AN25" s="324"/>
      <c r="AO25" s="324"/>
      <c r="AQ25" s="41"/>
      <c r="BE25" s="312"/>
    </row>
    <row r="26" spans="2:71" s="2" customFormat="1" ht="14.45" customHeight="1">
      <c r="B26" s="43"/>
      <c r="D26" s="44" t="s">
        <v>41</v>
      </c>
      <c r="F26" s="44" t="s">
        <v>42</v>
      </c>
      <c r="L26" s="294">
        <v>0.21</v>
      </c>
      <c r="M26" s="293"/>
      <c r="N26" s="293"/>
      <c r="O26" s="293"/>
      <c r="W26" s="292">
        <f>ROUND(AZ51,2)</f>
        <v>0</v>
      </c>
      <c r="X26" s="293"/>
      <c r="Y26" s="293"/>
      <c r="Z26" s="293"/>
      <c r="AA26" s="293"/>
      <c r="AB26" s="293"/>
      <c r="AC26" s="293"/>
      <c r="AD26" s="293"/>
      <c r="AE26" s="293"/>
      <c r="AK26" s="292">
        <f>ROUND(AV51,2)</f>
        <v>0</v>
      </c>
      <c r="AL26" s="293"/>
      <c r="AM26" s="293"/>
      <c r="AN26" s="293"/>
      <c r="AO26" s="293"/>
      <c r="AQ26" s="45"/>
      <c r="BE26" s="312"/>
    </row>
    <row r="27" spans="2:71" s="2" customFormat="1" ht="14.45" customHeight="1">
      <c r="B27" s="43"/>
      <c r="F27" s="44" t="s">
        <v>43</v>
      </c>
      <c r="L27" s="294">
        <v>0.12</v>
      </c>
      <c r="M27" s="293"/>
      <c r="N27" s="293"/>
      <c r="O27" s="293"/>
      <c r="W27" s="292">
        <f>ROUND(BA51,2)</f>
        <v>0</v>
      </c>
      <c r="X27" s="293"/>
      <c r="Y27" s="293"/>
      <c r="Z27" s="293"/>
      <c r="AA27" s="293"/>
      <c r="AB27" s="293"/>
      <c r="AC27" s="293"/>
      <c r="AD27" s="293"/>
      <c r="AE27" s="293"/>
      <c r="AK27" s="292">
        <f>ROUND(AW51,2)</f>
        <v>0</v>
      </c>
      <c r="AL27" s="293"/>
      <c r="AM27" s="293"/>
      <c r="AN27" s="293"/>
      <c r="AO27" s="293"/>
      <c r="AQ27" s="45"/>
      <c r="BE27" s="312"/>
    </row>
    <row r="28" spans="2:71" s="2" customFormat="1" ht="14.45" hidden="1" customHeight="1">
      <c r="B28" s="43"/>
      <c r="F28" s="44" t="s">
        <v>44</v>
      </c>
      <c r="L28" s="294">
        <v>0.21</v>
      </c>
      <c r="M28" s="293"/>
      <c r="N28" s="293"/>
      <c r="O28" s="293"/>
      <c r="W28" s="292">
        <f>ROUND(BB51,2)</f>
        <v>0</v>
      </c>
      <c r="X28" s="293"/>
      <c r="Y28" s="293"/>
      <c r="Z28" s="293"/>
      <c r="AA28" s="293"/>
      <c r="AB28" s="293"/>
      <c r="AC28" s="293"/>
      <c r="AD28" s="293"/>
      <c r="AE28" s="293"/>
      <c r="AK28" s="292">
        <v>0</v>
      </c>
      <c r="AL28" s="293"/>
      <c r="AM28" s="293"/>
      <c r="AN28" s="293"/>
      <c r="AO28" s="293"/>
      <c r="AQ28" s="45"/>
      <c r="BE28" s="312"/>
    </row>
    <row r="29" spans="2:71" s="2" customFormat="1" ht="14.45" hidden="1" customHeight="1">
      <c r="B29" s="43"/>
      <c r="F29" s="44" t="s">
        <v>45</v>
      </c>
      <c r="L29" s="294">
        <v>0.15</v>
      </c>
      <c r="M29" s="293"/>
      <c r="N29" s="293"/>
      <c r="O29" s="293"/>
      <c r="W29" s="292">
        <f>ROUND(BC51,2)</f>
        <v>0</v>
      </c>
      <c r="X29" s="293"/>
      <c r="Y29" s="293"/>
      <c r="Z29" s="293"/>
      <c r="AA29" s="293"/>
      <c r="AB29" s="293"/>
      <c r="AC29" s="293"/>
      <c r="AD29" s="293"/>
      <c r="AE29" s="293"/>
      <c r="AK29" s="292">
        <v>0</v>
      </c>
      <c r="AL29" s="293"/>
      <c r="AM29" s="293"/>
      <c r="AN29" s="293"/>
      <c r="AO29" s="293"/>
      <c r="AQ29" s="45"/>
      <c r="BE29" s="312"/>
    </row>
    <row r="30" spans="2:71" s="2" customFormat="1" ht="14.45" hidden="1" customHeight="1">
      <c r="B30" s="43"/>
      <c r="F30" s="44" t="s">
        <v>46</v>
      </c>
      <c r="L30" s="294">
        <v>0</v>
      </c>
      <c r="M30" s="293"/>
      <c r="N30" s="293"/>
      <c r="O30" s="293"/>
      <c r="W30" s="292">
        <f>ROUND(BD51,2)</f>
        <v>0</v>
      </c>
      <c r="X30" s="293"/>
      <c r="Y30" s="293"/>
      <c r="Z30" s="293"/>
      <c r="AA30" s="293"/>
      <c r="AB30" s="293"/>
      <c r="AC30" s="293"/>
      <c r="AD30" s="293"/>
      <c r="AE30" s="293"/>
      <c r="AK30" s="292">
        <v>0</v>
      </c>
      <c r="AL30" s="293"/>
      <c r="AM30" s="293"/>
      <c r="AN30" s="293"/>
      <c r="AO30" s="293"/>
      <c r="AQ30" s="45"/>
      <c r="BE30" s="312"/>
    </row>
    <row r="31" spans="2:71" s="1" customFormat="1" ht="6.95" customHeight="1">
      <c r="B31" s="38"/>
      <c r="AQ31" s="41"/>
      <c r="BE31" s="312"/>
    </row>
    <row r="32" spans="2:71" s="1" customFormat="1" ht="25.9" customHeight="1">
      <c r="B32" s="38"/>
      <c r="C32" s="46"/>
      <c r="D32" s="47" t="s">
        <v>47</v>
      </c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9" t="s">
        <v>48</v>
      </c>
      <c r="U32" s="48"/>
      <c r="V32" s="48"/>
      <c r="W32" s="48"/>
      <c r="X32" s="313" t="s">
        <v>49</v>
      </c>
      <c r="Y32" s="314"/>
      <c r="Z32" s="314"/>
      <c r="AA32" s="314"/>
      <c r="AB32" s="314"/>
      <c r="AC32" s="48"/>
      <c r="AD32" s="48"/>
      <c r="AE32" s="48"/>
      <c r="AF32" s="48"/>
      <c r="AG32" s="48"/>
      <c r="AH32" s="48"/>
      <c r="AI32" s="48"/>
      <c r="AJ32" s="48"/>
      <c r="AK32" s="315">
        <f>SUM(AK23:AK30)</f>
        <v>0</v>
      </c>
      <c r="AL32" s="314"/>
      <c r="AM32" s="314"/>
      <c r="AN32" s="314"/>
      <c r="AO32" s="316"/>
      <c r="AP32" s="46"/>
      <c r="AQ32" s="50"/>
      <c r="BE32" s="312"/>
    </row>
    <row r="33" spans="2:56" s="1" customFormat="1" ht="6.95" customHeight="1">
      <c r="B33" s="38"/>
      <c r="AQ33" s="41"/>
    </row>
    <row r="34" spans="2:56" s="1" customFormat="1" ht="6.95" customHeight="1">
      <c r="B34" s="51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3"/>
    </row>
    <row r="38" spans="2:56" s="1" customFormat="1" ht="6.95" customHeight="1">
      <c r="B38" s="54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38"/>
    </row>
    <row r="39" spans="2:56" s="1" customFormat="1" ht="36.950000000000003" customHeight="1">
      <c r="B39" s="38"/>
      <c r="C39" s="27" t="s">
        <v>50</v>
      </c>
      <c r="AR39" s="38"/>
    </row>
    <row r="40" spans="2:56" s="1" customFormat="1" ht="6.95" customHeight="1">
      <c r="B40" s="38"/>
      <c r="AR40" s="38"/>
    </row>
    <row r="41" spans="2:56" s="3" customFormat="1" ht="14.45" customHeight="1">
      <c r="B41" s="56"/>
      <c r="C41" s="34" t="s">
        <v>16</v>
      </c>
      <c r="L41" s="3" t="str">
        <f>K5</f>
        <v>P1911/2</v>
      </c>
      <c r="AR41" s="56"/>
    </row>
    <row r="42" spans="2:56" s="4" customFormat="1" ht="36.950000000000003" customHeight="1">
      <c r="B42" s="57"/>
      <c r="C42" s="58" t="s">
        <v>19</v>
      </c>
      <c r="L42" s="299" t="str">
        <f>K6</f>
        <v>V. Košaře 4/125</v>
      </c>
      <c r="M42" s="300"/>
      <c r="N42" s="300"/>
      <c r="O42" s="300"/>
      <c r="P42" s="300"/>
      <c r="Q42" s="300"/>
      <c r="R42" s="300"/>
      <c r="S42" s="300"/>
      <c r="T42" s="300"/>
      <c r="U42" s="300"/>
      <c r="V42" s="300"/>
      <c r="W42" s="300"/>
      <c r="X42" s="300"/>
      <c r="Y42" s="300"/>
      <c r="Z42" s="300"/>
      <c r="AA42" s="300"/>
      <c r="AB42" s="300"/>
      <c r="AC42" s="300"/>
      <c r="AD42" s="300"/>
      <c r="AE42" s="300"/>
      <c r="AF42" s="300"/>
      <c r="AG42" s="300"/>
      <c r="AH42" s="300"/>
      <c r="AI42" s="300"/>
      <c r="AJ42" s="300"/>
      <c r="AK42" s="300"/>
      <c r="AL42" s="300"/>
      <c r="AM42" s="300"/>
      <c r="AN42" s="300"/>
      <c r="AO42" s="300"/>
      <c r="AR42" s="57"/>
    </row>
    <row r="43" spans="2:56" s="1" customFormat="1" ht="6.95" customHeight="1">
      <c r="B43" s="38"/>
      <c r="AR43" s="38"/>
    </row>
    <row r="44" spans="2:56" s="1" customFormat="1" ht="15">
      <c r="B44" s="38"/>
      <c r="C44" s="34" t="s">
        <v>22</v>
      </c>
      <c r="L44" s="59" t="str">
        <f>IF(K8="","",K8)</f>
        <v xml:space="preserve"> </v>
      </c>
      <c r="AI44" s="34" t="s">
        <v>24</v>
      </c>
      <c r="AM44" s="301" t="str">
        <f>IF(AN8= "","",AN8)</f>
        <v>26. 8. 2019</v>
      </c>
      <c r="AN44" s="301"/>
      <c r="AR44" s="38"/>
    </row>
    <row r="45" spans="2:56" s="1" customFormat="1" ht="6.95" customHeight="1">
      <c r="B45" s="38"/>
      <c r="AR45" s="38"/>
    </row>
    <row r="46" spans="2:56" s="1" customFormat="1" ht="15">
      <c r="B46" s="38"/>
      <c r="C46" s="34" t="s">
        <v>26</v>
      </c>
      <c r="L46" s="3" t="str">
        <f>IF(E11= "","",E11)</f>
        <v xml:space="preserve"> </v>
      </c>
      <c r="AI46" s="34" t="s">
        <v>31</v>
      </c>
      <c r="AM46" s="310" t="str">
        <f>IF(E17="","",E17)</f>
        <v>Ing. Vladimír Slonka</v>
      </c>
      <c r="AN46" s="310"/>
      <c r="AO46" s="310"/>
      <c r="AP46" s="310"/>
      <c r="AR46" s="38"/>
      <c r="AS46" s="302" t="s">
        <v>51</v>
      </c>
      <c r="AT46" s="303"/>
      <c r="AU46" s="61"/>
      <c r="AV46" s="61"/>
      <c r="AW46" s="61"/>
      <c r="AX46" s="61"/>
      <c r="AY46" s="61"/>
      <c r="AZ46" s="61"/>
      <c r="BA46" s="61"/>
      <c r="BB46" s="61"/>
      <c r="BC46" s="61"/>
      <c r="BD46" s="62"/>
    </row>
    <row r="47" spans="2:56" s="1" customFormat="1" ht="15">
      <c r="B47" s="38"/>
      <c r="C47" s="34" t="s">
        <v>29</v>
      </c>
      <c r="L47" s="3" t="str">
        <f>IF(E14= "Vyplň údaj","",E14)</f>
        <v/>
      </c>
      <c r="AR47" s="38"/>
      <c r="AS47" s="304"/>
      <c r="AT47" s="305"/>
      <c r="BD47" s="63"/>
    </row>
    <row r="48" spans="2:56" s="1" customFormat="1" ht="10.9" customHeight="1">
      <c r="B48" s="38"/>
      <c r="AR48" s="38"/>
      <c r="AS48" s="304"/>
      <c r="AT48" s="305"/>
      <c r="BD48" s="63"/>
    </row>
    <row r="49" spans="1:91" s="1" customFormat="1" ht="29.25" customHeight="1">
      <c r="B49" s="38"/>
      <c r="C49" s="306" t="s">
        <v>52</v>
      </c>
      <c r="D49" s="307"/>
      <c r="E49" s="307"/>
      <c r="F49" s="307"/>
      <c r="G49" s="307"/>
      <c r="H49" s="64"/>
      <c r="I49" s="308" t="s">
        <v>53</v>
      </c>
      <c r="J49" s="307"/>
      <c r="K49" s="307"/>
      <c r="L49" s="307"/>
      <c r="M49" s="307"/>
      <c r="N49" s="307"/>
      <c r="O49" s="307"/>
      <c r="P49" s="307"/>
      <c r="Q49" s="307"/>
      <c r="R49" s="307"/>
      <c r="S49" s="307"/>
      <c r="T49" s="307"/>
      <c r="U49" s="307"/>
      <c r="V49" s="307"/>
      <c r="W49" s="307"/>
      <c r="X49" s="307"/>
      <c r="Y49" s="307"/>
      <c r="Z49" s="307"/>
      <c r="AA49" s="307"/>
      <c r="AB49" s="307"/>
      <c r="AC49" s="307"/>
      <c r="AD49" s="307"/>
      <c r="AE49" s="307"/>
      <c r="AF49" s="307"/>
      <c r="AG49" s="309" t="s">
        <v>54</v>
      </c>
      <c r="AH49" s="307"/>
      <c r="AI49" s="307"/>
      <c r="AJ49" s="307"/>
      <c r="AK49" s="307"/>
      <c r="AL49" s="307"/>
      <c r="AM49" s="307"/>
      <c r="AN49" s="308" t="s">
        <v>55</v>
      </c>
      <c r="AO49" s="307"/>
      <c r="AP49" s="307"/>
      <c r="AQ49" s="65" t="s">
        <v>56</v>
      </c>
      <c r="AR49" s="38"/>
      <c r="AS49" s="66" t="s">
        <v>57</v>
      </c>
      <c r="AT49" s="67" t="s">
        <v>58</v>
      </c>
      <c r="AU49" s="67" t="s">
        <v>59</v>
      </c>
      <c r="AV49" s="67" t="s">
        <v>60</v>
      </c>
      <c r="AW49" s="67" t="s">
        <v>61</v>
      </c>
      <c r="AX49" s="67" t="s">
        <v>62</v>
      </c>
      <c r="AY49" s="67" t="s">
        <v>63</v>
      </c>
      <c r="AZ49" s="67" t="s">
        <v>64</v>
      </c>
      <c r="BA49" s="67" t="s">
        <v>65</v>
      </c>
      <c r="BB49" s="67" t="s">
        <v>66</v>
      </c>
      <c r="BC49" s="67" t="s">
        <v>67</v>
      </c>
      <c r="BD49" s="68" t="s">
        <v>68</v>
      </c>
    </row>
    <row r="50" spans="1:91" s="1" customFormat="1" ht="10.9" customHeight="1">
      <c r="B50" s="38"/>
      <c r="AR50" s="38"/>
      <c r="AS50" s="69"/>
      <c r="AT50" s="61"/>
      <c r="AU50" s="61"/>
      <c r="AV50" s="61"/>
      <c r="AW50" s="61"/>
      <c r="AX50" s="61"/>
      <c r="AY50" s="61"/>
      <c r="AZ50" s="61"/>
      <c r="BA50" s="61"/>
      <c r="BB50" s="61"/>
      <c r="BC50" s="61"/>
      <c r="BD50" s="62"/>
    </row>
    <row r="51" spans="1:91" s="4" customFormat="1" ht="32.450000000000003" customHeight="1">
      <c r="B51" s="57"/>
      <c r="C51" s="70" t="s">
        <v>69</v>
      </c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295">
        <f>ROUND(AG52,2)</f>
        <v>0</v>
      </c>
      <c r="AH51" s="295"/>
      <c r="AI51" s="295"/>
      <c r="AJ51" s="295"/>
      <c r="AK51" s="295"/>
      <c r="AL51" s="295"/>
      <c r="AM51" s="295"/>
      <c r="AN51" s="296">
        <f>SUM(AG51,AT51)</f>
        <v>0</v>
      </c>
      <c r="AO51" s="296"/>
      <c r="AP51" s="296"/>
      <c r="AQ51" s="72" t="s">
        <v>5</v>
      </c>
      <c r="AR51" s="57"/>
      <c r="AS51" s="73">
        <f>ROUND(AS52,2)</f>
        <v>0</v>
      </c>
      <c r="AT51" s="74">
        <f>ROUND(SUM(AV51:AW51),2)</f>
        <v>0</v>
      </c>
      <c r="AU51" s="75">
        <f>ROUND(AU52,5)</f>
        <v>0</v>
      </c>
      <c r="AV51" s="74">
        <f>ROUND(AZ51*L26,2)</f>
        <v>0</v>
      </c>
      <c r="AW51" s="74">
        <f>ROUND(BA51*L27,2)</f>
        <v>0</v>
      </c>
      <c r="AX51" s="74">
        <f>ROUND(BB51*L26,2)</f>
        <v>0</v>
      </c>
      <c r="AY51" s="74">
        <f>ROUND(BC51*L27,2)</f>
        <v>0</v>
      </c>
      <c r="AZ51" s="74">
        <f>ROUND(AZ52,2)</f>
        <v>0</v>
      </c>
      <c r="BA51" s="74">
        <f>ROUND(BA52,2)</f>
        <v>0</v>
      </c>
      <c r="BB51" s="74">
        <f>ROUND(BB52,2)</f>
        <v>0</v>
      </c>
      <c r="BC51" s="74">
        <f>ROUND(BC52,2)</f>
        <v>0</v>
      </c>
      <c r="BD51" s="76">
        <f>ROUND(BD52,2)</f>
        <v>0</v>
      </c>
      <c r="BS51" s="58" t="s">
        <v>70</v>
      </c>
      <c r="BT51" s="58" t="s">
        <v>71</v>
      </c>
      <c r="BU51" s="77" t="s">
        <v>72</v>
      </c>
      <c r="BV51" s="58" t="s">
        <v>73</v>
      </c>
      <c r="BW51" s="58" t="s">
        <v>7</v>
      </c>
      <c r="BX51" s="58" t="s">
        <v>74</v>
      </c>
      <c r="CL51" s="58" t="s">
        <v>5</v>
      </c>
    </row>
    <row r="52" spans="1:91" s="5" customFormat="1" ht="16.5" customHeight="1">
      <c r="A52" s="78" t="s">
        <v>75</v>
      </c>
      <c r="B52" s="79"/>
      <c r="C52" s="80"/>
      <c r="D52" s="291" t="s">
        <v>76</v>
      </c>
      <c r="E52" s="291"/>
      <c r="F52" s="291"/>
      <c r="G52" s="291"/>
      <c r="H52" s="291"/>
      <c r="I52" s="81"/>
      <c r="J52" s="291" t="s">
        <v>877</v>
      </c>
      <c r="K52" s="291"/>
      <c r="L52" s="291"/>
      <c r="M52" s="291"/>
      <c r="N52" s="291"/>
      <c r="O52" s="291"/>
      <c r="P52" s="291"/>
      <c r="Q52" s="291"/>
      <c r="R52" s="291"/>
      <c r="S52" s="291"/>
      <c r="T52" s="291"/>
      <c r="U52" s="291"/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7">
        <f>'1 - Bytová jednotka č. 59'!J27</f>
        <v>0</v>
      </c>
      <c r="AH52" s="298"/>
      <c r="AI52" s="298"/>
      <c r="AJ52" s="298"/>
      <c r="AK52" s="298"/>
      <c r="AL52" s="298"/>
      <c r="AM52" s="298"/>
      <c r="AN52" s="297">
        <f>SUM(AG52,AT52)</f>
        <v>0</v>
      </c>
      <c r="AO52" s="298"/>
      <c r="AP52" s="298"/>
      <c r="AQ52" s="82" t="s">
        <v>77</v>
      </c>
      <c r="AR52" s="79"/>
      <c r="AS52" s="83">
        <v>0</v>
      </c>
      <c r="AT52" s="84">
        <f>ROUND(SUM(AV52:AW52),2)</f>
        <v>0</v>
      </c>
      <c r="AU52" s="85">
        <f>'1 - Bytová jednotka č. 59'!P102</f>
        <v>0</v>
      </c>
      <c r="AV52" s="84">
        <f>'1 - Bytová jednotka č. 59'!J30</f>
        <v>0</v>
      </c>
      <c r="AW52" s="84">
        <f>'1 - Bytová jednotka č. 59'!J31</f>
        <v>0</v>
      </c>
      <c r="AX52" s="84">
        <f>'1 - Bytová jednotka č. 59'!J32</f>
        <v>0</v>
      </c>
      <c r="AY52" s="84">
        <f>'1 - Bytová jednotka č. 59'!J33</f>
        <v>0</v>
      </c>
      <c r="AZ52" s="84">
        <f>'1 - Bytová jednotka č. 59'!F30</f>
        <v>0</v>
      </c>
      <c r="BA52" s="84">
        <f>'1 - Bytová jednotka č. 59'!F31</f>
        <v>0</v>
      </c>
      <c r="BB52" s="84">
        <f>'1 - Bytová jednotka č. 59'!F32</f>
        <v>0</v>
      </c>
      <c r="BC52" s="84">
        <f>'1 - Bytová jednotka č. 59'!F33</f>
        <v>0</v>
      </c>
      <c r="BD52" s="86">
        <f>'1 - Bytová jednotka č. 59'!F34</f>
        <v>0</v>
      </c>
      <c r="BT52" s="87" t="s">
        <v>76</v>
      </c>
      <c r="BV52" s="87" t="s">
        <v>73</v>
      </c>
      <c r="BW52" s="87" t="s">
        <v>78</v>
      </c>
      <c r="BX52" s="87" t="s">
        <v>7</v>
      </c>
      <c r="CL52" s="87" t="s">
        <v>5</v>
      </c>
      <c r="CM52" s="87" t="s">
        <v>76</v>
      </c>
    </row>
    <row r="53" spans="1:91" s="1" customFormat="1" ht="30" customHeight="1">
      <c r="B53" s="38"/>
      <c r="AR53" s="38"/>
    </row>
    <row r="54" spans="1:91" s="1" customFormat="1" ht="6.95" customHeight="1">
      <c r="B54" s="51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38"/>
    </row>
  </sheetData>
  <mergeCells count="41">
    <mergeCell ref="BE5:BE32"/>
    <mergeCell ref="W30:AE30"/>
    <mergeCell ref="X32:AB32"/>
    <mergeCell ref="AK32:AO32"/>
    <mergeCell ref="AR2:BE2"/>
    <mergeCell ref="K5:AO5"/>
    <mergeCell ref="W28:AE28"/>
    <mergeCell ref="AK28:AO28"/>
    <mergeCell ref="E14:AJ14"/>
    <mergeCell ref="E20:AN20"/>
    <mergeCell ref="AK23:AO23"/>
    <mergeCell ref="L25:O25"/>
    <mergeCell ref="W25:AE25"/>
    <mergeCell ref="AK25:AO25"/>
    <mergeCell ref="L26:O26"/>
    <mergeCell ref="W26:AE26"/>
    <mergeCell ref="AS46:AT48"/>
    <mergeCell ref="C49:G49"/>
    <mergeCell ref="I49:AF49"/>
    <mergeCell ref="AG49:AM49"/>
    <mergeCell ref="AN49:AP49"/>
    <mergeCell ref="AM46:AP46"/>
    <mergeCell ref="D52:H52"/>
    <mergeCell ref="AG51:AM51"/>
    <mergeCell ref="AN51:AP51"/>
    <mergeCell ref="L29:O29"/>
    <mergeCell ref="L28:O28"/>
    <mergeCell ref="AN52:AP52"/>
    <mergeCell ref="W29:AE29"/>
    <mergeCell ref="AK29:AO29"/>
    <mergeCell ref="L42:AO42"/>
    <mergeCell ref="AM44:AN44"/>
    <mergeCell ref="AG52:AM52"/>
    <mergeCell ref="K6:AO6"/>
    <mergeCell ref="J52:AF52"/>
    <mergeCell ref="AK26:AO26"/>
    <mergeCell ref="L27:O27"/>
    <mergeCell ref="W27:AE27"/>
    <mergeCell ref="AK27:AO27"/>
    <mergeCell ref="L30:O30"/>
    <mergeCell ref="AK30:AO30"/>
  </mergeCells>
  <hyperlinks>
    <hyperlink ref="K1:S1" location="C2" display="1) Rekapitulace stavby" xr:uid="{00000000-0004-0000-0000-000000000000}"/>
    <hyperlink ref="W1:AI1" location="C51" display="2) Rekapitulace objektů stavby a soupisů prací" xr:uid="{00000000-0004-0000-0000-000001000000}"/>
    <hyperlink ref="A52" location="'1 - Bytová jednotka č.1'!C2" display="/" xr:uid="{00000000-0004-0000-0000-000002000000}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R390"/>
  <sheetViews>
    <sheetView showGridLines="0" tabSelected="1" workbookViewId="0">
      <pane ySplit="1" topLeftCell="A86" activePane="bottomLeft" state="frozen"/>
      <selection pane="bottomLeft" activeCell="G91" sqref="G91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88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0"/>
      <c r="B1" s="16"/>
      <c r="C1" s="16"/>
      <c r="D1" s="17" t="s">
        <v>1</v>
      </c>
      <c r="E1" s="16"/>
      <c r="F1" s="89" t="s">
        <v>79</v>
      </c>
      <c r="G1" s="329" t="s">
        <v>80</v>
      </c>
      <c r="H1" s="329"/>
      <c r="I1" s="90"/>
      <c r="J1" s="89" t="s">
        <v>81</v>
      </c>
      <c r="K1" s="17" t="s">
        <v>82</v>
      </c>
      <c r="L1" s="89" t="s">
        <v>83</v>
      </c>
      <c r="M1" s="89"/>
      <c r="N1" s="89"/>
      <c r="O1" s="89"/>
      <c r="P1" s="89"/>
      <c r="Q1" s="89"/>
      <c r="R1" s="89"/>
      <c r="S1" s="89"/>
      <c r="T1" s="89"/>
      <c r="U1" s="19"/>
      <c r="V1" s="19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</row>
    <row r="2" spans="1:70" ht="36.950000000000003" customHeight="1">
      <c r="L2" s="317" t="s">
        <v>8</v>
      </c>
      <c r="M2" s="290"/>
      <c r="N2" s="290"/>
      <c r="O2" s="290"/>
      <c r="P2" s="290"/>
      <c r="Q2" s="290"/>
      <c r="R2" s="290"/>
      <c r="S2" s="290"/>
      <c r="T2" s="290"/>
      <c r="U2" s="290"/>
      <c r="V2" s="290"/>
      <c r="AT2" s="22" t="s">
        <v>78</v>
      </c>
    </row>
    <row r="3" spans="1:70" ht="6.95" customHeight="1">
      <c r="B3" s="23"/>
      <c r="C3" s="24"/>
      <c r="D3" s="24"/>
      <c r="E3" s="24"/>
      <c r="F3" s="24"/>
      <c r="G3" s="24"/>
      <c r="H3" s="24"/>
      <c r="I3" s="91"/>
      <c r="J3" s="24"/>
      <c r="K3" s="25"/>
      <c r="AT3" s="22" t="s">
        <v>76</v>
      </c>
    </row>
    <row r="4" spans="1:70" ht="36.950000000000003" customHeight="1">
      <c r="B4" s="26"/>
      <c r="D4" s="27" t="s">
        <v>84</v>
      </c>
      <c r="K4" s="28"/>
      <c r="M4" s="29" t="s">
        <v>13</v>
      </c>
      <c r="AT4" s="22" t="s">
        <v>6</v>
      </c>
    </row>
    <row r="5" spans="1:70" ht="6.95" customHeight="1">
      <c r="B5" s="26"/>
      <c r="K5" s="28"/>
    </row>
    <row r="6" spans="1:70" ht="15">
      <c r="B6" s="26"/>
      <c r="D6" s="34" t="s">
        <v>19</v>
      </c>
      <c r="K6" s="28"/>
    </row>
    <row r="7" spans="1:70" ht="16.5" customHeight="1">
      <c r="B7" s="26"/>
      <c r="E7" s="326" t="str">
        <f>'Rekapitulace stavby'!K6</f>
        <v>V. Košaře 4/125</v>
      </c>
      <c r="F7" s="327"/>
      <c r="G7" s="327"/>
      <c r="H7" s="327"/>
      <c r="K7" s="28"/>
    </row>
    <row r="8" spans="1:70" s="1" customFormat="1" ht="15">
      <c r="B8" s="38"/>
      <c r="D8" s="34" t="s">
        <v>85</v>
      </c>
      <c r="I8" s="92"/>
      <c r="K8" s="41"/>
    </row>
    <row r="9" spans="1:70" s="1" customFormat="1" ht="36.950000000000003" customHeight="1">
      <c r="B9" s="38"/>
      <c r="E9" s="299" t="s">
        <v>878</v>
      </c>
      <c r="F9" s="328"/>
      <c r="G9" s="328"/>
      <c r="H9" s="328"/>
      <c r="I9" s="92"/>
      <c r="K9" s="41"/>
    </row>
    <row r="10" spans="1:70" s="1" customFormat="1">
      <c r="B10" s="38"/>
      <c r="I10" s="92"/>
      <c r="K10" s="41"/>
    </row>
    <row r="11" spans="1:70" s="1" customFormat="1" ht="14.45" customHeight="1">
      <c r="B11" s="38"/>
      <c r="D11" s="34" t="s">
        <v>20</v>
      </c>
      <c r="F11" s="32" t="s">
        <v>5</v>
      </c>
      <c r="I11" s="93" t="s">
        <v>21</v>
      </c>
      <c r="J11" s="32" t="s">
        <v>5</v>
      </c>
      <c r="K11" s="41"/>
    </row>
    <row r="12" spans="1:70" s="1" customFormat="1" ht="14.45" customHeight="1">
      <c r="B12" s="38"/>
      <c r="D12" s="34" t="s">
        <v>22</v>
      </c>
      <c r="F12" s="32" t="s">
        <v>23</v>
      </c>
      <c r="I12" s="93" t="s">
        <v>24</v>
      </c>
      <c r="J12" s="60" t="str">
        <f>'Rekapitulace stavby'!AN8</f>
        <v>26. 8. 2019</v>
      </c>
      <c r="K12" s="41"/>
    </row>
    <row r="13" spans="1:70" s="1" customFormat="1" ht="10.9" customHeight="1">
      <c r="B13" s="38"/>
      <c r="I13" s="92"/>
      <c r="K13" s="41"/>
    </row>
    <row r="14" spans="1:70" s="1" customFormat="1" ht="14.45" customHeight="1">
      <c r="B14" s="38"/>
      <c r="D14" s="34" t="s">
        <v>26</v>
      </c>
      <c r="I14" s="93" t="s">
        <v>27</v>
      </c>
      <c r="J14" s="32" t="str">
        <f>IF('Rekapitulace stavby'!AN10="","",'Rekapitulace stavby'!AN10)</f>
        <v/>
      </c>
      <c r="K14" s="41"/>
    </row>
    <row r="15" spans="1:70" s="1" customFormat="1" ht="18" customHeight="1">
      <c r="B15" s="38"/>
      <c r="E15" s="32" t="str">
        <f>IF('Rekapitulace stavby'!E11="","",'Rekapitulace stavby'!E11)</f>
        <v xml:space="preserve"> </v>
      </c>
      <c r="I15" s="93" t="s">
        <v>28</v>
      </c>
      <c r="J15" s="32" t="str">
        <f>IF('Rekapitulace stavby'!AN11="","",'Rekapitulace stavby'!AN11)</f>
        <v/>
      </c>
      <c r="K15" s="41"/>
    </row>
    <row r="16" spans="1:70" s="1" customFormat="1" ht="6.95" customHeight="1">
      <c r="B16" s="38"/>
      <c r="I16" s="92"/>
      <c r="K16" s="41"/>
    </row>
    <row r="17" spans="2:11" s="1" customFormat="1" ht="14.45" customHeight="1">
      <c r="B17" s="38"/>
      <c r="D17" s="34" t="s">
        <v>29</v>
      </c>
      <c r="I17" s="93" t="s">
        <v>27</v>
      </c>
      <c r="J17" s="32" t="str">
        <f>IF('Rekapitulace stavby'!AN13="Vyplň údaj","",IF('Rekapitulace stavby'!AN13="","",'Rekapitulace stavby'!AN13))</f>
        <v/>
      </c>
      <c r="K17" s="41"/>
    </row>
    <row r="18" spans="2:11" s="1" customFormat="1" ht="18" customHeight="1">
      <c r="B18" s="38"/>
      <c r="E18" s="32" t="str">
        <f>IF('Rekapitulace stavby'!E14="Vyplň údaj","",IF('Rekapitulace stavby'!E14="","",'Rekapitulace stavby'!E14))</f>
        <v/>
      </c>
      <c r="I18" s="93" t="s">
        <v>28</v>
      </c>
      <c r="J18" s="32" t="str">
        <f>IF('Rekapitulace stavby'!AN14="Vyplň údaj","",IF('Rekapitulace stavby'!AN14="","",'Rekapitulace stavby'!AN14))</f>
        <v/>
      </c>
      <c r="K18" s="41"/>
    </row>
    <row r="19" spans="2:11" s="1" customFormat="1" ht="6.95" customHeight="1">
      <c r="B19" s="38"/>
      <c r="I19" s="92"/>
      <c r="K19" s="41"/>
    </row>
    <row r="20" spans="2:11" s="1" customFormat="1" ht="14.45" customHeight="1">
      <c r="B20" s="38"/>
      <c r="D20" s="34" t="s">
        <v>31</v>
      </c>
      <c r="I20" s="93" t="s">
        <v>27</v>
      </c>
      <c r="J20" s="32" t="s">
        <v>32</v>
      </c>
      <c r="K20" s="41"/>
    </row>
    <row r="21" spans="2:11" s="1" customFormat="1" ht="18" customHeight="1">
      <c r="B21" s="38"/>
      <c r="E21" s="32" t="s">
        <v>33</v>
      </c>
      <c r="I21" s="93" t="s">
        <v>28</v>
      </c>
      <c r="J21" s="32" t="s">
        <v>34</v>
      </c>
      <c r="K21" s="41"/>
    </row>
    <row r="22" spans="2:11" s="1" customFormat="1" ht="6.95" customHeight="1">
      <c r="B22" s="38"/>
      <c r="I22" s="92"/>
      <c r="K22" s="41"/>
    </row>
    <row r="23" spans="2:11" s="1" customFormat="1" ht="14.45" customHeight="1">
      <c r="B23" s="38"/>
      <c r="D23" s="34" t="s">
        <v>36</v>
      </c>
      <c r="I23" s="92"/>
      <c r="K23" s="41"/>
    </row>
    <row r="24" spans="2:11" s="6" customFormat="1" ht="16.5" customHeight="1">
      <c r="B24" s="94"/>
      <c r="E24" s="321" t="s">
        <v>5</v>
      </c>
      <c r="F24" s="321"/>
      <c r="G24" s="321"/>
      <c r="H24" s="321"/>
      <c r="I24" s="95"/>
      <c r="K24" s="96"/>
    </row>
    <row r="25" spans="2:11" s="1" customFormat="1" ht="6.95" customHeight="1">
      <c r="B25" s="38"/>
      <c r="I25" s="92"/>
      <c r="K25" s="41"/>
    </row>
    <row r="26" spans="2:11" s="1" customFormat="1" ht="6.95" customHeight="1">
      <c r="B26" s="38"/>
      <c r="D26" s="61"/>
      <c r="E26" s="61"/>
      <c r="F26" s="61"/>
      <c r="G26" s="61"/>
      <c r="H26" s="61"/>
      <c r="I26" s="97"/>
      <c r="J26" s="61"/>
      <c r="K26" s="98"/>
    </row>
    <row r="27" spans="2:11" s="1" customFormat="1" ht="25.35" customHeight="1">
      <c r="B27" s="38"/>
      <c r="D27" s="99" t="s">
        <v>37</v>
      </c>
      <c r="I27" s="92"/>
      <c r="J27" s="100">
        <f>ROUND(J102,2)</f>
        <v>0</v>
      </c>
      <c r="K27" s="41"/>
    </row>
    <row r="28" spans="2:11" s="1" customFormat="1" ht="6.95" customHeight="1">
      <c r="B28" s="38"/>
      <c r="D28" s="61"/>
      <c r="E28" s="61"/>
      <c r="F28" s="61"/>
      <c r="G28" s="61"/>
      <c r="H28" s="61"/>
      <c r="I28" s="97"/>
      <c r="J28" s="61"/>
      <c r="K28" s="98"/>
    </row>
    <row r="29" spans="2:11" s="1" customFormat="1" ht="14.45" customHeight="1">
      <c r="B29" s="38"/>
      <c r="F29" s="42" t="s">
        <v>39</v>
      </c>
      <c r="I29" s="101" t="s">
        <v>38</v>
      </c>
      <c r="J29" s="42" t="s">
        <v>40</v>
      </c>
      <c r="K29" s="41"/>
    </row>
    <row r="30" spans="2:11" s="1" customFormat="1" ht="14.45" customHeight="1">
      <c r="B30" s="38"/>
      <c r="D30" s="44" t="s">
        <v>41</v>
      </c>
      <c r="E30" s="44" t="s">
        <v>42</v>
      </c>
      <c r="F30" s="102">
        <f>ROUND(SUM(BE102:BE389), 2)</f>
        <v>0</v>
      </c>
      <c r="I30" s="103">
        <v>0.21</v>
      </c>
      <c r="J30" s="102">
        <f>ROUND(ROUND((SUM(BE102:BE389)), 2)*I30, 2)</f>
        <v>0</v>
      </c>
      <c r="K30" s="41"/>
    </row>
    <row r="31" spans="2:11" s="1" customFormat="1" ht="14.45" customHeight="1">
      <c r="B31" s="38"/>
      <c r="E31" s="44" t="s">
        <v>43</v>
      </c>
      <c r="F31" s="102">
        <f>ROUND(SUM(BF102:BF389), 2)</f>
        <v>0</v>
      </c>
      <c r="I31" s="103">
        <v>0.15</v>
      </c>
      <c r="J31" s="102">
        <f>ROUND(ROUND((SUM(BF102:BF389)), 2)*I31, 2)</f>
        <v>0</v>
      </c>
      <c r="K31" s="41"/>
    </row>
    <row r="32" spans="2:11" s="1" customFormat="1" ht="14.45" hidden="1" customHeight="1">
      <c r="B32" s="38"/>
      <c r="E32" s="44" t="s">
        <v>44</v>
      </c>
      <c r="F32" s="102">
        <f>ROUND(SUM(BG102:BG389), 2)</f>
        <v>0</v>
      </c>
      <c r="I32" s="103">
        <v>0.21</v>
      </c>
      <c r="J32" s="102">
        <v>0</v>
      </c>
      <c r="K32" s="41"/>
    </row>
    <row r="33" spans="2:11" s="1" customFormat="1" ht="14.45" hidden="1" customHeight="1">
      <c r="B33" s="38"/>
      <c r="E33" s="44" t="s">
        <v>45</v>
      </c>
      <c r="F33" s="102">
        <f>ROUND(SUM(BH102:BH389), 2)</f>
        <v>0</v>
      </c>
      <c r="I33" s="103">
        <v>0.15</v>
      </c>
      <c r="J33" s="102">
        <v>0</v>
      </c>
      <c r="K33" s="41"/>
    </row>
    <row r="34" spans="2:11" s="1" customFormat="1" ht="14.45" hidden="1" customHeight="1">
      <c r="B34" s="38"/>
      <c r="E34" s="44" t="s">
        <v>46</v>
      </c>
      <c r="F34" s="102">
        <f>ROUND(SUM(BI102:BI389), 2)</f>
        <v>0</v>
      </c>
      <c r="I34" s="103">
        <v>0</v>
      </c>
      <c r="J34" s="102">
        <v>0</v>
      </c>
      <c r="K34" s="41"/>
    </row>
    <row r="35" spans="2:11" s="1" customFormat="1" ht="6.95" customHeight="1">
      <c r="B35" s="38"/>
      <c r="I35" s="92"/>
      <c r="K35" s="41"/>
    </row>
    <row r="36" spans="2:11" s="1" customFormat="1" ht="25.35" customHeight="1">
      <c r="B36" s="38"/>
      <c r="C36" s="104"/>
      <c r="D36" s="105" t="s">
        <v>47</v>
      </c>
      <c r="E36" s="64"/>
      <c r="F36" s="64"/>
      <c r="G36" s="106" t="s">
        <v>48</v>
      </c>
      <c r="H36" s="107" t="s">
        <v>49</v>
      </c>
      <c r="I36" s="108"/>
      <c r="J36" s="109">
        <f>SUM(J27:J34)</f>
        <v>0</v>
      </c>
      <c r="K36" s="110"/>
    </row>
    <row r="37" spans="2:11" s="1" customFormat="1" ht="14.45" customHeight="1">
      <c r="B37" s="51"/>
      <c r="C37" s="52"/>
      <c r="D37" s="52"/>
      <c r="E37" s="52"/>
      <c r="F37" s="52"/>
      <c r="G37" s="52"/>
      <c r="H37" s="52"/>
      <c r="I37" s="111"/>
      <c r="J37" s="52"/>
      <c r="K37" s="53"/>
    </row>
    <row r="41" spans="2:11" s="1" customFormat="1" ht="6.95" customHeight="1">
      <c r="B41" s="54"/>
      <c r="C41" s="55"/>
      <c r="D41" s="55"/>
      <c r="E41" s="55"/>
      <c r="F41" s="55"/>
      <c r="G41" s="55"/>
      <c r="H41" s="55"/>
      <c r="I41" s="112"/>
      <c r="J41" s="55"/>
      <c r="K41" s="113"/>
    </row>
    <row r="42" spans="2:11" s="1" customFormat="1" ht="36.950000000000003" customHeight="1">
      <c r="B42" s="38"/>
      <c r="C42" s="27" t="s">
        <v>86</v>
      </c>
      <c r="I42" s="92"/>
      <c r="K42" s="41"/>
    </row>
    <row r="43" spans="2:11" s="1" customFormat="1" ht="6.95" customHeight="1">
      <c r="B43" s="38"/>
      <c r="I43" s="92"/>
      <c r="K43" s="41"/>
    </row>
    <row r="44" spans="2:11" s="1" customFormat="1" ht="14.45" customHeight="1">
      <c r="B44" s="38"/>
      <c r="C44" s="34" t="s">
        <v>19</v>
      </c>
      <c r="I44" s="92"/>
      <c r="K44" s="41"/>
    </row>
    <row r="45" spans="2:11" s="1" customFormat="1" ht="16.5" customHeight="1">
      <c r="B45" s="38"/>
      <c r="E45" s="326" t="str">
        <f>E7</f>
        <v>V. Košaře 4/125</v>
      </c>
      <c r="F45" s="327"/>
      <c r="G45" s="327"/>
      <c r="H45" s="327"/>
      <c r="I45" s="92"/>
      <c r="K45" s="41"/>
    </row>
    <row r="46" spans="2:11" s="1" customFormat="1" ht="14.45" customHeight="1">
      <c r="B46" s="38"/>
      <c r="C46" s="34" t="s">
        <v>85</v>
      </c>
      <c r="I46" s="92"/>
      <c r="K46" s="41"/>
    </row>
    <row r="47" spans="2:11" s="1" customFormat="1" ht="17.25" customHeight="1">
      <c r="B47" s="38"/>
      <c r="E47" s="299" t="str">
        <f>E9</f>
        <v>1 - Bytová jednotka č. 59 - varianta 1</v>
      </c>
      <c r="F47" s="328"/>
      <c r="G47" s="328"/>
      <c r="H47" s="328"/>
      <c r="I47" s="92"/>
      <c r="K47" s="41"/>
    </row>
    <row r="48" spans="2:11" s="1" customFormat="1" ht="6.95" customHeight="1">
      <c r="B48" s="38"/>
      <c r="I48" s="92"/>
      <c r="K48" s="41"/>
    </row>
    <row r="49" spans="2:47" s="1" customFormat="1" ht="18" customHeight="1">
      <c r="B49" s="38"/>
      <c r="C49" s="34" t="s">
        <v>22</v>
      </c>
      <c r="F49" s="32" t="str">
        <f>F12</f>
        <v xml:space="preserve"> </v>
      </c>
      <c r="I49" s="93" t="s">
        <v>24</v>
      </c>
      <c r="J49" s="60" t="str">
        <f>IF(J12="","",J12)</f>
        <v>26. 8. 2019</v>
      </c>
      <c r="K49" s="41"/>
    </row>
    <row r="50" spans="2:47" s="1" customFormat="1" ht="6.95" customHeight="1">
      <c r="B50" s="38"/>
      <c r="I50" s="92"/>
      <c r="K50" s="41"/>
    </row>
    <row r="51" spans="2:47" s="1" customFormat="1" ht="15">
      <c r="B51" s="38"/>
      <c r="C51" s="34" t="s">
        <v>26</v>
      </c>
      <c r="F51" s="32" t="str">
        <f>E15</f>
        <v xml:space="preserve"> </v>
      </c>
      <c r="I51" s="93" t="s">
        <v>31</v>
      </c>
      <c r="J51" s="321" t="str">
        <f>E21</f>
        <v>Ing. Vladimír Slonka</v>
      </c>
      <c r="K51" s="41"/>
    </row>
    <row r="52" spans="2:47" s="1" customFormat="1" ht="14.45" customHeight="1">
      <c r="B52" s="38"/>
      <c r="C52" s="34" t="s">
        <v>29</v>
      </c>
      <c r="F52" s="32" t="str">
        <f>IF(E18="","",E18)</f>
        <v/>
      </c>
      <c r="I52" s="92"/>
      <c r="J52" s="325"/>
      <c r="K52" s="41"/>
    </row>
    <row r="53" spans="2:47" s="1" customFormat="1" ht="10.35" customHeight="1">
      <c r="B53" s="38"/>
      <c r="I53" s="92"/>
      <c r="K53" s="41"/>
    </row>
    <row r="54" spans="2:47" s="1" customFormat="1" ht="29.25" customHeight="1">
      <c r="B54" s="38"/>
      <c r="C54" s="114" t="s">
        <v>87</v>
      </c>
      <c r="D54" s="104"/>
      <c r="E54" s="104"/>
      <c r="F54" s="104"/>
      <c r="G54" s="104"/>
      <c r="H54" s="104"/>
      <c r="I54" s="115"/>
      <c r="J54" s="116" t="s">
        <v>88</v>
      </c>
      <c r="K54" s="117"/>
    </row>
    <row r="55" spans="2:47" s="1" customFormat="1" ht="10.35" customHeight="1">
      <c r="B55" s="38"/>
      <c r="I55" s="92"/>
      <c r="K55" s="41"/>
    </row>
    <row r="56" spans="2:47" s="1" customFormat="1" ht="29.25" customHeight="1">
      <c r="B56" s="38"/>
      <c r="C56" s="118" t="s">
        <v>89</v>
      </c>
      <c r="I56" s="92"/>
      <c r="J56" s="100">
        <f>J102</f>
        <v>0</v>
      </c>
      <c r="K56" s="41"/>
      <c r="AU56" s="22" t="s">
        <v>90</v>
      </c>
    </row>
    <row r="57" spans="2:47" s="7" customFormat="1" ht="24.95" customHeight="1">
      <c r="B57" s="119"/>
      <c r="D57" s="120" t="s">
        <v>91</v>
      </c>
      <c r="E57" s="121"/>
      <c r="F57" s="121"/>
      <c r="G57" s="121"/>
      <c r="H57" s="121"/>
      <c r="I57" s="122"/>
      <c r="J57" s="123">
        <f>J103</f>
        <v>0</v>
      </c>
      <c r="K57" s="124"/>
    </row>
    <row r="58" spans="2:47" s="8" customFormat="1" ht="19.899999999999999" customHeight="1">
      <c r="B58" s="125"/>
      <c r="D58" s="126" t="s">
        <v>92</v>
      </c>
      <c r="E58" s="127"/>
      <c r="F58" s="127"/>
      <c r="G58" s="127"/>
      <c r="H58" s="127"/>
      <c r="I58" s="128"/>
      <c r="J58" s="129">
        <f>J104</f>
        <v>0</v>
      </c>
      <c r="K58" s="130"/>
    </row>
    <row r="59" spans="2:47" s="8" customFormat="1" ht="19.899999999999999" customHeight="1">
      <c r="B59" s="125"/>
      <c r="D59" s="126" t="s">
        <v>93</v>
      </c>
      <c r="E59" s="127"/>
      <c r="F59" s="127"/>
      <c r="G59" s="127"/>
      <c r="H59" s="127"/>
      <c r="I59" s="128"/>
      <c r="J59" s="129">
        <f>J107</f>
        <v>0</v>
      </c>
      <c r="K59" s="130"/>
    </row>
    <row r="60" spans="2:47" s="8" customFormat="1" ht="19.899999999999999" customHeight="1">
      <c r="B60" s="125"/>
      <c r="D60" s="126" t="s">
        <v>94</v>
      </c>
      <c r="E60" s="127"/>
      <c r="F60" s="127"/>
      <c r="G60" s="127"/>
      <c r="H60" s="127"/>
      <c r="I60" s="128"/>
      <c r="J60" s="129">
        <f>J126</f>
        <v>0</v>
      </c>
      <c r="K60" s="130"/>
    </row>
    <row r="61" spans="2:47" s="8" customFormat="1" ht="19.899999999999999" customHeight="1">
      <c r="B61" s="125"/>
      <c r="D61" s="126" t="s">
        <v>95</v>
      </c>
      <c r="E61" s="127"/>
      <c r="F61" s="127"/>
      <c r="G61" s="127"/>
      <c r="H61" s="127"/>
      <c r="I61" s="128"/>
      <c r="J61" s="129">
        <f>J150</f>
        <v>0</v>
      </c>
      <c r="K61" s="130"/>
    </row>
    <row r="62" spans="2:47" s="8" customFormat="1" ht="19.899999999999999" customHeight="1">
      <c r="B62" s="125"/>
      <c r="D62" s="126" t="s">
        <v>96</v>
      </c>
      <c r="E62" s="127"/>
      <c r="F62" s="127"/>
      <c r="G62" s="127"/>
      <c r="H62" s="127"/>
      <c r="I62" s="128"/>
      <c r="J62" s="129">
        <f>J158</f>
        <v>0</v>
      </c>
      <c r="K62" s="130"/>
    </row>
    <row r="63" spans="2:47" s="7" customFormat="1" ht="24.95" customHeight="1">
      <c r="B63" s="119"/>
      <c r="D63" s="120" t="s">
        <v>97</v>
      </c>
      <c r="E63" s="121"/>
      <c r="F63" s="121"/>
      <c r="G63" s="121"/>
      <c r="H63" s="121"/>
      <c r="I63" s="122"/>
      <c r="J63" s="123">
        <f>J162</f>
        <v>0</v>
      </c>
      <c r="K63" s="124"/>
    </row>
    <row r="64" spans="2:47" s="8" customFormat="1" ht="19.899999999999999" customHeight="1">
      <c r="B64" s="125"/>
      <c r="D64" s="126" t="s">
        <v>98</v>
      </c>
      <c r="E64" s="127"/>
      <c r="F64" s="127"/>
      <c r="G64" s="127"/>
      <c r="H64" s="127"/>
      <c r="I64" s="128"/>
      <c r="J64" s="129">
        <f>J163</f>
        <v>0</v>
      </c>
      <c r="K64" s="130"/>
    </row>
    <row r="65" spans="2:11" s="8" customFormat="1" ht="19.899999999999999" customHeight="1">
      <c r="B65" s="125"/>
      <c r="D65" s="126" t="s">
        <v>99</v>
      </c>
      <c r="E65" s="127"/>
      <c r="F65" s="127"/>
      <c r="G65" s="127"/>
      <c r="H65" s="127"/>
      <c r="I65" s="128"/>
      <c r="J65" s="129">
        <f>J189</f>
        <v>0</v>
      </c>
      <c r="K65" s="130"/>
    </row>
    <row r="66" spans="2:11" s="8" customFormat="1" ht="19.899999999999999" customHeight="1">
      <c r="B66" s="125"/>
      <c r="D66" s="126" t="s">
        <v>100</v>
      </c>
      <c r="E66" s="127"/>
      <c r="F66" s="127"/>
      <c r="G66" s="127"/>
      <c r="H66" s="127"/>
      <c r="I66" s="128"/>
      <c r="J66" s="129">
        <f>J199</f>
        <v>0</v>
      </c>
      <c r="K66" s="130"/>
    </row>
    <row r="67" spans="2:11" s="8" customFormat="1" ht="19.899999999999999" customHeight="1">
      <c r="B67" s="125"/>
      <c r="D67" s="126" t="s">
        <v>101</v>
      </c>
      <c r="E67" s="127"/>
      <c r="F67" s="127"/>
      <c r="G67" s="127"/>
      <c r="H67" s="127"/>
      <c r="I67" s="128"/>
      <c r="J67" s="129">
        <f>J210</f>
        <v>0</v>
      </c>
      <c r="K67" s="130"/>
    </row>
    <row r="68" spans="2:11" s="8" customFormat="1" ht="19.899999999999999" customHeight="1">
      <c r="B68" s="125"/>
      <c r="D68" s="126" t="s">
        <v>102</v>
      </c>
      <c r="E68" s="127"/>
      <c r="F68" s="127"/>
      <c r="G68" s="127"/>
      <c r="H68" s="127"/>
      <c r="I68" s="128"/>
      <c r="J68" s="129">
        <f>J221</f>
        <v>0</v>
      </c>
      <c r="K68" s="130"/>
    </row>
    <row r="69" spans="2:11" s="8" customFormat="1" ht="19.899999999999999" customHeight="1">
      <c r="B69" s="125"/>
      <c r="D69" s="126" t="s">
        <v>103</v>
      </c>
      <c r="E69" s="127"/>
      <c r="F69" s="127"/>
      <c r="G69" s="127"/>
      <c r="H69" s="127"/>
      <c r="I69" s="128"/>
      <c r="J69" s="129">
        <f>J240</f>
        <v>0</v>
      </c>
      <c r="K69" s="130"/>
    </row>
    <row r="70" spans="2:11" s="8" customFormat="1" ht="19.899999999999999" customHeight="1">
      <c r="B70" s="125"/>
      <c r="D70" s="126" t="s">
        <v>104</v>
      </c>
      <c r="E70" s="127"/>
      <c r="F70" s="127"/>
      <c r="G70" s="127"/>
      <c r="H70" s="127"/>
      <c r="I70" s="128"/>
      <c r="J70" s="129">
        <f>J243</f>
        <v>0</v>
      </c>
      <c r="K70" s="130"/>
    </row>
    <row r="71" spans="2:11" s="8" customFormat="1" ht="19.899999999999999" customHeight="1">
      <c r="B71" s="125"/>
      <c r="D71" s="126" t="s">
        <v>105</v>
      </c>
      <c r="E71" s="127"/>
      <c r="F71" s="127"/>
      <c r="G71" s="127"/>
      <c r="H71" s="127"/>
      <c r="I71" s="128"/>
      <c r="J71" s="129">
        <f>J265</f>
        <v>0</v>
      </c>
      <c r="K71" s="130"/>
    </row>
    <row r="72" spans="2:11" s="8" customFormat="1" ht="19.899999999999999" customHeight="1">
      <c r="B72" s="125"/>
      <c r="D72" s="126" t="s">
        <v>106</v>
      </c>
      <c r="E72" s="127"/>
      <c r="F72" s="127"/>
      <c r="G72" s="127"/>
      <c r="H72" s="127"/>
      <c r="I72" s="128"/>
      <c r="J72" s="129">
        <f>J270</f>
        <v>0</v>
      </c>
      <c r="K72" s="130"/>
    </row>
    <row r="73" spans="2:11" s="8" customFormat="1" ht="19.899999999999999" customHeight="1">
      <c r="B73" s="125"/>
      <c r="D73" s="126" t="s">
        <v>107</v>
      </c>
      <c r="E73" s="127"/>
      <c r="F73" s="127"/>
      <c r="G73" s="127"/>
      <c r="H73" s="127"/>
      <c r="I73" s="128"/>
      <c r="J73" s="129">
        <f>J292</f>
        <v>0</v>
      </c>
      <c r="K73" s="130"/>
    </row>
    <row r="74" spans="2:11" s="8" customFormat="1" ht="19.899999999999999" customHeight="1">
      <c r="B74" s="125"/>
      <c r="D74" s="126" t="s">
        <v>108</v>
      </c>
      <c r="E74" s="127"/>
      <c r="F74" s="127"/>
      <c r="G74" s="127"/>
      <c r="H74" s="127"/>
      <c r="I74" s="128"/>
      <c r="J74" s="129">
        <f>J309</f>
        <v>0</v>
      </c>
      <c r="K74" s="130"/>
    </row>
    <row r="75" spans="2:11" s="8" customFormat="1" ht="19.899999999999999" customHeight="1">
      <c r="B75" s="125"/>
      <c r="D75" s="126" t="s">
        <v>109</v>
      </c>
      <c r="E75" s="127"/>
      <c r="F75" s="127"/>
      <c r="G75" s="127"/>
      <c r="H75" s="127"/>
      <c r="I75" s="128"/>
      <c r="J75" s="129">
        <f>J319</f>
        <v>0</v>
      </c>
      <c r="K75" s="130"/>
    </row>
    <row r="76" spans="2:11" s="8" customFormat="1" ht="19.899999999999999" customHeight="1">
      <c r="B76" s="125"/>
      <c r="D76" s="126" t="s">
        <v>110</v>
      </c>
      <c r="E76" s="127"/>
      <c r="F76" s="127"/>
      <c r="G76" s="127"/>
      <c r="H76" s="127"/>
      <c r="I76" s="128"/>
      <c r="J76" s="129">
        <f>J331</f>
        <v>0</v>
      </c>
      <c r="K76" s="130"/>
    </row>
    <row r="77" spans="2:11" s="8" customFormat="1" ht="19.899999999999999" customHeight="1">
      <c r="B77" s="125"/>
      <c r="D77" s="126" t="s">
        <v>111</v>
      </c>
      <c r="E77" s="127"/>
      <c r="F77" s="127"/>
      <c r="G77" s="127"/>
      <c r="H77" s="127"/>
      <c r="I77" s="128"/>
      <c r="J77" s="129">
        <f>J340</f>
        <v>0</v>
      </c>
      <c r="K77" s="130"/>
    </row>
    <row r="78" spans="2:11" s="8" customFormat="1" ht="19.899999999999999" customHeight="1">
      <c r="B78" s="125"/>
      <c r="D78" s="126" t="s">
        <v>112</v>
      </c>
      <c r="E78" s="127"/>
      <c r="F78" s="127"/>
      <c r="G78" s="127"/>
      <c r="H78" s="127"/>
      <c r="I78" s="128"/>
      <c r="J78" s="129">
        <f>J346</f>
        <v>0</v>
      </c>
      <c r="K78" s="130"/>
    </row>
    <row r="79" spans="2:11" s="7" customFormat="1" ht="24.95" customHeight="1">
      <c r="B79" s="119"/>
      <c r="D79" s="120" t="s">
        <v>113</v>
      </c>
      <c r="E79" s="121"/>
      <c r="F79" s="121"/>
      <c r="G79" s="121"/>
      <c r="H79" s="121"/>
      <c r="I79" s="122"/>
      <c r="J79" s="123">
        <f>J360</f>
        <v>0</v>
      </c>
      <c r="K79" s="124"/>
    </row>
    <row r="80" spans="2:11" s="7" customFormat="1" ht="24.95" customHeight="1">
      <c r="B80" s="119"/>
      <c r="D80" s="120" t="s">
        <v>114</v>
      </c>
      <c r="E80" s="121"/>
      <c r="F80" s="121"/>
      <c r="G80" s="121"/>
      <c r="H80" s="121"/>
      <c r="I80" s="122"/>
      <c r="J80" s="123">
        <f>J385</f>
        <v>0</v>
      </c>
      <c r="K80" s="124"/>
    </row>
    <row r="81" spans="2:12" s="8" customFormat="1" ht="19.899999999999999" customHeight="1">
      <c r="B81" s="125"/>
      <c r="D81" s="126" t="s">
        <v>115</v>
      </c>
      <c r="E81" s="127"/>
      <c r="F81" s="127"/>
      <c r="G81" s="127"/>
      <c r="H81" s="127"/>
      <c r="I81" s="128"/>
      <c r="J81" s="129">
        <f>J386</f>
        <v>0</v>
      </c>
      <c r="K81" s="130"/>
    </row>
    <row r="82" spans="2:12" s="8" customFormat="1" ht="19.899999999999999" customHeight="1">
      <c r="B82" s="125"/>
      <c r="D82" s="126" t="s">
        <v>116</v>
      </c>
      <c r="E82" s="127"/>
      <c r="F82" s="127"/>
      <c r="G82" s="127"/>
      <c r="H82" s="127"/>
      <c r="I82" s="128"/>
      <c r="J82" s="129">
        <f>J388</f>
        <v>0</v>
      </c>
      <c r="K82" s="130"/>
    </row>
    <row r="83" spans="2:12" s="1" customFormat="1" ht="21.75" customHeight="1">
      <c r="B83" s="38"/>
      <c r="I83" s="92"/>
      <c r="K83" s="41"/>
    </row>
    <row r="84" spans="2:12" s="1" customFormat="1" ht="6.95" customHeight="1">
      <c r="B84" s="51"/>
      <c r="C84" s="52"/>
      <c r="D84" s="52"/>
      <c r="E84" s="52"/>
      <c r="F84" s="52"/>
      <c r="G84" s="52"/>
      <c r="H84" s="52"/>
      <c r="I84" s="111"/>
      <c r="J84" s="52"/>
      <c r="K84" s="53"/>
    </row>
    <row r="88" spans="2:12" s="1" customFormat="1" ht="6.95" customHeight="1">
      <c r="B88" s="54"/>
      <c r="C88" s="55"/>
      <c r="D88" s="55"/>
      <c r="E88" s="55"/>
      <c r="F88" s="55"/>
      <c r="G88" s="55"/>
      <c r="H88" s="55"/>
      <c r="I88" s="112"/>
      <c r="J88" s="55"/>
      <c r="K88" s="55"/>
      <c r="L88" s="38"/>
    </row>
    <row r="89" spans="2:12" s="1" customFormat="1" ht="36.950000000000003" customHeight="1">
      <c r="B89" s="38"/>
      <c r="C89" s="27" t="s">
        <v>117</v>
      </c>
      <c r="I89" s="92"/>
      <c r="L89" s="38"/>
    </row>
    <row r="90" spans="2:12" s="1" customFormat="1" ht="6.95" customHeight="1">
      <c r="B90" s="38"/>
      <c r="I90" s="92"/>
      <c r="L90" s="38"/>
    </row>
    <row r="91" spans="2:12" s="1" customFormat="1" ht="14.45" customHeight="1">
      <c r="B91" s="38"/>
      <c r="C91" s="34" t="s">
        <v>19</v>
      </c>
      <c r="I91" s="92"/>
      <c r="L91" s="38"/>
    </row>
    <row r="92" spans="2:12" s="1" customFormat="1" ht="16.5" customHeight="1">
      <c r="B92" s="38"/>
      <c r="E92" s="326" t="str">
        <f>E7</f>
        <v>V. Košaře 4/125</v>
      </c>
      <c r="F92" s="327"/>
      <c r="G92" s="327"/>
      <c r="H92" s="327"/>
      <c r="I92" s="92"/>
      <c r="L92" s="38"/>
    </row>
    <row r="93" spans="2:12" s="1" customFormat="1" ht="14.45" customHeight="1">
      <c r="B93" s="38"/>
      <c r="C93" s="34" t="s">
        <v>85</v>
      </c>
      <c r="I93" s="92"/>
      <c r="L93" s="38"/>
    </row>
    <row r="94" spans="2:12" s="1" customFormat="1" ht="17.25" customHeight="1">
      <c r="B94" s="38"/>
      <c r="E94" s="299" t="str">
        <f>E9</f>
        <v>1 - Bytová jednotka č. 59 - varianta 1</v>
      </c>
      <c r="F94" s="328"/>
      <c r="G94" s="328"/>
      <c r="H94" s="328"/>
      <c r="I94" s="92"/>
      <c r="L94" s="38"/>
    </row>
    <row r="95" spans="2:12" s="1" customFormat="1" ht="6.95" customHeight="1">
      <c r="B95" s="38"/>
      <c r="I95" s="92"/>
      <c r="L95" s="38"/>
    </row>
    <row r="96" spans="2:12" s="1" customFormat="1" ht="18" customHeight="1">
      <c r="B96" s="38"/>
      <c r="C96" s="34" t="s">
        <v>22</v>
      </c>
      <c r="F96" s="32" t="str">
        <f>F12</f>
        <v xml:space="preserve"> </v>
      </c>
      <c r="I96" s="93" t="s">
        <v>24</v>
      </c>
      <c r="J96" s="60" t="str">
        <f>IF(J12="","",J12)</f>
        <v>26. 8. 2019</v>
      </c>
      <c r="L96" s="38"/>
    </row>
    <row r="97" spans="2:65" s="1" customFormat="1" ht="6.95" customHeight="1">
      <c r="B97" s="38"/>
      <c r="I97" s="92"/>
      <c r="L97" s="38"/>
    </row>
    <row r="98" spans="2:65" s="1" customFormat="1" ht="15">
      <c r="B98" s="38"/>
      <c r="C98" s="34" t="s">
        <v>26</v>
      </c>
      <c r="F98" s="32" t="str">
        <f>E15</f>
        <v xml:space="preserve"> </v>
      </c>
      <c r="I98" s="93" t="s">
        <v>31</v>
      </c>
      <c r="J98" s="32" t="str">
        <f>E21</f>
        <v>Ing. Vladimír Slonka</v>
      </c>
      <c r="L98" s="38"/>
    </row>
    <row r="99" spans="2:65" s="1" customFormat="1" ht="14.45" customHeight="1">
      <c r="B99" s="38"/>
      <c r="C99" s="34" t="s">
        <v>29</v>
      </c>
      <c r="F99" s="32" t="str">
        <f>IF(E18="","",E18)</f>
        <v/>
      </c>
      <c r="I99" s="92"/>
      <c r="L99" s="38"/>
    </row>
    <row r="100" spans="2:65" s="1" customFormat="1" ht="10.35" customHeight="1">
      <c r="B100" s="38"/>
      <c r="I100" s="92"/>
      <c r="L100" s="38"/>
    </row>
    <row r="101" spans="2:65" s="9" customFormat="1" ht="29.25" customHeight="1">
      <c r="B101" s="131"/>
      <c r="C101" s="132" t="s">
        <v>118</v>
      </c>
      <c r="D101" s="133" t="s">
        <v>56</v>
      </c>
      <c r="E101" s="133" t="s">
        <v>52</v>
      </c>
      <c r="F101" s="133" t="s">
        <v>119</v>
      </c>
      <c r="G101" s="133" t="s">
        <v>120</v>
      </c>
      <c r="H101" s="133" t="s">
        <v>121</v>
      </c>
      <c r="I101" s="134" t="s">
        <v>122</v>
      </c>
      <c r="J101" s="133" t="s">
        <v>88</v>
      </c>
      <c r="K101" s="135" t="s">
        <v>123</v>
      </c>
      <c r="L101" s="131"/>
      <c r="M101" s="66" t="s">
        <v>124</v>
      </c>
      <c r="N101" s="67" t="s">
        <v>41</v>
      </c>
      <c r="O101" s="67" t="s">
        <v>125</v>
      </c>
      <c r="P101" s="67" t="s">
        <v>126</v>
      </c>
      <c r="Q101" s="67" t="s">
        <v>127</v>
      </c>
      <c r="R101" s="67" t="s">
        <v>128</v>
      </c>
      <c r="S101" s="67" t="s">
        <v>129</v>
      </c>
      <c r="T101" s="68" t="s">
        <v>130</v>
      </c>
    </row>
    <row r="102" spans="2:65" s="1" customFormat="1" ht="29.25" customHeight="1">
      <c r="B102" s="38"/>
      <c r="C102" s="70" t="s">
        <v>89</v>
      </c>
      <c r="I102" s="92"/>
      <c r="J102" s="136">
        <f>+J103+J162+J360+J385</f>
        <v>0</v>
      </c>
      <c r="L102" s="38"/>
      <c r="M102" s="69"/>
      <c r="N102" s="61"/>
      <c r="O102" s="61"/>
      <c r="P102" s="137">
        <f>P103+P162+P360+P385</f>
        <v>0</v>
      </c>
      <c r="Q102" s="61"/>
      <c r="R102" s="137">
        <f>R103+R162+R360+R385</f>
        <v>3.4360382499999993</v>
      </c>
      <c r="S102" s="61"/>
      <c r="T102" s="138">
        <f>T103+T162+T360+T385</f>
        <v>3.8359187000000006</v>
      </c>
      <c r="AT102" s="22" t="s">
        <v>70</v>
      </c>
      <c r="AU102" s="22" t="s">
        <v>90</v>
      </c>
      <c r="BK102" s="139">
        <f>BK103+BK162+BK360+BK385</f>
        <v>0</v>
      </c>
    </row>
    <row r="103" spans="2:65" s="10" customFormat="1" ht="37.35" customHeight="1">
      <c r="B103" s="140"/>
      <c r="D103" s="141" t="s">
        <v>70</v>
      </c>
      <c r="E103" s="142" t="s">
        <v>131</v>
      </c>
      <c r="F103" s="142" t="s">
        <v>132</v>
      </c>
      <c r="I103" s="143"/>
      <c r="J103" s="144">
        <f>BK103</f>
        <v>0</v>
      </c>
      <c r="L103" s="140"/>
      <c r="M103" s="145"/>
      <c r="P103" s="146">
        <f>P104+P107+P126+P150+P158</f>
        <v>0</v>
      </c>
      <c r="R103" s="146">
        <f>R104+R107+R126+R150+R158</f>
        <v>0.76763026999999984</v>
      </c>
      <c r="T103" s="147">
        <f>T104+T107+T126+T150+T158</f>
        <v>3.3338861500000005</v>
      </c>
      <c r="AR103" s="141" t="s">
        <v>76</v>
      </c>
      <c r="AT103" s="148" t="s">
        <v>70</v>
      </c>
      <c r="AU103" s="148" t="s">
        <v>71</v>
      </c>
      <c r="AY103" s="141" t="s">
        <v>133</v>
      </c>
      <c r="BK103" s="149">
        <f>BK104+BK107+BK126+BK150+BK158</f>
        <v>0</v>
      </c>
    </row>
    <row r="104" spans="2:65" s="10" customFormat="1" ht="19.899999999999999" customHeight="1">
      <c r="B104" s="140"/>
      <c r="D104" s="141" t="s">
        <v>70</v>
      </c>
      <c r="E104" s="150" t="s">
        <v>134</v>
      </c>
      <c r="F104" s="150" t="s">
        <v>135</v>
      </c>
      <c r="I104" s="143"/>
      <c r="J104" s="151">
        <f>BK104</f>
        <v>0</v>
      </c>
      <c r="L104" s="140"/>
      <c r="M104" s="145"/>
      <c r="P104" s="146">
        <f>SUM(P105:P106)</f>
        <v>0</v>
      </c>
      <c r="R104" s="146">
        <f>SUM(R105:R106)</f>
        <v>0.11272799999999999</v>
      </c>
      <c r="T104" s="147">
        <f>SUM(T105:T106)</f>
        <v>0</v>
      </c>
      <c r="AR104" s="141" t="s">
        <v>76</v>
      </c>
      <c r="AT104" s="148" t="s">
        <v>70</v>
      </c>
      <c r="AU104" s="148" t="s">
        <v>76</v>
      </c>
      <c r="AY104" s="141" t="s">
        <v>133</v>
      </c>
      <c r="BK104" s="149">
        <f>SUM(BK105:BK106)</f>
        <v>0</v>
      </c>
    </row>
    <row r="105" spans="2:65" s="1" customFormat="1" ht="25.5" customHeight="1">
      <c r="B105" s="152"/>
      <c r="C105" s="153" t="s">
        <v>76</v>
      </c>
      <c r="D105" s="153" t="s">
        <v>136</v>
      </c>
      <c r="E105" s="154" t="s">
        <v>137</v>
      </c>
      <c r="F105" s="155" t="s">
        <v>138</v>
      </c>
      <c r="G105" s="156" t="s">
        <v>139</v>
      </c>
      <c r="H105" s="157">
        <v>1.76</v>
      </c>
      <c r="I105" s="158"/>
      <c r="J105" s="159">
        <f>ROUND(I105*H105,2)</f>
        <v>0</v>
      </c>
      <c r="K105" s="155"/>
      <c r="L105" s="38"/>
      <c r="M105" s="160" t="s">
        <v>5</v>
      </c>
      <c r="N105" s="161" t="s">
        <v>43</v>
      </c>
      <c r="P105" s="162">
        <f>O105*H105</f>
        <v>0</v>
      </c>
      <c r="Q105" s="162">
        <v>6.4049999999999996E-2</v>
      </c>
      <c r="R105" s="162">
        <f>Q105*H105</f>
        <v>0.11272799999999999</v>
      </c>
      <c r="S105" s="162">
        <v>0</v>
      </c>
      <c r="T105" s="163">
        <f>S105*H105</f>
        <v>0</v>
      </c>
      <c r="AR105" s="22" t="s">
        <v>140</v>
      </c>
      <c r="AT105" s="22" t="s">
        <v>136</v>
      </c>
      <c r="AU105" s="22" t="s">
        <v>141</v>
      </c>
      <c r="AY105" s="22" t="s">
        <v>133</v>
      </c>
      <c r="BE105" s="164">
        <f>IF(N105="základní",J105,0)</f>
        <v>0</v>
      </c>
      <c r="BF105" s="164">
        <f>IF(N105="snížená",J105,0)</f>
        <v>0</v>
      </c>
      <c r="BG105" s="164">
        <f>IF(N105="zákl. přenesená",J105,0)</f>
        <v>0</v>
      </c>
      <c r="BH105" s="164">
        <f>IF(N105="sníž. přenesená",J105,0)</f>
        <v>0</v>
      </c>
      <c r="BI105" s="164">
        <f>IF(N105="nulová",J105,0)</f>
        <v>0</v>
      </c>
      <c r="BJ105" s="22" t="s">
        <v>141</v>
      </c>
      <c r="BK105" s="164">
        <f>ROUND(I105*H105,2)</f>
        <v>0</v>
      </c>
      <c r="BL105" s="22" t="s">
        <v>140</v>
      </c>
      <c r="BM105" s="22" t="s">
        <v>142</v>
      </c>
    </row>
    <row r="106" spans="2:65" s="11" customFormat="1">
      <c r="B106" s="165"/>
      <c r="D106" s="166" t="s">
        <v>143</v>
      </c>
      <c r="E106" s="167" t="s">
        <v>5</v>
      </c>
      <c r="F106" s="168" t="s">
        <v>144</v>
      </c>
      <c r="H106" s="169">
        <v>1.76</v>
      </c>
      <c r="I106" s="170"/>
      <c r="L106" s="165"/>
      <c r="M106" s="171"/>
      <c r="T106" s="172"/>
      <c r="AT106" s="167" t="s">
        <v>143</v>
      </c>
      <c r="AU106" s="167" t="s">
        <v>141</v>
      </c>
      <c r="AV106" s="11" t="s">
        <v>141</v>
      </c>
      <c r="AW106" s="11" t="s">
        <v>35</v>
      </c>
      <c r="AX106" s="11" t="s">
        <v>76</v>
      </c>
      <c r="AY106" s="167" t="s">
        <v>133</v>
      </c>
    </row>
    <row r="107" spans="2:65" s="10" customFormat="1" ht="29.85" customHeight="1">
      <c r="B107" s="140"/>
      <c r="D107" s="141" t="s">
        <v>70</v>
      </c>
      <c r="E107" s="150" t="s">
        <v>145</v>
      </c>
      <c r="F107" s="150" t="s">
        <v>146</v>
      </c>
      <c r="I107" s="143"/>
      <c r="J107" s="151">
        <f>BK107</f>
        <v>0</v>
      </c>
      <c r="L107" s="140"/>
      <c r="M107" s="145"/>
      <c r="P107" s="146">
        <f>SUM(P108:P125)</f>
        <v>0</v>
      </c>
      <c r="R107" s="146">
        <f>SUM(R108:R125)</f>
        <v>0.65248226999999992</v>
      </c>
      <c r="T107" s="147">
        <f>SUM(T108:T125)</f>
        <v>0</v>
      </c>
      <c r="AR107" s="141" t="s">
        <v>76</v>
      </c>
      <c r="AT107" s="148" t="s">
        <v>70</v>
      </c>
      <c r="AU107" s="148" t="s">
        <v>76</v>
      </c>
      <c r="AY107" s="141" t="s">
        <v>133</v>
      </c>
      <c r="BK107" s="149">
        <f>SUM(BK108:BK125)</f>
        <v>0</v>
      </c>
    </row>
    <row r="108" spans="2:65" s="1" customFormat="1" ht="25.5" customHeight="1">
      <c r="B108" s="152"/>
      <c r="C108" s="153" t="s">
        <v>141</v>
      </c>
      <c r="D108" s="153" t="s">
        <v>136</v>
      </c>
      <c r="E108" s="154" t="s">
        <v>834</v>
      </c>
      <c r="F108" s="155" t="s">
        <v>850</v>
      </c>
      <c r="G108" s="156" t="s">
        <v>139</v>
      </c>
      <c r="H108" s="157">
        <v>4.5049999999999999</v>
      </c>
      <c r="I108" s="158"/>
      <c r="J108" s="159">
        <f>ROUND(I108*H108,2)</f>
        <v>0</v>
      </c>
      <c r="K108" s="155"/>
      <c r="L108" s="38"/>
      <c r="M108" s="160" t="s">
        <v>5</v>
      </c>
      <c r="N108" s="161" t="s">
        <v>43</v>
      </c>
      <c r="P108" s="162">
        <f>O108*H108</f>
        <v>0</v>
      </c>
      <c r="Q108" s="162">
        <v>2.5999999999999998E-4</v>
      </c>
      <c r="R108" s="162">
        <f>Q108*H108</f>
        <v>1.1712999999999999E-3</v>
      </c>
      <c r="S108" s="162">
        <v>0</v>
      </c>
      <c r="T108" s="163">
        <f>S108*H108</f>
        <v>0</v>
      </c>
      <c r="AR108" s="22" t="s">
        <v>140</v>
      </c>
      <c r="AT108" s="22" t="s">
        <v>136</v>
      </c>
      <c r="AU108" s="22" t="s">
        <v>141</v>
      </c>
      <c r="AY108" s="22" t="s">
        <v>133</v>
      </c>
      <c r="BE108" s="164">
        <f>IF(N108="základní",J108,0)</f>
        <v>0</v>
      </c>
      <c r="BF108" s="164">
        <f>IF(N108="snížená",J108,0)</f>
        <v>0</v>
      </c>
      <c r="BG108" s="164">
        <f>IF(N108="zákl. přenesená",J108,0)</f>
        <v>0</v>
      </c>
      <c r="BH108" s="164">
        <f>IF(N108="sníž. přenesená",J108,0)</f>
        <v>0</v>
      </c>
      <c r="BI108" s="164">
        <f>IF(N108="nulová",J108,0)</f>
        <v>0</v>
      </c>
      <c r="BJ108" s="22" t="s">
        <v>141</v>
      </c>
      <c r="BK108" s="164">
        <f>ROUND(I108*H108,2)</f>
        <v>0</v>
      </c>
      <c r="BL108" s="22" t="s">
        <v>140</v>
      </c>
      <c r="BM108" s="22" t="s">
        <v>147</v>
      </c>
    </row>
    <row r="109" spans="2:65" s="11" customFormat="1">
      <c r="B109" s="165"/>
      <c r="D109" s="166" t="s">
        <v>143</v>
      </c>
      <c r="E109" s="167" t="s">
        <v>5</v>
      </c>
      <c r="F109" s="168" t="s">
        <v>148</v>
      </c>
      <c r="H109" s="169">
        <v>5.0510000000000002</v>
      </c>
      <c r="I109" s="170"/>
      <c r="L109" s="165"/>
      <c r="M109" s="171"/>
      <c r="T109" s="172"/>
      <c r="AT109" s="167" t="s">
        <v>143</v>
      </c>
      <c r="AU109" s="167" t="s">
        <v>141</v>
      </c>
      <c r="AV109" s="11" t="s">
        <v>141</v>
      </c>
      <c r="AW109" s="11" t="s">
        <v>35</v>
      </c>
      <c r="AX109" s="11" t="s">
        <v>71</v>
      </c>
      <c r="AY109" s="167" t="s">
        <v>133</v>
      </c>
    </row>
    <row r="110" spans="2:65" s="11" customFormat="1">
      <c r="B110" s="165"/>
      <c r="D110" s="166" t="s">
        <v>143</v>
      </c>
      <c r="E110" s="167" t="s">
        <v>5</v>
      </c>
      <c r="F110" s="168" t="s">
        <v>149</v>
      </c>
      <c r="H110" s="169">
        <v>-0.54600000000000004</v>
      </c>
      <c r="I110" s="170"/>
      <c r="L110" s="165"/>
      <c r="M110" s="171"/>
      <c r="T110" s="172"/>
      <c r="AT110" s="167" t="s">
        <v>143</v>
      </c>
      <c r="AU110" s="167" t="s">
        <v>141</v>
      </c>
      <c r="AV110" s="11" t="s">
        <v>141</v>
      </c>
      <c r="AW110" s="11" t="s">
        <v>35</v>
      </c>
      <c r="AX110" s="11" t="s">
        <v>71</v>
      </c>
      <c r="AY110" s="167" t="s">
        <v>133</v>
      </c>
    </row>
    <row r="111" spans="2:65" s="12" customFormat="1">
      <c r="B111" s="173"/>
      <c r="D111" s="166" t="s">
        <v>143</v>
      </c>
      <c r="E111" s="174" t="s">
        <v>5</v>
      </c>
      <c r="F111" s="175" t="s">
        <v>150</v>
      </c>
      <c r="H111" s="176">
        <v>4.5049999999999999</v>
      </c>
      <c r="I111" s="177"/>
      <c r="L111" s="173"/>
      <c r="M111" s="178"/>
      <c r="T111" s="179"/>
      <c r="AT111" s="174" t="s">
        <v>143</v>
      </c>
      <c r="AU111" s="174" t="s">
        <v>141</v>
      </c>
      <c r="AV111" s="12" t="s">
        <v>140</v>
      </c>
      <c r="AW111" s="12" t="s">
        <v>35</v>
      </c>
      <c r="AX111" s="12" t="s">
        <v>76</v>
      </c>
      <c r="AY111" s="174" t="s">
        <v>133</v>
      </c>
    </row>
    <row r="112" spans="2:65" s="1" customFormat="1" ht="25.5" customHeight="1">
      <c r="B112" s="152"/>
      <c r="C112" s="153" t="s">
        <v>134</v>
      </c>
      <c r="D112" s="153" t="s">
        <v>136</v>
      </c>
      <c r="E112" s="154" t="s">
        <v>151</v>
      </c>
      <c r="F112" s="155" t="s">
        <v>835</v>
      </c>
      <c r="G112" s="156" t="s">
        <v>139</v>
      </c>
      <c r="H112" s="157">
        <v>4.5049999999999999</v>
      </c>
      <c r="I112" s="158"/>
      <c r="J112" s="159">
        <f t="shared" ref="J112:J114" si="0">ROUND(I112*H112,2)</f>
        <v>0</v>
      </c>
      <c r="K112" s="155"/>
      <c r="L112" s="38"/>
      <c r="M112" s="160" t="s">
        <v>5</v>
      </c>
      <c r="N112" s="161" t="s">
        <v>43</v>
      </c>
      <c r="P112" s="162">
        <f t="shared" ref="P112:P114" si="1">O112*H112</f>
        <v>0</v>
      </c>
      <c r="Q112" s="162">
        <v>4.3800000000000002E-3</v>
      </c>
      <c r="R112" s="162">
        <f t="shared" ref="R112:R114" si="2">Q112*H112</f>
        <v>1.97319E-2</v>
      </c>
      <c r="S112" s="162">
        <v>0</v>
      </c>
      <c r="T112" s="163">
        <f t="shared" ref="T112:T114" si="3">S112*H112</f>
        <v>0</v>
      </c>
      <c r="AR112" s="22" t="s">
        <v>140</v>
      </c>
      <c r="AT112" s="22" t="s">
        <v>136</v>
      </c>
      <c r="AU112" s="22" t="s">
        <v>141</v>
      </c>
      <c r="AY112" s="22" t="s">
        <v>133</v>
      </c>
      <c r="BE112" s="164">
        <f t="shared" ref="BE112:BE114" si="4">IF(N112="základní",J112,0)</f>
        <v>0</v>
      </c>
      <c r="BF112" s="164">
        <f t="shared" ref="BF112:BF114" si="5">IF(N112="snížená",J112,0)</f>
        <v>0</v>
      </c>
      <c r="BG112" s="164">
        <f t="shared" ref="BG112:BG114" si="6">IF(N112="zákl. přenesená",J112,0)</f>
        <v>0</v>
      </c>
      <c r="BH112" s="164">
        <f t="shared" ref="BH112:BH114" si="7">IF(N112="sníž. přenesená",J112,0)</f>
        <v>0</v>
      </c>
      <c r="BI112" s="164">
        <f t="shared" ref="BI112:BI114" si="8">IF(N112="nulová",J112,0)</f>
        <v>0</v>
      </c>
      <c r="BJ112" s="22" t="s">
        <v>141</v>
      </c>
      <c r="BK112" s="164">
        <f t="shared" ref="BK112:BK114" si="9">ROUND(I112*H112,2)</f>
        <v>0</v>
      </c>
      <c r="BL112" s="22" t="s">
        <v>140</v>
      </c>
      <c r="BM112" s="22" t="s">
        <v>152</v>
      </c>
    </row>
    <row r="113" spans="2:65" s="1" customFormat="1" ht="25.5" customHeight="1">
      <c r="B113" s="152"/>
      <c r="C113" s="153">
        <v>4</v>
      </c>
      <c r="D113" s="153" t="s">
        <v>136</v>
      </c>
      <c r="E113" s="154" t="s">
        <v>154</v>
      </c>
      <c r="F113" s="155" t="s">
        <v>155</v>
      </c>
      <c r="G113" s="156" t="s">
        <v>139</v>
      </c>
      <c r="H113" s="157">
        <v>15.196999999999999</v>
      </c>
      <c r="I113" s="158"/>
      <c r="J113" s="159">
        <f t="shared" si="0"/>
        <v>0</v>
      </c>
      <c r="K113" s="155"/>
      <c r="L113" s="38"/>
      <c r="M113" s="160" t="s">
        <v>5</v>
      </c>
      <c r="N113" s="161" t="s">
        <v>43</v>
      </c>
      <c r="P113" s="162">
        <f t="shared" si="1"/>
        <v>0</v>
      </c>
      <c r="Q113" s="162">
        <v>2.5999999999999998E-4</v>
      </c>
      <c r="R113" s="162">
        <f t="shared" si="2"/>
        <v>3.9512199999999992E-3</v>
      </c>
      <c r="S113" s="162">
        <v>0</v>
      </c>
      <c r="T113" s="163">
        <f t="shared" si="3"/>
        <v>0</v>
      </c>
      <c r="AR113" s="22" t="s">
        <v>140</v>
      </c>
      <c r="AT113" s="22" t="s">
        <v>136</v>
      </c>
      <c r="AU113" s="22" t="s">
        <v>141</v>
      </c>
      <c r="AY113" s="22" t="s">
        <v>133</v>
      </c>
      <c r="BE113" s="164">
        <f t="shared" si="4"/>
        <v>0</v>
      </c>
      <c r="BF113" s="164">
        <f t="shared" si="5"/>
        <v>0</v>
      </c>
      <c r="BG113" s="164">
        <f t="shared" si="6"/>
        <v>0</v>
      </c>
      <c r="BH113" s="164">
        <f t="shared" si="7"/>
        <v>0</v>
      </c>
      <c r="BI113" s="164">
        <f t="shared" si="8"/>
        <v>0</v>
      </c>
      <c r="BJ113" s="22" t="s">
        <v>141</v>
      </c>
      <c r="BK113" s="164">
        <f t="shared" si="9"/>
        <v>0</v>
      </c>
      <c r="BL113" s="22" t="s">
        <v>140</v>
      </c>
      <c r="BM113" s="22" t="s">
        <v>156</v>
      </c>
    </row>
    <row r="114" spans="2:65" s="1" customFormat="1" ht="16.5" customHeight="1">
      <c r="B114" s="152"/>
      <c r="C114" s="153">
        <v>5</v>
      </c>
      <c r="D114" s="153" t="s">
        <v>136</v>
      </c>
      <c r="E114" s="154" t="s">
        <v>158</v>
      </c>
      <c r="F114" s="155" t="s">
        <v>159</v>
      </c>
      <c r="G114" s="156" t="s">
        <v>139</v>
      </c>
      <c r="H114" s="157">
        <v>9.5410000000000004</v>
      </c>
      <c r="I114" s="158"/>
      <c r="J114" s="159">
        <f t="shared" si="0"/>
        <v>0</v>
      </c>
      <c r="K114" s="155"/>
      <c r="L114" s="38"/>
      <c r="M114" s="160" t="s">
        <v>5</v>
      </c>
      <c r="N114" s="161" t="s">
        <v>43</v>
      </c>
      <c r="P114" s="162">
        <f t="shared" si="1"/>
        <v>0</v>
      </c>
      <c r="Q114" s="162">
        <v>3.0000000000000001E-3</v>
      </c>
      <c r="R114" s="162">
        <f t="shared" si="2"/>
        <v>2.8623000000000003E-2</v>
      </c>
      <c r="S114" s="162">
        <v>0</v>
      </c>
      <c r="T114" s="163">
        <f t="shared" si="3"/>
        <v>0</v>
      </c>
      <c r="AR114" s="22" t="s">
        <v>140</v>
      </c>
      <c r="AT114" s="22" t="s">
        <v>136</v>
      </c>
      <c r="AU114" s="22" t="s">
        <v>141</v>
      </c>
      <c r="AY114" s="22" t="s">
        <v>133</v>
      </c>
      <c r="BE114" s="164">
        <f t="shared" si="4"/>
        <v>0</v>
      </c>
      <c r="BF114" s="164">
        <f t="shared" si="5"/>
        <v>0</v>
      </c>
      <c r="BG114" s="164">
        <f t="shared" si="6"/>
        <v>0</v>
      </c>
      <c r="BH114" s="164">
        <f t="shared" si="7"/>
        <v>0</v>
      </c>
      <c r="BI114" s="164">
        <f t="shared" si="8"/>
        <v>0</v>
      </c>
      <c r="BJ114" s="22" t="s">
        <v>141</v>
      </c>
      <c r="BK114" s="164">
        <f t="shared" si="9"/>
        <v>0</v>
      </c>
      <c r="BL114" s="22" t="s">
        <v>140</v>
      </c>
      <c r="BM114" s="22" t="s">
        <v>160</v>
      </c>
    </row>
    <row r="115" spans="2:65" s="11" customFormat="1">
      <c r="B115" s="165"/>
      <c r="D115" s="166" t="s">
        <v>143</v>
      </c>
      <c r="E115" s="167" t="s">
        <v>5</v>
      </c>
      <c r="F115" s="168" t="s">
        <v>161</v>
      </c>
      <c r="H115" s="169">
        <v>0.92100000000000004</v>
      </c>
      <c r="I115" s="170"/>
      <c r="L115" s="165"/>
      <c r="M115" s="171"/>
      <c r="T115" s="172"/>
      <c r="AT115" s="167" t="s">
        <v>143</v>
      </c>
      <c r="AU115" s="167" t="s">
        <v>141</v>
      </c>
      <c r="AV115" s="11" t="s">
        <v>141</v>
      </c>
      <c r="AW115" s="11" t="s">
        <v>35</v>
      </c>
      <c r="AX115" s="11" t="s">
        <v>71</v>
      </c>
      <c r="AY115" s="167" t="s">
        <v>133</v>
      </c>
    </row>
    <row r="116" spans="2:65" s="11" customFormat="1">
      <c r="B116" s="165"/>
      <c r="D116" s="166" t="s">
        <v>143</v>
      </c>
      <c r="E116" s="167" t="s">
        <v>5</v>
      </c>
      <c r="F116" s="168" t="s">
        <v>162</v>
      </c>
      <c r="H116" s="169">
        <v>8.6199999999999992</v>
      </c>
      <c r="I116" s="170"/>
      <c r="L116" s="165"/>
      <c r="M116" s="171"/>
      <c r="T116" s="172"/>
      <c r="AT116" s="167" t="s">
        <v>143</v>
      </c>
      <c r="AU116" s="167" t="s">
        <v>141</v>
      </c>
      <c r="AV116" s="11" t="s">
        <v>141</v>
      </c>
      <c r="AW116" s="11" t="s">
        <v>35</v>
      </c>
      <c r="AX116" s="11" t="s">
        <v>71</v>
      </c>
      <c r="AY116" s="167" t="s">
        <v>133</v>
      </c>
    </row>
    <row r="117" spans="2:65" s="12" customFormat="1">
      <c r="B117" s="173"/>
      <c r="D117" s="166" t="s">
        <v>143</v>
      </c>
      <c r="E117" s="174" t="s">
        <v>5</v>
      </c>
      <c r="F117" s="175" t="s">
        <v>150</v>
      </c>
      <c r="H117" s="176">
        <v>9.5410000000000004</v>
      </c>
      <c r="I117" s="177"/>
      <c r="L117" s="173"/>
      <c r="M117" s="178"/>
      <c r="T117" s="179"/>
      <c r="AT117" s="174" t="s">
        <v>143</v>
      </c>
      <c r="AU117" s="174" t="s">
        <v>141</v>
      </c>
      <c r="AV117" s="12" t="s">
        <v>140</v>
      </c>
      <c r="AW117" s="12" t="s">
        <v>35</v>
      </c>
      <c r="AX117" s="12" t="s">
        <v>76</v>
      </c>
      <c r="AY117" s="174" t="s">
        <v>133</v>
      </c>
    </row>
    <row r="118" spans="2:65" s="1" customFormat="1" ht="25.5" customHeight="1">
      <c r="B118" s="152"/>
      <c r="C118" s="153">
        <v>6</v>
      </c>
      <c r="D118" s="153" t="s">
        <v>136</v>
      </c>
      <c r="E118" s="154" t="s">
        <v>164</v>
      </c>
      <c r="F118" s="155" t="s">
        <v>165</v>
      </c>
      <c r="G118" s="156" t="s">
        <v>139</v>
      </c>
      <c r="H118" s="157">
        <v>15.196999999999999</v>
      </c>
      <c r="I118" s="158"/>
      <c r="J118" s="159">
        <f>ROUND(I118*H118,2)</f>
        <v>0</v>
      </c>
      <c r="K118" s="155"/>
      <c r="L118" s="38"/>
      <c r="M118" s="160" t="s">
        <v>5</v>
      </c>
      <c r="N118" s="161" t="s">
        <v>43</v>
      </c>
      <c r="P118" s="162">
        <f>O118*H118</f>
        <v>0</v>
      </c>
      <c r="Q118" s="162">
        <v>1.575E-2</v>
      </c>
      <c r="R118" s="162">
        <f>Q118*H118</f>
        <v>0.23935274999999998</v>
      </c>
      <c r="S118" s="162">
        <v>0</v>
      </c>
      <c r="T118" s="163">
        <f>S118*H118</f>
        <v>0</v>
      </c>
      <c r="AR118" s="22" t="s">
        <v>140</v>
      </c>
      <c r="AT118" s="22" t="s">
        <v>136</v>
      </c>
      <c r="AU118" s="22" t="s">
        <v>141</v>
      </c>
      <c r="AY118" s="22" t="s">
        <v>133</v>
      </c>
      <c r="BE118" s="164">
        <f>IF(N118="základní",J118,0)</f>
        <v>0</v>
      </c>
      <c r="BF118" s="164">
        <f>IF(N118="snížená",J118,0)</f>
        <v>0</v>
      </c>
      <c r="BG118" s="164">
        <f>IF(N118="zákl. přenesená",J118,0)</f>
        <v>0</v>
      </c>
      <c r="BH118" s="164">
        <f>IF(N118="sníž. přenesená",J118,0)</f>
        <v>0</v>
      </c>
      <c r="BI118" s="164">
        <f>IF(N118="nulová",J118,0)</f>
        <v>0</v>
      </c>
      <c r="BJ118" s="22" t="s">
        <v>141</v>
      </c>
      <c r="BK118" s="164">
        <f>ROUND(I118*H118,2)</f>
        <v>0</v>
      </c>
      <c r="BL118" s="22" t="s">
        <v>140</v>
      </c>
      <c r="BM118" s="22" t="s">
        <v>166</v>
      </c>
    </row>
    <row r="119" spans="2:65" s="11" customFormat="1">
      <c r="B119" s="165"/>
      <c r="D119" s="166" t="s">
        <v>143</v>
      </c>
      <c r="E119" s="167" t="s">
        <v>5</v>
      </c>
      <c r="F119" s="168" t="s">
        <v>167</v>
      </c>
      <c r="H119" s="169">
        <v>15.196999999999999</v>
      </c>
      <c r="I119" s="170"/>
      <c r="L119" s="165"/>
      <c r="M119" s="171"/>
      <c r="T119" s="172"/>
      <c r="AT119" s="167" t="s">
        <v>143</v>
      </c>
      <c r="AU119" s="167" t="s">
        <v>141</v>
      </c>
      <c r="AV119" s="11" t="s">
        <v>141</v>
      </c>
      <c r="AW119" s="11" t="s">
        <v>35</v>
      </c>
      <c r="AX119" s="11" t="s">
        <v>76</v>
      </c>
      <c r="AY119" s="167" t="s">
        <v>133</v>
      </c>
    </row>
    <row r="120" spans="2:65" s="1" customFormat="1" ht="25.5" customHeight="1">
      <c r="B120" s="152"/>
      <c r="C120" s="153">
        <v>7</v>
      </c>
      <c r="D120" s="153" t="s">
        <v>136</v>
      </c>
      <c r="E120" s="154" t="s">
        <v>169</v>
      </c>
      <c r="F120" s="155" t="s">
        <v>170</v>
      </c>
      <c r="G120" s="156" t="s">
        <v>139</v>
      </c>
      <c r="H120" s="157">
        <v>3.863</v>
      </c>
      <c r="I120" s="158"/>
      <c r="J120" s="159">
        <f>ROUND(I120*H120,2)</f>
        <v>0</v>
      </c>
      <c r="K120" s="155"/>
      <c r="L120" s="38"/>
      <c r="M120" s="160" t="s">
        <v>5</v>
      </c>
      <c r="N120" s="161" t="s">
        <v>43</v>
      </c>
      <c r="P120" s="162">
        <f>O120*H120</f>
        <v>0</v>
      </c>
      <c r="Q120" s="162">
        <v>5.67E-2</v>
      </c>
      <c r="R120" s="162">
        <f>Q120*H120</f>
        <v>0.21903210000000001</v>
      </c>
      <c r="S120" s="162">
        <v>0</v>
      </c>
      <c r="T120" s="163">
        <f>S120*H120</f>
        <v>0</v>
      </c>
      <c r="AR120" s="22" t="s">
        <v>140</v>
      </c>
      <c r="AT120" s="22" t="s">
        <v>136</v>
      </c>
      <c r="AU120" s="22" t="s">
        <v>141</v>
      </c>
      <c r="AY120" s="22" t="s">
        <v>133</v>
      </c>
      <c r="BE120" s="164">
        <f>IF(N120="základní",J120,0)</f>
        <v>0</v>
      </c>
      <c r="BF120" s="164">
        <f>IF(N120="snížená",J120,0)</f>
        <v>0</v>
      </c>
      <c r="BG120" s="164">
        <f>IF(N120="zákl. přenesená",J120,0)</f>
        <v>0</v>
      </c>
      <c r="BH120" s="164">
        <f>IF(N120="sníž. přenesená",J120,0)</f>
        <v>0</v>
      </c>
      <c r="BI120" s="164">
        <f>IF(N120="nulová",J120,0)</f>
        <v>0</v>
      </c>
      <c r="BJ120" s="22" t="s">
        <v>141</v>
      </c>
      <c r="BK120" s="164">
        <f>ROUND(I120*H120,2)</f>
        <v>0</v>
      </c>
      <c r="BL120" s="22" t="s">
        <v>140</v>
      </c>
      <c r="BM120" s="22" t="s">
        <v>171</v>
      </c>
    </row>
    <row r="121" spans="2:65" s="11" customFormat="1">
      <c r="B121" s="165"/>
      <c r="D121" s="166" t="s">
        <v>143</v>
      </c>
      <c r="E121" s="167" t="s">
        <v>5</v>
      </c>
      <c r="F121" s="168" t="s">
        <v>172</v>
      </c>
      <c r="H121" s="169">
        <v>2.87</v>
      </c>
      <c r="I121" s="170"/>
      <c r="L121" s="165"/>
      <c r="M121" s="171"/>
      <c r="T121" s="172"/>
      <c r="AT121" s="167" t="s">
        <v>143</v>
      </c>
      <c r="AU121" s="167" t="s">
        <v>141</v>
      </c>
      <c r="AV121" s="11" t="s">
        <v>141</v>
      </c>
      <c r="AW121" s="11" t="s">
        <v>35</v>
      </c>
      <c r="AX121" s="11" t="s">
        <v>71</v>
      </c>
      <c r="AY121" s="167" t="s">
        <v>133</v>
      </c>
    </row>
    <row r="122" spans="2:65" s="11" customFormat="1">
      <c r="B122" s="165"/>
      <c r="D122" s="166" t="s">
        <v>143</v>
      </c>
      <c r="E122" s="167" t="s">
        <v>5</v>
      </c>
      <c r="F122" s="168" t="s">
        <v>173</v>
      </c>
      <c r="H122" s="169">
        <v>0.99299999999999999</v>
      </c>
      <c r="I122" s="170"/>
      <c r="L122" s="165"/>
      <c r="M122" s="171"/>
      <c r="T122" s="172"/>
      <c r="AT122" s="167" t="s">
        <v>143</v>
      </c>
      <c r="AU122" s="167" t="s">
        <v>141</v>
      </c>
      <c r="AV122" s="11" t="s">
        <v>141</v>
      </c>
      <c r="AW122" s="11" t="s">
        <v>35</v>
      </c>
      <c r="AX122" s="11" t="s">
        <v>71</v>
      </c>
      <c r="AY122" s="167" t="s">
        <v>133</v>
      </c>
    </row>
    <row r="123" spans="2:65" s="12" customFormat="1">
      <c r="B123" s="173"/>
      <c r="D123" s="166" t="s">
        <v>143</v>
      </c>
      <c r="E123" s="174" t="s">
        <v>5</v>
      </c>
      <c r="F123" s="175" t="s">
        <v>150</v>
      </c>
      <c r="H123" s="176">
        <v>3.863</v>
      </c>
      <c r="I123" s="177"/>
      <c r="L123" s="173"/>
      <c r="M123" s="178"/>
      <c r="T123" s="179"/>
      <c r="AT123" s="174" t="s">
        <v>143</v>
      </c>
      <c r="AU123" s="174" t="s">
        <v>141</v>
      </c>
      <c r="AV123" s="12" t="s">
        <v>140</v>
      </c>
      <c r="AW123" s="12" t="s">
        <v>35</v>
      </c>
      <c r="AX123" s="12" t="s">
        <v>76</v>
      </c>
      <c r="AY123" s="174" t="s">
        <v>133</v>
      </c>
    </row>
    <row r="124" spans="2:65" s="1" customFormat="1" ht="25.5" customHeight="1">
      <c r="B124" s="152"/>
      <c r="C124" s="153">
        <v>8</v>
      </c>
      <c r="D124" s="153" t="s">
        <v>136</v>
      </c>
      <c r="E124" s="154" t="s">
        <v>174</v>
      </c>
      <c r="F124" s="155" t="s">
        <v>175</v>
      </c>
      <c r="G124" s="156" t="s">
        <v>176</v>
      </c>
      <c r="H124" s="157">
        <v>2</v>
      </c>
      <c r="I124" s="158"/>
      <c r="J124" s="159">
        <f>ROUND(I124*H124,2)</f>
        <v>0</v>
      </c>
      <c r="K124" s="155"/>
      <c r="L124" s="38"/>
      <c r="M124" s="160" t="s">
        <v>5</v>
      </c>
      <c r="N124" s="161" t="s">
        <v>43</v>
      </c>
      <c r="P124" s="162">
        <f>O124*H124</f>
        <v>0</v>
      </c>
      <c r="Q124" s="162">
        <v>4.684E-2</v>
      </c>
      <c r="R124" s="162">
        <f>Q124*H124</f>
        <v>9.3679999999999999E-2</v>
      </c>
      <c r="S124" s="162">
        <v>0</v>
      </c>
      <c r="T124" s="163">
        <f>S124*H124</f>
        <v>0</v>
      </c>
      <c r="AR124" s="22" t="s">
        <v>140</v>
      </c>
      <c r="AT124" s="22" t="s">
        <v>136</v>
      </c>
      <c r="AU124" s="22" t="s">
        <v>141</v>
      </c>
      <c r="AY124" s="22" t="s">
        <v>133</v>
      </c>
      <c r="BE124" s="164">
        <f>IF(N124="základní",J124,0)</f>
        <v>0</v>
      </c>
      <c r="BF124" s="164">
        <f>IF(N124="snížená",J124,0)</f>
        <v>0</v>
      </c>
      <c r="BG124" s="164">
        <f>IF(N124="zákl. přenesená",J124,0)</f>
        <v>0</v>
      </c>
      <c r="BH124" s="164">
        <f>IF(N124="sníž. přenesená",J124,0)</f>
        <v>0</v>
      </c>
      <c r="BI124" s="164">
        <f>IF(N124="nulová",J124,0)</f>
        <v>0</v>
      </c>
      <c r="BJ124" s="22" t="s">
        <v>141</v>
      </c>
      <c r="BK124" s="164">
        <f>ROUND(I124*H124,2)</f>
        <v>0</v>
      </c>
      <c r="BL124" s="22" t="s">
        <v>140</v>
      </c>
      <c r="BM124" s="22" t="s">
        <v>177</v>
      </c>
    </row>
    <row r="125" spans="2:65" s="1" customFormat="1" ht="16.5" customHeight="1">
      <c r="B125" s="152"/>
      <c r="C125" s="186">
        <v>9</v>
      </c>
      <c r="D125" s="186" t="s">
        <v>178</v>
      </c>
      <c r="E125" s="187" t="s">
        <v>179</v>
      </c>
      <c r="F125" s="188" t="s">
        <v>180</v>
      </c>
      <c r="G125" s="189" t="s">
        <v>176</v>
      </c>
      <c r="H125" s="190">
        <v>2</v>
      </c>
      <c r="I125" s="191"/>
      <c r="J125" s="192">
        <f>ROUND(I125*H125,2)</f>
        <v>0</v>
      </c>
      <c r="K125" s="188"/>
      <c r="L125" s="193"/>
      <c r="M125" s="194" t="s">
        <v>5</v>
      </c>
      <c r="N125" s="195" t="s">
        <v>43</v>
      </c>
      <c r="P125" s="162">
        <f>O125*H125</f>
        <v>0</v>
      </c>
      <c r="Q125" s="162">
        <v>2.3470000000000001E-2</v>
      </c>
      <c r="R125" s="162">
        <f>Q125*H125</f>
        <v>4.6940000000000003E-2</v>
      </c>
      <c r="S125" s="162">
        <v>0</v>
      </c>
      <c r="T125" s="163">
        <f>S125*H125</f>
        <v>0</v>
      </c>
      <c r="AR125" s="22" t="s">
        <v>157</v>
      </c>
      <c r="AT125" s="22" t="s">
        <v>178</v>
      </c>
      <c r="AU125" s="22" t="s">
        <v>141</v>
      </c>
      <c r="AY125" s="22" t="s">
        <v>133</v>
      </c>
      <c r="BE125" s="164">
        <f>IF(N125="základní",J125,0)</f>
        <v>0</v>
      </c>
      <c r="BF125" s="164">
        <f>IF(N125="snížená",J125,0)</f>
        <v>0</v>
      </c>
      <c r="BG125" s="164">
        <f>IF(N125="zákl. přenesená",J125,0)</f>
        <v>0</v>
      </c>
      <c r="BH125" s="164">
        <f>IF(N125="sníž. přenesená",J125,0)</f>
        <v>0</v>
      </c>
      <c r="BI125" s="164">
        <f>IF(N125="nulová",J125,0)</f>
        <v>0</v>
      </c>
      <c r="BJ125" s="22" t="s">
        <v>141</v>
      </c>
      <c r="BK125" s="164">
        <f>ROUND(I125*H125,2)</f>
        <v>0</v>
      </c>
      <c r="BL125" s="22" t="s">
        <v>140</v>
      </c>
      <c r="BM125" s="22" t="s">
        <v>181</v>
      </c>
    </row>
    <row r="126" spans="2:65" s="10" customFormat="1" ht="29.85" customHeight="1">
      <c r="B126" s="140"/>
      <c r="D126" s="141" t="s">
        <v>70</v>
      </c>
      <c r="E126" s="150" t="s">
        <v>163</v>
      </c>
      <c r="F126" s="150" t="s">
        <v>182</v>
      </c>
      <c r="I126" s="143"/>
      <c r="J126" s="151">
        <f>BK126</f>
        <v>0</v>
      </c>
      <c r="L126" s="140"/>
      <c r="M126" s="145"/>
      <c r="P126" s="146">
        <f>SUM(P127:P149)</f>
        <v>0</v>
      </c>
      <c r="R126" s="146">
        <f>SUM(R127:R149)</f>
        <v>2.4200000000000003E-3</v>
      </c>
      <c r="T126" s="147">
        <f>SUM(T127:T149)</f>
        <v>3.3338861500000005</v>
      </c>
      <c r="AR126" s="141" t="s">
        <v>76</v>
      </c>
      <c r="AT126" s="148" t="s">
        <v>70</v>
      </c>
      <c r="AU126" s="148" t="s">
        <v>76</v>
      </c>
      <c r="AY126" s="141" t="s">
        <v>133</v>
      </c>
      <c r="BK126" s="149">
        <f>SUM(BK127:BK149)</f>
        <v>0</v>
      </c>
    </row>
    <row r="127" spans="2:65" s="1" customFormat="1" ht="16.5" customHeight="1">
      <c r="B127" s="152"/>
      <c r="C127" s="153">
        <v>10</v>
      </c>
      <c r="D127" s="153" t="s">
        <v>136</v>
      </c>
      <c r="E127" s="154" t="s">
        <v>183</v>
      </c>
      <c r="F127" s="155" t="s">
        <v>184</v>
      </c>
      <c r="G127" s="156" t="s">
        <v>139</v>
      </c>
      <c r="H127" s="157">
        <v>15.606999999999999</v>
      </c>
      <c r="I127" s="158"/>
      <c r="J127" s="159">
        <f>ROUND(I127*H127,2)</f>
        <v>0</v>
      </c>
      <c r="K127" s="155"/>
      <c r="L127" s="38"/>
      <c r="M127" s="160" t="s">
        <v>5</v>
      </c>
      <c r="N127" s="161" t="s">
        <v>43</v>
      </c>
      <c r="P127" s="162">
        <f>O127*H127</f>
        <v>0</v>
      </c>
      <c r="Q127" s="162">
        <v>0</v>
      </c>
      <c r="R127" s="162">
        <f>Q127*H127</f>
        <v>0</v>
      </c>
      <c r="S127" s="162">
        <v>0</v>
      </c>
      <c r="T127" s="163">
        <f>S127*H127</f>
        <v>0</v>
      </c>
      <c r="AR127" s="22" t="s">
        <v>185</v>
      </c>
      <c r="AT127" s="22" t="s">
        <v>136</v>
      </c>
      <c r="AU127" s="22" t="s">
        <v>141</v>
      </c>
      <c r="AY127" s="22" t="s">
        <v>133</v>
      </c>
      <c r="BE127" s="164">
        <f>IF(N127="základní",J127,0)</f>
        <v>0</v>
      </c>
      <c r="BF127" s="164">
        <f>IF(N127="snížená",J127,0)</f>
        <v>0</v>
      </c>
      <c r="BG127" s="164">
        <f>IF(N127="zákl. přenesená",J127,0)</f>
        <v>0</v>
      </c>
      <c r="BH127" s="164">
        <f>IF(N127="sníž. přenesená",J127,0)</f>
        <v>0</v>
      </c>
      <c r="BI127" s="164">
        <f>IF(N127="nulová",J127,0)</f>
        <v>0</v>
      </c>
      <c r="BJ127" s="22" t="s">
        <v>141</v>
      </c>
      <c r="BK127" s="164">
        <f>ROUND(I127*H127,2)</f>
        <v>0</v>
      </c>
      <c r="BL127" s="22" t="s">
        <v>185</v>
      </c>
      <c r="BM127" s="22" t="s">
        <v>186</v>
      </c>
    </row>
    <row r="128" spans="2:65" s="13" customFormat="1">
      <c r="B128" s="180"/>
      <c r="D128" s="166" t="s">
        <v>143</v>
      </c>
      <c r="E128" s="181" t="s">
        <v>5</v>
      </c>
      <c r="F128" s="182" t="s">
        <v>187</v>
      </c>
      <c r="H128" s="181" t="s">
        <v>5</v>
      </c>
      <c r="I128" s="183"/>
      <c r="L128" s="180"/>
      <c r="M128" s="184"/>
      <c r="T128" s="185"/>
      <c r="AT128" s="181" t="s">
        <v>143</v>
      </c>
      <c r="AU128" s="181" t="s">
        <v>141</v>
      </c>
      <c r="AV128" s="13" t="s">
        <v>76</v>
      </c>
      <c r="AW128" s="13" t="s">
        <v>35</v>
      </c>
      <c r="AX128" s="13" t="s">
        <v>71</v>
      </c>
      <c r="AY128" s="181" t="s">
        <v>133</v>
      </c>
    </row>
    <row r="129" spans="2:65" s="11" customFormat="1">
      <c r="B129" s="165"/>
      <c r="D129" s="166" t="s">
        <v>143</v>
      </c>
      <c r="E129" s="167" t="s">
        <v>5</v>
      </c>
      <c r="F129" s="168" t="s">
        <v>188</v>
      </c>
      <c r="H129" s="169">
        <v>10.555999999999999</v>
      </c>
      <c r="I129" s="170"/>
      <c r="L129" s="165"/>
      <c r="M129" s="171"/>
      <c r="T129" s="172"/>
      <c r="AT129" s="167" t="s">
        <v>143</v>
      </c>
      <c r="AU129" s="167" t="s">
        <v>141</v>
      </c>
      <c r="AV129" s="11" t="s">
        <v>141</v>
      </c>
      <c r="AW129" s="11" t="s">
        <v>35</v>
      </c>
      <c r="AX129" s="11" t="s">
        <v>71</v>
      </c>
      <c r="AY129" s="167" t="s">
        <v>133</v>
      </c>
    </row>
    <row r="130" spans="2:65" s="13" customFormat="1">
      <c r="B130" s="180"/>
      <c r="D130" s="166" t="s">
        <v>143</v>
      </c>
      <c r="E130" s="181" t="s">
        <v>5</v>
      </c>
      <c r="F130" s="182" t="s">
        <v>189</v>
      </c>
      <c r="H130" s="181" t="s">
        <v>5</v>
      </c>
      <c r="I130" s="183"/>
      <c r="L130" s="180"/>
      <c r="M130" s="184"/>
      <c r="T130" s="185"/>
      <c r="AT130" s="181" t="s">
        <v>143</v>
      </c>
      <c r="AU130" s="181" t="s">
        <v>141</v>
      </c>
      <c r="AV130" s="13" t="s">
        <v>76</v>
      </c>
      <c r="AW130" s="13" t="s">
        <v>35</v>
      </c>
      <c r="AX130" s="13" t="s">
        <v>71</v>
      </c>
      <c r="AY130" s="181" t="s">
        <v>133</v>
      </c>
    </row>
    <row r="131" spans="2:65" s="11" customFormat="1">
      <c r="B131" s="165"/>
      <c r="D131" s="166" t="s">
        <v>143</v>
      </c>
      <c r="E131" s="167" t="s">
        <v>5</v>
      </c>
      <c r="F131" s="168" t="s">
        <v>148</v>
      </c>
      <c r="H131" s="169">
        <v>5.0510000000000002</v>
      </c>
      <c r="I131" s="170"/>
      <c r="L131" s="165"/>
      <c r="M131" s="171"/>
      <c r="T131" s="172"/>
      <c r="AT131" s="167" t="s">
        <v>143</v>
      </c>
      <c r="AU131" s="167" t="s">
        <v>141</v>
      </c>
      <c r="AV131" s="11" t="s">
        <v>141</v>
      </c>
      <c r="AW131" s="11" t="s">
        <v>35</v>
      </c>
      <c r="AX131" s="11" t="s">
        <v>71</v>
      </c>
      <c r="AY131" s="167" t="s">
        <v>133</v>
      </c>
    </row>
    <row r="132" spans="2:65" s="12" customFormat="1">
      <c r="B132" s="173"/>
      <c r="D132" s="166" t="s">
        <v>143</v>
      </c>
      <c r="E132" s="174" t="s">
        <v>5</v>
      </c>
      <c r="F132" s="175" t="s">
        <v>150</v>
      </c>
      <c r="H132" s="176">
        <v>15.606999999999999</v>
      </c>
      <c r="I132" s="177"/>
      <c r="L132" s="173"/>
      <c r="M132" s="178"/>
      <c r="T132" s="179"/>
      <c r="AT132" s="174" t="s">
        <v>143</v>
      </c>
      <c r="AU132" s="174" t="s">
        <v>141</v>
      </c>
      <c r="AV132" s="12" t="s">
        <v>140</v>
      </c>
      <c r="AW132" s="12" t="s">
        <v>35</v>
      </c>
      <c r="AX132" s="12" t="s">
        <v>76</v>
      </c>
      <c r="AY132" s="174" t="s">
        <v>133</v>
      </c>
    </row>
    <row r="133" spans="2:65" s="1" customFormat="1" ht="16.5" customHeight="1">
      <c r="B133" s="152"/>
      <c r="C133" s="153">
        <v>11</v>
      </c>
      <c r="D133" s="153" t="s">
        <v>136</v>
      </c>
      <c r="E133" s="154" t="s">
        <v>190</v>
      </c>
      <c r="F133" s="155" t="s">
        <v>191</v>
      </c>
      <c r="G133" s="156" t="s">
        <v>139</v>
      </c>
      <c r="H133" s="157">
        <v>13.241</v>
      </c>
      <c r="I133" s="158"/>
      <c r="J133" s="159">
        <f>ROUND(I133*H133,2)</f>
        <v>0</v>
      </c>
      <c r="K133" s="155"/>
      <c r="L133" s="38"/>
      <c r="M133" s="160" t="s">
        <v>5</v>
      </c>
      <c r="N133" s="161" t="s">
        <v>43</v>
      </c>
      <c r="P133" s="162">
        <f>O133*H133</f>
        <v>0</v>
      </c>
      <c r="Q133" s="162">
        <v>0</v>
      </c>
      <c r="R133" s="162">
        <f>Q133*H133</f>
        <v>0</v>
      </c>
      <c r="S133" s="162">
        <v>1.4999999999999999E-4</v>
      </c>
      <c r="T133" s="163">
        <f>S133*H133</f>
        <v>1.9861499999999999E-3</v>
      </c>
      <c r="AR133" s="22" t="s">
        <v>185</v>
      </c>
      <c r="AT133" s="22" t="s">
        <v>136</v>
      </c>
      <c r="AU133" s="22" t="s">
        <v>141</v>
      </c>
      <c r="AY133" s="22" t="s">
        <v>133</v>
      </c>
      <c r="BE133" s="164">
        <f>IF(N133="základní",J133,0)</f>
        <v>0</v>
      </c>
      <c r="BF133" s="164">
        <f>IF(N133="snížená",J133,0)</f>
        <v>0</v>
      </c>
      <c r="BG133" s="164">
        <f>IF(N133="zákl. přenesená",J133,0)</f>
        <v>0</v>
      </c>
      <c r="BH133" s="164">
        <f>IF(N133="sníž. přenesená",J133,0)</f>
        <v>0</v>
      </c>
      <c r="BI133" s="164">
        <f>IF(N133="nulová",J133,0)</f>
        <v>0</v>
      </c>
      <c r="BJ133" s="22" t="s">
        <v>141</v>
      </c>
      <c r="BK133" s="164">
        <f>ROUND(I133*H133,2)</f>
        <v>0</v>
      </c>
      <c r="BL133" s="22" t="s">
        <v>185</v>
      </c>
      <c r="BM133" s="22" t="s">
        <v>192</v>
      </c>
    </row>
    <row r="134" spans="2:65" s="13" customFormat="1">
      <c r="B134" s="180"/>
      <c r="D134" s="166" t="s">
        <v>143</v>
      </c>
      <c r="E134" s="181" t="s">
        <v>5</v>
      </c>
      <c r="F134" s="182" t="s">
        <v>193</v>
      </c>
      <c r="H134" s="181" t="s">
        <v>5</v>
      </c>
      <c r="I134" s="183"/>
      <c r="L134" s="180"/>
      <c r="M134" s="184"/>
      <c r="T134" s="185"/>
      <c r="AT134" s="181" t="s">
        <v>143</v>
      </c>
      <c r="AU134" s="181" t="s">
        <v>141</v>
      </c>
      <c r="AV134" s="13" t="s">
        <v>76</v>
      </c>
      <c r="AW134" s="13" t="s">
        <v>35</v>
      </c>
      <c r="AX134" s="13" t="s">
        <v>71</v>
      </c>
      <c r="AY134" s="181" t="s">
        <v>133</v>
      </c>
    </row>
    <row r="135" spans="2:65" s="11" customFormat="1">
      <c r="B135" s="165"/>
      <c r="D135" s="166" t="s">
        <v>143</v>
      </c>
      <c r="E135" s="167" t="s">
        <v>5</v>
      </c>
      <c r="F135" s="168" t="s">
        <v>194</v>
      </c>
      <c r="H135" s="169">
        <v>3.8220000000000001</v>
      </c>
      <c r="I135" s="170"/>
      <c r="L135" s="165"/>
      <c r="M135" s="171"/>
      <c r="T135" s="172"/>
      <c r="AT135" s="167" t="s">
        <v>143</v>
      </c>
      <c r="AU135" s="167" t="s">
        <v>141</v>
      </c>
      <c r="AV135" s="11" t="s">
        <v>141</v>
      </c>
      <c r="AW135" s="11" t="s">
        <v>35</v>
      </c>
      <c r="AX135" s="11" t="s">
        <v>71</v>
      </c>
      <c r="AY135" s="167" t="s">
        <v>133</v>
      </c>
    </row>
    <row r="136" spans="2:65" s="11" customFormat="1">
      <c r="B136" s="165"/>
      <c r="D136" s="166" t="s">
        <v>143</v>
      </c>
      <c r="E136" s="167" t="s">
        <v>5</v>
      </c>
      <c r="F136" s="168" t="s">
        <v>195</v>
      </c>
      <c r="H136" s="169">
        <v>4.3680000000000003</v>
      </c>
      <c r="I136" s="170"/>
      <c r="L136" s="165"/>
      <c r="M136" s="171"/>
      <c r="T136" s="172"/>
      <c r="AT136" s="167" t="s">
        <v>143</v>
      </c>
      <c r="AU136" s="167" t="s">
        <v>141</v>
      </c>
      <c r="AV136" s="11" t="s">
        <v>141</v>
      </c>
      <c r="AW136" s="11" t="s">
        <v>35</v>
      </c>
      <c r="AX136" s="11" t="s">
        <v>71</v>
      </c>
      <c r="AY136" s="167" t="s">
        <v>133</v>
      </c>
    </row>
    <row r="137" spans="2:65" s="11" customFormat="1">
      <c r="B137" s="165"/>
      <c r="D137" s="166" t="s">
        <v>143</v>
      </c>
      <c r="E137" s="167" t="s">
        <v>5</v>
      </c>
      <c r="F137" s="168" t="s">
        <v>148</v>
      </c>
      <c r="H137" s="169">
        <v>5.0510000000000002</v>
      </c>
      <c r="I137" s="170"/>
      <c r="L137" s="165"/>
      <c r="M137" s="171"/>
      <c r="T137" s="172"/>
      <c r="AT137" s="167" t="s">
        <v>143</v>
      </c>
      <c r="AU137" s="167" t="s">
        <v>141</v>
      </c>
      <c r="AV137" s="11" t="s">
        <v>141</v>
      </c>
      <c r="AW137" s="11" t="s">
        <v>35</v>
      </c>
      <c r="AX137" s="11" t="s">
        <v>71</v>
      </c>
      <c r="AY137" s="167" t="s">
        <v>133</v>
      </c>
    </row>
    <row r="138" spans="2:65" s="12" customFormat="1">
      <c r="B138" s="173"/>
      <c r="D138" s="166" t="s">
        <v>143</v>
      </c>
      <c r="E138" s="174" t="s">
        <v>5</v>
      </c>
      <c r="F138" s="175" t="s">
        <v>150</v>
      </c>
      <c r="H138" s="176">
        <v>13.241</v>
      </c>
      <c r="I138" s="177"/>
      <c r="L138" s="173"/>
      <c r="M138" s="178"/>
      <c r="T138" s="179"/>
      <c r="AT138" s="174" t="s">
        <v>143</v>
      </c>
      <c r="AU138" s="174" t="s">
        <v>141</v>
      </c>
      <c r="AV138" s="12" t="s">
        <v>140</v>
      </c>
      <c r="AW138" s="12" t="s">
        <v>35</v>
      </c>
      <c r="AX138" s="12" t="s">
        <v>76</v>
      </c>
      <c r="AY138" s="174" t="s">
        <v>133</v>
      </c>
    </row>
    <row r="139" spans="2:65" s="1" customFormat="1" ht="25.5" customHeight="1">
      <c r="B139" s="152"/>
      <c r="C139" s="153">
        <v>12</v>
      </c>
      <c r="D139" s="153" t="s">
        <v>136</v>
      </c>
      <c r="E139" s="154" t="s">
        <v>196</v>
      </c>
      <c r="F139" s="155" t="s">
        <v>197</v>
      </c>
      <c r="G139" s="156" t="s">
        <v>139</v>
      </c>
      <c r="H139" s="157">
        <v>60.5</v>
      </c>
      <c r="I139" s="158"/>
      <c r="J139" s="159">
        <f>ROUND(I139*H139,2)</f>
        <v>0</v>
      </c>
      <c r="K139" s="155"/>
      <c r="L139" s="38"/>
      <c r="M139" s="160" t="s">
        <v>5</v>
      </c>
      <c r="N139" s="161" t="s">
        <v>43</v>
      </c>
      <c r="P139" s="162">
        <f>O139*H139</f>
        <v>0</v>
      </c>
      <c r="Q139" s="162">
        <v>4.0000000000000003E-5</v>
      </c>
      <c r="R139" s="162">
        <f>Q139*H139</f>
        <v>2.4200000000000003E-3</v>
      </c>
      <c r="S139" s="162">
        <v>0</v>
      </c>
      <c r="T139" s="163">
        <f>S139*H139</f>
        <v>0</v>
      </c>
      <c r="AR139" s="22" t="s">
        <v>140</v>
      </c>
      <c r="AT139" s="22" t="s">
        <v>136</v>
      </c>
      <c r="AU139" s="22" t="s">
        <v>141</v>
      </c>
      <c r="AY139" s="22" t="s">
        <v>133</v>
      </c>
      <c r="BE139" s="164">
        <f>IF(N139="základní",J139,0)</f>
        <v>0</v>
      </c>
      <c r="BF139" s="164">
        <f>IF(N139="snížená",J139,0)</f>
        <v>0</v>
      </c>
      <c r="BG139" s="164">
        <f>IF(N139="zákl. přenesená",J139,0)</f>
        <v>0</v>
      </c>
      <c r="BH139" s="164">
        <f>IF(N139="sníž. přenesená",J139,0)</f>
        <v>0</v>
      </c>
      <c r="BI139" s="164">
        <f>IF(N139="nulová",J139,0)</f>
        <v>0</v>
      </c>
      <c r="BJ139" s="22" t="s">
        <v>141</v>
      </c>
      <c r="BK139" s="164">
        <f>ROUND(I139*H139,2)</f>
        <v>0</v>
      </c>
      <c r="BL139" s="22" t="s">
        <v>140</v>
      </c>
      <c r="BM139" s="22" t="s">
        <v>198</v>
      </c>
    </row>
    <row r="140" spans="2:65" s="11" customFormat="1">
      <c r="B140" s="165"/>
      <c r="D140" s="166" t="s">
        <v>143</v>
      </c>
      <c r="E140" s="167" t="s">
        <v>5</v>
      </c>
      <c r="F140" s="168" t="s">
        <v>199</v>
      </c>
      <c r="H140" s="169">
        <v>10.5</v>
      </c>
      <c r="I140" s="170"/>
      <c r="L140" s="165"/>
      <c r="M140" s="171"/>
      <c r="T140" s="172"/>
      <c r="AT140" s="167" t="s">
        <v>143</v>
      </c>
      <c r="AU140" s="167" t="s">
        <v>141</v>
      </c>
      <c r="AV140" s="11" t="s">
        <v>141</v>
      </c>
      <c r="AW140" s="11" t="s">
        <v>35</v>
      </c>
      <c r="AX140" s="11" t="s">
        <v>71</v>
      </c>
      <c r="AY140" s="167" t="s">
        <v>133</v>
      </c>
    </row>
    <row r="141" spans="2:65" s="13" customFormat="1">
      <c r="B141" s="180"/>
      <c r="D141" s="166" t="s">
        <v>143</v>
      </c>
      <c r="E141" s="181" t="s">
        <v>5</v>
      </c>
      <c r="F141" s="182" t="s">
        <v>200</v>
      </c>
      <c r="H141" s="181" t="s">
        <v>5</v>
      </c>
      <c r="I141" s="183"/>
      <c r="L141" s="180"/>
      <c r="M141" s="184"/>
      <c r="T141" s="185"/>
      <c r="AT141" s="181" t="s">
        <v>143</v>
      </c>
      <c r="AU141" s="181" t="s">
        <v>141</v>
      </c>
      <c r="AV141" s="13" t="s">
        <v>76</v>
      </c>
      <c r="AW141" s="13" t="s">
        <v>35</v>
      </c>
      <c r="AX141" s="13" t="s">
        <v>71</v>
      </c>
      <c r="AY141" s="181" t="s">
        <v>133</v>
      </c>
    </row>
    <row r="142" spans="2:65" s="11" customFormat="1">
      <c r="B142" s="165"/>
      <c r="D142" s="166" t="s">
        <v>143</v>
      </c>
      <c r="E142" s="167" t="s">
        <v>5</v>
      </c>
      <c r="F142" s="168" t="s">
        <v>168</v>
      </c>
      <c r="H142" s="169">
        <v>50</v>
      </c>
      <c r="I142" s="170"/>
      <c r="L142" s="165"/>
      <c r="M142" s="171"/>
      <c r="T142" s="172"/>
      <c r="AT142" s="167" t="s">
        <v>143</v>
      </c>
      <c r="AU142" s="167" t="s">
        <v>141</v>
      </c>
      <c r="AV142" s="11" t="s">
        <v>141</v>
      </c>
      <c r="AW142" s="11" t="s">
        <v>35</v>
      </c>
      <c r="AX142" s="11" t="s">
        <v>71</v>
      </c>
      <c r="AY142" s="167" t="s">
        <v>133</v>
      </c>
    </row>
    <row r="143" spans="2:65" s="12" customFormat="1">
      <c r="B143" s="173"/>
      <c r="D143" s="166" t="s">
        <v>143</v>
      </c>
      <c r="E143" s="174" t="s">
        <v>5</v>
      </c>
      <c r="F143" s="175" t="s">
        <v>150</v>
      </c>
      <c r="H143" s="176">
        <v>60.5</v>
      </c>
      <c r="I143" s="177"/>
      <c r="L143" s="173"/>
      <c r="M143" s="178"/>
      <c r="T143" s="179"/>
      <c r="AT143" s="174" t="s">
        <v>143</v>
      </c>
      <c r="AU143" s="174" t="s">
        <v>141</v>
      </c>
      <c r="AV143" s="12" t="s">
        <v>140</v>
      </c>
      <c r="AW143" s="12" t="s">
        <v>35</v>
      </c>
      <c r="AX143" s="12" t="s">
        <v>76</v>
      </c>
      <c r="AY143" s="174" t="s">
        <v>133</v>
      </c>
    </row>
    <row r="144" spans="2:65" s="1" customFormat="1" ht="38.25" customHeight="1">
      <c r="B144" s="152"/>
      <c r="C144" s="153">
        <v>13</v>
      </c>
      <c r="D144" s="153" t="s">
        <v>136</v>
      </c>
      <c r="E144" s="154" t="s">
        <v>201</v>
      </c>
      <c r="F144" s="155" t="s">
        <v>202</v>
      </c>
      <c r="G144" s="156" t="s">
        <v>139</v>
      </c>
      <c r="H144" s="157">
        <v>33.319000000000003</v>
      </c>
      <c r="I144" s="158"/>
      <c r="J144" s="159">
        <f>ROUND(I144*H144,2)</f>
        <v>0</v>
      </c>
      <c r="K144" s="155"/>
      <c r="L144" s="38"/>
      <c r="M144" s="160" t="s">
        <v>5</v>
      </c>
      <c r="N144" s="161" t="s">
        <v>43</v>
      </c>
      <c r="P144" s="162">
        <f>O144*H144</f>
        <v>0</v>
      </c>
      <c r="Q144" s="162">
        <v>0</v>
      </c>
      <c r="R144" s="162">
        <f>Q144*H144</f>
        <v>0</v>
      </c>
      <c r="S144" s="162">
        <v>0.1</v>
      </c>
      <c r="T144" s="163">
        <f>S144*H144</f>
        <v>3.3319000000000005</v>
      </c>
      <c r="AR144" s="22" t="s">
        <v>140</v>
      </c>
      <c r="AT144" s="22" t="s">
        <v>136</v>
      </c>
      <c r="AU144" s="22" t="s">
        <v>141</v>
      </c>
      <c r="AY144" s="22" t="s">
        <v>133</v>
      </c>
      <c r="BE144" s="164">
        <f>IF(N144="základní",J144,0)</f>
        <v>0</v>
      </c>
      <c r="BF144" s="164">
        <f>IF(N144="snížená",J144,0)</f>
        <v>0</v>
      </c>
      <c r="BG144" s="164">
        <f>IF(N144="zákl. přenesená",J144,0)</f>
        <v>0</v>
      </c>
      <c r="BH144" s="164">
        <f>IF(N144="sníž. přenesená",J144,0)</f>
        <v>0</v>
      </c>
      <c r="BI144" s="164">
        <f>IF(N144="nulová",J144,0)</f>
        <v>0</v>
      </c>
      <c r="BJ144" s="22" t="s">
        <v>141</v>
      </c>
      <c r="BK144" s="164">
        <f>ROUND(I144*H144,2)</f>
        <v>0</v>
      </c>
      <c r="BL144" s="22" t="s">
        <v>140</v>
      </c>
      <c r="BM144" s="22" t="s">
        <v>203</v>
      </c>
    </row>
    <row r="145" spans="2:65" s="11" customFormat="1">
      <c r="B145" s="165"/>
      <c r="D145" s="166" t="s">
        <v>143</v>
      </c>
      <c r="E145" s="167" t="s">
        <v>5</v>
      </c>
      <c r="F145" s="168" t="s">
        <v>204</v>
      </c>
      <c r="H145" s="169">
        <v>33.319000000000003</v>
      </c>
      <c r="I145" s="170"/>
      <c r="L145" s="165"/>
      <c r="M145" s="171"/>
      <c r="T145" s="172"/>
      <c r="AT145" s="167" t="s">
        <v>143</v>
      </c>
      <c r="AU145" s="167" t="s">
        <v>141</v>
      </c>
      <c r="AV145" s="11" t="s">
        <v>141</v>
      </c>
      <c r="AW145" s="11" t="s">
        <v>35</v>
      </c>
      <c r="AX145" s="11" t="s">
        <v>76</v>
      </c>
      <c r="AY145" s="167" t="s">
        <v>133</v>
      </c>
    </row>
    <row r="146" spans="2:65" s="1" customFormat="1" ht="16.5" customHeight="1">
      <c r="B146" s="152"/>
      <c r="C146" s="153">
        <v>14</v>
      </c>
      <c r="D146" s="153" t="s">
        <v>136</v>
      </c>
      <c r="E146" s="154" t="s">
        <v>205</v>
      </c>
      <c r="F146" s="155" t="s">
        <v>206</v>
      </c>
      <c r="G146" s="156" t="s">
        <v>139</v>
      </c>
      <c r="H146" s="157">
        <v>6.3390000000000004</v>
      </c>
      <c r="I146" s="158"/>
      <c r="J146" s="159">
        <f>ROUND(I146*H146,2)</f>
        <v>0</v>
      </c>
      <c r="K146" s="155"/>
      <c r="L146" s="38"/>
      <c r="M146" s="160" t="s">
        <v>5</v>
      </c>
      <c r="N146" s="161" t="s">
        <v>43</v>
      </c>
      <c r="P146" s="162">
        <f>O146*H146</f>
        <v>0</v>
      </c>
      <c r="Q146" s="162">
        <v>0</v>
      </c>
      <c r="R146" s="162">
        <f>Q146*H146</f>
        <v>0</v>
      </c>
      <c r="S146" s="162">
        <v>0</v>
      </c>
      <c r="T146" s="163">
        <f>S146*H146</f>
        <v>0</v>
      </c>
      <c r="AR146" s="22" t="s">
        <v>140</v>
      </c>
      <c r="AT146" s="22" t="s">
        <v>136</v>
      </c>
      <c r="AU146" s="22" t="s">
        <v>141</v>
      </c>
      <c r="AY146" s="22" t="s">
        <v>133</v>
      </c>
      <c r="BE146" s="164">
        <f>IF(N146="základní",J146,0)</f>
        <v>0</v>
      </c>
      <c r="BF146" s="164">
        <f>IF(N146="snížená",J146,0)</f>
        <v>0</v>
      </c>
      <c r="BG146" s="164">
        <f>IF(N146="zákl. přenesená",J146,0)</f>
        <v>0</v>
      </c>
      <c r="BH146" s="164">
        <f>IF(N146="sníž. přenesená",J146,0)</f>
        <v>0</v>
      </c>
      <c r="BI146" s="164">
        <f>IF(N146="nulová",J146,0)</f>
        <v>0</v>
      </c>
      <c r="BJ146" s="22" t="s">
        <v>141</v>
      </c>
      <c r="BK146" s="164">
        <f>ROUND(I146*H146,2)</f>
        <v>0</v>
      </c>
      <c r="BL146" s="22" t="s">
        <v>140</v>
      </c>
      <c r="BM146" s="22" t="s">
        <v>207</v>
      </c>
    </row>
    <row r="147" spans="2:65" s="11" customFormat="1">
      <c r="B147" s="165"/>
      <c r="D147" s="166" t="s">
        <v>143</v>
      </c>
      <c r="E147" s="167" t="s">
        <v>5</v>
      </c>
      <c r="F147" s="168" t="s">
        <v>208</v>
      </c>
      <c r="H147" s="169">
        <v>4.2389999999999999</v>
      </c>
      <c r="I147" s="170"/>
      <c r="L147" s="165"/>
      <c r="M147" s="171"/>
      <c r="T147" s="172"/>
      <c r="AT147" s="167" t="s">
        <v>143</v>
      </c>
      <c r="AU147" s="167" t="s">
        <v>141</v>
      </c>
      <c r="AV147" s="11" t="s">
        <v>141</v>
      </c>
      <c r="AW147" s="11" t="s">
        <v>35</v>
      </c>
      <c r="AX147" s="11" t="s">
        <v>71</v>
      </c>
      <c r="AY147" s="167" t="s">
        <v>133</v>
      </c>
    </row>
    <row r="148" spans="2:65" s="11" customFormat="1">
      <c r="B148" s="165"/>
      <c r="D148" s="166" t="s">
        <v>143</v>
      </c>
      <c r="E148" s="167" t="s">
        <v>5</v>
      </c>
      <c r="F148" s="168" t="s">
        <v>209</v>
      </c>
      <c r="H148" s="169">
        <v>2.1</v>
      </c>
      <c r="I148" s="170"/>
      <c r="L148" s="165"/>
      <c r="M148" s="171"/>
      <c r="T148" s="172"/>
      <c r="AT148" s="167" t="s">
        <v>143</v>
      </c>
      <c r="AU148" s="167" t="s">
        <v>141</v>
      </c>
      <c r="AV148" s="11" t="s">
        <v>141</v>
      </c>
      <c r="AW148" s="11" t="s">
        <v>35</v>
      </c>
      <c r="AX148" s="11" t="s">
        <v>71</v>
      </c>
      <c r="AY148" s="167" t="s">
        <v>133</v>
      </c>
    </row>
    <row r="149" spans="2:65" s="12" customFormat="1">
      <c r="B149" s="173"/>
      <c r="D149" s="166" t="s">
        <v>143</v>
      </c>
      <c r="E149" s="174" t="s">
        <v>5</v>
      </c>
      <c r="F149" s="175" t="s">
        <v>150</v>
      </c>
      <c r="H149" s="176">
        <v>6.3390000000000004</v>
      </c>
      <c r="I149" s="177"/>
      <c r="L149" s="173"/>
      <c r="M149" s="178"/>
      <c r="T149" s="179"/>
      <c r="AT149" s="174" t="s">
        <v>143</v>
      </c>
      <c r="AU149" s="174" t="s">
        <v>141</v>
      </c>
      <c r="AV149" s="12" t="s">
        <v>140</v>
      </c>
      <c r="AW149" s="12" t="s">
        <v>35</v>
      </c>
      <c r="AX149" s="12" t="s">
        <v>76</v>
      </c>
      <c r="AY149" s="174" t="s">
        <v>133</v>
      </c>
    </row>
    <row r="150" spans="2:65" s="10" customFormat="1" ht="29.85" customHeight="1">
      <c r="B150" s="140"/>
      <c r="D150" s="141" t="s">
        <v>70</v>
      </c>
      <c r="E150" s="150" t="s">
        <v>210</v>
      </c>
      <c r="F150" s="150" t="s">
        <v>211</v>
      </c>
      <c r="I150" s="143"/>
      <c r="J150" s="151">
        <f>BK150</f>
        <v>0</v>
      </c>
      <c r="L150" s="140"/>
      <c r="M150" s="145"/>
      <c r="P150" s="146">
        <f>SUM(P151:P157)</f>
        <v>0</v>
      </c>
      <c r="R150" s="146">
        <f>SUM(R151:R157)</f>
        <v>0</v>
      </c>
      <c r="T150" s="147">
        <f>SUM(T151:T157)</f>
        <v>0</v>
      </c>
      <c r="AR150" s="141" t="s">
        <v>76</v>
      </c>
      <c r="AT150" s="148" t="s">
        <v>70</v>
      </c>
      <c r="AU150" s="148" t="s">
        <v>76</v>
      </c>
      <c r="AY150" s="141" t="s">
        <v>133</v>
      </c>
      <c r="BK150" s="149">
        <f>SUM(BK151:BK157)</f>
        <v>0</v>
      </c>
    </row>
    <row r="151" spans="2:65" s="1" customFormat="1" ht="25.5" customHeight="1">
      <c r="B151" s="152"/>
      <c r="C151" s="153">
        <v>15</v>
      </c>
      <c r="D151" s="153" t="s">
        <v>136</v>
      </c>
      <c r="E151" s="154" t="s">
        <v>212</v>
      </c>
      <c r="F151" s="155" t="s">
        <v>213</v>
      </c>
      <c r="G151" s="156" t="s">
        <v>214</v>
      </c>
      <c r="H151" s="157">
        <v>3.8159999999999998</v>
      </c>
      <c r="I151" s="158"/>
      <c r="J151" s="159">
        <f>ROUND(I151*H151,2)</f>
        <v>0</v>
      </c>
      <c r="K151" s="155"/>
      <c r="L151" s="38"/>
      <c r="M151" s="160" t="s">
        <v>5</v>
      </c>
      <c r="N151" s="161" t="s">
        <v>43</v>
      </c>
      <c r="P151" s="162">
        <f>O151*H151</f>
        <v>0</v>
      </c>
      <c r="Q151" s="162">
        <v>0</v>
      </c>
      <c r="R151" s="162">
        <f>Q151*H151</f>
        <v>0</v>
      </c>
      <c r="S151" s="162">
        <v>0</v>
      </c>
      <c r="T151" s="163">
        <f>S151*H151</f>
        <v>0</v>
      </c>
      <c r="AR151" s="22" t="s">
        <v>140</v>
      </c>
      <c r="AT151" s="22" t="s">
        <v>136</v>
      </c>
      <c r="AU151" s="22" t="s">
        <v>141</v>
      </c>
      <c r="AY151" s="22" t="s">
        <v>133</v>
      </c>
      <c r="BE151" s="164">
        <f>IF(N151="základní",J151,0)</f>
        <v>0</v>
      </c>
      <c r="BF151" s="164">
        <f>IF(N151="snížená",J151,0)</f>
        <v>0</v>
      </c>
      <c r="BG151" s="164">
        <f>IF(N151="zákl. přenesená",J151,0)</f>
        <v>0</v>
      </c>
      <c r="BH151" s="164">
        <f>IF(N151="sníž. přenesená",J151,0)</f>
        <v>0</v>
      </c>
      <c r="BI151" s="164">
        <f>IF(N151="nulová",J151,0)</f>
        <v>0</v>
      </c>
      <c r="BJ151" s="22" t="s">
        <v>141</v>
      </c>
      <c r="BK151" s="164">
        <f>ROUND(I151*H151,2)</f>
        <v>0</v>
      </c>
      <c r="BL151" s="22" t="s">
        <v>140</v>
      </c>
      <c r="BM151" s="22" t="s">
        <v>215</v>
      </c>
    </row>
    <row r="152" spans="2:65" s="1" customFormat="1" ht="38.25" customHeight="1">
      <c r="B152" s="152"/>
      <c r="C152" s="153">
        <v>16</v>
      </c>
      <c r="D152" s="153" t="s">
        <v>136</v>
      </c>
      <c r="E152" s="154" t="s">
        <v>216</v>
      </c>
      <c r="F152" s="155" t="s">
        <v>217</v>
      </c>
      <c r="G152" s="156" t="s">
        <v>214</v>
      </c>
      <c r="H152" s="157">
        <v>190.8</v>
      </c>
      <c r="I152" s="158"/>
      <c r="J152" s="159">
        <f>ROUND(I152*H152,2)</f>
        <v>0</v>
      </c>
      <c r="K152" s="155"/>
      <c r="L152" s="38"/>
      <c r="M152" s="160" t="s">
        <v>5</v>
      </c>
      <c r="N152" s="161" t="s">
        <v>43</v>
      </c>
      <c r="P152" s="162">
        <f>O152*H152</f>
        <v>0</v>
      </c>
      <c r="Q152" s="162">
        <v>0</v>
      </c>
      <c r="R152" s="162">
        <f>Q152*H152</f>
        <v>0</v>
      </c>
      <c r="S152" s="162">
        <v>0</v>
      </c>
      <c r="T152" s="163">
        <f>S152*H152</f>
        <v>0</v>
      </c>
      <c r="AR152" s="22" t="s">
        <v>140</v>
      </c>
      <c r="AT152" s="22" t="s">
        <v>136</v>
      </c>
      <c r="AU152" s="22" t="s">
        <v>141</v>
      </c>
      <c r="AY152" s="22" t="s">
        <v>133</v>
      </c>
      <c r="BE152" s="164">
        <f>IF(N152="základní",J152,0)</f>
        <v>0</v>
      </c>
      <c r="BF152" s="164">
        <f>IF(N152="snížená",J152,0)</f>
        <v>0</v>
      </c>
      <c r="BG152" s="164">
        <f>IF(N152="zákl. přenesená",J152,0)</f>
        <v>0</v>
      </c>
      <c r="BH152" s="164">
        <f>IF(N152="sníž. přenesená",J152,0)</f>
        <v>0</v>
      </c>
      <c r="BI152" s="164">
        <f>IF(N152="nulová",J152,0)</f>
        <v>0</v>
      </c>
      <c r="BJ152" s="22" t="s">
        <v>141</v>
      </c>
      <c r="BK152" s="164">
        <f>ROUND(I152*H152,2)</f>
        <v>0</v>
      </c>
      <c r="BL152" s="22" t="s">
        <v>140</v>
      </c>
      <c r="BM152" s="22" t="s">
        <v>218</v>
      </c>
    </row>
    <row r="153" spans="2:65" s="11" customFormat="1">
      <c r="B153" s="165"/>
      <c r="D153" s="166" t="s">
        <v>143</v>
      </c>
      <c r="F153" s="168" t="s">
        <v>219</v>
      </c>
      <c r="H153" s="169">
        <v>190.8</v>
      </c>
      <c r="I153" s="170"/>
      <c r="L153" s="165"/>
      <c r="M153" s="171"/>
      <c r="T153" s="172"/>
      <c r="AT153" s="167" t="s">
        <v>143</v>
      </c>
      <c r="AU153" s="167" t="s">
        <v>141</v>
      </c>
      <c r="AV153" s="11" t="s">
        <v>141</v>
      </c>
      <c r="AW153" s="11" t="s">
        <v>6</v>
      </c>
      <c r="AX153" s="11" t="s">
        <v>76</v>
      </c>
      <c r="AY153" s="167" t="s">
        <v>133</v>
      </c>
    </row>
    <row r="154" spans="2:65" s="1" customFormat="1" ht="25.5" customHeight="1">
      <c r="B154" s="152"/>
      <c r="C154" s="153">
        <v>17</v>
      </c>
      <c r="D154" s="153" t="s">
        <v>136</v>
      </c>
      <c r="E154" s="154" t="s">
        <v>220</v>
      </c>
      <c r="F154" s="155" t="s">
        <v>221</v>
      </c>
      <c r="G154" s="156" t="s">
        <v>214</v>
      </c>
      <c r="H154" s="157">
        <v>3.8159999999999998</v>
      </c>
      <c r="I154" s="158"/>
      <c r="J154" s="159">
        <f>ROUND(I154*H154,2)</f>
        <v>0</v>
      </c>
      <c r="K154" s="155"/>
      <c r="L154" s="38"/>
      <c r="M154" s="160" t="s">
        <v>5</v>
      </c>
      <c r="N154" s="161" t="s">
        <v>43</v>
      </c>
      <c r="P154" s="162">
        <f>O154*H154</f>
        <v>0</v>
      </c>
      <c r="Q154" s="162">
        <v>0</v>
      </c>
      <c r="R154" s="162">
        <f>Q154*H154</f>
        <v>0</v>
      </c>
      <c r="S154" s="162">
        <v>0</v>
      </c>
      <c r="T154" s="163">
        <f>S154*H154</f>
        <v>0</v>
      </c>
      <c r="AR154" s="22" t="s">
        <v>140</v>
      </c>
      <c r="AT154" s="22" t="s">
        <v>136</v>
      </c>
      <c r="AU154" s="22" t="s">
        <v>141</v>
      </c>
      <c r="AY154" s="22" t="s">
        <v>133</v>
      </c>
      <c r="BE154" s="164">
        <f>IF(N154="základní",J154,0)</f>
        <v>0</v>
      </c>
      <c r="BF154" s="164">
        <f>IF(N154="snížená",J154,0)</f>
        <v>0</v>
      </c>
      <c r="BG154" s="164">
        <f>IF(N154="zákl. přenesená",J154,0)</f>
        <v>0</v>
      </c>
      <c r="BH154" s="164">
        <f>IF(N154="sníž. přenesená",J154,0)</f>
        <v>0</v>
      </c>
      <c r="BI154" s="164">
        <f>IF(N154="nulová",J154,0)</f>
        <v>0</v>
      </c>
      <c r="BJ154" s="22" t="s">
        <v>141</v>
      </c>
      <c r="BK154" s="164">
        <f>ROUND(I154*H154,2)</f>
        <v>0</v>
      </c>
      <c r="BL154" s="22" t="s">
        <v>140</v>
      </c>
      <c r="BM154" s="22" t="s">
        <v>222</v>
      </c>
    </row>
    <row r="155" spans="2:65" s="1" customFormat="1" ht="25.5" customHeight="1">
      <c r="B155" s="152"/>
      <c r="C155" s="153">
        <v>18</v>
      </c>
      <c r="D155" s="153" t="s">
        <v>136</v>
      </c>
      <c r="E155" s="154" t="s">
        <v>223</v>
      </c>
      <c r="F155" s="155" t="s">
        <v>224</v>
      </c>
      <c r="G155" s="156" t="s">
        <v>214</v>
      </c>
      <c r="H155" s="157">
        <v>34.344000000000001</v>
      </c>
      <c r="I155" s="158"/>
      <c r="J155" s="159">
        <f>ROUND(I155*H155,2)</f>
        <v>0</v>
      </c>
      <c r="K155" s="155"/>
      <c r="L155" s="38"/>
      <c r="M155" s="160" t="s">
        <v>5</v>
      </c>
      <c r="N155" s="161" t="s">
        <v>43</v>
      </c>
      <c r="P155" s="162">
        <f>O155*H155</f>
        <v>0</v>
      </c>
      <c r="Q155" s="162">
        <v>0</v>
      </c>
      <c r="R155" s="162">
        <f>Q155*H155</f>
        <v>0</v>
      </c>
      <c r="S155" s="162">
        <v>0</v>
      </c>
      <c r="T155" s="163">
        <f>S155*H155</f>
        <v>0</v>
      </c>
      <c r="AR155" s="22" t="s">
        <v>140</v>
      </c>
      <c r="AT155" s="22" t="s">
        <v>136</v>
      </c>
      <c r="AU155" s="22" t="s">
        <v>141</v>
      </c>
      <c r="AY155" s="22" t="s">
        <v>133</v>
      </c>
      <c r="BE155" s="164">
        <f>IF(N155="základní",J155,0)</f>
        <v>0</v>
      </c>
      <c r="BF155" s="164">
        <f>IF(N155="snížená",J155,0)</f>
        <v>0</v>
      </c>
      <c r="BG155" s="164">
        <f>IF(N155="zákl. přenesená",J155,0)</f>
        <v>0</v>
      </c>
      <c r="BH155" s="164">
        <f>IF(N155="sníž. přenesená",J155,0)</f>
        <v>0</v>
      </c>
      <c r="BI155" s="164">
        <f>IF(N155="nulová",J155,0)</f>
        <v>0</v>
      </c>
      <c r="BJ155" s="22" t="s">
        <v>141</v>
      </c>
      <c r="BK155" s="164">
        <f>ROUND(I155*H155,2)</f>
        <v>0</v>
      </c>
      <c r="BL155" s="22" t="s">
        <v>140</v>
      </c>
      <c r="BM155" s="22" t="s">
        <v>225</v>
      </c>
    </row>
    <row r="156" spans="2:65" s="11" customFormat="1">
      <c r="B156" s="165"/>
      <c r="D156" s="166" t="s">
        <v>143</v>
      </c>
      <c r="F156" s="168" t="s">
        <v>226</v>
      </c>
      <c r="H156" s="169">
        <v>34.344000000000001</v>
      </c>
      <c r="I156" s="170"/>
      <c r="L156" s="165"/>
      <c r="M156" s="171"/>
      <c r="T156" s="172"/>
      <c r="AT156" s="167" t="s">
        <v>143</v>
      </c>
      <c r="AU156" s="167" t="s">
        <v>141</v>
      </c>
      <c r="AV156" s="11" t="s">
        <v>141</v>
      </c>
      <c r="AW156" s="11" t="s">
        <v>6</v>
      </c>
      <c r="AX156" s="11" t="s">
        <v>76</v>
      </c>
      <c r="AY156" s="167" t="s">
        <v>133</v>
      </c>
    </row>
    <row r="157" spans="2:65" s="1" customFormat="1" ht="38.25" customHeight="1">
      <c r="B157" s="152"/>
      <c r="C157" s="153">
        <v>19</v>
      </c>
      <c r="D157" s="153" t="s">
        <v>136</v>
      </c>
      <c r="E157" s="154" t="s">
        <v>227</v>
      </c>
      <c r="F157" s="155" t="s">
        <v>228</v>
      </c>
      <c r="G157" s="156" t="s">
        <v>214</v>
      </c>
      <c r="H157" s="157">
        <v>3.8159999999999998</v>
      </c>
      <c r="I157" s="158"/>
      <c r="J157" s="159">
        <f>ROUND(I157*H157,2)</f>
        <v>0</v>
      </c>
      <c r="K157" s="155"/>
      <c r="L157" s="38"/>
      <c r="M157" s="160" t="s">
        <v>5</v>
      </c>
      <c r="N157" s="161" t="s">
        <v>43</v>
      </c>
      <c r="P157" s="162">
        <f>O157*H157</f>
        <v>0</v>
      </c>
      <c r="Q157" s="162">
        <v>0</v>
      </c>
      <c r="R157" s="162">
        <f>Q157*H157</f>
        <v>0</v>
      </c>
      <c r="S157" s="162">
        <v>0</v>
      </c>
      <c r="T157" s="163">
        <f>S157*H157</f>
        <v>0</v>
      </c>
      <c r="AR157" s="22" t="s">
        <v>140</v>
      </c>
      <c r="AT157" s="22" t="s">
        <v>136</v>
      </c>
      <c r="AU157" s="22" t="s">
        <v>141</v>
      </c>
      <c r="AY157" s="22" t="s">
        <v>133</v>
      </c>
      <c r="BE157" s="164">
        <f>IF(N157="základní",J157,0)</f>
        <v>0</v>
      </c>
      <c r="BF157" s="164">
        <f>IF(N157="snížená",J157,0)</f>
        <v>0</v>
      </c>
      <c r="BG157" s="164">
        <f>IF(N157="zákl. přenesená",J157,0)</f>
        <v>0</v>
      </c>
      <c r="BH157" s="164">
        <f>IF(N157="sníž. přenesená",J157,0)</f>
        <v>0</v>
      </c>
      <c r="BI157" s="164">
        <f>IF(N157="nulová",J157,0)</f>
        <v>0</v>
      </c>
      <c r="BJ157" s="22" t="s">
        <v>141</v>
      </c>
      <c r="BK157" s="164">
        <f>ROUND(I157*H157,2)</f>
        <v>0</v>
      </c>
      <c r="BL157" s="22" t="s">
        <v>140</v>
      </c>
      <c r="BM157" s="22" t="s">
        <v>229</v>
      </c>
    </row>
    <row r="158" spans="2:65" s="10" customFormat="1" ht="29.85" customHeight="1">
      <c r="B158" s="140"/>
      <c r="D158" s="141" t="s">
        <v>70</v>
      </c>
      <c r="E158" s="150" t="s">
        <v>230</v>
      </c>
      <c r="F158" s="150" t="s">
        <v>231</v>
      </c>
      <c r="I158" s="143"/>
      <c r="J158" s="151">
        <f>BK158</f>
        <v>0</v>
      </c>
      <c r="L158" s="140"/>
      <c r="M158" s="145"/>
      <c r="P158" s="146">
        <f>SUM(P159:P161)</f>
        <v>0</v>
      </c>
      <c r="R158" s="146">
        <f>SUM(R159:R161)</f>
        <v>0</v>
      </c>
      <c r="T158" s="147">
        <f>SUM(T159:T161)</f>
        <v>0</v>
      </c>
      <c r="AR158" s="141" t="s">
        <v>76</v>
      </c>
      <c r="AT158" s="148" t="s">
        <v>70</v>
      </c>
      <c r="AU158" s="148" t="s">
        <v>76</v>
      </c>
      <c r="AY158" s="141" t="s">
        <v>133</v>
      </c>
      <c r="BK158" s="149">
        <f>SUM(BK159:BK161)</f>
        <v>0</v>
      </c>
    </row>
    <row r="159" spans="2:65" s="1" customFormat="1" ht="38.25" customHeight="1">
      <c r="B159" s="152"/>
      <c r="C159" s="153">
        <v>20</v>
      </c>
      <c r="D159" s="153" t="s">
        <v>136</v>
      </c>
      <c r="E159" s="154" t="s">
        <v>232</v>
      </c>
      <c r="F159" s="155" t="s">
        <v>233</v>
      </c>
      <c r="G159" s="156" t="s">
        <v>214</v>
      </c>
      <c r="H159" s="157">
        <v>0.91900000000000004</v>
      </c>
      <c r="I159" s="158"/>
      <c r="J159" s="159">
        <f>ROUND(I159*H159,2)</f>
        <v>0</v>
      </c>
      <c r="K159" s="155"/>
      <c r="L159" s="38"/>
      <c r="M159" s="160" t="s">
        <v>5</v>
      </c>
      <c r="N159" s="161" t="s">
        <v>43</v>
      </c>
      <c r="P159" s="162">
        <f>O159*H159</f>
        <v>0</v>
      </c>
      <c r="Q159" s="162">
        <v>0</v>
      </c>
      <c r="R159" s="162">
        <f>Q159*H159</f>
        <v>0</v>
      </c>
      <c r="S159" s="162">
        <v>0</v>
      </c>
      <c r="T159" s="163">
        <f>S159*H159</f>
        <v>0</v>
      </c>
      <c r="AR159" s="22" t="s">
        <v>140</v>
      </c>
      <c r="AT159" s="22" t="s">
        <v>136</v>
      </c>
      <c r="AU159" s="22" t="s">
        <v>141</v>
      </c>
      <c r="AY159" s="22" t="s">
        <v>133</v>
      </c>
      <c r="BE159" s="164">
        <f>IF(N159="základní",J159,0)</f>
        <v>0</v>
      </c>
      <c r="BF159" s="164">
        <f>IF(N159="snížená",J159,0)</f>
        <v>0</v>
      </c>
      <c r="BG159" s="164">
        <f>IF(N159="zákl. přenesená",J159,0)</f>
        <v>0</v>
      </c>
      <c r="BH159" s="164">
        <f>IF(N159="sníž. přenesená",J159,0)</f>
        <v>0</v>
      </c>
      <c r="BI159" s="164">
        <f>IF(N159="nulová",J159,0)</f>
        <v>0</v>
      </c>
      <c r="BJ159" s="22" t="s">
        <v>141</v>
      </c>
      <c r="BK159" s="164">
        <f>ROUND(I159*H159,2)</f>
        <v>0</v>
      </c>
      <c r="BL159" s="22" t="s">
        <v>140</v>
      </c>
      <c r="BM159" s="22" t="s">
        <v>234</v>
      </c>
    </row>
    <row r="160" spans="2:65" s="1" customFormat="1" ht="51" customHeight="1">
      <c r="B160" s="152"/>
      <c r="C160" s="153">
        <v>21</v>
      </c>
      <c r="D160" s="153" t="s">
        <v>136</v>
      </c>
      <c r="E160" s="154" t="s">
        <v>235</v>
      </c>
      <c r="F160" s="155" t="s">
        <v>236</v>
      </c>
      <c r="G160" s="156" t="s">
        <v>214</v>
      </c>
      <c r="H160" s="157">
        <v>0.91900000000000004</v>
      </c>
      <c r="I160" s="158"/>
      <c r="J160" s="159">
        <f>ROUND(I160*H160,2)</f>
        <v>0</v>
      </c>
      <c r="K160" s="155"/>
      <c r="L160" s="38"/>
      <c r="M160" s="160" t="s">
        <v>5</v>
      </c>
      <c r="N160" s="161" t="s">
        <v>43</v>
      </c>
      <c r="P160" s="162">
        <f>O160*H160</f>
        <v>0</v>
      </c>
      <c r="Q160" s="162">
        <v>0</v>
      </c>
      <c r="R160" s="162">
        <f>Q160*H160</f>
        <v>0</v>
      </c>
      <c r="S160" s="162">
        <v>0</v>
      </c>
      <c r="T160" s="163">
        <f>S160*H160</f>
        <v>0</v>
      </c>
      <c r="AR160" s="22" t="s">
        <v>140</v>
      </c>
      <c r="AT160" s="22" t="s">
        <v>136</v>
      </c>
      <c r="AU160" s="22" t="s">
        <v>141</v>
      </c>
      <c r="AY160" s="22" t="s">
        <v>133</v>
      </c>
      <c r="BE160" s="164">
        <f>IF(N160="základní",J160,0)</f>
        <v>0</v>
      </c>
      <c r="BF160" s="164">
        <f>IF(N160="snížená",J160,0)</f>
        <v>0</v>
      </c>
      <c r="BG160" s="164">
        <f>IF(N160="zákl. přenesená",J160,0)</f>
        <v>0</v>
      </c>
      <c r="BH160" s="164">
        <f>IF(N160="sníž. přenesená",J160,0)</f>
        <v>0</v>
      </c>
      <c r="BI160" s="164">
        <f>IF(N160="nulová",J160,0)</f>
        <v>0</v>
      </c>
      <c r="BJ160" s="22" t="s">
        <v>141</v>
      </c>
      <c r="BK160" s="164">
        <f>ROUND(I160*H160,2)</f>
        <v>0</v>
      </c>
      <c r="BL160" s="22" t="s">
        <v>140</v>
      </c>
      <c r="BM160" s="22" t="s">
        <v>237</v>
      </c>
    </row>
    <row r="161" spans="2:65" s="1" customFormat="1" ht="38.25" customHeight="1">
      <c r="B161" s="152"/>
      <c r="C161" s="153">
        <v>22</v>
      </c>
      <c r="D161" s="153" t="s">
        <v>136</v>
      </c>
      <c r="E161" s="154" t="s">
        <v>238</v>
      </c>
      <c r="F161" s="155" t="s">
        <v>239</v>
      </c>
      <c r="G161" s="156" t="s">
        <v>214</v>
      </c>
      <c r="H161" s="157">
        <v>0.91900000000000004</v>
      </c>
      <c r="I161" s="158"/>
      <c r="J161" s="159">
        <f>ROUND(I161*H161,2)</f>
        <v>0</v>
      </c>
      <c r="K161" s="155"/>
      <c r="L161" s="38"/>
      <c r="M161" s="160" t="s">
        <v>5</v>
      </c>
      <c r="N161" s="161" t="s">
        <v>43</v>
      </c>
      <c r="P161" s="162">
        <f>O161*H161</f>
        <v>0</v>
      </c>
      <c r="Q161" s="162">
        <v>0</v>
      </c>
      <c r="R161" s="162">
        <f>Q161*H161</f>
        <v>0</v>
      </c>
      <c r="S161" s="162">
        <v>0</v>
      </c>
      <c r="T161" s="163">
        <f>S161*H161</f>
        <v>0</v>
      </c>
      <c r="AR161" s="22" t="s">
        <v>140</v>
      </c>
      <c r="AT161" s="22" t="s">
        <v>136</v>
      </c>
      <c r="AU161" s="22" t="s">
        <v>141</v>
      </c>
      <c r="AY161" s="22" t="s">
        <v>133</v>
      </c>
      <c r="BE161" s="164">
        <f>IF(N161="základní",J161,0)</f>
        <v>0</v>
      </c>
      <c r="BF161" s="164">
        <f>IF(N161="snížená",J161,0)</f>
        <v>0</v>
      </c>
      <c r="BG161" s="164">
        <f>IF(N161="zákl. přenesená",J161,0)</f>
        <v>0</v>
      </c>
      <c r="BH161" s="164">
        <f>IF(N161="sníž. přenesená",J161,0)</f>
        <v>0</v>
      </c>
      <c r="BI161" s="164">
        <f>IF(N161="nulová",J161,0)</f>
        <v>0</v>
      </c>
      <c r="BJ161" s="22" t="s">
        <v>141</v>
      </c>
      <c r="BK161" s="164">
        <f>ROUND(I161*H161,2)</f>
        <v>0</v>
      </c>
      <c r="BL161" s="22" t="s">
        <v>140</v>
      </c>
      <c r="BM161" s="22" t="s">
        <v>240</v>
      </c>
    </row>
    <row r="162" spans="2:65" s="10" customFormat="1" ht="37.35" customHeight="1">
      <c r="B162" s="140"/>
      <c r="D162" s="141" t="s">
        <v>70</v>
      </c>
      <c r="E162" s="142" t="s">
        <v>241</v>
      </c>
      <c r="F162" s="142" t="s">
        <v>242</v>
      </c>
      <c r="I162" s="143"/>
      <c r="J162" s="144">
        <f>+J163+J189+J199+J210+J221+J240+J243+J265+J270+J292+J309+J319+J331+J340+J346</f>
        <v>0</v>
      </c>
      <c r="L162" s="140"/>
      <c r="M162" s="145"/>
      <c r="P162" s="146">
        <f>P163+P189+P199+P210+P221+P240+P243+P265+P270+P292+P309+P319+P331+P340+P346</f>
        <v>0</v>
      </c>
      <c r="R162" s="146">
        <f>R163+R189+R199+R210+R221+R240+R243+R265+R270+R292+R309+R319+R331+R340+R346</f>
        <v>2.6684079799999996</v>
      </c>
      <c r="T162" s="147">
        <f>T163+T189+T199+T210+T221+T240+T243+T265+T270+T292+T309+T319+T331+T340+T346</f>
        <v>0.50203254999999991</v>
      </c>
      <c r="AR162" s="141" t="s">
        <v>141</v>
      </c>
      <c r="AT162" s="148" t="s">
        <v>70</v>
      </c>
      <c r="AU162" s="148" t="s">
        <v>71</v>
      </c>
      <c r="AY162" s="141" t="s">
        <v>133</v>
      </c>
      <c r="BK162" s="149">
        <f>BK163+BK189+BK199+BK210+BK221+BK240+BK243+BK265+BK270+BK292+BK309+BK319+BK331+BK340+BK346</f>
        <v>0</v>
      </c>
    </row>
    <row r="163" spans="2:65" s="10" customFormat="1" ht="19.899999999999999" customHeight="1">
      <c r="B163" s="140"/>
      <c r="D163" s="141" t="s">
        <v>70</v>
      </c>
      <c r="E163" s="150" t="s">
        <v>243</v>
      </c>
      <c r="F163" s="150" t="s">
        <v>244</v>
      </c>
      <c r="I163" s="143"/>
      <c r="J163" s="151">
        <f>BK163</f>
        <v>0</v>
      </c>
      <c r="L163" s="140"/>
      <c r="M163" s="145"/>
      <c r="P163" s="146">
        <f>SUM(P164:P188)</f>
        <v>0</v>
      </c>
      <c r="R163" s="146">
        <f>SUM(R164:R188)</f>
        <v>3.8534760000000001E-2</v>
      </c>
      <c r="T163" s="147">
        <f>SUM(T164:T188)</f>
        <v>0</v>
      </c>
      <c r="AR163" s="141" t="s">
        <v>141</v>
      </c>
      <c r="AT163" s="148" t="s">
        <v>70</v>
      </c>
      <c r="AU163" s="148" t="s">
        <v>76</v>
      </c>
      <c r="AY163" s="141" t="s">
        <v>133</v>
      </c>
      <c r="BK163" s="149">
        <f>SUM(BK164:BK188)</f>
        <v>0</v>
      </c>
    </row>
    <row r="164" spans="2:65" s="1" customFormat="1" ht="25.5" customHeight="1">
      <c r="B164" s="152"/>
      <c r="C164" s="153">
        <v>23</v>
      </c>
      <c r="D164" s="153" t="s">
        <v>136</v>
      </c>
      <c r="E164" s="154" t="s">
        <v>245</v>
      </c>
      <c r="F164" s="155" t="s">
        <v>836</v>
      </c>
      <c r="G164" s="156" t="s">
        <v>139</v>
      </c>
      <c r="H164" s="157">
        <v>3.863</v>
      </c>
      <c r="I164" s="158"/>
      <c r="J164" s="159">
        <f>ROUND(I164*H164,2)</f>
        <v>0</v>
      </c>
      <c r="K164" s="155"/>
      <c r="L164" s="38"/>
      <c r="M164" s="160" t="s">
        <v>5</v>
      </c>
      <c r="N164" s="161" t="s">
        <v>43</v>
      </c>
      <c r="P164" s="162">
        <f>O164*H164</f>
        <v>0</v>
      </c>
      <c r="Q164" s="162">
        <v>0</v>
      </c>
      <c r="R164" s="162">
        <f>Q164*H164</f>
        <v>0</v>
      </c>
      <c r="S164" s="162">
        <v>0</v>
      </c>
      <c r="T164" s="163">
        <f>S164*H164</f>
        <v>0</v>
      </c>
      <c r="AR164" s="22" t="s">
        <v>185</v>
      </c>
      <c r="AT164" s="22" t="s">
        <v>136</v>
      </c>
      <c r="AU164" s="22" t="s">
        <v>141</v>
      </c>
      <c r="AY164" s="22" t="s">
        <v>133</v>
      </c>
      <c r="BE164" s="164">
        <f>IF(N164="základní",J164,0)</f>
        <v>0</v>
      </c>
      <c r="BF164" s="164">
        <f>IF(N164="snížená",J164,0)</f>
        <v>0</v>
      </c>
      <c r="BG164" s="164">
        <f>IF(N164="zákl. přenesená",J164,0)</f>
        <v>0</v>
      </c>
      <c r="BH164" s="164">
        <f>IF(N164="sníž. přenesená",J164,0)</f>
        <v>0</v>
      </c>
      <c r="BI164" s="164">
        <f>IF(N164="nulová",J164,0)</f>
        <v>0</v>
      </c>
      <c r="BJ164" s="22" t="s">
        <v>141</v>
      </c>
      <c r="BK164" s="164">
        <f>ROUND(I164*H164,2)</f>
        <v>0</v>
      </c>
      <c r="BL164" s="22" t="s">
        <v>185</v>
      </c>
      <c r="BM164" s="22" t="s">
        <v>246</v>
      </c>
    </row>
    <row r="165" spans="2:65" s="11" customFormat="1">
      <c r="B165" s="165"/>
      <c r="D165" s="166" t="s">
        <v>143</v>
      </c>
      <c r="E165" s="167" t="s">
        <v>5</v>
      </c>
      <c r="F165" s="168" t="s">
        <v>173</v>
      </c>
      <c r="H165" s="169">
        <v>0.99299999999999999</v>
      </c>
      <c r="I165" s="170"/>
      <c r="L165" s="165"/>
      <c r="M165" s="171"/>
      <c r="T165" s="172"/>
      <c r="AT165" s="167" t="s">
        <v>143</v>
      </c>
      <c r="AU165" s="167" t="s">
        <v>141</v>
      </c>
      <c r="AV165" s="11" t="s">
        <v>141</v>
      </c>
      <c r="AW165" s="11" t="s">
        <v>35</v>
      </c>
      <c r="AX165" s="11" t="s">
        <v>71</v>
      </c>
      <c r="AY165" s="167" t="s">
        <v>133</v>
      </c>
    </row>
    <row r="166" spans="2:65" s="11" customFormat="1">
      <c r="B166" s="165"/>
      <c r="D166" s="166" t="s">
        <v>143</v>
      </c>
      <c r="E166" s="167" t="s">
        <v>5</v>
      </c>
      <c r="F166" s="168" t="s">
        <v>247</v>
      </c>
      <c r="H166" s="169">
        <v>2.87</v>
      </c>
      <c r="I166" s="170"/>
      <c r="L166" s="165"/>
      <c r="M166" s="171"/>
      <c r="T166" s="172"/>
      <c r="AT166" s="167" t="s">
        <v>143</v>
      </c>
      <c r="AU166" s="167" t="s">
        <v>141</v>
      </c>
      <c r="AV166" s="11" t="s">
        <v>141</v>
      </c>
      <c r="AW166" s="11" t="s">
        <v>35</v>
      </c>
      <c r="AX166" s="11" t="s">
        <v>71</v>
      </c>
      <c r="AY166" s="167" t="s">
        <v>133</v>
      </c>
    </row>
    <row r="167" spans="2:65" s="12" customFormat="1">
      <c r="B167" s="173"/>
      <c r="D167" s="166" t="s">
        <v>143</v>
      </c>
      <c r="E167" s="174" t="s">
        <v>5</v>
      </c>
      <c r="F167" s="175" t="s">
        <v>150</v>
      </c>
      <c r="H167" s="176">
        <v>3.863</v>
      </c>
      <c r="I167" s="177"/>
      <c r="L167" s="173"/>
      <c r="M167" s="178"/>
      <c r="T167" s="179"/>
      <c r="AT167" s="174" t="s">
        <v>143</v>
      </c>
      <c r="AU167" s="174" t="s">
        <v>141</v>
      </c>
      <c r="AV167" s="12" t="s">
        <v>140</v>
      </c>
      <c r="AW167" s="12" t="s">
        <v>35</v>
      </c>
      <c r="AX167" s="12" t="s">
        <v>76</v>
      </c>
      <c r="AY167" s="174" t="s">
        <v>133</v>
      </c>
    </row>
    <row r="168" spans="2:65" s="1" customFormat="1" ht="25.5" customHeight="1">
      <c r="B168" s="152"/>
      <c r="C168" s="153">
        <v>24</v>
      </c>
      <c r="D168" s="153" t="s">
        <v>136</v>
      </c>
      <c r="E168" s="154" t="s">
        <v>248</v>
      </c>
      <c r="F168" s="155" t="s">
        <v>837</v>
      </c>
      <c r="G168" s="156" t="s">
        <v>139</v>
      </c>
      <c r="H168" s="157">
        <v>8.5890000000000004</v>
      </c>
      <c r="I168" s="158"/>
      <c r="J168" s="159">
        <f>ROUND(I168*H168,2)</f>
        <v>0</v>
      </c>
      <c r="K168" s="155"/>
      <c r="L168" s="38"/>
      <c r="M168" s="160" t="s">
        <v>5</v>
      </c>
      <c r="N168" s="161" t="s">
        <v>43</v>
      </c>
      <c r="P168" s="162">
        <f>O168*H168</f>
        <v>0</v>
      </c>
      <c r="Q168" s="162">
        <v>0</v>
      </c>
      <c r="R168" s="162">
        <f>Q168*H168</f>
        <v>0</v>
      </c>
      <c r="S168" s="162">
        <v>0</v>
      </c>
      <c r="T168" s="163">
        <f>S168*H168</f>
        <v>0</v>
      </c>
      <c r="AR168" s="22" t="s">
        <v>185</v>
      </c>
      <c r="AT168" s="22" t="s">
        <v>136</v>
      </c>
      <c r="AU168" s="22" t="s">
        <v>141</v>
      </c>
      <c r="AY168" s="22" t="s">
        <v>133</v>
      </c>
      <c r="BE168" s="164">
        <f>IF(N168="základní",J168,0)</f>
        <v>0</v>
      </c>
      <c r="BF168" s="164">
        <f>IF(N168="snížená",J168,0)</f>
        <v>0</v>
      </c>
      <c r="BG168" s="164">
        <f>IF(N168="zákl. přenesená",J168,0)</f>
        <v>0</v>
      </c>
      <c r="BH168" s="164">
        <f>IF(N168="sníž. přenesená",J168,0)</f>
        <v>0</v>
      </c>
      <c r="BI168" s="164">
        <f>IF(N168="nulová",J168,0)</f>
        <v>0</v>
      </c>
      <c r="BJ168" s="22" t="s">
        <v>141</v>
      </c>
      <c r="BK168" s="164">
        <f>ROUND(I168*H168,2)</f>
        <v>0</v>
      </c>
      <c r="BL168" s="22" t="s">
        <v>185</v>
      </c>
      <c r="BM168" s="22" t="s">
        <v>249</v>
      </c>
    </row>
    <row r="169" spans="2:65" s="11" customFormat="1">
      <c r="B169" s="165"/>
      <c r="D169" s="166" t="s">
        <v>143</v>
      </c>
      <c r="E169" s="167" t="s">
        <v>5</v>
      </c>
      <c r="F169" s="168" t="s">
        <v>250</v>
      </c>
      <c r="H169" s="169">
        <v>0.80200000000000005</v>
      </c>
      <c r="I169" s="170"/>
      <c r="L169" s="165"/>
      <c r="M169" s="171"/>
      <c r="T169" s="172"/>
      <c r="AT169" s="167" t="s">
        <v>143</v>
      </c>
      <c r="AU169" s="167" t="s">
        <v>141</v>
      </c>
      <c r="AV169" s="11" t="s">
        <v>141</v>
      </c>
      <c r="AW169" s="11" t="s">
        <v>35</v>
      </c>
      <c r="AX169" s="11" t="s">
        <v>71</v>
      </c>
      <c r="AY169" s="167" t="s">
        <v>133</v>
      </c>
    </row>
    <row r="170" spans="2:65" s="11" customFormat="1">
      <c r="B170" s="165"/>
      <c r="D170" s="166" t="s">
        <v>143</v>
      </c>
      <c r="E170" s="167" t="s">
        <v>5</v>
      </c>
      <c r="F170" s="168" t="s">
        <v>251</v>
      </c>
      <c r="H170" s="169">
        <v>5.8</v>
      </c>
      <c r="I170" s="170"/>
      <c r="L170" s="165"/>
      <c r="M170" s="171"/>
      <c r="T170" s="172"/>
      <c r="AT170" s="167" t="s">
        <v>143</v>
      </c>
      <c r="AU170" s="167" t="s">
        <v>141</v>
      </c>
      <c r="AV170" s="11" t="s">
        <v>141</v>
      </c>
      <c r="AW170" s="11" t="s">
        <v>35</v>
      </c>
      <c r="AX170" s="11" t="s">
        <v>71</v>
      </c>
      <c r="AY170" s="167" t="s">
        <v>133</v>
      </c>
    </row>
    <row r="171" spans="2:65" s="11" customFormat="1">
      <c r="B171" s="165"/>
      <c r="D171" s="166" t="s">
        <v>143</v>
      </c>
      <c r="E171" s="167" t="s">
        <v>5</v>
      </c>
      <c r="F171" s="168" t="s">
        <v>252</v>
      </c>
      <c r="H171" s="169">
        <v>0.78700000000000003</v>
      </c>
      <c r="I171" s="170"/>
      <c r="L171" s="165"/>
      <c r="M171" s="171"/>
      <c r="T171" s="172"/>
      <c r="AT171" s="167" t="s">
        <v>143</v>
      </c>
      <c r="AU171" s="167" t="s">
        <v>141</v>
      </c>
      <c r="AV171" s="11" t="s">
        <v>141</v>
      </c>
      <c r="AW171" s="11" t="s">
        <v>35</v>
      </c>
      <c r="AX171" s="11" t="s">
        <v>71</v>
      </c>
      <c r="AY171" s="167" t="s">
        <v>133</v>
      </c>
    </row>
    <row r="172" spans="2:65" s="13" customFormat="1">
      <c r="B172" s="180"/>
      <c r="D172" s="166" t="s">
        <v>143</v>
      </c>
      <c r="E172" s="181" t="s">
        <v>5</v>
      </c>
      <c r="F172" s="182" t="s">
        <v>253</v>
      </c>
      <c r="H172" s="181" t="s">
        <v>5</v>
      </c>
      <c r="I172" s="183"/>
      <c r="L172" s="180"/>
      <c r="M172" s="184"/>
      <c r="T172" s="185"/>
      <c r="AT172" s="181" t="s">
        <v>143</v>
      </c>
      <c r="AU172" s="181" t="s">
        <v>141</v>
      </c>
      <c r="AV172" s="13" t="s">
        <v>76</v>
      </c>
      <c r="AW172" s="13" t="s">
        <v>35</v>
      </c>
      <c r="AX172" s="13" t="s">
        <v>71</v>
      </c>
      <c r="AY172" s="181" t="s">
        <v>133</v>
      </c>
    </row>
    <row r="173" spans="2:65" s="11" customFormat="1">
      <c r="B173" s="165"/>
      <c r="D173" s="166" t="s">
        <v>143</v>
      </c>
      <c r="E173" s="167" t="s">
        <v>5</v>
      </c>
      <c r="F173" s="168" t="s">
        <v>254</v>
      </c>
      <c r="H173" s="169">
        <v>1.2</v>
      </c>
      <c r="I173" s="170"/>
      <c r="L173" s="165"/>
      <c r="M173" s="171"/>
      <c r="T173" s="172"/>
      <c r="AT173" s="167" t="s">
        <v>143</v>
      </c>
      <c r="AU173" s="167" t="s">
        <v>141</v>
      </c>
      <c r="AV173" s="11" t="s">
        <v>141</v>
      </c>
      <c r="AW173" s="11" t="s">
        <v>35</v>
      </c>
      <c r="AX173" s="11" t="s">
        <v>71</v>
      </c>
      <c r="AY173" s="167" t="s">
        <v>133</v>
      </c>
    </row>
    <row r="174" spans="2:65" s="12" customFormat="1">
      <c r="B174" s="173"/>
      <c r="D174" s="166" t="s">
        <v>143</v>
      </c>
      <c r="E174" s="174" t="s">
        <v>5</v>
      </c>
      <c r="F174" s="175" t="s">
        <v>150</v>
      </c>
      <c r="H174" s="176">
        <v>8.5890000000000004</v>
      </c>
      <c r="I174" s="177"/>
      <c r="L174" s="173"/>
      <c r="M174" s="178"/>
      <c r="T174" s="179"/>
      <c r="AT174" s="174" t="s">
        <v>143</v>
      </c>
      <c r="AU174" s="174" t="s">
        <v>141</v>
      </c>
      <c r="AV174" s="12" t="s">
        <v>140</v>
      </c>
      <c r="AW174" s="12" t="s">
        <v>35</v>
      </c>
      <c r="AX174" s="12" t="s">
        <v>76</v>
      </c>
      <c r="AY174" s="174" t="s">
        <v>133</v>
      </c>
    </row>
    <row r="175" spans="2:65" s="1" customFormat="1" ht="16.5" customHeight="1">
      <c r="B175" s="152"/>
      <c r="C175" s="186">
        <v>25</v>
      </c>
      <c r="D175" s="186" t="s">
        <v>178</v>
      </c>
      <c r="E175" s="187" t="s">
        <v>255</v>
      </c>
      <c r="F175" s="188" t="s">
        <v>256</v>
      </c>
      <c r="G175" s="189" t="s">
        <v>257</v>
      </c>
      <c r="H175" s="190">
        <v>37.356000000000002</v>
      </c>
      <c r="I175" s="191"/>
      <c r="J175" s="192">
        <f>ROUND(I175*H175,2)</f>
        <v>0</v>
      </c>
      <c r="K175" s="188"/>
      <c r="L175" s="193"/>
      <c r="M175" s="194" t="s">
        <v>5</v>
      </c>
      <c r="N175" s="195" t="s">
        <v>43</v>
      </c>
      <c r="P175" s="162">
        <f>O175*H175</f>
        <v>0</v>
      </c>
      <c r="Q175" s="162">
        <v>1E-3</v>
      </c>
      <c r="R175" s="162">
        <f>Q175*H175</f>
        <v>3.7356E-2</v>
      </c>
      <c r="S175" s="162">
        <v>0</v>
      </c>
      <c r="T175" s="163">
        <f>S175*H175</f>
        <v>0</v>
      </c>
      <c r="AR175" s="22" t="s">
        <v>258</v>
      </c>
      <c r="AT175" s="22" t="s">
        <v>178</v>
      </c>
      <c r="AU175" s="22" t="s">
        <v>141</v>
      </c>
      <c r="AY175" s="22" t="s">
        <v>133</v>
      </c>
      <c r="BE175" s="164">
        <f>IF(N175="základní",J175,0)</f>
        <v>0</v>
      </c>
      <c r="BF175" s="164">
        <f>IF(N175="snížená",J175,0)</f>
        <v>0</v>
      </c>
      <c r="BG175" s="164">
        <f>IF(N175="zákl. přenesená",J175,0)</f>
        <v>0</v>
      </c>
      <c r="BH175" s="164">
        <f>IF(N175="sníž. přenesená",J175,0)</f>
        <v>0</v>
      </c>
      <c r="BI175" s="164">
        <f>IF(N175="nulová",J175,0)</f>
        <v>0</v>
      </c>
      <c r="BJ175" s="22" t="s">
        <v>141</v>
      </c>
      <c r="BK175" s="164">
        <f>ROUND(I175*H175,2)</f>
        <v>0</v>
      </c>
      <c r="BL175" s="22" t="s">
        <v>185</v>
      </c>
      <c r="BM175" s="22" t="s">
        <v>259</v>
      </c>
    </row>
    <row r="176" spans="2:65" s="13" customFormat="1">
      <c r="B176" s="180"/>
      <c r="D176" s="166" t="s">
        <v>143</v>
      </c>
      <c r="E176" s="181" t="s">
        <v>5</v>
      </c>
      <c r="F176" s="182" t="s">
        <v>260</v>
      </c>
      <c r="H176" s="181" t="s">
        <v>5</v>
      </c>
      <c r="I176" s="183"/>
      <c r="L176" s="180"/>
      <c r="M176" s="184"/>
      <c r="T176" s="185"/>
      <c r="AT176" s="181" t="s">
        <v>143</v>
      </c>
      <c r="AU176" s="181" t="s">
        <v>141</v>
      </c>
      <c r="AV176" s="13" t="s">
        <v>76</v>
      </c>
      <c r="AW176" s="13" t="s">
        <v>35</v>
      </c>
      <c r="AX176" s="13" t="s">
        <v>71</v>
      </c>
      <c r="AY176" s="181" t="s">
        <v>133</v>
      </c>
    </row>
    <row r="177" spans="2:65" s="11" customFormat="1">
      <c r="B177" s="165"/>
      <c r="D177" s="166" t="s">
        <v>143</v>
      </c>
      <c r="E177" s="167" t="s">
        <v>5</v>
      </c>
      <c r="F177" s="168" t="s">
        <v>261</v>
      </c>
      <c r="H177" s="169">
        <v>37.356000000000002</v>
      </c>
      <c r="I177" s="170"/>
      <c r="L177" s="165"/>
      <c r="M177" s="171"/>
      <c r="T177" s="172"/>
      <c r="AT177" s="167" t="s">
        <v>143</v>
      </c>
      <c r="AU177" s="167" t="s">
        <v>141</v>
      </c>
      <c r="AV177" s="11" t="s">
        <v>141</v>
      </c>
      <c r="AW177" s="11" t="s">
        <v>35</v>
      </c>
      <c r="AX177" s="11" t="s">
        <v>76</v>
      </c>
      <c r="AY177" s="167" t="s">
        <v>133</v>
      </c>
    </row>
    <row r="178" spans="2:65" s="1" customFormat="1" ht="25.5" customHeight="1">
      <c r="B178" s="152"/>
      <c r="C178" s="153">
        <v>26</v>
      </c>
      <c r="D178" s="153" t="s">
        <v>136</v>
      </c>
      <c r="E178" s="154" t="s">
        <v>262</v>
      </c>
      <c r="F178" s="155" t="s">
        <v>263</v>
      </c>
      <c r="G178" s="156" t="s">
        <v>264</v>
      </c>
      <c r="H178" s="157">
        <v>17.86</v>
      </c>
      <c r="I178" s="158"/>
      <c r="J178" s="159">
        <f>ROUND(I178*H178,2)</f>
        <v>0</v>
      </c>
      <c r="K178" s="155"/>
      <c r="L178" s="38"/>
      <c r="M178" s="160" t="s">
        <v>5</v>
      </c>
      <c r="N178" s="161" t="s">
        <v>43</v>
      </c>
      <c r="P178" s="162">
        <f>O178*H178</f>
        <v>0</v>
      </c>
      <c r="Q178" s="162">
        <v>0</v>
      </c>
      <c r="R178" s="162">
        <f>Q178*H178</f>
        <v>0</v>
      </c>
      <c r="S178" s="162">
        <v>0</v>
      </c>
      <c r="T178" s="163">
        <f>S178*H178</f>
        <v>0</v>
      </c>
      <c r="AR178" s="22" t="s">
        <v>185</v>
      </c>
      <c r="AT178" s="22" t="s">
        <v>136</v>
      </c>
      <c r="AU178" s="22" t="s">
        <v>141</v>
      </c>
      <c r="AY178" s="22" t="s">
        <v>133</v>
      </c>
      <c r="BE178" s="164">
        <f>IF(N178="základní",J178,0)</f>
        <v>0</v>
      </c>
      <c r="BF178" s="164">
        <f>IF(N178="snížená",J178,0)</f>
        <v>0</v>
      </c>
      <c r="BG178" s="164">
        <f>IF(N178="zákl. přenesená",J178,0)</f>
        <v>0</v>
      </c>
      <c r="BH178" s="164">
        <f>IF(N178="sníž. přenesená",J178,0)</f>
        <v>0</v>
      </c>
      <c r="BI178" s="164">
        <f>IF(N178="nulová",J178,0)</f>
        <v>0</v>
      </c>
      <c r="BJ178" s="22" t="s">
        <v>141</v>
      </c>
      <c r="BK178" s="164">
        <f>ROUND(I178*H178,2)</f>
        <v>0</v>
      </c>
      <c r="BL178" s="22" t="s">
        <v>185</v>
      </c>
      <c r="BM178" s="22" t="s">
        <v>265</v>
      </c>
    </row>
    <row r="179" spans="2:65" s="11" customFormat="1">
      <c r="B179" s="165"/>
      <c r="D179" s="166" t="s">
        <v>143</v>
      </c>
      <c r="E179" s="167" t="s">
        <v>5</v>
      </c>
      <c r="F179" s="168" t="s">
        <v>266</v>
      </c>
      <c r="H179" s="169">
        <v>3.1150000000000002</v>
      </c>
      <c r="I179" s="170"/>
      <c r="L179" s="165"/>
      <c r="M179" s="171"/>
      <c r="T179" s="172"/>
      <c r="AT179" s="167" t="s">
        <v>143</v>
      </c>
      <c r="AU179" s="167" t="s">
        <v>141</v>
      </c>
      <c r="AV179" s="11" t="s">
        <v>141</v>
      </c>
      <c r="AW179" s="11" t="s">
        <v>35</v>
      </c>
      <c r="AX179" s="11" t="s">
        <v>71</v>
      </c>
      <c r="AY179" s="167" t="s">
        <v>133</v>
      </c>
    </row>
    <row r="180" spans="2:65" s="11" customFormat="1">
      <c r="B180" s="165"/>
      <c r="D180" s="166" t="s">
        <v>143</v>
      </c>
      <c r="E180" s="167" t="s">
        <v>5</v>
      </c>
      <c r="F180" s="168" t="s">
        <v>267</v>
      </c>
      <c r="H180" s="169">
        <v>6.81</v>
      </c>
      <c r="I180" s="170"/>
      <c r="L180" s="165"/>
      <c r="M180" s="171"/>
      <c r="T180" s="172"/>
      <c r="AT180" s="167" t="s">
        <v>143</v>
      </c>
      <c r="AU180" s="167" t="s">
        <v>141</v>
      </c>
      <c r="AV180" s="11" t="s">
        <v>141</v>
      </c>
      <c r="AW180" s="11" t="s">
        <v>35</v>
      </c>
      <c r="AX180" s="11" t="s">
        <v>71</v>
      </c>
      <c r="AY180" s="167" t="s">
        <v>133</v>
      </c>
    </row>
    <row r="181" spans="2:65" s="11" customFormat="1">
      <c r="B181" s="165"/>
      <c r="D181" s="166" t="s">
        <v>143</v>
      </c>
      <c r="E181" s="167" t="s">
        <v>5</v>
      </c>
      <c r="F181" s="168" t="s">
        <v>268</v>
      </c>
      <c r="H181" s="169">
        <v>1.5349999999999999</v>
      </c>
      <c r="I181" s="170"/>
      <c r="L181" s="165"/>
      <c r="M181" s="171"/>
      <c r="T181" s="172"/>
      <c r="AT181" s="167" t="s">
        <v>143</v>
      </c>
      <c r="AU181" s="167" t="s">
        <v>141</v>
      </c>
      <c r="AV181" s="11" t="s">
        <v>141</v>
      </c>
      <c r="AW181" s="11" t="s">
        <v>35</v>
      </c>
      <c r="AX181" s="11" t="s">
        <v>71</v>
      </c>
      <c r="AY181" s="167" t="s">
        <v>133</v>
      </c>
    </row>
    <row r="182" spans="2:65" s="11" customFormat="1">
      <c r="B182" s="165"/>
      <c r="D182" s="166" t="s">
        <v>143</v>
      </c>
      <c r="E182" s="167" t="s">
        <v>5</v>
      </c>
      <c r="F182" s="168" t="s">
        <v>269</v>
      </c>
      <c r="H182" s="169">
        <v>5.2</v>
      </c>
      <c r="I182" s="170"/>
      <c r="L182" s="165"/>
      <c r="M182" s="171"/>
      <c r="T182" s="172"/>
      <c r="AT182" s="167" t="s">
        <v>143</v>
      </c>
      <c r="AU182" s="167" t="s">
        <v>141</v>
      </c>
      <c r="AV182" s="11" t="s">
        <v>141</v>
      </c>
      <c r="AW182" s="11" t="s">
        <v>35</v>
      </c>
      <c r="AX182" s="11" t="s">
        <v>71</v>
      </c>
      <c r="AY182" s="167" t="s">
        <v>133</v>
      </c>
    </row>
    <row r="183" spans="2:65" s="11" customFormat="1">
      <c r="B183" s="165"/>
      <c r="D183" s="166" t="s">
        <v>143</v>
      </c>
      <c r="E183" s="167" t="s">
        <v>5</v>
      </c>
      <c r="F183" s="168" t="s">
        <v>270</v>
      </c>
      <c r="H183" s="169">
        <v>1.2</v>
      </c>
      <c r="I183" s="170"/>
      <c r="L183" s="165"/>
      <c r="M183" s="171"/>
      <c r="T183" s="172"/>
      <c r="AT183" s="167" t="s">
        <v>143</v>
      </c>
      <c r="AU183" s="167" t="s">
        <v>141</v>
      </c>
      <c r="AV183" s="11" t="s">
        <v>141</v>
      </c>
      <c r="AW183" s="11" t="s">
        <v>35</v>
      </c>
      <c r="AX183" s="11" t="s">
        <v>71</v>
      </c>
      <c r="AY183" s="167" t="s">
        <v>133</v>
      </c>
    </row>
    <row r="184" spans="2:65" s="12" customFormat="1">
      <c r="B184" s="173"/>
      <c r="D184" s="166" t="s">
        <v>143</v>
      </c>
      <c r="E184" s="174" t="s">
        <v>5</v>
      </c>
      <c r="F184" s="175" t="s">
        <v>150</v>
      </c>
      <c r="H184" s="176">
        <v>17.86</v>
      </c>
      <c r="I184" s="177"/>
      <c r="L184" s="173"/>
      <c r="M184" s="178"/>
      <c r="T184" s="179"/>
      <c r="AT184" s="174" t="s">
        <v>143</v>
      </c>
      <c r="AU184" s="174" t="s">
        <v>141</v>
      </c>
      <c r="AV184" s="12" t="s">
        <v>140</v>
      </c>
      <c r="AW184" s="12" t="s">
        <v>35</v>
      </c>
      <c r="AX184" s="12" t="s">
        <v>76</v>
      </c>
      <c r="AY184" s="174" t="s">
        <v>133</v>
      </c>
    </row>
    <row r="185" spans="2:65" s="1" customFormat="1" ht="25.5" customHeight="1">
      <c r="B185" s="152"/>
      <c r="C185" s="153">
        <v>27</v>
      </c>
      <c r="D185" s="153" t="s">
        <v>136</v>
      </c>
      <c r="E185" s="154" t="s">
        <v>271</v>
      </c>
      <c r="F185" s="155" t="s">
        <v>272</v>
      </c>
      <c r="G185" s="156" t="s">
        <v>176</v>
      </c>
      <c r="H185" s="157">
        <v>8</v>
      </c>
      <c r="I185" s="158"/>
      <c r="J185" s="159">
        <f>ROUND(I185*H185,2)</f>
        <v>0</v>
      </c>
      <c r="K185" s="155"/>
      <c r="L185" s="38"/>
      <c r="M185" s="160" t="s">
        <v>5</v>
      </c>
      <c r="N185" s="161" t="s">
        <v>43</v>
      </c>
      <c r="P185" s="162">
        <f>O185*H185</f>
        <v>0</v>
      </c>
      <c r="Q185" s="162">
        <v>0</v>
      </c>
      <c r="R185" s="162">
        <f>Q185*H185</f>
        <v>0</v>
      </c>
      <c r="S185" s="162">
        <v>0</v>
      </c>
      <c r="T185" s="163">
        <f>S185*H185</f>
        <v>0</v>
      </c>
      <c r="AR185" s="22" t="s">
        <v>185</v>
      </c>
      <c r="AT185" s="22" t="s">
        <v>136</v>
      </c>
      <c r="AU185" s="22" t="s">
        <v>141</v>
      </c>
      <c r="AY185" s="22" t="s">
        <v>133</v>
      </c>
      <c r="BE185" s="164">
        <f>IF(N185="základní",J185,0)</f>
        <v>0</v>
      </c>
      <c r="BF185" s="164">
        <f>IF(N185="snížená",J185,0)</f>
        <v>0</v>
      </c>
      <c r="BG185" s="164">
        <f>IF(N185="zákl. přenesená",J185,0)</f>
        <v>0</v>
      </c>
      <c r="BH185" s="164">
        <f>IF(N185="sníž. přenesená",J185,0)</f>
        <v>0</v>
      </c>
      <c r="BI185" s="164">
        <f>IF(N185="nulová",J185,0)</f>
        <v>0</v>
      </c>
      <c r="BJ185" s="22" t="s">
        <v>141</v>
      </c>
      <c r="BK185" s="164">
        <f>ROUND(I185*H185,2)</f>
        <v>0</v>
      </c>
      <c r="BL185" s="22" t="s">
        <v>185</v>
      </c>
      <c r="BM185" s="22" t="s">
        <v>273</v>
      </c>
    </row>
    <row r="186" spans="2:65" s="1" customFormat="1" ht="16.5" customHeight="1">
      <c r="B186" s="152"/>
      <c r="C186" s="186">
        <v>28</v>
      </c>
      <c r="D186" s="186" t="s">
        <v>178</v>
      </c>
      <c r="E186" s="187" t="s">
        <v>274</v>
      </c>
      <c r="F186" s="188" t="s">
        <v>275</v>
      </c>
      <c r="G186" s="189" t="s">
        <v>264</v>
      </c>
      <c r="H186" s="190">
        <v>19.646000000000001</v>
      </c>
      <c r="I186" s="191"/>
      <c r="J186" s="192">
        <f>ROUND(I186*H186,2)</f>
        <v>0</v>
      </c>
      <c r="K186" s="188"/>
      <c r="L186" s="193"/>
      <c r="M186" s="194" t="s">
        <v>5</v>
      </c>
      <c r="N186" s="195" t="s">
        <v>43</v>
      </c>
      <c r="P186" s="162">
        <f>O186*H186</f>
        <v>0</v>
      </c>
      <c r="Q186" s="162">
        <v>6.0000000000000002E-5</v>
      </c>
      <c r="R186" s="162">
        <f>Q186*H186</f>
        <v>1.1787600000000001E-3</v>
      </c>
      <c r="S186" s="162">
        <v>0</v>
      </c>
      <c r="T186" s="163">
        <f>S186*H186</f>
        <v>0</v>
      </c>
      <c r="AR186" s="22" t="s">
        <v>258</v>
      </c>
      <c r="AT186" s="22" t="s">
        <v>178</v>
      </c>
      <c r="AU186" s="22" t="s">
        <v>141</v>
      </c>
      <c r="AY186" s="22" t="s">
        <v>133</v>
      </c>
      <c r="BE186" s="164">
        <f>IF(N186="základní",J186,0)</f>
        <v>0</v>
      </c>
      <c r="BF186" s="164">
        <f>IF(N186="snížená",J186,0)</f>
        <v>0</v>
      </c>
      <c r="BG186" s="164">
        <f>IF(N186="zákl. přenesená",J186,0)</f>
        <v>0</v>
      </c>
      <c r="BH186" s="164">
        <f>IF(N186="sníž. přenesená",J186,0)</f>
        <v>0</v>
      </c>
      <c r="BI186" s="164">
        <f>IF(N186="nulová",J186,0)</f>
        <v>0</v>
      </c>
      <c r="BJ186" s="22" t="s">
        <v>141</v>
      </c>
      <c r="BK186" s="164">
        <f>ROUND(I186*H186,2)</f>
        <v>0</v>
      </c>
      <c r="BL186" s="22" t="s">
        <v>185</v>
      </c>
      <c r="BM186" s="22" t="s">
        <v>276</v>
      </c>
    </row>
    <row r="187" spans="2:65" s="11" customFormat="1">
      <c r="B187" s="165"/>
      <c r="D187" s="166" t="s">
        <v>143</v>
      </c>
      <c r="E187" s="167" t="s">
        <v>5</v>
      </c>
      <c r="F187" s="168" t="s">
        <v>277</v>
      </c>
      <c r="H187" s="169">
        <v>19.646000000000001</v>
      </c>
      <c r="I187" s="170"/>
      <c r="L187" s="165"/>
      <c r="M187" s="171"/>
      <c r="T187" s="172"/>
      <c r="AT187" s="167" t="s">
        <v>143</v>
      </c>
      <c r="AU187" s="167" t="s">
        <v>141</v>
      </c>
      <c r="AV187" s="11" t="s">
        <v>141</v>
      </c>
      <c r="AW187" s="11" t="s">
        <v>35</v>
      </c>
      <c r="AX187" s="11" t="s">
        <v>76</v>
      </c>
      <c r="AY187" s="167" t="s">
        <v>133</v>
      </c>
    </row>
    <row r="188" spans="2:65" s="1" customFormat="1" ht="38.25" customHeight="1">
      <c r="B188" s="152"/>
      <c r="C188" s="153">
        <v>29</v>
      </c>
      <c r="D188" s="153" t="s">
        <v>136</v>
      </c>
      <c r="E188" s="154" t="s">
        <v>278</v>
      </c>
      <c r="F188" s="155" t="s">
        <v>279</v>
      </c>
      <c r="G188" s="156" t="s">
        <v>214</v>
      </c>
      <c r="H188" s="157">
        <v>3.9E-2</v>
      </c>
      <c r="I188" s="158"/>
      <c r="J188" s="159">
        <f>ROUND(I188*H188,2)</f>
        <v>0</v>
      </c>
      <c r="K188" s="155"/>
      <c r="L188" s="38"/>
      <c r="M188" s="160" t="s">
        <v>5</v>
      </c>
      <c r="N188" s="161" t="s">
        <v>43</v>
      </c>
      <c r="P188" s="162">
        <f>O188*H188</f>
        <v>0</v>
      </c>
      <c r="Q188" s="162">
        <v>0</v>
      </c>
      <c r="R188" s="162">
        <f>Q188*H188</f>
        <v>0</v>
      </c>
      <c r="S188" s="162">
        <v>0</v>
      </c>
      <c r="T188" s="163">
        <f>S188*H188</f>
        <v>0</v>
      </c>
      <c r="AR188" s="22" t="s">
        <v>185</v>
      </c>
      <c r="AT188" s="22" t="s">
        <v>136</v>
      </c>
      <c r="AU188" s="22" t="s">
        <v>141</v>
      </c>
      <c r="AY188" s="22" t="s">
        <v>133</v>
      </c>
      <c r="BE188" s="164">
        <f>IF(N188="základní",J188,0)</f>
        <v>0</v>
      </c>
      <c r="BF188" s="164">
        <f>IF(N188="snížená",J188,0)</f>
        <v>0</v>
      </c>
      <c r="BG188" s="164">
        <f>IF(N188="zákl. přenesená",J188,0)</f>
        <v>0</v>
      </c>
      <c r="BH188" s="164">
        <f>IF(N188="sníž. přenesená",J188,0)</f>
        <v>0</v>
      </c>
      <c r="BI188" s="164">
        <f>IF(N188="nulová",J188,0)</f>
        <v>0</v>
      </c>
      <c r="BJ188" s="22" t="s">
        <v>141</v>
      </c>
      <c r="BK188" s="164">
        <f>ROUND(I188*H188,2)</f>
        <v>0</v>
      </c>
      <c r="BL188" s="22" t="s">
        <v>185</v>
      </c>
      <c r="BM188" s="22" t="s">
        <v>280</v>
      </c>
    </row>
    <row r="189" spans="2:65" s="10" customFormat="1" ht="29.85" customHeight="1">
      <c r="B189" s="140"/>
      <c r="D189" s="141" t="s">
        <v>70</v>
      </c>
      <c r="E189" s="150" t="s">
        <v>281</v>
      </c>
      <c r="F189" s="150" t="s">
        <v>282</v>
      </c>
      <c r="I189" s="143"/>
      <c r="J189" s="151">
        <f>BK189</f>
        <v>0</v>
      </c>
      <c r="L189" s="140"/>
      <c r="M189" s="145"/>
      <c r="P189" s="146">
        <f>SUM(P190:P198)</f>
        <v>0</v>
      </c>
      <c r="R189" s="146">
        <f>SUM(R190:R198)</f>
        <v>8.3000000000000001E-3</v>
      </c>
      <c r="T189" s="147">
        <f>SUM(T190:T198)</f>
        <v>2.1179999999999997E-2</v>
      </c>
      <c r="AR189" s="141" t="s">
        <v>141</v>
      </c>
      <c r="AT189" s="148" t="s">
        <v>70</v>
      </c>
      <c r="AU189" s="148" t="s">
        <v>76</v>
      </c>
      <c r="AY189" s="141" t="s">
        <v>133</v>
      </c>
      <c r="BK189" s="149">
        <f>SUM(BK190:BK198)</f>
        <v>0</v>
      </c>
    </row>
    <row r="190" spans="2:65" s="1" customFormat="1" ht="25.5" customHeight="1">
      <c r="B190" s="152"/>
      <c r="C190" s="153">
        <v>30</v>
      </c>
      <c r="D190" s="153" t="s">
        <v>136</v>
      </c>
      <c r="E190" s="154" t="s">
        <v>283</v>
      </c>
      <c r="F190" s="155" t="s">
        <v>284</v>
      </c>
      <c r="G190" s="156" t="s">
        <v>264</v>
      </c>
      <c r="H190" s="157">
        <v>6</v>
      </c>
      <c r="I190" s="158"/>
      <c r="J190" s="159">
        <f>ROUND(I190*H190,2)</f>
        <v>0</v>
      </c>
      <c r="K190" s="155"/>
      <c r="L190" s="38"/>
      <c r="M190" s="160" t="s">
        <v>5</v>
      </c>
      <c r="N190" s="161" t="s">
        <v>43</v>
      </c>
      <c r="P190" s="162">
        <f>O190*H190</f>
        <v>0</v>
      </c>
      <c r="Q190" s="162">
        <v>0</v>
      </c>
      <c r="R190" s="162">
        <f>Q190*H190</f>
        <v>0</v>
      </c>
      <c r="S190" s="162">
        <v>1.98E-3</v>
      </c>
      <c r="T190" s="163">
        <f>S190*H190</f>
        <v>1.188E-2</v>
      </c>
      <c r="AR190" s="22" t="s">
        <v>185</v>
      </c>
      <c r="AT190" s="22" t="s">
        <v>136</v>
      </c>
      <c r="AU190" s="22" t="s">
        <v>141</v>
      </c>
      <c r="AY190" s="22" t="s">
        <v>133</v>
      </c>
      <c r="BE190" s="164">
        <f>IF(N190="základní",J190,0)</f>
        <v>0</v>
      </c>
      <c r="BF190" s="164">
        <f>IF(N190="snížená",J190,0)</f>
        <v>0</v>
      </c>
      <c r="BG190" s="164">
        <f>IF(N190="zákl. přenesená",J190,0)</f>
        <v>0</v>
      </c>
      <c r="BH190" s="164">
        <f>IF(N190="sníž. přenesená",J190,0)</f>
        <v>0</v>
      </c>
      <c r="BI190" s="164">
        <f>IF(N190="nulová",J190,0)</f>
        <v>0</v>
      </c>
      <c r="BJ190" s="22" t="s">
        <v>141</v>
      </c>
      <c r="BK190" s="164">
        <f>ROUND(I190*H190,2)</f>
        <v>0</v>
      </c>
      <c r="BL190" s="22" t="s">
        <v>185</v>
      </c>
      <c r="BM190" s="22" t="s">
        <v>285</v>
      </c>
    </row>
    <row r="191" spans="2:65" s="1" customFormat="1" ht="16.5" customHeight="1">
      <c r="B191" s="152"/>
      <c r="C191" s="153">
        <v>31</v>
      </c>
      <c r="D191" s="153" t="s">
        <v>136</v>
      </c>
      <c r="E191" s="154" t="s">
        <v>286</v>
      </c>
      <c r="F191" s="155" t="s">
        <v>287</v>
      </c>
      <c r="G191" s="156" t="s">
        <v>264</v>
      </c>
      <c r="H191" s="157">
        <v>2</v>
      </c>
      <c r="I191" s="158"/>
      <c r="J191" s="159">
        <f>ROUND(I191*H191,2)</f>
        <v>0</v>
      </c>
      <c r="K191" s="155"/>
      <c r="L191" s="38"/>
      <c r="M191" s="160" t="s">
        <v>5</v>
      </c>
      <c r="N191" s="161" t="s">
        <v>43</v>
      </c>
      <c r="P191" s="162">
        <f>O191*H191</f>
        <v>0</v>
      </c>
      <c r="Q191" s="162">
        <v>1.7700000000000001E-3</v>
      </c>
      <c r="R191" s="162">
        <f>Q191*H191</f>
        <v>3.5400000000000002E-3</v>
      </c>
      <c r="S191" s="162">
        <v>0</v>
      </c>
      <c r="T191" s="163">
        <f>S191*H191</f>
        <v>0</v>
      </c>
      <c r="AR191" s="22" t="s">
        <v>185</v>
      </c>
      <c r="AT191" s="22" t="s">
        <v>136</v>
      </c>
      <c r="AU191" s="22" t="s">
        <v>141</v>
      </c>
      <c r="AY191" s="22" t="s">
        <v>133</v>
      </c>
      <c r="BE191" s="164">
        <f>IF(N191="základní",J191,0)</f>
        <v>0</v>
      </c>
      <c r="BF191" s="164">
        <f>IF(N191="snížená",J191,0)</f>
        <v>0</v>
      </c>
      <c r="BG191" s="164">
        <f>IF(N191="zákl. přenesená",J191,0)</f>
        <v>0</v>
      </c>
      <c r="BH191" s="164">
        <f>IF(N191="sníž. přenesená",J191,0)</f>
        <v>0</v>
      </c>
      <c r="BI191" s="164">
        <f>IF(N191="nulová",J191,0)</f>
        <v>0</v>
      </c>
      <c r="BJ191" s="22" t="s">
        <v>141</v>
      </c>
      <c r="BK191" s="164">
        <f>ROUND(I191*H191,2)</f>
        <v>0</v>
      </c>
      <c r="BL191" s="22" t="s">
        <v>185</v>
      </c>
      <c r="BM191" s="22" t="s">
        <v>288</v>
      </c>
    </row>
    <row r="192" spans="2:65" s="1" customFormat="1" ht="16.5" customHeight="1">
      <c r="B192" s="152"/>
      <c r="C192" s="153">
        <v>32</v>
      </c>
      <c r="D192" s="153" t="s">
        <v>136</v>
      </c>
      <c r="E192" s="154" t="s">
        <v>289</v>
      </c>
      <c r="F192" s="155" t="s">
        <v>290</v>
      </c>
      <c r="G192" s="156" t="s">
        <v>264</v>
      </c>
      <c r="H192" s="157">
        <v>7</v>
      </c>
      <c r="I192" s="158"/>
      <c r="J192" s="159">
        <f>ROUND(I192*H192,2)</f>
        <v>0</v>
      </c>
      <c r="K192" s="155"/>
      <c r="L192" s="38"/>
      <c r="M192" s="160" t="s">
        <v>5</v>
      </c>
      <c r="N192" s="161" t="s">
        <v>43</v>
      </c>
      <c r="P192" s="162">
        <f>O192*H192</f>
        <v>0</v>
      </c>
      <c r="Q192" s="162">
        <v>4.6000000000000001E-4</v>
      </c>
      <c r="R192" s="162">
        <f>Q192*H192</f>
        <v>3.2200000000000002E-3</v>
      </c>
      <c r="S192" s="162">
        <v>0</v>
      </c>
      <c r="T192" s="163">
        <f>S192*H192</f>
        <v>0</v>
      </c>
      <c r="AR192" s="22" t="s">
        <v>185</v>
      </c>
      <c r="AT192" s="22" t="s">
        <v>136</v>
      </c>
      <c r="AU192" s="22" t="s">
        <v>141</v>
      </c>
      <c r="AY192" s="22" t="s">
        <v>133</v>
      </c>
      <c r="BE192" s="164">
        <f>IF(N192="základní",J192,0)</f>
        <v>0</v>
      </c>
      <c r="BF192" s="164">
        <f>IF(N192="snížená",J192,0)</f>
        <v>0</v>
      </c>
      <c r="BG192" s="164">
        <f>IF(N192="zákl. přenesená",J192,0)</f>
        <v>0</v>
      </c>
      <c r="BH192" s="164">
        <f>IF(N192="sníž. přenesená",J192,0)</f>
        <v>0</v>
      </c>
      <c r="BI192" s="164">
        <f>IF(N192="nulová",J192,0)</f>
        <v>0</v>
      </c>
      <c r="BJ192" s="22" t="s">
        <v>141</v>
      </c>
      <c r="BK192" s="164">
        <f>ROUND(I192*H192,2)</f>
        <v>0</v>
      </c>
      <c r="BL192" s="22" t="s">
        <v>185</v>
      </c>
      <c r="BM192" s="22" t="s">
        <v>291</v>
      </c>
    </row>
    <row r="193" spans="2:65" s="1" customFormat="1" ht="16.5" customHeight="1">
      <c r="B193" s="152"/>
      <c r="C193" s="153">
        <v>33</v>
      </c>
      <c r="D193" s="153" t="s">
        <v>136</v>
      </c>
      <c r="E193" s="154" t="s">
        <v>292</v>
      </c>
      <c r="F193" s="155" t="s">
        <v>293</v>
      </c>
      <c r="G193" s="156" t="s">
        <v>264</v>
      </c>
      <c r="H193" s="157">
        <v>2</v>
      </c>
      <c r="I193" s="158"/>
      <c r="J193" s="159">
        <f>ROUND(I193*H193,2)</f>
        <v>0</v>
      </c>
      <c r="K193" s="155"/>
      <c r="L193" s="38"/>
      <c r="M193" s="160" t="s">
        <v>5</v>
      </c>
      <c r="N193" s="161" t="s">
        <v>43</v>
      </c>
      <c r="P193" s="162">
        <f>O193*H193</f>
        <v>0</v>
      </c>
      <c r="Q193" s="162">
        <v>7.6999999999999996E-4</v>
      </c>
      <c r="R193" s="162">
        <f>Q193*H193</f>
        <v>1.5399999999999999E-3</v>
      </c>
      <c r="S193" s="162">
        <v>0</v>
      </c>
      <c r="T193" s="163">
        <f>S193*H193</f>
        <v>0</v>
      </c>
      <c r="AR193" s="22" t="s">
        <v>185</v>
      </c>
      <c r="AT193" s="22" t="s">
        <v>136</v>
      </c>
      <c r="AU193" s="22" t="s">
        <v>141</v>
      </c>
      <c r="AY193" s="22" t="s">
        <v>133</v>
      </c>
      <c r="BE193" s="164">
        <f>IF(N193="základní",J193,0)</f>
        <v>0</v>
      </c>
      <c r="BF193" s="164">
        <f>IF(N193="snížená",J193,0)</f>
        <v>0</v>
      </c>
      <c r="BG193" s="164">
        <f>IF(N193="zákl. přenesená",J193,0)</f>
        <v>0</v>
      </c>
      <c r="BH193" s="164">
        <f>IF(N193="sníž. přenesená",J193,0)</f>
        <v>0</v>
      </c>
      <c r="BI193" s="164">
        <f>IF(N193="nulová",J193,0)</f>
        <v>0</v>
      </c>
      <c r="BJ193" s="22" t="s">
        <v>141</v>
      </c>
      <c r="BK193" s="164">
        <f>ROUND(I193*H193,2)</f>
        <v>0</v>
      </c>
      <c r="BL193" s="22" t="s">
        <v>185</v>
      </c>
      <c r="BM193" s="22" t="s">
        <v>294</v>
      </c>
    </row>
    <row r="194" spans="2:65" s="1" customFormat="1" ht="16.5" customHeight="1">
      <c r="B194" s="152"/>
      <c r="C194" s="153">
        <v>34</v>
      </c>
      <c r="D194" s="153" t="s">
        <v>136</v>
      </c>
      <c r="E194" s="154" t="s">
        <v>295</v>
      </c>
      <c r="F194" s="155" t="s">
        <v>296</v>
      </c>
      <c r="G194" s="156" t="s">
        <v>176</v>
      </c>
      <c r="H194" s="157">
        <v>3</v>
      </c>
      <c r="I194" s="158"/>
      <c r="J194" s="159">
        <f>ROUND(I194*H194,2)</f>
        <v>0</v>
      </c>
      <c r="K194" s="155"/>
      <c r="L194" s="38"/>
      <c r="M194" s="160" t="s">
        <v>5</v>
      </c>
      <c r="N194" s="161" t="s">
        <v>43</v>
      </c>
      <c r="P194" s="162">
        <f>O194*H194</f>
        <v>0</v>
      </c>
      <c r="Q194" s="162">
        <v>0</v>
      </c>
      <c r="R194" s="162">
        <f>Q194*H194</f>
        <v>0</v>
      </c>
      <c r="S194" s="162">
        <v>3.0999999999999999E-3</v>
      </c>
      <c r="T194" s="163">
        <f>S194*H194</f>
        <v>9.2999999999999992E-3</v>
      </c>
      <c r="AR194" s="22" t="s">
        <v>185</v>
      </c>
      <c r="AT194" s="22" t="s">
        <v>136</v>
      </c>
      <c r="AU194" s="22" t="s">
        <v>141</v>
      </c>
      <c r="AY194" s="22" t="s">
        <v>133</v>
      </c>
      <c r="BE194" s="164">
        <f>IF(N194="základní",J194,0)</f>
        <v>0</v>
      </c>
      <c r="BF194" s="164">
        <f>IF(N194="snížená",J194,0)</f>
        <v>0</v>
      </c>
      <c r="BG194" s="164">
        <f>IF(N194="zákl. přenesená",J194,0)</f>
        <v>0</v>
      </c>
      <c r="BH194" s="164">
        <f>IF(N194="sníž. přenesená",J194,0)</f>
        <v>0</v>
      </c>
      <c r="BI194" s="164">
        <f>IF(N194="nulová",J194,0)</f>
        <v>0</v>
      </c>
      <c r="BJ194" s="22" t="s">
        <v>141</v>
      </c>
      <c r="BK194" s="164">
        <f>ROUND(I194*H194,2)</f>
        <v>0</v>
      </c>
      <c r="BL194" s="22" t="s">
        <v>185</v>
      </c>
      <c r="BM194" s="22" t="s">
        <v>297</v>
      </c>
    </row>
    <row r="195" spans="2:65" s="13" customFormat="1">
      <c r="B195" s="180"/>
      <c r="D195" s="166" t="s">
        <v>143</v>
      </c>
      <c r="E195" s="181" t="s">
        <v>5</v>
      </c>
      <c r="F195" s="182" t="s">
        <v>298</v>
      </c>
      <c r="H195" s="181" t="s">
        <v>5</v>
      </c>
      <c r="I195" s="183"/>
      <c r="L195" s="180"/>
      <c r="M195" s="184"/>
      <c r="T195" s="185"/>
      <c r="AT195" s="181" t="s">
        <v>143</v>
      </c>
      <c r="AU195" s="181" t="s">
        <v>141</v>
      </c>
      <c r="AV195" s="13" t="s">
        <v>76</v>
      </c>
      <c r="AW195" s="13" t="s">
        <v>35</v>
      </c>
      <c r="AX195" s="13" t="s">
        <v>71</v>
      </c>
      <c r="AY195" s="181" t="s">
        <v>133</v>
      </c>
    </row>
    <row r="196" spans="2:65" s="11" customFormat="1">
      <c r="B196" s="165"/>
      <c r="D196" s="166" t="s">
        <v>143</v>
      </c>
      <c r="E196" s="167" t="s">
        <v>5</v>
      </c>
      <c r="F196" s="168" t="s">
        <v>134</v>
      </c>
      <c r="H196" s="169">
        <v>3</v>
      </c>
      <c r="I196" s="170"/>
      <c r="L196" s="165"/>
      <c r="M196" s="171"/>
      <c r="T196" s="172"/>
      <c r="AT196" s="167" t="s">
        <v>143</v>
      </c>
      <c r="AU196" s="167" t="s">
        <v>141</v>
      </c>
      <c r="AV196" s="11" t="s">
        <v>141</v>
      </c>
      <c r="AW196" s="11" t="s">
        <v>35</v>
      </c>
      <c r="AX196" s="11" t="s">
        <v>76</v>
      </c>
      <c r="AY196" s="167" t="s">
        <v>133</v>
      </c>
    </row>
    <row r="197" spans="2:65" s="1" customFormat="1" ht="16.5" customHeight="1">
      <c r="B197" s="152"/>
      <c r="C197" s="153">
        <v>35</v>
      </c>
      <c r="D197" s="153" t="s">
        <v>136</v>
      </c>
      <c r="E197" s="154" t="s">
        <v>299</v>
      </c>
      <c r="F197" s="155" t="s">
        <v>300</v>
      </c>
      <c r="G197" s="156" t="s">
        <v>264</v>
      </c>
      <c r="H197" s="157">
        <v>11</v>
      </c>
      <c r="I197" s="158"/>
      <c r="J197" s="159">
        <f>ROUND(I197*H197,2)</f>
        <v>0</v>
      </c>
      <c r="K197" s="155"/>
      <c r="L197" s="38"/>
      <c r="M197" s="160" t="s">
        <v>5</v>
      </c>
      <c r="N197" s="161" t="s">
        <v>43</v>
      </c>
      <c r="P197" s="162">
        <f>O197*H197</f>
        <v>0</v>
      </c>
      <c r="Q197" s="162">
        <v>0</v>
      </c>
      <c r="R197" s="162">
        <f>Q197*H197</f>
        <v>0</v>
      </c>
      <c r="S197" s="162">
        <v>0</v>
      </c>
      <c r="T197" s="163">
        <f>S197*H197</f>
        <v>0</v>
      </c>
      <c r="AR197" s="22" t="s">
        <v>185</v>
      </c>
      <c r="AT197" s="22" t="s">
        <v>136</v>
      </c>
      <c r="AU197" s="22" t="s">
        <v>141</v>
      </c>
      <c r="AY197" s="22" t="s">
        <v>133</v>
      </c>
      <c r="BE197" s="164">
        <f>IF(N197="základní",J197,0)</f>
        <v>0</v>
      </c>
      <c r="BF197" s="164">
        <f>IF(N197="snížená",J197,0)</f>
        <v>0</v>
      </c>
      <c r="BG197" s="164">
        <f>IF(N197="zákl. přenesená",J197,0)</f>
        <v>0</v>
      </c>
      <c r="BH197" s="164">
        <f>IF(N197="sníž. přenesená",J197,0)</f>
        <v>0</v>
      </c>
      <c r="BI197" s="164">
        <f>IF(N197="nulová",J197,0)</f>
        <v>0</v>
      </c>
      <c r="BJ197" s="22" t="s">
        <v>141</v>
      </c>
      <c r="BK197" s="164">
        <f>ROUND(I197*H197,2)</f>
        <v>0</v>
      </c>
      <c r="BL197" s="22" t="s">
        <v>185</v>
      </c>
      <c r="BM197" s="22" t="s">
        <v>301</v>
      </c>
    </row>
    <row r="198" spans="2:65" s="1" customFormat="1" ht="38.25" customHeight="1">
      <c r="B198" s="152"/>
      <c r="C198" s="153">
        <v>36</v>
      </c>
      <c r="D198" s="153" t="s">
        <v>136</v>
      </c>
      <c r="E198" s="154" t="s">
        <v>302</v>
      </c>
      <c r="F198" s="155" t="s">
        <v>303</v>
      </c>
      <c r="G198" s="156" t="s">
        <v>214</v>
      </c>
      <c r="H198" s="157">
        <v>8.0000000000000002E-3</v>
      </c>
      <c r="I198" s="158"/>
      <c r="J198" s="159">
        <f>ROUND(I198*H198,2)</f>
        <v>0</v>
      </c>
      <c r="K198" s="155"/>
      <c r="L198" s="38"/>
      <c r="M198" s="160" t="s">
        <v>5</v>
      </c>
      <c r="N198" s="161" t="s">
        <v>43</v>
      </c>
      <c r="P198" s="162">
        <f>O198*H198</f>
        <v>0</v>
      </c>
      <c r="Q198" s="162">
        <v>0</v>
      </c>
      <c r="R198" s="162">
        <f>Q198*H198</f>
        <v>0</v>
      </c>
      <c r="S198" s="162">
        <v>0</v>
      </c>
      <c r="T198" s="163">
        <f>S198*H198</f>
        <v>0</v>
      </c>
      <c r="AR198" s="22" t="s">
        <v>185</v>
      </c>
      <c r="AT198" s="22" t="s">
        <v>136</v>
      </c>
      <c r="AU198" s="22" t="s">
        <v>141</v>
      </c>
      <c r="AY198" s="22" t="s">
        <v>133</v>
      </c>
      <c r="BE198" s="164">
        <f>IF(N198="základní",J198,0)</f>
        <v>0</v>
      </c>
      <c r="BF198" s="164">
        <f>IF(N198="snížená",J198,0)</f>
        <v>0</v>
      </c>
      <c r="BG198" s="164">
        <f>IF(N198="zákl. přenesená",J198,0)</f>
        <v>0</v>
      </c>
      <c r="BH198" s="164">
        <f>IF(N198="sníž. přenesená",J198,0)</f>
        <v>0</v>
      </c>
      <c r="BI198" s="164">
        <f>IF(N198="nulová",J198,0)</f>
        <v>0</v>
      </c>
      <c r="BJ198" s="22" t="s">
        <v>141</v>
      </c>
      <c r="BK198" s="164">
        <f>ROUND(I198*H198,2)</f>
        <v>0</v>
      </c>
      <c r="BL198" s="22" t="s">
        <v>185</v>
      </c>
      <c r="BM198" s="22" t="s">
        <v>304</v>
      </c>
    </row>
    <row r="199" spans="2:65" s="10" customFormat="1" ht="29.85" customHeight="1">
      <c r="B199" s="140"/>
      <c r="D199" s="141" t="s">
        <v>70</v>
      </c>
      <c r="E199" s="150" t="s">
        <v>305</v>
      </c>
      <c r="F199" s="150" t="s">
        <v>306</v>
      </c>
      <c r="I199" s="143"/>
      <c r="J199" s="151">
        <f>BK199</f>
        <v>0</v>
      </c>
      <c r="L199" s="140"/>
      <c r="M199" s="145"/>
      <c r="P199" s="146">
        <f>SUM(P200:P209)</f>
        <v>0</v>
      </c>
      <c r="R199" s="146">
        <f>SUM(R200:R209)</f>
        <v>2.018E-2</v>
      </c>
      <c r="T199" s="147">
        <f>SUM(T200:T209)</f>
        <v>2.7999999999999995E-3</v>
      </c>
      <c r="AR199" s="141" t="s">
        <v>141</v>
      </c>
      <c r="AT199" s="148" t="s">
        <v>70</v>
      </c>
      <c r="AU199" s="148" t="s">
        <v>76</v>
      </c>
      <c r="AY199" s="141" t="s">
        <v>133</v>
      </c>
      <c r="BK199" s="149">
        <f>SUM(BK200:BK209)</f>
        <v>0</v>
      </c>
    </row>
    <row r="200" spans="2:65" s="1" customFormat="1" ht="16.5" customHeight="1">
      <c r="B200" s="152"/>
      <c r="C200" s="153">
        <v>37</v>
      </c>
      <c r="D200" s="153" t="s">
        <v>136</v>
      </c>
      <c r="E200" s="154" t="s">
        <v>307</v>
      </c>
      <c r="F200" s="155" t="s">
        <v>308</v>
      </c>
      <c r="G200" s="156" t="s">
        <v>264</v>
      </c>
      <c r="H200" s="157">
        <v>10</v>
      </c>
      <c r="I200" s="158"/>
      <c r="J200" s="159">
        <f t="shared" ref="J200:J209" si="10">ROUND(I200*H200,2)</f>
        <v>0</v>
      </c>
      <c r="K200" s="155"/>
      <c r="L200" s="38"/>
      <c r="M200" s="160" t="s">
        <v>5</v>
      </c>
      <c r="N200" s="161" t="s">
        <v>43</v>
      </c>
      <c r="P200" s="162">
        <f t="shared" ref="P200:P209" si="11">O200*H200</f>
        <v>0</v>
      </c>
      <c r="Q200" s="162">
        <v>0</v>
      </c>
      <c r="R200" s="162">
        <f t="shared" ref="R200:R209" si="12">Q200*H200</f>
        <v>0</v>
      </c>
      <c r="S200" s="162">
        <v>2.7999999999999998E-4</v>
      </c>
      <c r="T200" s="163">
        <f t="shared" ref="T200:T209" si="13">S200*H200</f>
        <v>2.7999999999999995E-3</v>
      </c>
      <c r="AR200" s="22" t="s">
        <v>185</v>
      </c>
      <c r="AT200" s="22" t="s">
        <v>136</v>
      </c>
      <c r="AU200" s="22" t="s">
        <v>141</v>
      </c>
      <c r="AY200" s="22" t="s">
        <v>133</v>
      </c>
      <c r="BE200" s="164">
        <f t="shared" ref="BE200:BE209" si="14">IF(N200="základní",J200,0)</f>
        <v>0</v>
      </c>
      <c r="BF200" s="164">
        <f t="shared" ref="BF200:BF209" si="15">IF(N200="snížená",J200,0)</f>
        <v>0</v>
      </c>
      <c r="BG200" s="164">
        <f t="shared" ref="BG200:BG209" si="16">IF(N200="zákl. přenesená",J200,0)</f>
        <v>0</v>
      </c>
      <c r="BH200" s="164">
        <f t="shared" ref="BH200:BH209" si="17">IF(N200="sníž. přenesená",J200,0)</f>
        <v>0</v>
      </c>
      <c r="BI200" s="164">
        <f t="shared" ref="BI200:BI209" si="18">IF(N200="nulová",J200,0)</f>
        <v>0</v>
      </c>
      <c r="BJ200" s="22" t="s">
        <v>141</v>
      </c>
      <c r="BK200" s="164">
        <f t="shared" ref="BK200:BK209" si="19">ROUND(I200*H200,2)</f>
        <v>0</v>
      </c>
      <c r="BL200" s="22" t="s">
        <v>185</v>
      </c>
      <c r="BM200" s="22" t="s">
        <v>309</v>
      </c>
    </row>
    <row r="201" spans="2:65" s="1" customFormat="1" ht="25.5" customHeight="1">
      <c r="B201" s="152"/>
      <c r="C201" s="153">
        <v>38</v>
      </c>
      <c r="D201" s="153" t="s">
        <v>136</v>
      </c>
      <c r="E201" s="154" t="s">
        <v>310</v>
      </c>
      <c r="F201" s="155" t="s">
        <v>311</v>
      </c>
      <c r="G201" s="156" t="s">
        <v>264</v>
      </c>
      <c r="H201" s="157">
        <v>20</v>
      </c>
      <c r="I201" s="158"/>
      <c r="J201" s="159">
        <f t="shared" si="10"/>
        <v>0</v>
      </c>
      <c r="K201" s="155"/>
      <c r="L201" s="38"/>
      <c r="M201" s="160" t="s">
        <v>5</v>
      </c>
      <c r="N201" s="161" t="s">
        <v>43</v>
      </c>
      <c r="P201" s="162">
        <f t="shared" si="11"/>
        <v>0</v>
      </c>
      <c r="Q201" s="162">
        <v>4.2000000000000002E-4</v>
      </c>
      <c r="R201" s="162">
        <f t="shared" si="12"/>
        <v>8.4000000000000012E-3</v>
      </c>
      <c r="S201" s="162">
        <v>0</v>
      </c>
      <c r="T201" s="163">
        <f t="shared" si="13"/>
        <v>0</v>
      </c>
      <c r="AR201" s="22" t="s">
        <v>185</v>
      </c>
      <c r="AT201" s="22" t="s">
        <v>136</v>
      </c>
      <c r="AU201" s="22" t="s">
        <v>141</v>
      </c>
      <c r="AY201" s="22" t="s">
        <v>133</v>
      </c>
      <c r="BE201" s="164">
        <f t="shared" si="14"/>
        <v>0</v>
      </c>
      <c r="BF201" s="164">
        <f t="shared" si="15"/>
        <v>0</v>
      </c>
      <c r="BG201" s="164">
        <f t="shared" si="16"/>
        <v>0</v>
      </c>
      <c r="BH201" s="164">
        <f t="shared" si="17"/>
        <v>0</v>
      </c>
      <c r="BI201" s="164">
        <f t="shared" si="18"/>
        <v>0</v>
      </c>
      <c r="BJ201" s="22" t="s">
        <v>141</v>
      </c>
      <c r="BK201" s="164">
        <f t="shared" si="19"/>
        <v>0</v>
      </c>
      <c r="BL201" s="22" t="s">
        <v>185</v>
      </c>
      <c r="BM201" s="22" t="s">
        <v>312</v>
      </c>
    </row>
    <row r="202" spans="2:65" s="1" customFormat="1" ht="16.5" customHeight="1">
      <c r="B202" s="152"/>
      <c r="C202" s="186">
        <v>39</v>
      </c>
      <c r="D202" s="186" t="s">
        <v>178</v>
      </c>
      <c r="E202" s="187" t="s">
        <v>313</v>
      </c>
      <c r="F202" s="188" t="s">
        <v>314</v>
      </c>
      <c r="G202" s="189" t="s">
        <v>264</v>
      </c>
      <c r="H202" s="190">
        <v>7</v>
      </c>
      <c r="I202" s="191"/>
      <c r="J202" s="192">
        <f t="shared" si="10"/>
        <v>0</v>
      </c>
      <c r="K202" s="188"/>
      <c r="L202" s="193"/>
      <c r="M202" s="194" t="s">
        <v>5</v>
      </c>
      <c r="N202" s="195" t="s">
        <v>43</v>
      </c>
      <c r="P202" s="162">
        <f t="shared" si="11"/>
        <v>0</v>
      </c>
      <c r="Q202" s="162">
        <v>1.1E-4</v>
      </c>
      <c r="R202" s="162">
        <f t="shared" si="12"/>
        <v>7.7000000000000007E-4</v>
      </c>
      <c r="S202" s="162">
        <v>0</v>
      </c>
      <c r="T202" s="163">
        <f t="shared" si="13"/>
        <v>0</v>
      </c>
      <c r="AR202" s="22" t="s">
        <v>258</v>
      </c>
      <c r="AT202" s="22" t="s">
        <v>178</v>
      </c>
      <c r="AU202" s="22" t="s">
        <v>141</v>
      </c>
      <c r="AY202" s="22" t="s">
        <v>133</v>
      </c>
      <c r="BE202" s="164">
        <f t="shared" si="14"/>
        <v>0</v>
      </c>
      <c r="BF202" s="164">
        <f t="shared" si="15"/>
        <v>0</v>
      </c>
      <c r="BG202" s="164">
        <f t="shared" si="16"/>
        <v>0</v>
      </c>
      <c r="BH202" s="164">
        <f t="shared" si="17"/>
        <v>0</v>
      </c>
      <c r="BI202" s="164">
        <f t="shared" si="18"/>
        <v>0</v>
      </c>
      <c r="BJ202" s="22" t="s">
        <v>141</v>
      </c>
      <c r="BK202" s="164">
        <f t="shared" si="19"/>
        <v>0</v>
      </c>
      <c r="BL202" s="22" t="s">
        <v>185</v>
      </c>
      <c r="BM202" s="22" t="s">
        <v>315</v>
      </c>
    </row>
    <row r="203" spans="2:65" s="1" customFormat="1" ht="16.5" customHeight="1">
      <c r="B203" s="152"/>
      <c r="C203" s="186">
        <v>40</v>
      </c>
      <c r="D203" s="186" t="s">
        <v>178</v>
      </c>
      <c r="E203" s="187" t="s">
        <v>316</v>
      </c>
      <c r="F203" s="188" t="s">
        <v>317</v>
      </c>
      <c r="G203" s="189" t="s">
        <v>264</v>
      </c>
      <c r="H203" s="190">
        <v>7</v>
      </c>
      <c r="I203" s="191"/>
      <c r="J203" s="192">
        <f t="shared" si="10"/>
        <v>0</v>
      </c>
      <c r="K203" s="188"/>
      <c r="L203" s="193"/>
      <c r="M203" s="194" t="s">
        <v>5</v>
      </c>
      <c r="N203" s="195" t="s">
        <v>43</v>
      </c>
      <c r="P203" s="162">
        <f t="shared" si="11"/>
        <v>0</v>
      </c>
      <c r="Q203" s="162">
        <v>1.7000000000000001E-4</v>
      </c>
      <c r="R203" s="162">
        <f t="shared" si="12"/>
        <v>1.1900000000000001E-3</v>
      </c>
      <c r="S203" s="162">
        <v>0</v>
      </c>
      <c r="T203" s="163">
        <f t="shared" si="13"/>
        <v>0</v>
      </c>
      <c r="AR203" s="22" t="s">
        <v>258</v>
      </c>
      <c r="AT203" s="22" t="s">
        <v>178</v>
      </c>
      <c r="AU203" s="22" t="s">
        <v>141</v>
      </c>
      <c r="AY203" s="22" t="s">
        <v>133</v>
      </c>
      <c r="BE203" s="164">
        <f t="shared" si="14"/>
        <v>0</v>
      </c>
      <c r="BF203" s="164">
        <f t="shared" si="15"/>
        <v>0</v>
      </c>
      <c r="BG203" s="164">
        <f t="shared" si="16"/>
        <v>0</v>
      </c>
      <c r="BH203" s="164">
        <f t="shared" si="17"/>
        <v>0</v>
      </c>
      <c r="BI203" s="164">
        <f t="shared" si="18"/>
        <v>0</v>
      </c>
      <c r="BJ203" s="22" t="s">
        <v>141</v>
      </c>
      <c r="BK203" s="164">
        <f t="shared" si="19"/>
        <v>0</v>
      </c>
      <c r="BL203" s="22" t="s">
        <v>185</v>
      </c>
      <c r="BM203" s="22" t="s">
        <v>318</v>
      </c>
    </row>
    <row r="204" spans="2:65" s="1" customFormat="1" ht="16.5" customHeight="1">
      <c r="B204" s="152"/>
      <c r="C204" s="186">
        <v>41</v>
      </c>
      <c r="D204" s="186" t="s">
        <v>178</v>
      </c>
      <c r="E204" s="187" t="s">
        <v>319</v>
      </c>
      <c r="F204" s="188" t="s">
        <v>320</v>
      </c>
      <c r="G204" s="189" t="s">
        <v>264</v>
      </c>
      <c r="H204" s="190">
        <v>6</v>
      </c>
      <c r="I204" s="191"/>
      <c r="J204" s="192">
        <f t="shared" si="10"/>
        <v>0</v>
      </c>
      <c r="K204" s="188"/>
      <c r="L204" s="193"/>
      <c r="M204" s="194" t="s">
        <v>5</v>
      </c>
      <c r="N204" s="195" t="s">
        <v>43</v>
      </c>
      <c r="P204" s="162">
        <f t="shared" si="11"/>
        <v>0</v>
      </c>
      <c r="Q204" s="162">
        <v>2.7E-4</v>
      </c>
      <c r="R204" s="162">
        <f t="shared" si="12"/>
        <v>1.6199999999999999E-3</v>
      </c>
      <c r="S204" s="162">
        <v>0</v>
      </c>
      <c r="T204" s="163">
        <f t="shared" si="13"/>
        <v>0</v>
      </c>
      <c r="AR204" s="22" t="s">
        <v>258</v>
      </c>
      <c r="AT204" s="22" t="s">
        <v>178</v>
      </c>
      <c r="AU204" s="22" t="s">
        <v>141</v>
      </c>
      <c r="AY204" s="22" t="s">
        <v>133</v>
      </c>
      <c r="BE204" s="164">
        <f t="shared" si="14"/>
        <v>0</v>
      </c>
      <c r="BF204" s="164">
        <f t="shared" si="15"/>
        <v>0</v>
      </c>
      <c r="BG204" s="164">
        <f t="shared" si="16"/>
        <v>0</v>
      </c>
      <c r="BH204" s="164">
        <f t="shared" si="17"/>
        <v>0</v>
      </c>
      <c r="BI204" s="164">
        <f t="shared" si="18"/>
        <v>0</v>
      </c>
      <c r="BJ204" s="22" t="s">
        <v>141</v>
      </c>
      <c r="BK204" s="164">
        <f t="shared" si="19"/>
        <v>0</v>
      </c>
      <c r="BL204" s="22" t="s">
        <v>185</v>
      </c>
      <c r="BM204" s="22" t="s">
        <v>321</v>
      </c>
    </row>
    <row r="205" spans="2:65" s="1" customFormat="1" ht="25.5" customHeight="1">
      <c r="B205" s="152"/>
      <c r="C205" s="153">
        <v>42</v>
      </c>
      <c r="D205" s="153" t="s">
        <v>136</v>
      </c>
      <c r="E205" s="154" t="s">
        <v>322</v>
      </c>
      <c r="F205" s="155" t="s">
        <v>323</v>
      </c>
      <c r="G205" s="156" t="s">
        <v>324</v>
      </c>
      <c r="H205" s="157">
        <v>1</v>
      </c>
      <c r="I205" s="158"/>
      <c r="J205" s="159">
        <f t="shared" si="10"/>
        <v>0</v>
      </c>
      <c r="K205" s="155"/>
      <c r="L205" s="38"/>
      <c r="M205" s="160" t="s">
        <v>5</v>
      </c>
      <c r="N205" s="161" t="s">
        <v>43</v>
      </c>
      <c r="P205" s="162">
        <f t="shared" si="11"/>
        <v>0</v>
      </c>
      <c r="Q205" s="162">
        <v>0</v>
      </c>
      <c r="R205" s="162">
        <f t="shared" si="12"/>
        <v>0</v>
      </c>
      <c r="S205" s="162">
        <v>0</v>
      </c>
      <c r="T205" s="163">
        <f t="shared" si="13"/>
        <v>0</v>
      </c>
      <c r="AR205" s="22" t="s">
        <v>185</v>
      </c>
      <c r="AT205" s="22" t="s">
        <v>136</v>
      </c>
      <c r="AU205" s="22" t="s">
        <v>141</v>
      </c>
      <c r="AY205" s="22" t="s">
        <v>133</v>
      </c>
      <c r="BE205" s="164">
        <f t="shared" si="14"/>
        <v>0</v>
      </c>
      <c r="BF205" s="164">
        <f t="shared" si="15"/>
        <v>0</v>
      </c>
      <c r="BG205" s="164">
        <f t="shared" si="16"/>
        <v>0</v>
      </c>
      <c r="BH205" s="164">
        <f t="shared" si="17"/>
        <v>0</v>
      </c>
      <c r="BI205" s="164">
        <f t="shared" si="18"/>
        <v>0</v>
      </c>
      <c r="BJ205" s="22" t="s">
        <v>141</v>
      </c>
      <c r="BK205" s="164">
        <f t="shared" si="19"/>
        <v>0</v>
      </c>
      <c r="BL205" s="22" t="s">
        <v>185</v>
      </c>
      <c r="BM205" s="22" t="s">
        <v>325</v>
      </c>
    </row>
    <row r="206" spans="2:65" s="1" customFormat="1" ht="25.5" customHeight="1">
      <c r="B206" s="152"/>
      <c r="C206" s="153">
        <v>43</v>
      </c>
      <c r="D206" s="153" t="s">
        <v>136</v>
      </c>
      <c r="E206" s="154" t="s">
        <v>326</v>
      </c>
      <c r="F206" s="155" t="s">
        <v>327</v>
      </c>
      <c r="G206" s="156" t="s">
        <v>324</v>
      </c>
      <c r="H206" s="157">
        <v>1</v>
      </c>
      <c r="I206" s="158"/>
      <c r="J206" s="159">
        <f t="shared" si="10"/>
        <v>0</v>
      </c>
      <c r="K206" s="155"/>
      <c r="L206" s="38"/>
      <c r="M206" s="160" t="s">
        <v>5</v>
      </c>
      <c r="N206" s="161" t="s">
        <v>43</v>
      </c>
      <c r="P206" s="162">
        <f t="shared" si="11"/>
        <v>0</v>
      </c>
      <c r="Q206" s="162">
        <v>0</v>
      </c>
      <c r="R206" s="162">
        <f t="shared" si="12"/>
        <v>0</v>
      </c>
      <c r="S206" s="162">
        <v>0</v>
      </c>
      <c r="T206" s="163">
        <f t="shared" si="13"/>
        <v>0</v>
      </c>
      <c r="AR206" s="22" t="s">
        <v>185</v>
      </c>
      <c r="AT206" s="22" t="s">
        <v>136</v>
      </c>
      <c r="AU206" s="22" t="s">
        <v>141</v>
      </c>
      <c r="AY206" s="22" t="s">
        <v>133</v>
      </c>
      <c r="BE206" s="164">
        <f t="shared" si="14"/>
        <v>0</v>
      </c>
      <c r="BF206" s="164">
        <f t="shared" si="15"/>
        <v>0</v>
      </c>
      <c r="BG206" s="164">
        <f t="shared" si="16"/>
        <v>0</v>
      </c>
      <c r="BH206" s="164">
        <f t="shared" si="17"/>
        <v>0</v>
      </c>
      <c r="BI206" s="164">
        <f t="shared" si="18"/>
        <v>0</v>
      </c>
      <c r="BJ206" s="22" t="s">
        <v>141</v>
      </c>
      <c r="BK206" s="164">
        <f t="shared" si="19"/>
        <v>0</v>
      </c>
      <c r="BL206" s="22" t="s">
        <v>185</v>
      </c>
      <c r="BM206" s="22" t="s">
        <v>328</v>
      </c>
    </row>
    <row r="207" spans="2:65" s="1" customFormat="1" ht="25.5" customHeight="1">
      <c r="B207" s="152"/>
      <c r="C207" s="153">
        <v>44</v>
      </c>
      <c r="D207" s="153" t="s">
        <v>136</v>
      </c>
      <c r="E207" s="154" t="s">
        <v>329</v>
      </c>
      <c r="F207" s="155" t="s">
        <v>330</v>
      </c>
      <c r="G207" s="156" t="s">
        <v>264</v>
      </c>
      <c r="H207" s="157">
        <v>20</v>
      </c>
      <c r="I207" s="158"/>
      <c r="J207" s="159">
        <f t="shared" si="10"/>
        <v>0</v>
      </c>
      <c r="K207" s="155"/>
      <c r="L207" s="38"/>
      <c r="M207" s="160" t="s">
        <v>5</v>
      </c>
      <c r="N207" s="161" t="s">
        <v>43</v>
      </c>
      <c r="P207" s="162">
        <f t="shared" si="11"/>
        <v>0</v>
      </c>
      <c r="Q207" s="162">
        <v>4.0000000000000002E-4</v>
      </c>
      <c r="R207" s="162">
        <f t="shared" si="12"/>
        <v>8.0000000000000002E-3</v>
      </c>
      <c r="S207" s="162">
        <v>0</v>
      </c>
      <c r="T207" s="163">
        <f t="shared" si="13"/>
        <v>0</v>
      </c>
      <c r="AR207" s="22" t="s">
        <v>185</v>
      </c>
      <c r="AT207" s="22" t="s">
        <v>136</v>
      </c>
      <c r="AU207" s="22" t="s">
        <v>141</v>
      </c>
      <c r="AY207" s="22" t="s">
        <v>133</v>
      </c>
      <c r="BE207" s="164">
        <f t="shared" si="14"/>
        <v>0</v>
      </c>
      <c r="BF207" s="164">
        <f t="shared" si="15"/>
        <v>0</v>
      </c>
      <c r="BG207" s="164">
        <f t="shared" si="16"/>
        <v>0</v>
      </c>
      <c r="BH207" s="164">
        <f t="shared" si="17"/>
        <v>0</v>
      </c>
      <c r="BI207" s="164">
        <f t="shared" si="18"/>
        <v>0</v>
      </c>
      <c r="BJ207" s="22" t="s">
        <v>141</v>
      </c>
      <c r="BK207" s="164">
        <f t="shared" si="19"/>
        <v>0</v>
      </c>
      <c r="BL207" s="22" t="s">
        <v>185</v>
      </c>
      <c r="BM207" s="22" t="s">
        <v>331</v>
      </c>
    </row>
    <row r="208" spans="2:65" s="1" customFormat="1" ht="25.5" customHeight="1">
      <c r="B208" s="152"/>
      <c r="C208" s="153">
        <v>45</v>
      </c>
      <c r="D208" s="153" t="s">
        <v>136</v>
      </c>
      <c r="E208" s="154" t="s">
        <v>332</v>
      </c>
      <c r="F208" s="155" t="s">
        <v>333</v>
      </c>
      <c r="G208" s="156" t="s">
        <v>264</v>
      </c>
      <c r="H208" s="157">
        <v>20</v>
      </c>
      <c r="I208" s="158"/>
      <c r="J208" s="159">
        <f t="shared" si="10"/>
        <v>0</v>
      </c>
      <c r="K208" s="155"/>
      <c r="L208" s="38"/>
      <c r="M208" s="160" t="s">
        <v>5</v>
      </c>
      <c r="N208" s="161" t="s">
        <v>43</v>
      </c>
      <c r="P208" s="162">
        <f t="shared" si="11"/>
        <v>0</v>
      </c>
      <c r="Q208" s="162">
        <v>1.0000000000000001E-5</v>
      </c>
      <c r="R208" s="162">
        <f t="shared" si="12"/>
        <v>2.0000000000000001E-4</v>
      </c>
      <c r="S208" s="162">
        <v>0</v>
      </c>
      <c r="T208" s="163">
        <f t="shared" si="13"/>
        <v>0</v>
      </c>
      <c r="AR208" s="22" t="s">
        <v>185</v>
      </c>
      <c r="AT208" s="22" t="s">
        <v>136</v>
      </c>
      <c r="AU208" s="22" t="s">
        <v>141</v>
      </c>
      <c r="AY208" s="22" t="s">
        <v>133</v>
      </c>
      <c r="BE208" s="164">
        <f t="shared" si="14"/>
        <v>0</v>
      </c>
      <c r="BF208" s="164">
        <f t="shared" si="15"/>
        <v>0</v>
      </c>
      <c r="BG208" s="164">
        <f t="shared" si="16"/>
        <v>0</v>
      </c>
      <c r="BH208" s="164">
        <f t="shared" si="17"/>
        <v>0</v>
      </c>
      <c r="BI208" s="164">
        <f t="shared" si="18"/>
        <v>0</v>
      </c>
      <c r="BJ208" s="22" t="s">
        <v>141</v>
      </c>
      <c r="BK208" s="164">
        <f t="shared" si="19"/>
        <v>0</v>
      </c>
      <c r="BL208" s="22" t="s">
        <v>185</v>
      </c>
      <c r="BM208" s="22" t="s">
        <v>334</v>
      </c>
    </row>
    <row r="209" spans="2:65" s="1" customFormat="1" ht="38.25" customHeight="1">
      <c r="B209" s="152"/>
      <c r="C209" s="153">
        <v>46</v>
      </c>
      <c r="D209" s="153" t="s">
        <v>136</v>
      </c>
      <c r="E209" s="154" t="s">
        <v>335</v>
      </c>
      <c r="F209" s="155" t="s">
        <v>336</v>
      </c>
      <c r="G209" s="156" t="s">
        <v>214</v>
      </c>
      <c r="H209" s="157">
        <v>0.02</v>
      </c>
      <c r="I209" s="158"/>
      <c r="J209" s="159">
        <f t="shared" si="10"/>
        <v>0</v>
      </c>
      <c r="K209" s="155"/>
      <c r="L209" s="38"/>
      <c r="M209" s="160" t="s">
        <v>5</v>
      </c>
      <c r="N209" s="161" t="s">
        <v>43</v>
      </c>
      <c r="P209" s="162">
        <f t="shared" si="11"/>
        <v>0</v>
      </c>
      <c r="Q209" s="162">
        <v>0</v>
      </c>
      <c r="R209" s="162">
        <f t="shared" si="12"/>
        <v>0</v>
      </c>
      <c r="S209" s="162">
        <v>0</v>
      </c>
      <c r="T209" s="163">
        <f t="shared" si="13"/>
        <v>0</v>
      </c>
      <c r="AR209" s="22" t="s">
        <v>185</v>
      </c>
      <c r="AT209" s="22" t="s">
        <v>136</v>
      </c>
      <c r="AU209" s="22" t="s">
        <v>141</v>
      </c>
      <c r="AY209" s="22" t="s">
        <v>133</v>
      </c>
      <c r="BE209" s="164">
        <f t="shared" si="14"/>
        <v>0</v>
      </c>
      <c r="BF209" s="164">
        <f t="shared" si="15"/>
        <v>0</v>
      </c>
      <c r="BG209" s="164">
        <f t="shared" si="16"/>
        <v>0</v>
      </c>
      <c r="BH209" s="164">
        <f t="shared" si="17"/>
        <v>0</v>
      </c>
      <c r="BI209" s="164">
        <f t="shared" si="18"/>
        <v>0</v>
      </c>
      <c r="BJ209" s="22" t="s">
        <v>141</v>
      </c>
      <c r="BK209" s="164">
        <f t="shared" si="19"/>
        <v>0</v>
      </c>
      <c r="BL209" s="22" t="s">
        <v>185</v>
      </c>
      <c r="BM209" s="22" t="s">
        <v>337</v>
      </c>
    </row>
    <row r="210" spans="2:65" s="10" customFormat="1" ht="29.85" customHeight="1">
      <c r="B210" s="140"/>
      <c r="D210" s="141" t="s">
        <v>70</v>
      </c>
      <c r="E210" s="150" t="s">
        <v>338</v>
      </c>
      <c r="F210" s="150" t="s">
        <v>339</v>
      </c>
      <c r="I210" s="143"/>
      <c r="J210" s="151">
        <f>BK210</f>
        <v>0</v>
      </c>
      <c r="L210" s="140"/>
      <c r="M210" s="145"/>
      <c r="P210" s="146">
        <f>SUM(P211:P220)</f>
        <v>0</v>
      </c>
      <c r="R210" s="146">
        <f>SUM(R211:R220)</f>
        <v>3.1499999999999996E-3</v>
      </c>
      <c r="T210" s="147">
        <f>SUM(T211:T220)</f>
        <v>6.45E-3</v>
      </c>
      <c r="AR210" s="141" t="s">
        <v>141</v>
      </c>
      <c r="AT210" s="148" t="s">
        <v>70</v>
      </c>
      <c r="AU210" s="148" t="s">
        <v>76</v>
      </c>
      <c r="AY210" s="141" t="s">
        <v>133</v>
      </c>
      <c r="BK210" s="149">
        <f>SUM(BK211:BK220)</f>
        <v>0</v>
      </c>
    </row>
    <row r="211" spans="2:65" s="1" customFormat="1" ht="16.5" customHeight="1">
      <c r="B211" s="152"/>
      <c r="C211" s="153">
        <v>47</v>
      </c>
      <c r="D211" s="153" t="s">
        <v>136</v>
      </c>
      <c r="E211" s="154" t="s">
        <v>340</v>
      </c>
      <c r="F211" s="155" t="s">
        <v>341</v>
      </c>
      <c r="G211" s="156" t="s">
        <v>264</v>
      </c>
      <c r="H211" s="157">
        <v>3</v>
      </c>
      <c r="I211" s="158"/>
      <c r="J211" s="159">
        <f>ROUND(I211*H211,2)</f>
        <v>0</v>
      </c>
      <c r="K211" s="155"/>
      <c r="L211" s="38"/>
      <c r="M211" s="160" t="s">
        <v>5</v>
      </c>
      <c r="N211" s="161" t="s">
        <v>43</v>
      </c>
      <c r="P211" s="162">
        <f>O211*H211</f>
        <v>0</v>
      </c>
      <c r="Q211" s="162">
        <v>1.1E-4</v>
      </c>
      <c r="R211" s="162">
        <f>Q211*H211</f>
        <v>3.3E-4</v>
      </c>
      <c r="S211" s="162">
        <v>2.15E-3</v>
      </c>
      <c r="T211" s="163">
        <f>S211*H211</f>
        <v>6.45E-3</v>
      </c>
      <c r="AR211" s="22" t="s">
        <v>185</v>
      </c>
      <c r="AT211" s="22" t="s">
        <v>136</v>
      </c>
      <c r="AU211" s="22" t="s">
        <v>141</v>
      </c>
      <c r="AY211" s="22" t="s">
        <v>133</v>
      </c>
      <c r="BE211" s="164">
        <f>IF(N211="základní",J211,0)</f>
        <v>0</v>
      </c>
      <c r="BF211" s="164">
        <f>IF(N211="snížená",J211,0)</f>
        <v>0</v>
      </c>
      <c r="BG211" s="164">
        <f>IF(N211="zákl. přenesená",J211,0)</f>
        <v>0</v>
      </c>
      <c r="BH211" s="164">
        <f>IF(N211="sníž. přenesená",J211,0)</f>
        <v>0</v>
      </c>
      <c r="BI211" s="164">
        <f>IF(N211="nulová",J211,0)</f>
        <v>0</v>
      </c>
      <c r="BJ211" s="22" t="s">
        <v>141</v>
      </c>
      <c r="BK211" s="164">
        <f>ROUND(I211*H211,2)</f>
        <v>0</v>
      </c>
      <c r="BL211" s="22" t="s">
        <v>185</v>
      </c>
      <c r="BM211" s="22" t="s">
        <v>342</v>
      </c>
    </row>
    <row r="212" spans="2:65" s="1" customFormat="1" ht="25.5" customHeight="1">
      <c r="B212" s="152"/>
      <c r="C212" s="153">
        <v>48</v>
      </c>
      <c r="D212" s="153" t="s">
        <v>136</v>
      </c>
      <c r="E212" s="154" t="s">
        <v>343</v>
      </c>
      <c r="F212" s="155" t="s">
        <v>344</v>
      </c>
      <c r="G212" s="156" t="s">
        <v>264</v>
      </c>
      <c r="H212" s="157">
        <v>1</v>
      </c>
      <c r="I212" s="158"/>
      <c r="J212" s="159">
        <f>ROUND(I212*H212,2)</f>
        <v>0</v>
      </c>
      <c r="K212" s="155"/>
      <c r="L212" s="38"/>
      <c r="M212" s="160" t="s">
        <v>5</v>
      </c>
      <c r="N212" s="161" t="s">
        <v>43</v>
      </c>
      <c r="P212" s="162">
        <f>O212*H212</f>
        <v>0</v>
      </c>
      <c r="Q212" s="162">
        <v>5.9999999999999995E-4</v>
      </c>
      <c r="R212" s="162">
        <f>Q212*H212</f>
        <v>5.9999999999999995E-4</v>
      </c>
      <c r="S212" s="162">
        <v>0</v>
      </c>
      <c r="T212" s="163">
        <f>S212*H212</f>
        <v>0</v>
      </c>
      <c r="AR212" s="22" t="s">
        <v>185</v>
      </c>
      <c r="AT212" s="22" t="s">
        <v>136</v>
      </c>
      <c r="AU212" s="22" t="s">
        <v>141</v>
      </c>
      <c r="AY212" s="22" t="s">
        <v>133</v>
      </c>
      <c r="BE212" s="164">
        <f>IF(N212="základní",J212,0)</f>
        <v>0</v>
      </c>
      <c r="BF212" s="164">
        <f>IF(N212="snížená",J212,0)</f>
        <v>0</v>
      </c>
      <c r="BG212" s="164">
        <f>IF(N212="zákl. přenesená",J212,0)</f>
        <v>0</v>
      </c>
      <c r="BH212" s="164">
        <f>IF(N212="sníž. přenesená",J212,0)</f>
        <v>0</v>
      </c>
      <c r="BI212" s="164">
        <f>IF(N212="nulová",J212,0)</f>
        <v>0</v>
      </c>
      <c r="BJ212" s="22" t="s">
        <v>141</v>
      </c>
      <c r="BK212" s="164">
        <f>ROUND(I212*H212,2)</f>
        <v>0</v>
      </c>
      <c r="BL212" s="22" t="s">
        <v>185</v>
      </c>
      <c r="BM212" s="22" t="s">
        <v>345</v>
      </c>
    </row>
    <row r="213" spans="2:65" s="13" customFormat="1">
      <c r="B213" s="180"/>
      <c r="D213" s="166" t="s">
        <v>143</v>
      </c>
      <c r="E213" s="181" t="s">
        <v>5</v>
      </c>
      <c r="F213" s="182" t="s">
        <v>346</v>
      </c>
      <c r="H213" s="181" t="s">
        <v>5</v>
      </c>
      <c r="I213" s="183"/>
      <c r="L213" s="180"/>
      <c r="M213" s="184"/>
      <c r="T213" s="185"/>
      <c r="AT213" s="181" t="s">
        <v>143</v>
      </c>
      <c r="AU213" s="181" t="s">
        <v>141</v>
      </c>
      <c r="AV213" s="13" t="s">
        <v>76</v>
      </c>
      <c r="AW213" s="13" t="s">
        <v>35</v>
      </c>
      <c r="AX213" s="13" t="s">
        <v>71</v>
      </c>
      <c r="AY213" s="181" t="s">
        <v>133</v>
      </c>
    </row>
    <row r="214" spans="2:65" s="11" customFormat="1">
      <c r="B214" s="165"/>
      <c r="D214" s="166" t="s">
        <v>143</v>
      </c>
      <c r="E214" s="167" t="s">
        <v>5</v>
      </c>
      <c r="F214" s="168" t="s">
        <v>76</v>
      </c>
      <c r="H214" s="169">
        <v>1</v>
      </c>
      <c r="I214" s="170"/>
      <c r="L214" s="165"/>
      <c r="M214" s="171"/>
      <c r="T214" s="172"/>
      <c r="AT214" s="167" t="s">
        <v>143</v>
      </c>
      <c r="AU214" s="167" t="s">
        <v>141</v>
      </c>
      <c r="AV214" s="11" t="s">
        <v>141</v>
      </c>
      <c r="AW214" s="11" t="s">
        <v>35</v>
      </c>
      <c r="AX214" s="11" t="s">
        <v>76</v>
      </c>
      <c r="AY214" s="167" t="s">
        <v>133</v>
      </c>
    </row>
    <row r="215" spans="2:65" s="1" customFormat="1" ht="16.5" customHeight="1">
      <c r="B215" s="152"/>
      <c r="C215" s="153">
        <v>49</v>
      </c>
      <c r="D215" s="153" t="s">
        <v>136</v>
      </c>
      <c r="E215" s="154" t="s">
        <v>347</v>
      </c>
      <c r="F215" s="155" t="s">
        <v>348</v>
      </c>
      <c r="G215" s="156" t="s">
        <v>264</v>
      </c>
      <c r="H215" s="157">
        <v>3</v>
      </c>
      <c r="I215" s="158"/>
      <c r="J215" s="159">
        <f t="shared" ref="J215:J220" si="20">ROUND(I215*H215,2)</f>
        <v>0</v>
      </c>
      <c r="K215" s="155"/>
      <c r="L215" s="38"/>
      <c r="M215" s="160" t="s">
        <v>5</v>
      </c>
      <c r="N215" s="161" t="s">
        <v>43</v>
      </c>
      <c r="P215" s="162">
        <f t="shared" ref="P215:P220" si="21">O215*H215</f>
        <v>0</v>
      </c>
      <c r="Q215" s="162">
        <v>5.4000000000000001E-4</v>
      </c>
      <c r="R215" s="162">
        <f t="shared" ref="R215:R220" si="22">Q215*H215</f>
        <v>1.6199999999999999E-3</v>
      </c>
      <c r="S215" s="162">
        <v>0</v>
      </c>
      <c r="T215" s="163">
        <f t="shared" ref="T215:T220" si="23">S215*H215</f>
        <v>0</v>
      </c>
      <c r="AR215" s="22" t="s">
        <v>185</v>
      </c>
      <c r="AT215" s="22" t="s">
        <v>136</v>
      </c>
      <c r="AU215" s="22" t="s">
        <v>141</v>
      </c>
      <c r="AY215" s="22" t="s">
        <v>133</v>
      </c>
      <c r="BE215" s="164">
        <f t="shared" ref="BE215:BE220" si="24">IF(N215="základní",J215,0)</f>
        <v>0</v>
      </c>
      <c r="BF215" s="164">
        <f t="shared" ref="BF215:BF220" si="25">IF(N215="snížená",J215,0)</f>
        <v>0</v>
      </c>
      <c r="BG215" s="164">
        <f t="shared" ref="BG215:BG220" si="26">IF(N215="zákl. přenesená",J215,0)</f>
        <v>0</v>
      </c>
      <c r="BH215" s="164">
        <f t="shared" ref="BH215:BH220" si="27">IF(N215="sníž. přenesená",J215,0)</f>
        <v>0</v>
      </c>
      <c r="BI215" s="164">
        <f t="shared" ref="BI215:BI220" si="28">IF(N215="nulová",J215,0)</f>
        <v>0</v>
      </c>
      <c r="BJ215" s="22" t="s">
        <v>141</v>
      </c>
      <c r="BK215" s="164">
        <f t="shared" ref="BK215:BK220" si="29">ROUND(I215*H215,2)</f>
        <v>0</v>
      </c>
      <c r="BL215" s="22" t="s">
        <v>185</v>
      </c>
      <c r="BM215" s="22" t="s">
        <v>349</v>
      </c>
    </row>
    <row r="216" spans="2:65" s="1" customFormat="1" ht="25.5" customHeight="1">
      <c r="B216" s="152"/>
      <c r="C216" s="153">
        <v>50</v>
      </c>
      <c r="D216" s="153" t="s">
        <v>136</v>
      </c>
      <c r="E216" s="154" t="s">
        <v>350</v>
      </c>
      <c r="F216" s="155" t="s">
        <v>840</v>
      </c>
      <c r="G216" s="156" t="s">
        <v>324</v>
      </c>
      <c r="H216" s="157">
        <v>1</v>
      </c>
      <c r="I216" s="158"/>
      <c r="J216" s="159">
        <f t="shared" si="20"/>
        <v>0</v>
      </c>
      <c r="K216" s="155"/>
      <c r="L216" s="38"/>
      <c r="M216" s="160" t="s">
        <v>5</v>
      </c>
      <c r="N216" s="161" t="s">
        <v>43</v>
      </c>
      <c r="P216" s="162">
        <f t="shared" si="21"/>
        <v>0</v>
      </c>
      <c r="Q216" s="162">
        <v>5.9999999999999995E-4</v>
      </c>
      <c r="R216" s="162">
        <f t="shared" si="22"/>
        <v>5.9999999999999995E-4</v>
      </c>
      <c r="S216" s="162">
        <v>0</v>
      </c>
      <c r="T216" s="163">
        <f t="shared" si="23"/>
        <v>0</v>
      </c>
      <c r="AR216" s="22" t="s">
        <v>185</v>
      </c>
      <c r="AT216" s="22" t="s">
        <v>136</v>
      </c>
      <c r="AU216" s="22" t="s">
        <v>141</v>
      </c>
      <c r="AY216" s="22" t="s">
        <v>133</v>
      </c>
      <c r="BE216" s="164">
        <f t="shared" si="24"/>
        <v>0</v>
      </c>
      <c r="BF216" s="164">
        <f t="shared" si="25"/>
        <v>0</v>
      </c>
      <c r="BG216" s="164">
        <f t="shared" si="26"/>
        <v>0</v>
      </c>
      <c r="BH216" s="164">
        <f t="shared" si="27"/>
        <v>0</v>
      </c>
      <c r="BI216" s="164">
        <f t="shared" si="28"/>
        <v>0</v>
      </c>
      <c r="BJ216" s="22" t="s">
        <v>141</v>
      </c>
      <c r="BK216" s="164">
        <f t="shared" si="29"/>
        <v>0</v>
      </c>
      <c r="BL216" s="22" t="s">
        <v>185</v>
      </c>
      <c r="BM216" s="22" t="s">
        <v>351</v>
      </c>
    </row>
    <row r="217" spans="2:65" s="1" customFormat="1" ht="16.5" customHeight="1">
      <c r="B217" s="152"/>
      <c r="C217" s="153">
        <v>51</v>
      </c>
      <c r="D217" s="153" t="s">
        <v>136</v>
      </c>
      <c r="E217" s="154" t="s">
        <v>352</v>
      </c>
      <c r="F217" s="155" t="s">
        <v>353</v>
      </c>
      <c r="G217" s="156" t="s">
        <v>176</v>
      </c>
      <c r="H217" s="157">
        <v>2</v>
      </c>
      <c r="I217" s="158"/>
      <c r="J217" s="159">
        <f t="shared" si="20"/>
        <v>0</v>
      </c>
      <c r="K217" s="155"/>
      <c r="L217" s="38"/>
      <c r="M217" s="160" t="s">
        <v>5</v>
      </c>
      <c r="N217" s="161" t="s">
        <v>43</v>
      </c>
      <c r="P217" s="162">
        <f t="shared" si="21"/>
        <v>0</v>
      </c>
      <c r="Q217" s="162">
        <v>0</v>
      </c>
      <c r="R217" s="162">
        <f t="shared" si="22"/>
        <v>0</v>
      </c>
      <c r="S217" s="162">
        <v>0</v>
      </c>
      <c r="T217" s="163">
        <f t="shared" si="23"/>
        <v>0</v>
      </c>
      <c r="AR217" s="22" t="s">
        <v>185</v>
      </c>
      <c r="AT217" s="22" t="s">
        <v>136</v>
      </c>
      <c r="AU217" s="22" t="s">
        <v>141</v>
      </c>
      <c r="AY217" s="22" t="s">
        <v>133</v>
      </c>
      <c r="BE217" s="164">
        <f t="shared" si="24"/>
        <v>0</v>
      </c>
      <c r="BF217" s="164">
        <f t="shared" si="25"/>
        <v>0</v>
      </c>
      <c r="BG217" s="164">
        <f t="shared" si="26"/>
        <v>0</v>
      </c>
      <c r="BH217" s="164">
        <f t="shared" si="27"/>
        <v>0</v>
      </c>
      <c r="BI217" s="164">
        <f t="shared" si="28"/>
        <v>0</v>
      </c>
      <c r="BJ217" s="22" t="s">
        <v>141</v>
      </c>
      <c r="BK217" s="164">
        <f t="shared" si="29"/>
        <v>0</v>
      </c>
      <c r="BL217" s="22" t="s">
        <v>185</v>
      </c>
      <c r="BM217" s="22" t="s">
        <v>354</v>
      </c>
    </row>
    <row r="218" spans="2:65" s="1" customFormat="1" ht="16.5" customHeight="1">
      <c r="B218" s="152"/>
      <c r="C218" s="153">
        <v>52</v>
      </c>
      <c r="D218" s="153" t="s">
        <v>136</v>
      </c>
      <c r="E218" s="154" t="s">
        <v>355</v>
      </c>
      <c r="F218" s="155" t="s">
        <v>356</v>
      </c>
      <c r="G218" s="156" t="s">
        <v>264</v>
      </c>
      <c r="H218" s="157">
        <v>3</v>
      </c>
      <c r="I218" s="158"/>
      <c r="J218" s="159">
        <f t="shared" si="20"/>
        <v>0</v>
      </c>
      <c r="K218" s="155"/>
      <c r="L218" s="38"/>
      <c r="M218" s="160" t="s">
        <v>5</v>
      </c>
      <c r="N218" s="161" t="s">
        <v>43</v>
      </c>
      <c r="P218" s="162">
        <f t="shared" si="21"/>
        <v>0</v>
      </c>
      <c r="Q218" s="162">
        <v>0</v>
      </c>
      <c r="R218" s="162">
        <f t="shared" si="22"/>
        <v>0</v>
      </c>
      <c r="S218" s="162">
        <v>0</v>
      </c>
      <c r="T218" s="163">
        <f t="shared" si="23"/>
        <v>0</v>
      </c>
      <c r="AR218" s="22" t="s">
        <v>185</v>
      </c>
      <c r="AT218" s="22" t="s">
        <v>136</v>
      </c>
      <c r="AU218" s="22" t="s">
        <v>141</v>
      </c>
      <c r="AY218" s="22" t="s">
        <v>133</v>
      </c>
      <c r="BE218" s="164">
        <f t="shared" si="24"/>
        <v>0</v>
      </c>
      <c r="BF218" s="164">
        <f t="shared" si="25"/>
        <v>0</v>
      </c>
      <c r="BG218" s="164">
        <f t="shared" si="26"/>
        <v>0</v>
      </c>
      <c r="BH218" s="164">
        <f t="shared" si="27"/>
        <v>0</v>
      </c>
      <c r="BI218" s="164">
        <f t="shared" si="28"/>
        <v>0</v>
      </c>
      <c r="BJ218" s="22" t="s">
        <v>141</v>
      </c>
      <c r="BK218" s="164">
        <f t="shared" si="29"/>
        <v>0</v>
      </c>
      <c r="BL218" s="22" t="s">
        <v>185</v>
      </c>
      <c r="BM218" s="22" t="s">
        <v>357</v>
      </c>
    </row>
    <row r="219" spans="2:65" s="1" customFormat="1" ht="16.5" customHeight="1">
      <c r="B219" s="152"/>
      <c r="C219" s="153">
        <v>53</v>
      </c>
      <c r="D219" s="153" t="s">
        <v>136</v>
      </c>
      <c r="E219" s="154" t="s">
        <v>358</v>
      </c>
      <c r="F219" s="155" t="s">
        <v>359</v>
      </c>
      <c r="G219" s="156" t="s">
        <v>176</v>
      </c>
      <c r="H219" s="157">
        <v>1</v>
      </c>
      <c r="I219" s="158"/>
      <c r="J219" s="159">
        <f t="shared" si="20"/>
        <v>0</v>
      </c>
      <c r="K219" s="155"/>
      <c r="L219" s="38"/>
      <c r="M219" s="160" t="s">
        <v>5</v>
      </c>
      <c r="N219" s="161" t="s">
        <v>43</v>
      </c>
      <c r="P219" s="162">
        <f t="shared" si="21"/>
        <v>0</v>
      </c>
      <c r="Q219" s="162">
        <v>0</v>
      </c>
      <c r="R219" s="162">
        <f t="shared" si="22"/>
        <v>0</v>
      </c>
      <c r="S219" s="162">
        <v>0</v>
      </c>
      <c r="T219" s="163">
        <f t="shared" si="23"/>
        <v>0</v>
      </c>
      <c r="AR219" s="22" t="s">
        <v>185</v>
      </c>
      <c r="AT219" s="22" t="s">
        <v>136</v>
      </c>
      <c r="AU219" s="22" t="s">
        <v>141</v>
      </c>
      <c r="AY219" s="22" t="s">
        <v>133</v>
      </c>
      <c r="BE219" s="164">
        <f t="shared" si="24"/>
        <v>0</v>
      </c>
      <c r="BF219" s="164">
        <f t="shared" si="25"/>
        <v>0</v>
      </c>
      <c r="BG219" s="164">
        <f t="shared" si="26"/>
        <v>0</v>
      </c>
      <c r="BH219" s="164">
        <f t="shared" si="27"/>
        <v>0</v>
      </c>
      <c r="BI219" s="164">
        <f t="shared" si="28"/>
        <v>0</v>
      </c>
      <c r="BJ219" s="22" t="s">
        <v>141</v>
      </c>
      <c r="BK219" s="164">
        <f t="shared" si="29"/>
        <v>0</v>
      </c>
      <c r="BL219" s="22" t="s">
        <v>185</v>
      </c>
      <c r="BM219" s="22" t="s">
        <v>360</v>
      </c>
    </row>
    <row r="220" spans="2:65" s="1" customFormat="1" ht="38.25" customHeight="1">
      <c r="B220" s="152"/>
      <c r="C220" s="153">
        <v>54</v>
      </c>
      <c r="D220" s="153" t="s">
        <v>136</v>
      </c>
      <c r="E220" s="154" t="s">
        <v>361</v>
      </c>
      <c r="F220" s="155" t="s">
        <v>362</v>
      </c>
      <c r="G220" s="156" t="s">
        <v>214</v>
      </c>
      <c r="H220" s="157">
        <v>3.0000000000000001E-3</v>
      </c>
      <c r="I220" s="158"/>
      <c r="J220" s="159">
        <f t="shared" si="20"/>
        <v>0</v>
      </c>
      <c r="K220" s="155"/>
      <c r="L220" s="38"/>
      <c r="M220" s="160" t="s">
        <v>5</v>
      </c>
      <c r="N220" s="161" t="s">
        <v>43</v>
      </c>
      <c r="P220" s="162">
        <f t="shared" si="21"/>
        <v>0</v>
      </c>
      <c r="Q220" s="162">
        <v>0</v>
      </c>
      <c r="R220" s="162">
        <f t="shared" si="22"/>
        <v>0</v>
      </c>
      <c r="S220" s="162">
        <v>0</v>
      </c>
      <c r="T220" s="163">
        <f t="shared" si="23"/>
        <v>0</v>
      </c>
      <c r="AR220" s="22" t="s">
        <v>185</v>
      </c>
      <c r="AT220" s="22" t="s">
        <v>136</v>
      </c>
      <c r="AU220" s="22" t="s">
        <v>141</v>
      </c>
      <c r="AY220" s="22" t="s">
        <v>133</v>
      </c>
      <c r="BE220" s="164">
        <f t="shared" si="24"/>
        <v>0</v>
      </c>
      <c r="BF220" s="164">
        <f t="shared" si="25"/>
        <v>0</v>
      </c>
      <c r="BG220" s="164">
        <f t="shared" si="26"/>
        <v>0</v>
      </c>
      <c r="BH220" s="164">
        <f t="shared" si="27"/>
        <v>0</v>
      </c>
      <c r="BI220" s="164">
        <f t="shared" si="28"/>
        <v>0</v>
      </c>
      <c r="BJ220" s="22" t="s">
        <v>141</v>
      </c>
      <c r="BK220" s="164">
        <f t="shared" si="29"/>
        <v>0</v>
      </c>
      <c r="BL220" s="22" t="s">
        <v>185</v>
      </c>
      <c r="BM220" s="22" t="s">
        <v>363</v>
      </c>
    </row>
    <row r="221" spans="2:65" s="10" customFormat="1" ht="29.85" customHeight="1">
      <c r="B221" s="140"/>
      <c r="D221" s="141" t="s">
        <v>70</v>
      </c>
      <c r="E221" s="150" t="s">
        <v>364</v>
      </c>
      <c r="F221" s="150" t="s">
        <v>365</v>
      </c>
      <c r="I221" s="143"/>
      <c r="J221" s="151">
        <f>+SUM(J222:J239)</f>
        <v>0</v>
      </c>
      <c r="L221" s="140"/>
      <c r="M221" s="145"/>
      <c r="P221" s="146">
        <f>SUM(P222:P239)</f>
        <v>0</v>
      </c>
      <c r="R221" s="146">
        <f>SUM(R222:R239)</f>
        <v>5.1289999999999995E-2</v>
      </c>
      <c r="T221" s="147">
        <f>SUM(T222:T239)</f>
        <v>9.7339999999999996E-2</v>
      </c>
      <c r="AR221" s="141" t="s">
        <v>141</v>
      </c>
      <c r="AT221" s="148" t="s">
        <v>70</v>
      </c>
      <c r="AU221" s="148" t="s">
        <v>76</v>
      </c>
      <c r="AY221" s="141" t="s">
        <v>133</v>
      </c>
      <c r="BK221" s="149">
        <f>SUM(BK222:BK239)</f>
        <v>0</v>
      </c>
    </row>
    <row r="222" spans="2:65" s="1" customFormat="1" ht="16.5" customHeight="1">
      <c r="B222" s="152"/>
      <c r="C222" s="153">
        <v>55</v>
      </c>
      <c r="D222" s="153" t="s">
        <v>136</v>
      </c>
      <c r="E222" s="154" t="s">
        <v>366</v>
      </c>
      <c r="F222" s="155" t="s">
        <v>367</v>
      </c>
      <c r="G222" s="156" t="s">
        <v>324</v>
      </c>
      <c r="H222" s="157">
        <v>1</v>
      </c>
      <c r="I222" s="158"/>
      <c r="J222" s="159">
        <f t="shared" ref="J222:J239" si="30">ROUND(I222*H222,2)</f>
        <v>0</v>
      </c>
      <c r="K222" s="155"/>
      <c r="L222" s="38"/>
      <c r="M222" s="160" t="s">
        <v>5</v>
      </c>
      <c r="N222" s="161" t="s">
        <v>43</v>
      </c>
      <c r="P222" s="162">
        <f t="shared" ref="P222:P239" si="31">O222*H222</f>
        <v>0</v>
      </c>
      <c r="Q222" s="162">
        <v>0</v>
      </c>
      <c r="R222" s="162">
        <f t="shared" ref="R222:R239" si="32">Q222*H222</f>
        <v>0</v>
      </c>
      <c r="S222" s="162">
        <v>1.9460000000000002E-2</v>
      </c>
      <c r="T222" s="163">
        <f t="shared" ref="T222:T239" si="33">S222*H222</f>
        <v>1.9460000000000002E-2</v>
      </c>
      <c r="AR222" s="22" t="s">
        <v>185</v>
      </c>
      <c r="AT222" s="22" t="s">
        <v>136</v>
      </c>
      <c r="AU222" s="22" t="s">
        <v>141</v>
      </c>
      <c r="AY222" s="22" t="s">
        <v>133</v>
      </c>
      <c r="BE222" s="164">
        <f t="shared" ref="BE222:BE239" si="34">IF(N222="základní",J222,0)</f>
        <v>0</v>
      </c>
      <c r="BF222" s="164">
        <f t="shared" ref="BF222:BF239" si="35">IF(N222="snížená",J222,0)</f>
        <v>0</v>
      </c>
      <c r="BG222" s="164">
        <f t="shared" ref="BG222:BG239" si="36">IF(N222="zákl. přenesená",J222,0)</f>
        <v>0</v>
      </c>
      <c r="BH222" s="164">
        <f t="shared" ref="BH222:BH239" si="37">IF(N222="sníž. přenesená",J222,0)</f>
        <v>0</v>
      </c>
      <c r="BI222" s="164">
        <f t="shared" ref="BI222:BI239" si="38">IF(N222="nulová",J222,0)</f>
        <v>0</v>
      </c>
      <c r="BJ222" s="22" t="s">
        <v>141</v>
      </c>
      <c r="BK222" s="164">
        <f t="shared" ref="BK222:BK239" si="39">ROUND(I222*H222,2)</f>
        <v>0</v>
      </c>
      <c r="BL222" s="22" t="s">
        <v>185</v>
      </c>
      <c r="BM222" s="22" t="s">
        <v>368</v>
      </c>
    </row>
    <row r="223" spans="2:65" s="1" customFormat="1" ht="16.5" customHeight="1">
      <c r="B223" s="152"/>
      <c r="C223" s="153">
        <v>56</v>
      </c>
      <c r="D223" s="153" t="s">
        <v>136</v>
      </c>
      <c r="E223" s="154" t="s">
        <v>869</v>
      </c>
      <c r="F223" s="287" t="s">
        <v>871</v>
      </c>
      <c r="G223" s="156" t="s">
        <v>324</v>
      </c>
      <c r="H223" s="157">
        <v>1</v>
      </c>
      <c r="I223" s="158"/>
      <c r="J223" s="159">
        <f t="shared" ref="J223" si="40">ROUND(I223*H223,2)</f>
        <v>0</v>
      </c>
      <c r="K223" s="155"/>
      <c r="L223" s="38"/>
      <c r="M223" s="160" t="s">
        <v>5</v>
      </c>
      <c r="N223" s="161" t="s">
        <v>43</v>
      </c>
      <c r="P223" s="162">
        <f t="shared" ref="P223" si="41">O223*H223</f>
        <v>0</v>
      </c>
      <c r="Q223" s="162">
        <v>0</v>
      </c>
      <c r="R223" s="162">
        <f t="shared" ref="R223" si="42">Q223*H223</f>
        <v>0</v>
      </c>
      <c r="S223" s="162">
        <v>1.9460000000000002E-2</v>
      </c>
      <c r="T223" s="163">
        <f t="shared" ref="T223" si="43">S223*H223</f>
        <v>1.9460000000000002E-2</v>
      </c>
      <c r="AR223" s="22" t="s">
        <v>185</v>
      </c>
      <c r="AT223" s="22" t="s">
        <v>136</v>
      </c>
      <c r="AU223" s="22" t="s">
        <v>141</v>
      </c>
      <c r="AY223" s="22" t="s">
        <v>133</v>
      </c>
      <c r="BE223" s="164">
        <f t="shared" ref="BE223" si="44">IF(N223="základní",J223,0)</f>
        <v>0</v>
      </c>
      <c r="BF223" s="164">
        <f t="shared" ref="BF223" si="45">IF(N223="snížená",J223,0)</f>
        <v>0</v>
      </c>
      <c r="BG223" s="164">
        <f t="shared" ref="BG223" si="46">IF(N223="zákl. přenesená",J223,0)</f>
        <v>0</v>
      </c>
      <c r="BH223" s="164">
        <f t="shared" ref="BH223" si="47">IF(N223="sníž. přenesená",J223,0)</f>
        <v>0</v>
      </c>
      <c r="BI223" s="164">
        <f t="shared" ref="BI223" si="48">IF(N223="nulová",J223,0)</f>
        <v>0</v>
      </c>
      <c r="BJ223" s="22" t="s">
        <v>141</v>
      </c>
      <c r="BK223" s="164">
        <f t="shared" ref="BK223" si="49">ROUND(I223*H223,2)</f>
        <v>0</v>
      </c>
      <c r="BL223" s="22" t="s">
        <v>185</v>
      </c>
      <c r="BM223" s="22" t="s">
        <v>368</v>
      </c>
    </row>
    <row r="224" spans="2:65" s="1" customFormat="1" ht="24">
      <c r="B224" s="152"/>
      <c r="C224" s="153">
        <v>57</v>
      </c>
      <c r="D224" s="153" t="s">
        <v>136</v>
      </c>
      <c r="E224" s="154" t="s">
        <v>870</v>
      </c>
      <c r="F224" s="286" t="s">
        <v>872</v>
      </c>
      <c r="G224" s="156" t="s">
        <v>324</v>
      </c>
      <c r="H224" s="157">
        <v>1</v>
      </c>
      <c r="I224" s="158"/>
      <c r="J224" s="159">
        <f t="shared" ref="J224" si="50">ROUND(I224*H224,2)</f>
        <v>0</v>
      </c>
      <c r="K224" s="155"/>
      <c r="L224" s="38"/>
      <c r="M224" s="160" t="s">
        <v>5</v>
      </c>
      <c r="N224" s="161" t="s">
        <v>43</v>
      </c>
      <c r="P224" s="162">
        <f t="shared" ref="P224" si="51">O224*H224</f>
        <v>0</v>
      </c>
      <c r="Q224" s="162">
        <v>0</v>
      </c>
      <c r="R224" s="162">
        <f t="shared" ref="R224" si="52">Q224*H224</f>
        <v>0</v>
      </c>
      <c r="S224" s="162">
        <v>1.9460000000000002E-2</v>
      </c>
      <c r="T224" s="163">
        <f t="shared" ref="T224" si="53">S224*H224</f>
        <v>1.9460000000000002E-2</v>
      </c>
      <c r="AR224" s="22" t="s">
        <v>185</v>
      </c>
      <c r="AT224" s="22" t="s">
        <v>136</v>
      </c>
      <c r="AU224" s="22" t="s">
        <v>141</v>
      </c>
      <c r="AY224" s="22" t="s">
        <v>133</v>
      </c>
      <c r="BE224" s="164">
        <f t="shared" ref="BE224" si="54">IF(N224="základní",J224,0)</f>
        <v>0</v>
      </c>
      <c r="BF224" s="164">
        <f t="shared" ref="BF224" si="55">IF(N224="snížená",J224,0)</f>
        <v>0</v>
      </c>
      <c r="BG224" s="164">
        <f t="shared" ref="BG224" si="56">IF(N224="zákl. přenesená",J224,0)</f>
        <v>0</v>
      </c>
      <c r="BH224" s="164">
        <f t="shared" ref="BH224" si="57">IF(N224="sníž. přenesená",J224,0)</f>
        <v>0</v>
      </c>
      <c r="BI224" s="164">
        <f t="shared" ref="BI224" si="58">IF(N224="nulová",J224,0)</f>
        <v>0</v>
      </c>
      <c r="BJ224" s="22" t="s">
        <v>141</v>
      </c>
      <c r="BK224" s="164">
        <f t="shared" ref="BK224" si="59">ROUND(I224*H224,2)</f>
        <v>0</v>
      </c>
      <c r="BL224" s="22" t="s">
        <v>185</v>
      </c>
      <c r="BM224" s="22" t="s">
        <v>368</v>
      </c>
    </row>
    <row r="225" spans="2:65" s="1" customFormat="1" ht="40.5" customHeight="1">
      <c r="B225" s="152"/>
      <c r="C225" s="153">
        <v>58</v>
      </c>
      <c r="D225" s="153" t="s">
        <v>136</v>
      </c>
      <c r="E225" s="154" t="s">
        <v>369</v>
      </c>
      <c r="F225" s="155" t="s">
        <v>846</v>
      </c>
      <c r="G225" s="156" t="s">
        <v>324</v>
      </c>
      <c r="H225" s="157">
        <v>1</v>
      </c>
      <c r="I225" s="158"/>
      <c r="J225" s="159">
        <f t="shared" si="30"/>
        <v>0</v>
      </c>
      <c r="K225" s="155"/>
      <c r="L225" s="38"/>
      <c r="M225" s="160" t="s">
        <v>5</v>
      </c>
      <c r="N225" s="161" t="s">
        <v>43</v>
      </c>
      <c r="P225" s="162">
        <f t="shared" si="31"/>
        <v>0</v>
      </c>
      <c r="Q225" s="162">
        <v>1.375E-2</v>
      </c>
      <c r="R225" s="162">
        <f t="shared" si="32"/>
        <v>1.375E-2</v>
      </c>
      <c r="S225" s="162">
        <v>0</v>
      </c>
      <c r="T225" s="163">
        <f t="shared" si="33"/>
        <v>0</v>
      </c>
      <c r="AR225" s="22" t="s">
        <v>185</v>
      </c>
      <c r="AT225" s="22" t="s">
        <v>136</v>
      </c>
      <c r="AU225" s="22" t="s">
        <v>141</v>
      </c>
      <c r="AY225" s="22" t="s">
        <v>133</v>
      </c>
      <c r="BE225" s="164">
        <f t="shared" si="34"/>
        <v>0</v>
      </c>
      <c r="BF225" s="164">
        <f t="shared" si="35"/>
        <v>0</v>
      </c>
      <c r="BG225" s="164">
        <f t="shared" si="36"/>
        <v>0</v>
      </c>
      <c r="BH225" s="164">
        <f t="shared" si="37"/>
        <v>0</v>
      </c>
      <c r="BI225" s="164">
        <f t="shared" si="38"/>
        <v>0</v>
      </c>
      <c r="BJ225" s="22" t="s">
        <v>141</v>
      </c>
      <c r="BK225" s="164">
        <f t="shared" si="39"/>
        <v>0</v>
      </c>
      <c r="BL225" s="22" t="s">
        <v>185</v>
      </c>
      <c r="BM225" s="22" t="s">
        <v>370</v>
      </c>
    </row>
    <row r="226" spans="2:65" s="1" customFormat="1" ht="16.5" customHeight="1">
      <c r="B226" s="152"/>
      <c r="C226" s="153">
        <v>59</v>
      </c>
      <c r="D226" s="153" t="s">
        <v>136</v>
      </c>
      <c r="E226" s="154" t="s">
        <v>371</v>
      </c>
      <c r="F226" s="155" t="s">
        <v>372</v>
      </c>
      <c r="G226" s="156" t="s">
        <v>324</v>
      </c>
      <c r="H226" s="157">
        <v>1</v>
      </c>
      <c r="I226" s="158"/>
      <c r="J226" s="159">
        <f t="shared" si="30"/>
        <v>0</v>
      </c>
      <c r="K226" s="155"/>
      <c r="L226" s="38"/>
      <c r="M226" s="160" t="s">
        <v>5</v>
      </c>
      <c r="N226" s="161" t="s">
        <v>43</v>
      </c>
      <c r="P226" s="162">
        <f t="shared" si="31"/>
        <v>0</v>
      </c>
      <c r="Q226" s="162">
        <v>0</v>
      </c>
      <c r="R226" s="162">
        <f t="shared" si="32"/>
        <v>0</v>
      </c>
      <c r="S226" s="162">
        <v>3.2899999999999999E-2</v>
      </c>
      <c r="T226" s="163">
        <f t="shared" si="33"/>
        <v>3.2899999999999999E-2</v>
      </c>
      <c r="AR226" s="22" t="s">
        <v>185</v>
      </c>
      <c r="AT226" s="22" t="s">
        <v>136</v>
      </c>
      <c r="AU226" s="22" t="s">
        <v>141</v>
      </c>
      <c r="AY226" s="22" t="s">
        <v>133</v>
      </c>
      <c r="BE226" s="164">
        <f t="shared" si="34"/>
        <v>0</v>
      </c>
      <c r="BF226" s="164">
        <f t="shared" si="35"/>
        <v>0</v>
      </c>
      <c r="BG226" s="164">
        <f t="shared" si="36"/>
        <v>0</v>
      </c>
      <c r="BH226" s="164">
        <f t="shared" si="37"/>
        <v>0</v>
      </c>
      <c r="BI226" s="164">
        <f t="shared" si="38"/>
        <v>0</v>
      </c>
      <c r="BJ226" s="22" t="s">
        <v>141</v>
      </c>
      <c r="BK226" s="164">
        <f t="shared" si="39"/>
        <v>0</v>
      </c>
      <c r="BL226" s="22" t="s">
        <v>185</v>
      </c>
      <c r="BM226" s="22" t="s">
        <v>373</v>
      </c>
    </row>
    <row r="227" spans="2:65" s="1" customFormat="1" ht="25.5" customHeight="1">
      <c r="B227" s="152"/>
      <c r="C227" s="153">
        <v>60</v>
      </c>
      <c r="D227" s="153" t="s">
        <v>136</v>
      </c>
      <c r="E227" s="154" t="s">
        <v>374</v>
      </c>
      <c r="F227" s="155" t="s">
        <v>841</v>
      </c>
      <c r="G227" s="156" t="s">
        <v>324</v>
      </c>
      <c r="H227" s="157">
        <v>1</v>
      </c>
      <c r="I227" s="158"/>
      <c r="J227" s="159">
        <f t="shared" si="30"/>
        <v>0</v>
      </c>
      <c r="K227" s="155"/>
      <c r="L227" s="38"/>
      <c r="M227" s="160" t="s">
        <v>5</v>
      </c>
      <c r="N227" s="161" t="s">
        <v>43</v>
      </c>
      <c r="P227" s="162">
        <f t="shared" si="31"/>
        <v>0</v>
      </c>
      <c r="Q227" s="162">
        <v>1.9990000000000001E-2</v>
      </c>
      <c r="R227" s="162">
        <f t="shared" si="32"/>
        <v>1.9990000000000001E-2</v>
      </c>
      <c r="S227" s="162">
        <v>0</v>
      </c>
      <c r="T227" s="163">
        <f t="shared" si="33"/>
        <v>0</v>
      </c>
      <c r="AR227" s="22" t="s">
        <v>185</v>
      </c>
      <c r="AT227" s="22" t="s">
        <v>136</v>
      </c>
      <c r="AU227" s="22" t="s">
        <v>141</v>
      </c>
      <c r="AY227" s="22" t="s">
        <v>133</v>
      </c>
      <c r="BE227" s="164">
        <f t="shared" si="34"/>
        <v>0</v>
      </c>
      <c r="BF227" s="164">
        <f t="shared" si="35"/>
        <v>0</v>
      </c>
      <c r="BG227" s="164">
        <f t="shared" si="36"/>
        <v>0</v>
      </c>
      <c r="BH227" s="164">
        <f t="shared" si="37"/>
        <v>0</v>
      </c>
      <c r="BI227" s="164">
        <f t="shared" si="38"/>
        <v>0</v>
      </c>
      <c r="BJ227" s="22" t="s">
        <v>141</v>
      </c>
      <c r="BK227" s="164">
        <f t="shared" si="39"/>
        <v>0</v>
      </c>
      <c r="BL227" s="22" t="s">
        <v>185</v>
      </c>
      <c r="BM227" s="22" t="s">
        <v>375</v>
      </c>
    </row>
    <row r="228" spans="2:65" s="1" customFormat="1" ht="16.5" customHeight="1">
      <c r="B228" s="152"/>
      <c r="C228" s="153">
        <v>61</v>
      </c>
      <c r="D228" s="153" t="s">
        <v>136</v>
      </c>
      <c r="E228" s="154" t="s">
        <v>376</v>
      </c>
      <c r="F228" s="155" t="s">
        <v>377</v>
      </c>
      <c r="G228" s="156" t="s">
        <v>176</v>
      </c>
      <c r="H228" s="157">
        <v>6</v>
      </c>
      <c r="I228" s="158"/>
      <c r="J228" s="159">
        <f t="shared" si="30"/>
        <v>0</v>
      </c>
      <c r="K228" s="155"/>
      <c r="L228" s="38"/>
      <c r="M228" s="160" t="s">
        <v>5</v>
      </c>
      <c r="N228" s="161" t="s">
        <v>43</v>
      </c>
      <c r="P228" s="162">
        <f t="shared" si="31"/>
        <v>0</v>
      </c>
      <c r="Q228" s="162">
        <v>0</v>
      </c>
      <c r="R228" s="162">
        <f t="shared" si="32"/>
        <v>0</v>
      </c>
      <c r="S228" s="162">
        <v>4.8999999999999998E-4</v>
      </c>
      <c r="T228" s="163">
        <f t="shared" si="33"/>
        <v>2.9399999999999999E-3</v>
      </c>
      <c r="AR228" s="22" t="s">
        <v>185</v>
      </c>
      <c r="AT228" s="22" t="s">
        <v>136</v>
      </c>
      <c r="AU228" s="22" t="s">
        <v>141</v>
      </c>
      <c r="AY228" s="22" t="s">
        <v>133</v>
      </c>
      <c r="BE228" s="164">
        <f t="shared" si="34"/>
        <v>0</v>
      </c>
      <c r="BF228" s="164">
        <f t="shared" si="35"/>
        <v>0</v>
      </c>
      <c r="BG228" s="164">
        <f t="shared" si="36"/>
        <v>0</v>
      </c>
      <c r="BH228" s="164">
        <f t="shared" si="37"/>
        <v>0</v>
      </c>
      <c r="BI228" s="164">
        <f t="shared" si="38"/>
        <v>0</v>
      </c>
      <c r="BJ228" s="22" t="s">
        <v>141</v>
      </c>
      <c r="BK228" s="164">
        <f t="shared" si="39"/>
        <v>0</v>
      </c>
      <c r="BL228" s="22" t="s">
        <v>185</v>
      </c>
      <c r="BM228" s="22" t="s">
        <v>378</v>
      </c>
    </row>
    <row r="229" spans="2:65" s="1" customFormat="1" ht="16.5" customHeight="1">
      <c r="B229" s="152"/>
      <c r="C229" s="153">
        <v>62</v>
      </c>
      <c r="D229" s="153" t="s">
        <v>136</v>
      </c>
      <c r="E229" s="154" t="s">
        <v>379</v>
      </c>
      <c r="F229" s="155" t="s">
        <v>380</v>
      </c>
      <c r="G229" s="156" t="s">
        <v>324</v>
      </c>
      <c r="H229" s="157">
        <v>6</v>
      </c>
      <c r="I229" s="158"/>
      <c r="J229" s="159">
        <f t="shared" si="30"/>
        <v>0</v>
      </c>
      <c r="K229" s="155"/>
      <c r="L229" s="38"/>
      <c r="M229" s="160" t="s">
        <v>5</v>
      </c>
      <c r="N229" s="161" t="s">
        <v>43</v>
      </c>
      <c r="P229" s="162">
        <f t="shared" si="31"/>
        <v>0</v>
      </c>
      <c r="Q229" s="162">
        <v>1.89E-3</v>
      </c>
      <c r="R229" s="162">
        <f t="shared" si="32"/>
        <v>1.1339999999999999E-2</v>
      </c>
      <c r="S229" s="162">
        <v>0</v>
      </c>
      <c r="T229" s="163">
        <f t="shared" si="33"/>
        <v>0</v>
      </c>
      <c r="AR229" s="22" t="s">
        <v>185</v>
      </c>
      <c r="AT229" s="22" t="s">
        <v>136</v>
      </c>
      <c r="AU229" s="22" t="s">
        <v>141</v>
      </c>
      <c r="AY229" s="22" t="s">
        <v>133</v>
      </c>
      <c r="BE229" s="164">
        <f t="shared" si="34"/>
        <v>0</v>
      </c>
      <c r="BF229" s="164">
        <f t="shared" si="35"/>
        <v>0</v>
      </c>
      <c r="BG229" s="164">
        <f t="shared" si="36"/>
        <v>0</v>
      </c>
      <c r="BH229" s="164">
        <f t="shared" si="37"/>
        <v>0</v>
      </c>
      <c r="BI229" s="164">
        <f t="shared" si="38"/>
        <v>0</v>
      </c>
      <c r="BJ229" s="22" t="s">
        <v>141</v>
      </c>
      <c r="BK229" s="164">
        <f t="shared" si="39"/>
        <v>0</v>
      </c>
      <c r="BL229" s="22" t="s">
        <v>185</v>
      </c>
      <c r="BM229" s="22" t="s">
        <v>381</v>
      </c>
    </row>
    <row r="230" spans="2:65" s="1" customFormat="1" ht="16.5" customHeight="1">
      <c r="B230" s="152"/>
      <c r="C230" s="153">
        <v>63</v>
      </c>
      <c r="D230" s="153" t="s">
        <v>136</v>
      </c>
      <c r="E230" s="154" t="s">
        <v>382</v>
      </c>
      <c r="F230" s="155" t="s">
        <v>383</v>
      </c>
      <c r="G230" s="156" t="s">
        <v>324</v>
      </c>
      <c r="H230" s="157">
        <v>2</v>
      </c>
      <c r="I230" s="158"/>
      <c r="J230" s="159">
        <f t="shared" si="30"/>
        <v>0</v>
      </c>
      <c r="K230" s="155"/>
      <c r="L230" s="38"/>
      <c r="M230" s="160" t="s">
        <v>5</v>
      </c>
      <c r="N230" s="161" t="s">
        <v>43</v>
      </c>
      <c r="P230" s="162">
        <f t="shared" si="31"/>
        <v>0</v>
      </c>
      <c r="Q230" s="162">
        <v>0</v>
      </c>
      <c r="R230" s="162">
        <f t="shared" si="32"/>
        <v>0</v>
      </c>
      <c r="S230" s="162">
        <v>1.56E-3</v>
      </c>
      <c r="T230" s="163">
        <f t="shared" si="33"/>
        <v>3.1199999999999999E-3</v>
      </c>
      <c r="AR230" s="22" t="s">
        <v>185</v>
      </c>
      <c r="AT230" s="22" t="s">
        <v>136</v>
      </c>
      <c r="AU230" s="22" t="s">
        <v>141</v>
      </c>
      <c r="AY230" s="22" t="s">
        <v>133</v>
      </c>
      <c r="BE230" s="164">
        <f t="shared" si="34"/>
        <v>0</v>
      </c>
      <c r="BF230" s="164">
        <f t="shared" si="35"/>
        <v>0</v>
      </c>
      <c r="BG230" s="164">
        <f t="shared" si="36"/>
        <v>0</v>
      </c>
      <c r="BH230" s="164">
        <f t="shared" si="37"/>
        <v>0</v>
      </c>
      <c r="BI230" s="164">
        <f t="shared" si="38"/>
        <v>0</v>
      </c>
      <c r="BJ230" s="22" t="s">
        <v>141</v>
      </c>
      <c r="BK230" s="164">
        <f t="shared" si="39"/>
        <v>0</v>
      </c>
      <c r="BL230" s="22" t="s">
        <v>185</v>
      </c>
      <c r="BM230" s="22" t="s">
        <v>384</v>
      </c>
    </row>
    <row r="231" spans="2:65" s="1" customFormat="1" ht="16.5" customHeight="1">
      <c r="B231" s="152"/>
      <c r="C231" s="153">
        <v>64</v>
      </c>
      <c r="D231" s="153" t="s">
        <v>136</v>
      </c>
      <c r="E231" s="154" t="s">
        <v>385</v>
      </c>
      <c r="F231" s="155" t="s">
        <v>866</v>
      </c>
      <c r="G231" s="156" t="s">
        <v>324</v>
      </c>
      <c r="H231" s="157">
        <v>1</v>
      </c>
      <c r="I231" s="158"/>
      <c r="J231" s="159">
        <f t="shared" si="30"/>
        <v>0</v>
      </c>
      <c r="K231" s="155"/>
      <c r="L231" s="38"/>
      <c r="M231" s="160" t="s">
        <v>5</v>
      </c>
      <c r="N231" s="161" t="s">
        <v>43</v>
      </c>
      <c r="P231" s="162">
        <f t="shared" si="31"/>
        <v>0</v>
      </c>
      <c r="Q231" s="162">
        <v>1.8E-3</v>
      </c>
      <c r="R231" s="162">
        <f t="shared" si="32"/>
        <v>1.8E-3</v>
      </c>
      <c r="S231" s="162">
        <v>0</v>
      </c>
      <c r="T231" s="163">
        <f t="shared" si="33"/>
        <v>0</v>
      </c>
      <c r="AR231" s="22" t="s">
        <v>185</v>
      </c>
      <c r="AT231" s="22" t="s">
        <v>136</v>
      </c>
      <c r="AU231" s="22" t="s">
        <v>141</v>
      </c>
      <c r="AY231" s="22" t="s">
        <v>133</v>
      </c>
      <c r="BE231" s="164">
        <f t="shared" si="34"/>
        <v>0</v>
      </c>
      <c r="BF231" s="164">
        <f t="shared" si="35"/>
        <v>0</v>
      </c>
      <c r="BG231" s="164">
        <f t="shared" si="36"/>
        <v>0</v>
      </c>
      <c r="BH231" s="164">
        <f t="shared" si="37"/>
        <v>0</v>
      </c>
      <c r="BI231" s="164">
        <f t="shared" si="38"/>
        <v>0</v>
      </c>
      <c r="BJ231" s="22" t="s">
        <v>141</v>
      </c>
      <c r="BK231" s="164">
        <f t="shared" si="39"/>
        <v>0</v>
      </c>
      <c r="BL231" s="22" t="s">
        <v>185</v>
      </c>
      <c r="BM231" s="22" t="s">
        <v>386</v>
      </c>
    </row>
    <row r="232" spans="2:65" s="1" customFormat="1" ht="16.5" customHeight="1">
      <c r="B232" s="152"/>
      <c r="C232" s="153">
        <v>65</v>
      </c>
      <c r="D232" s="153" t="s">
        <v>136</v>
      </c>
      <c r="E232" s="154" t="s">
        <v>387</v>
      </c>
      <c r="F232" s="155" t="s">
        <v>388</v>
      </c>
      <c r="G232" s="156" t="s">
        <v>324</v>
      </c>
      <c r="H232" s="157">
        <v>1</v>
      </c>
      <c r="I232" s="158"/>
      <c r="J232" s="159">
        <f t="shared" si="30"/>
        <v>0</v>
      </c>
      <c r="K232" s="155"/>
      <c r="L232" s="38"/>
      <c r="M232" s="160" t="s">
        <v>5</v>
      </c>
      <c r="N232" s="161" t="s">
        <v>43</v>
      </c>
      <c r="P232" s="162">
        <f t="shared" si="31"/>
        <v>0</v>
      </c>
      <c r="Q232" s="162">
        <v>1.9599999999999999E-3</v>
      </c>
      <c r="R232" s="162">
        <f t="shared" si="32"/>
        <v>1.9599999999999999E-3</v>
      </c>
      <c r="S232" s="162">
        <v>0</v>
      </c>
      <c r="T232" s="163">
        <f t="shared" si="33"/>
        <v>0</v>
      </c>
      <c r="AR232" s="22" t="s">
        <v>185</v>
      </c>
      <c r="AT232" s="22" t="s">
        <v>136</v>
      </c>
      <c r="AU232" s="22" t="s">
        <v>141</v>
      </c>
      <c r="AY232" s="22" t="s">
        <v>133</v>
      </c>
      <c r="BE232" s="164">
        <f t="shared" si="34"/>
        <v>0</v>
      </c>
      <c r="BF232" s="164">
        <f t="shared" si="35"/>
        <v>0</v>
      </c>
      <c r="BG232" s="164">
        <f t="shared" si="36"/>
        <v>0</v>
      </c>
      <c r="BH232" s="164">
        <f t="shared" si="37"/>
        <v>0</v>
      </c>
      <c r="BI232" s="164">
        <f t="shared" si="38"/>
        <v>0</v>
      </c>
      <c r="BJ232" s="22" t="s">
        <v>141</v>
      </c>
      <c r="BK232" s="164">
        <f t="shared" si="39"/>
        <v>0</v>
      </c>
      <c r="BL232" s="22" t="s">
        <v>185</v>
      </c>
      <c r="BM232" s="22" t="s">
        <v>389</v>
      </c>
    </row>
    <row r="233" spans="2:65" s="1" customFormat="1" ht="25.5" customHeight="1">
      <c r="B233" s="152"/>
      <c r="C233" s="153">
        <v>66</v>
      </c>
      <c r="D233" s="153" t="s">
        <v>136</v>
      </c>
      <c r="E233" s="154" t="s">
        <v>390</v>
      </c>
      <c r="F233" s="155" t="s">
        <v>391</v>
      </c>
      <c r="G233" s="156" t="s">
        <v>176</v>
      </c>
      <c r="H233" s="157">
        <v>1</v>
      </c>
      <c r="I233" s="158"/>
      <c r="J233" s="159">
        <f t="shared" si="30"/>
        <v>0</v>
      </c>
      <c r="K233" s="155"/>
      <c r="L233" s="38"/>
      <c r="M233" s="160" t="s">
        <v>5</v>
      </c>
      <c r="N233" s="161" t="s">
        <v>43</v>
      </c>
      <c r="P233" s="162">
        <f t="shared" si="31"/>
        <v>0</v>
      </c>
      <c r="Q233" s="162">
        <v>1.2800000000000001E-3</v>
      </c>
      <c r="R233" s="162">
        <f t="shared" si="32"/>
        <v>1.2800000000000001E-3</v>
      </c>
      <c r="S233" s="162">
        <v>0</v>
      </c>
      <c r="T233" s="163">
        <f t="shared" si="33"/>
        <v>0</v>
      </c>
      <c r="AR233" s="22" t="s">
        <v>185</v>
      </c>
      <c r="AT233" s="22" t="s">
        <v>136</v>
      </c>
      <c r="AU233" s="22" t="s">
        <v>141</v>
      </c>
      <c r="AY233" s="22" t="s">
        <v>133</v>
      </c>
      <c r="BE233" s="164">
        <f t="shared" si="34"/>
        <v>0</v>
      </c>
      <c r="BF233" s="164">
        <f t="shared" si="35"/>
        <v>0</v>
      </c>
      <c r="BG233" s="164">
        <f t="shared" si="36"/>
        <v>0</v>
      </c>
      <c r="BH233" s="164">
        <f t="shared" si="37"/>
        <v>0</v>
      </c>
      <c r="BI233" s="164">
        <f t="shared" si="38"/>
        <v>0</v>
      </c>
      <c r="BJ233" s="22" t="s">
        <v>141</v>
      </c>
      <c r="BK233" s="164">
        <f t="shared" si="39"/>
        <v>0</v>
      </c>
      <c r="BL233" s="22" t="s">
        <v>185</v>
      </c>
      <c r="BM233" s="22" t="s">
        <v>392</v>
      </c>
    </row>
    <row r="234" spans="2:65" s="1" customFormat="1" ht="25.5" customHeight="1">
      <c r="B234" s="152"/>
      <c r="C234" s="153">
        <v>67</v>
      </c>
      <c r="D234" s="153" t="s">
        <v>136</v>
      </c>
      <c r="E234" s="154" t="s">
        <v>393</v>
      </c>
      <c r="F234" s="155" t="s">
        <v>394</v>
      </c>
      <c r="G234" s="156" t="s">
        <v>176</v>
      </c>
      <c r="H234" s="157">
        <v>3</v>
      </c>
      <c r="I234" s="158"/>
      <c r="J234" s="159">
        <f t="shared" si="30"/>
        <v>0</v>
      </c>
      <c r="K234" s="155"/>
      <c r="L234" s="38"/>
      <c r="M234" s="160" t="s">
        <v>5</v>
      </c>
      <c r="N234" s="161" t="s">
        <v>43</v>
      </c>
      <c r="P234" s="162">
        <f t="shared" si="31"/>
        <v>0</v>
      </c>
      <c r="Q234" s="162">
        <v>1.3999999999999999E-4</v>
      </c>
      <c r="R234" s="162">
        <f t="shared" si="32"/>
        <v>4.1999999999999996E-4</v>
      </c>
      <c r="S234" s="162">
        <v>0</v>
      </c>
      <c r="T234" s="163">
        <f t="shared" si="33"/>
        <v>0</v>
      </c>
      <c r="AR234" s="22" t="s">
        <v>185</v>
      </c>
      <c r="AT234" s="22" t="s">
        <v>136</v>
      </c>
      <c r="AU234" s="22" t="s">
        <v>141</v>
      </c>
      <c r="AY234" s="22" t="s">
        <v>133</v>
      </c>
      <c r="BE234" s="164">
        <f t="shared" si="34"/>
        <v>0</v>
      </c>
      <c r="BF234" s="164">
        <f t="shared" si="35"/>
        <v>0</v>
      </c>
      <c r="BG234" s="164">
        <f t="shared" si="36"/>
        <v>0</v>
      </c>
      <c r="BH234" s="164">
        <f t="shared" si="37"/>
        <v>0</v>
      </c>
      <c r="BI234" s="164">
        <f t="shared" si="38"/>
        <v>0</v>
      </c>
      <c r="BJ234" s="22" t="s">
        <v>141</v>
      </c>
      <c r="BK234" s="164">
        <f t="shared" si="39"/>
        <v>0</v>
      </c>
      <c r="BL234" s="22" t="s">
        <v>185</v>
      </c>
      <c r="BM234" s="22" t="s">
        <v>395</v>
      </c>
    </row>
    <row r="235" spans="2:65" s="1" customFormat="1" ht="16.5" customHeight="1">
      <c r="B235" s="152"/>
      <c r="C235" s="153">
        <v>68</v>
      </c>
      <c r="D235" s="186" t="s">
        <v>178</v>
      </c>
      <c r="E235" s="187" t="s">
        <v>396</v>
      </c>
      <c r="F235" s="188" t="s">
        <v>397</v>
      </c>
      <c r="G235" s="189" t="s">
        <v>176</v>
      </c>
      <c r="H235" s="190">
        <v>1</v>
      </c>
      <c r="I235" s="191"/>
      <c r="J235" s="192">
        <f t="shared" si="30"/>
        <v>0</v>
      </c>
      <c r="K235" s="188"/>
      <c r="L235" s="193"/>
      <c r="M235" s="194" t="s">
        <v>5</v>
      </c>
      <c r="N235" s="195" t="s">
        <v>43</v>
      </c>
      <c r="P235" s="162">
        <f t="shared" si="31"/>
        <v>0</v>
      </c>
      <c r="Q235" s="162">
        <v>4.4000000000000002E-4</v>
      </c>
      <c r="R235" s="162">
        <f t="shared" si="32"/>
        <v>4.4000000000000002E-4</v>
      </c>
      <c r="S235" s="162">
        <v>0</v>
      </c>
      <c r="T235" s="163">
        <f t="shared" si="33"/>
        <v>0</v>
      </c>
      <c r="AR235" s="22" t="s">
        <v>258</v>
      </c>
      <c r="AT235" s="22" t="s">
        <v>178</v>
      </c>
      <c r="AU235" s="22" t="s">
        <v>141</v>
      </c>
      <c r="AY235" s="22" t="s">
        <v>133</v>
      </c>
      <c r="BE235" s="164">
        <f t="shared" si="34"/>
        <v>0</v>
      </c>
      <c r="BF235" s="164">
        <f t="shared" si="35"/>
        <v>0</v>
      </c>
      <c r="BG235" s="164">
        <f t="shared" si="36"/>
        <v>0</v>
      </c>
      <c r="BH235" s="164">
        <f t="shared" si="37"/>
        <v>0</v>
      </c>
      <c r="BI235" s="164">
        <f t="shared" si="38"/>
        <v>0</v>
      </c>
      <c r="BJ235" s="22" t="s">
        <v>141</v>
      </c>
      <c r="BK235" s="164">
        <f t="shared" si="39"/>
        <v>0</v>
      </c>
      <c r="BL235" s="22" t="s">
        <v>185</v>
      </c>
      <c r="BM235" s="22" t="s">
        <v>398</v>
      </c>
    </row>
    <row r="236" spans="2:65" s="1" customFormat="1" ht="16.5" customHeight="1">
      <c r="B236" s="152"/>
      <c r="C236" s="153">
        <v>69</v>
      </c>
      <c r="D236" s="186" t="s">
        <v>178</v>
      </c>
      <c r="E236" s="187" t="s">
        <v>399</v>
      </c>
      <c r="F236" s="188" t="s">
        <v>867</v>
      </c>
      <c r="G236" s="189" t="s">
        <v>176</v>
      </c>
      <c r="H236" s="190">
        <v>1</v>
      </c>
      <c r="I236" s="191"/>
      <c r="J236" s="192">
        <f t="shared" si="30"/>
        <v>0</v>
      </c>
      <c r="K236" s="188"/>
      <c r="L236" s="193"/>
      <c r="M236" s="194" t="s">
        <v>5</v>
      </c>
      <c r="N236" s="195" t="s">
        <v>43</v>
      </c>
      <c r="P236" s="162">
        <f t="shared" si="31"/>
        <v>0</v>
      </c>
      <c r="Q236" s="162">
        <v>0</v>
      </c>
      <c r="R236" s="162">
        <f t="shared" si="32"/>
        <v>0</v>
      </c>
      <c r="S236" s="162">
        <v>0</v>
      </c>
      <c r="T236" s="163">
        <f t="shared" si="33"/>
        <v>0</v>
      </c>
      <c r="AR236" s="22" t="s">
        <v>258</v>
      </c>
      <c r="AT236" s="22" t="s">
        <v>178</v>
      </c>
      <c r="AU236" s="22" t="s">
        <v>141</v>
      </c>
      <c r="AY236" s="22" t="s">
        <v>133</v>
      </c>
      <c r="BE236" s="164">
        <f t="shared" si="34"/>
        <v>0</v>
      </c>
      <c r="BF236" s="164">
        <f t="shared" si="35"/>
        <v>0</v>
      </c>
      <c r="BG236" s="164">
        <f t="shared" si="36"/>
        <v>0</v>
      </c>
      <c r="BH236" s="164">
        <f t="shared" si="37"/>
        <v>0</v>
      </c>
      <c r="BI236" s="164">
        <f t="shared" si="38"/>
        <v>0</v>
      </c>
      <c r="BJ236" s="22" t="s">
        <v>141</v>
      </c>
      <c r="BK236" s="164">
        <f t="shared" si="39"/>
        <v>0</v>
      </c>
      <c r="BL236" s="22" t="s">
        <v>185</v>
      </c>
      <c r="BM236" s="22" t="s">
        <v>400</v>
      </c>
    </row>
    <row r="237" spans="2:65" s="1" customFormat="1" ht="27" customHeight="1">
      <c r="B237" s="152"/>
      <c r="C237" s="153">
        <v>70</v>
      </c>
      <c r="D237" s="153" t="s">
        <v>136</v>
      </c>
      <c r="E237" s="154" t="s">
        <v>401</v>
      </c>
      <c r="F237" s="155" t="s">
        <v>838</v>
      </c>
      <c r="G237" s="156" t="s">
        <v>176</v>
      </c>
      <c r="H237" s="157">
        <v>1</v>
      </c>
      <c r="I237" s="158"/>
      <c r="J237" s="159">
        <f t="shared" si="30"/>
        <v>0</v>
      </c>
      <c r="K237" s="155"/>
      <c r="L237" s="38"/>
      <c r="M237" s="160" t="s">
        <v>5</v>
      </c>
      <c r="N237" s="161" t="s">
        <v>43</v>
      </c>
      <c r="P237" s="162">
        <f t="shared" si="31"/>
        <v>0</v>
      </c>
      <c r="Q237" s="162">
        <v>3.1E-4</v>
      </c>
      <c r="R237" s="162">
        <f t="shared" si="32"/>
        <v>3.1E-4</v>
      </c>
      <c r="S237" s="162">
        <v>0</v>
      </c>
      <c r="T237" s="163">
        <f t="shared" si="33"/>
        <v>0</v>
      </c>
      <c r="AR237" s="22" t="s">
        <v>185</v>
      </c>
      <c r="AT237" s="22" t="s">
        <v>136</v>
      </c>
      <c r="AU237" s="22" t="s">
        <v>141</v>
      </c>
      <c r="AY237" s="22" t="s">
        <v>133</v>
      </c>
      <c r="BE237" s="164">
        <f t="shared" si="34"/>
        <v>0</v>
      </c>
      <c r="BF237" s="164">
        <f t="shared" si="35"/>
        <v>0</v>
      </c>
      <c r="BG237" s="164">
        <f t="shared" si="36"/>
        <v>0</v>
      </c>
      <c r="BH237" s="164">
        <f t="shared" si="37"/>
        <v>0</v>
      </c>
      <c r="BI237" s="164">
        <f t="shared" si="38"/>
        <v>0</v>
      </c>
      <c r="BJ237" s="22" t="s">
        <v>141</v>
      </c>
      <c r="BK237" s="164">
        <f t="shared" si="39"/>
        <v>0</v>
      </c>
      <c r="BL237" s="22" t="s">
        <v>185</v>
      </c>
      <c r="BM237" s="22" t="s">
        <v>402</v>
      </c>
    </row>
    <row r="238" spans="2:65" s="1" customFormat="1" ht="27" customHeight="1">
      <c r="B238" s="152"/>
      <c r="C238" s="153">
        <v>71</v>
      </c>
      <c r="D238" s="153" t="s">
        <v>136</v>
      </c>
      <c r="E238" s="154" t="s">
        <v>851</v>
      </c>
      <c r="F238" s="155" t="s">
        <v>858</v>
      </c>
      <c r="G238" s="156" t="s">
        <v>176</v>
      </c>
      <c r="H238" s="157">
        <v>1</v>
      </c>
      <c r="I238" s="158"/>
      <c r="J238" s="159">
        <f t="shared" ref="J238" si="60">ROUND(I238*H238,2)</f>
        <v>0</v>
      </c>
      <c r="K238" s="277"/>
      <c r="L238" s="38"/>
      <c r="M238" s="160"/>
      <c r="N238" s="161"/>
      <c r="P238" s="162"/>
      <c r="Q238" s="162"/>
      <c r="R238" s="162"/>
      <c r="S238" s="162"/>
      <c r="T238" s="163"/>
      <c r="AR238" s="22"/>
      <c r="AT238" s="22"/>
      <c r="AU238" s="22"/>
      <c r="AY238" s="22"/>
      <c r="BE238" s="164"/>
      <c r="BF238" s="164"/>
      <c r="BG238" s="164"/>
      <c r="BH238" s="164"/>
      <c r="BI238" s="164"/>
      <c r="BJ238" s="22"/>
      <c r="BK238" s="164"/>
      <c r="BL238" s="22"/>
      <c r="BM238" s="22"/>
    </row>
    <row r="239" spans="2:65" s="1" customFormat="1" ht="38.25" customHeight="1">
      <c r="B239" s="152"/>
      <c r="C239" s="153">
        <v>72</v>
      </c>
      <c r="D239" s="153" t="s">
        <v>136</v>
      </c>
      <c r="E239" s="154" t="s">
        <v>403</v>
      </c>
      <c r="F239" s="155" t="s">
        <v>404</v>
      </c>
      <c r="G239" s="156" t="s">
        <v>214</v>
      </c>
      <c r="H239" s="157">
        <v>6.5000000000000002E-2</v>
      </c>
      <c r="I239" s="158"/>
      <c r="J239" s="159">
        <f t="shared" si="30"/>
        <v>0</v>
      </c>
      <c r="K239" s="155"/>
      <c r="L239" s="38"/>
      <c r="M239" s="160" t="s">
        <v>5</v>
      </c>
      <c r="N239" s="161" t="s">
        <v>43</v>
      </c>
      <c r="P239" s="162">
        <f t="shared" si="31"/>
        <v>0</v>
      </c>
      <c r="Q239" s="162">
        <v>0</v>
      </c>
      <c r="R239" s="162">
        <f t="shared" si="32"/>
        <v>0</v>
      </c>
      <c r="S239" s="162">
        <v>0</v>
      </c>
      <c r="T239" s="163">
        <f t="shared" si="33"/>
        <v>0</v>
      </c>
      <c r="AR239" s="22" t="s">
        <v>185</v>
      </c>
      <c r="AT239" s="22" t="s">
        <v>136</v>
      </c>
      <c r="AU239" s="22" t="s">
        <v>141</v>
      </c>
      <c r="AY239" s="22" t="s">
        <v>133</v>
      </c>
      <c r="BE239" s="164">
        <f t="shared" si="34"/>
        <v>0</v>
      </c>
      <c r="BF239" s="164">
        <f t="shared" si="35"/>
        <v>0</v>
      </c>
      <c r="BG239" s="164">
        <f t="shared" si="36"/>
        <v>0</v>
      </c>
      <c r="BH239" s="164">
        <f t="shared" si="37"/>
        <v>0</v>
      </c>
      <c r="BI239" s="164">
        <f t="shared" si="38"/>
        <v>0</v>
      </c>
      <c r="BJ239" s="22" t="s">
        <v>141</v>
      </c>
      <c r="BK239" s="164">
        <f t="shared" si="39"/>
        <v>0</v>
      </c>
      <c r="BL239" s="22" t="s">
        <v>185</v>
      </c>
      <c r="BM239" s="22" t="s">
        <v>405</v>
      </c>
    </row>
    <row r="240" spans="2:65" s="10" customFormat="1" ht="29.85" customHeight="1">
      <c r="B240" s="140"/>
      <c r="D240" s="141" t="s">
        <v>70</v>
      </c>
      <c r="E240" s="150" t="s">
        <v>407</v>
      </c>
      <c r="F240" s="150" t="s">
        <v>408</v>
      </c>
      <c r="I240" s="143"/>
      <c r="J240" s="151">
        <f>BK240</f>
        <v>0</v>
      </c>
      <c r="L240" s="140"/>
      <c r="M240" s="145"/>
      <c r="P240" s="146">
        <f>SUM(P241:P242)</f>
        <v>0</v>
      </c>
      <c r="R240" s="146">
        <f>SUM(R241:R242)</f>
        <v>1.2E-2</v>
      </c>
      <c r="T240" s="147">
        <f>SUM(T241:T242)</f>
        <v>0</v>
      </c>
      <c r="AR240" s="141" t="s">
        <v>141</v>
      </c>
      <c r="AT240" s="148" t="s">
        <v>70</v>
      </c>
      <c r="AU240" s="148" t="s">
        <v>76</v>
      </c>
      <c r="AY240" s="141" t="s">
        <v>133</v>
      </c>
      <c r="BK240" s="149">
        <f>SUM(BK241:BK242)</f>
        <v>0</v>
      </c>
    </row>
    <row r="241" spans="2:65" s="1" customFormat="1" ht="25.5" customHeight="1">
      <c r="B241" s="152"/>
      <c r="C241" s="153">
        <v>73</v>
      </c>
      <c r="D241" s="153" t="s">
        <v>136</v>
      </c>
      <c r="E241" s="154" t="s">
        <v>409</v>
      </c>
      <c r="F241" s="155" t="s">
        <v>410</v>
      </c>
      <c r="G241" s="156" t="s">
        <v>324</v>
      </c>
      <c r="H241" s="157">
        <v>1</v>
      </c>
      <c r="I241" s="158"/>
      <c r="J241" s="159">
        <f>ROUND(I241*H241,2)</f>
        <v>0</v>
      </c>
      <c r="K241" s="155"/>
      <c r="L241" s="38"/>
      <c r="M241" s="160" t="s">
        <v>5</v>
      </c>
      <c r="N241" s="161" t="s">
        <v>43</v>
      </c>
      <c r="P241" s="162">
        <f>O241*H241</f>
        <v>0</v>
      </c>
      <c r="Q241" s="162">
        <v>1.2E-2</v>
      </c>
      <c r="R241" s="162">
        <f>Q241*H241</f>
        <v>1.2E-2</v>
      </c>
      <c r="S241" s="162">
        <v>0</v>
      </c>
      <c r="T241" s="163">
        <f>S241*H241</f>
        <v>0</v>
      </c>
      <c r="AR241" s="22" t="s">
        <v>185</v>
      </c>
      <c r="AT241" s="22" t="s">
        <v>136</v>
      </c>
      <c r="AU241" s="22" t="s">
        <v>141</v>
      </c>
      <c r="AY241" s="22" t="s">
        <v>133</v>
      </c>
      <c r="BE241" s="164">
        <f>IF(N241="základní",J241,0)</f>
        <v>0</v>
      </c>
      <c r="BF241" s="164">
        <f>IF(N241="snížená",J241,0)</f>
        <v>0</v>
      </c>
      <c r="BG241" s="164">
        <f>IF(N241="zákl. přenesená",J241,0)</f>
        <v>0</v>
      </c>
      <c r="BH241" s="164">
        <f>IF(N241="sníž. přenesená",J241,0)</f>
        <v>0</v>
      </c>
      <c r="BI241" s="164">
        <f>IF(N241="nulová",J241,0)</f>
        <v>0</v>
      </c>
      <c r="BJ241" s="22" t="s">
        <v>141</v>
      </c>
      <c r="BK241" s="164">
        <f>ROUND(I241*H241,2)</f>
        <v>0</v>
      </c>
      <c r="BL241" s="22" t="s">
        <v>185</v>
      </c>
      <c r="BM241" s="22" t="s">
        <v>411</v>
      </c>
    </row>
    <row r="242" spans="2:65" s="1" customFormat="1" ht="38.25" customHeight="1">
      <c r="B242" s="152"/>
      <c r="C242" s="153">
        <v>74</v>
      </c>
      <c r="D242" s="153" t="s">
        <v>136</v>
      </c>
      <c r="E242" s="154" t="s">
        <v>412</v>
      </c>
      <c r="F242" s="155" t="s">
        <v>413</v>
      </c>
      <c r="G242" s="156" t="s">
        <v>214</v>
      </c>
      <c r="H242" s="157">
        <v>1.2E-2</v>
      </c>
      <c r="I242" s="158"/>
      <c r="J242" s="159">
        <f>ROUND(I242*H242,2)</f>
        <v>0</v>
      </c>
      <c r="K242" s="155"/>
      <c r="L242" s="38"/>
      <c r="M242" s="160" t="s">
        <v>5</v>
      </c>
      <c r="N242" s="161" t="s">
        <v>43</v>
      </c>
      <c r="P242" s="162">
        <f>O242*H242</f>
        <v>0</v>
      </c>
      <c r="Q242" s="162">
        <v>0</v>
      </c>
      <c r="R242" s="162">
        <f>Q242*H242</f>
        <v>0</v>
      </c>
      <c r="S242" s="162">
        <v>0</v>
      </c>
      <c r="T242" s="163">
        <f>S242*H242</f>
        <v>0</v>
      </c>
      <c r="AR242" s="22" t="s">
        <v>185</v>
      </c>
      <c r="AT242" s="22" t="s">
        <v>136</v>
      </c>
      <c r="AU242" s="22" t="s">
        <v>141</v>
      </c>
      <c r="AY242" s="22" t="s">
        <v>133</v>
      </c>
      <c r="BE242" s="164">
        <f>IF(N242="základní",J242,0)</f>
        <v>0</v>
      </c>
      <c r="BF242" s="164">
        <f>IF(N242="snížená",J242,0)</f>
        <v>0</v>
      </c>
      <c r="BG242" s="164">
        <f>IF(N242="zákl. přenesená",J242,0)</f>
        <v>0</v>
      </c>
      <c r="BH242" s="164">
        <f>IF(N242="sníž. přenesená",J242,0)</f>
        <v>0</v>
      </c>
      <c r="BI242" s="164">
        <f>IF(N242="nulová",J242,0)</f>
        <v>0</v>
      </c>
      <c r="BJ242" s="22" t="s">
        <v>141</v>
      </c>
      <c r="BK242" s="164">
        <f>ROUND(I242*H242,2)</f>
        <v>0</v>
      </c>
      <c r="BL242" s="22" t="s">
        <v>185</v>
      </c>
      <c r="BM242" s="22" t="s">
        <v>414</v>
      </c>
    </row>
    <row r="243" spans="2:65" s="10" customFormat="1" ht="29.85" customHeight="1">
      <c r="B243" s="140"/>
      <c r="D243" s="141" t="s">
        <v>70</v>
      </c>
      <c r="E243" s="150" t="s">
        <v>415</v>
      </c>
      <c r="F243" s="150" t="s">
        <v>416</v>
      </c>
      <c r="I243" s="143"/>
      <c r="J243" s="151">
        <f>+SUM(J244:J264)</f>
        <v>0</v>
      </c>
      <c r="L243" s="140"/>
      <c r="M243" s="145"/>
      <c r="P243" s="146">
        <f>SUM(P244:P264)</f>
        <v>0</v>
      </c>
      <c r="R243" s="146">
        <f>SUM(R244:R264)</f>
        <v>7.4300000000000005E-2</v>
      </c>
      <c r="T243" s="147">
        <f>SUM(T244:T264)</f>
        <v>5.7250000000000002E-2</v>
      </c>
      <c r="AR243" s="141" t="s">
        <v>141</v>
      </c>
      <c r="AT243" s="148" t="s">
        <v>70</v>
      </c>
      <c r="AU243" s="148" t="s">
        <v>76</v>
      </c>
      <c r="AY243" s="141" t="s">
        <v>133</v>
      </c>
      <c r="BK243" s="149">
        <f>SUM(BK244:BK264)</f>
        <v>0</v>
      </c>
    </row>
    <row r="244" spans="2:65" s="1" customFormat="1" ht="25.5" customHeight="1">
      <c r="B244" s="152"/>
      <c r="C244" s="153">
        <v>75</v>
      </c>
      <c r="D244" s="153" t="s">
        <v>136</v>
      </c>
      <c r="E244" s="154" t="s">
        <v>851</v>
      </c>
      <c r="F244" s="155" t="s">
        <v>852</v>
      </c>
      <c r="G244" s="156" t="s">
        <v>176</v>
      </c>
      <c r="H244" s="157">
        <v>1</v>
      </c>
      <c r="I244" s="158"/>
      <c r="J244" s="159">
        <f t="shared" ref="J244:J264" si="61">ROUND(I244*H244,2)</f>
        <v>0</v>
      </c>
      <c r="K244" s="277"/>
      <c r="L244" s="38"/>
      <c r="M244" s="160" t="s">
        <v>5</v>
      </c>
      <c r="N244" s="161" t="s">
        <v>43</v>
      </c>
      <c r="P244" s="162">
        <f t="shared" ref="P244:P264" si="62">O244*H244</f>
        <v>0</v>
      </c>
      <c r="Q244" s="162">
        <v>1.7700000000000001E-3</v>
      </c>
      <c r="R244" s="162">
        <f t="shared" ref="R244:R264" si="63">Q244*H244</f>
        <v>1.7700000000000001E-3</v>
      </c>
      <c r="S244" s="162">
        <v>5.7250000000000002E-2</v>
      </c>
      <c r="T244" s="163">
        <f t="shared" ref="T244:T264" si="64">S244*H244</f>
        <v>5.7250000000000002E-2</v>
      </c>
      <c r="AR244" s="22" t="s">
        <v>185</v>
      </c>
      <c r="AT244" s="22" t="s">
        <v>136</v>
      </c>
      <c r="AU244" s="22" t="s">
        <v>141</v>
      </c>
      <c r="AY244" s="22" t="s">
        <v>133</v>
      </c>
      <c r="BE244" s="164">
        <f t="shared" ref="BE244:BE264" si="65">IF(N244="základní",J244,0)</f>
        <v>0</v>
      </c>
      <c r="BF244" s="164">
        <f t="shared" ref="BF244:BF264" si="66">IF(N244="snížená",J244,0)</f>
        <v>0</v>
      </c>
      <c r="BG244" s="164">
        <f t="shared" ref="BG244:BG264" si="67">IF(N244="zákl. přenesená",J244,0)</f>
        <v>0</v>
      </c>
      <c r="BH244" s="164">
        <f t="shared" ref="BH244:BH264" si="68">IF(N244="sníž. přenesená",J244,0)</f>
        <v>0</v>
      </c>
      <c r="BI244" s="164">
        <f t="shared" ref="BI244:BI264" si="69">IF(N244="nulová",J244,0)</f>
        <v>0</v>
      </c>
      <c r="BJ244" s="22" t="s">
        <v>141</v>
      </c>
      <c r="BK244" s="164">
        <f t="shared" ref="BK244:BK264" si="70">ROUND(I244*H244,2)</f>
        <v>0</v>
      </c>
      <c r="BL244" s="22" t="s">
        <v>185</v>
      </c>
      <c r="BM244" s="22" t="s">
        <v>417</v>
      </c>
    </row>
    <row r="245" spans="2:65" s="1" customFormat="1" ht="24.75" customHeight="1">
      <c r="B245" s="152"/>
      <c r="C245" s="186">
        <v>76</v>
      </c>
      <c r="D245" s="186" t="s">
        <v>178</v>
      </c>
      <c r="E245" s="187" t="s">
        <v>853</v>
      </c>
      <c r="F245" s="188" t="s">
        <v>879</v>
      </c>
      <c r="G245" s="189" t="s">
        <v>176</v>
      </c>
      <c r="H245" s="190">
        <v>1</v>
      </c>
      <c r="I245" s="191"/>
      <c r="J245" s="192">
        <f t="shared" si="61"/>
        <v>0</v>
      </c>
      <c r="K245" s="276"/>
      <c r="L245" s="193"/>
      <c r="M245" s="194" t="s">
        <v>5</v>
      </c>
      <c r="N245" s="195" t="s">
        <v>43</v>
      </c>
      <c r="P245" s="162">
        <f t="shared" si="62"/>
        <v>0</v>
      </c>
      <c r="Q245" s="162">
        <v>3.5999999999999997E-2</v>
      </c>
      <c r="R245" s="162">
        <f t="shared" si="63"/>
        <v>3.5999999999999997E-2</v>
      </c>
      <c r="S245" s="162">
        <v>0</v>
      </c>
      <c r="T245" s="163">
        <f t="shared" si="64"/>
        <v>0</v>
      </c>
      <c r="AR245" s="22" t="s">
        <v>258</v>
      </c>
      <c r="AT245" s="22" t="s">
        <v>178</v>
      </c>
      <c r="AU245" s="22" t="s">
        <v>141</v>
      </c>
      <c r="AY245" s="22" t="s">
        <v>133</v>
      </c>
      <c r="BE245" s="164">
        <f t="shared" si="65"/>
        <v>0</v>
      </c>
      <c r="BF245" s="164">
        <f t="shared" si="66"/>
        <v>0</v>
      </c>
      <c r="BG245" s="164">
        <f t="shared" si="67"/>
        <v>0</v>
      </c>
      <c r="BH245" s="164">
        <f t="shared" si="68"/>
        <v>0</v>
      </c>
      <c r="BI245" s="164">
        <f t="shared" si="69"/>
        <v>0</v>
      </c>
      <c r="BJ245" s="22" t="s">
        <v>141</v>
      </c>
      <c r="BK245" s="164">
        <f t="shared" si="70"/>
        <v>0</v>
      </c>
      <c r="BL245" s="22" t="s">
        <v>185</v>
      </c>
      <c r="BM245" s="22" t="s">
        <v>418</v>
      </c>
    </row>
    <row r="246" spans="2:65" s="1" customFormat="1" ht="24.75" customHeight="1">
      <c r="B246" s="152"/>
      <c r="C246" s="153">
        <v>77</v>
      </c>
      <c r="D246" s="278" t="s">
        <v>178</v>
      </c>
      <c r="E246" s="279" t="s">
        <v>859</v>
      </c>
      <c r="F246" s="280" t="s">
        <v>863</v>
      </c>
      <c r="G246" s="281" t="s">
        <v>176</v>
      </c>
      <c r="H246" s="282">
        <v>1</v>
      </c>
      <c r="I246" s="283"/>
      <c r="J246" s="284">
        <f t="shared" ref="J246" si="71">ROUND(I246*H246,2)</f>
        <v>0</v>
      </c>
      <c r="K246" s="285"/>
      <c r="L246" s="193"/>
      <c r="M246" s="194"/>
      <c r="N246" s="195"/>
      <c r="P246" s="162"/>
      <c r="Q246" s="162"/>
      <c r="R246" s="162"/>
      <c r="S246" s="162"/>
      <c r="T246" s="163"/>
      <c r="AR246" s="22"/>
      <c r="AT246" s="22"/>
      <c r="AU246" s="22"/>
      <c r="AY246" s="22"/>
      <c r="BE246" s="164"/>
      <c r="BF246" s="164"/>
      <c r="BG246" s="164"/>
      <c r="BH246" s="164"/>
      <c r="BI246" s="164"/>
      <c r="BJ246" s="22"/>
      <c r="BK246" s="164"/>
      <c r="BL246" s="22"/>
      <c r="BM246" s="22"/>
    </row>
    <row r="247" spans="2:65" s="1" customFormat="1" ht="24.75" customHeight="1">
      <c r="B247" s="152"/>
      <c r="C247" s="186">
        <v>78</v>
      </c>
      <c r="D247" s="278" t="s">
        <v>178</v>
      </c>
      <c r="E247" s="279" t="s">
        <v>860</v>
      </c>
      <c r="F247" s="280" t="s">
        <v>861</v>
      </c>
      <c r="G247" s="281" t="s">
        <v>176</v>
      </c>
      <c r="H247" s="282">
        <v>1</v>
      </c>
      <c r="I247" s="283"/>
      <c r="J247" s="284">
        <f t="shared" ref="J247" si="72">ROUND(I247*H247,2)</f>
        <v>0</v>
      </c>
      <c r="K247" s="285"/>
      <c r="L247" s="193"/>
      <c r="M247" s="194"/>
      <c r="N247" s="195"/>
      <c r="P247" s="162"/>
      <c r="Q247" s="162"/>
      <c r="R247" s="162"/>
      <c r="S247" s="162"/>
      <c r="T247" s="163"/>
      <c r="AR247" s="22"/>
      <c r="AT247" s="22"/>
      <c r="AU247" s="22"/>
      <c r="AY247" s="22"/>
      <c r="BE247" s="164"/>
      <c r="BF247" s="164"/>
      <c r="BG247" s="164"/>
      <c r="BH247" s="164"/>
      <c r="BI247" s="164"/>
      <c r="BJ247" s="22"/>
      <c r="BK247" s="164"/>
      <c r="BL247" s="22"/>
      <c r="BM247" s="22"/>
    </row>
    <row r="248" spans="2:65" s="1" customFormat="1" ht="38.25" customHeight="1">
      <c r="B248" s="152"/>
      <c r="C248" s="153">
        <v>79</v>
      </c>
      <c r="D248" s="153" t="s">
        <v>136</v>
      </c>
      <c r="E248" s="154" t="s">
        <v>419</v>
      </c>
      <c r="F248" s="155" t="s">
        <v>420</v>
      </c>
      <c r="G248" s="156" t="s">
        <v>176</v>
      </c>
      <c r="H248" s="157">
        <v>2</v>
      </c>
      <c r="I248" s="158"/>
      <c r="J248" s="159">
        <f t="shared" si="61"/>
        <v>0</v>
      </c>
      <c r="K248" s="155"/>
      <c r="L248" s="38"/>
      <c r="M248" s="160" t="s">
        <v>5</v>
      </c>
      <c r="N248" s="161" t="s">
        <v>43</v>
      </c>
      <c r="P248" s="162">
        <f t="shared" si="62"/>
        <v>0</v>
      </c>
      <c r="Q248" s="162">
        <v>0</v>
      </c>
      <c r="R248" s="162">
        <f t="shared" si="63"/>
        <v>0</v>
      </c>
      <c r="S248" s="162">
        <v>0</v>
      </c>
      <c r="T248" s="163">
        <f t="shared" si="64"/>
        <v>0</v>
      </c>
      <c r="AR248" s="22" t="s">
        <v>185</v>
      </c>
      <c r="AT248" s="22" t="s">
        <v>136</v>
      </c>
      <c r="AU248" s="22" t="s">
        <v>141</v>
      </c>
      <c r="AY248" s="22" t="s">
        <v>133</v>
      </c>
      <c r="BE248" s="164">
        <f t="shared" si="65"/>
        <v>0</v>
      </c>
      <c r="BF248" s="164">
        <f t="shared" si="66"/>
        <v>0</v>
      </c>
      <c r="BG248" s="164">
        <f t="shared" si="67"/>
        <v>0</v>
      </c>
      <c r="BH248" s="164">
        <f t="shared" si="68"/>
        <v>0</v>
      </c>
      <c r="BI248" s="164">
        <f t="shared" si="69"/>
        <v>0</v>
      </c>
      <c r="BJ248" s="22" t="s">
        <v>141</v>
      </c>
      <c r="BK248" s="164">
        <f t="shared" si="70"/>
        <v>0</v>
      </c>
      <c r="BL248" s="22" t="s">
        <v>185</v>
      </c>
      <c r="BM248" s="22" t="s">
        <v>421</v>
      </c>
    </row>
    <row r="249" spans="2:65" s="1" customFormat="1" ht="16.5" customHeight="1">
      <c r="B249" s="152"/>
      <c r="C249" s="186">
        <v>80</v>
      </c>
      <c r="D249" s="186" t="s">
        <v>178</v>
      </c>
      <c r="E249" s="187" t="s">
        <v>422</v>
      </c>
      <c r="F249" s="188" t="s">
        <v>423</v>
      </c>
      <c r="G249" s="189" t="s">
        <v>176</v>
      </c>
      <c r="H249" s="190">
        <v>2</v>
      </c>
      <c r="I249" s="191"/>
      <c r="J249" s="192">
        <f t="shared" si="61"/>
        <v>0</v>
      </c>
      <c r="K249" s="188"/>
      <c r="L249" s="193"/>
      <c r="M249" s="194" t="s">
        <v>5</v>
      </c>
      <c r="N249" s="195" t="s">
        <v>43</v>
      </c>
      <c r="P249" s="162">
        <f t="shared" si="62"/>
        <v>0</v>
      </c>
      <c r="Q249" s="162">
        <v>2.0000000000000002E-5</v>
      </c>
      <c r="R249" s="162">
        <f t="shared" si="63"/>
        <v>4.0000000000000003E-5</v>
      </c>
      <c r="S249" s="162">
        <v>0</v>
      </c>
      <c r="T249" s="163">
        <f t="shared" si="64"/>
        <v>0</v>
      </c>
      <c r="AR249" s="22" t="s">
        <v>258</v>
      </c>
      <c r="AT249" s="22" t="s">
        <v>178</v>
      </c>
      <c r="AU249" s="22" t="s">
        <v>141</v>
      </c>
      <c r="AY249" s="22" t="s">
        <v>133</v>
      </c>
      <c r="BE249" s="164">
        <f t="shared" si="65"/>
        <v>0</v>
      </c>
      <c r="BF249" s="164">
        <f t="shared" si="66"/>
        <v>0</v>
      </c>
      <c r="BG249" s="164">
        <f t="shared" si="67"/>
        <v>0</v>
      </c>
      <c r="BH249" s="164">
        <f t="shared" si="68"/>
        <v>0</v>
      </c>
      <c r="BI249" s="164">
        <f t="shared" si="69"/>
        <v>0</v>
      </c>
      <c r="BJ249" s="22" t="s">
        <v>141</v>
      </c>
      <c r="BK249" s="164">
        <f t="shared" si="70"/>
        <v>0</v>
      </c>
      <c r="BL249" s="22" t="s">
        <v>185</v>
      </c>
      <c r="BM249" s="22" t="s">
        <v>424</v>
      </c>
    </row>
    <row r="250" spans="2:65" s="1" customFormat="1" ht="25.5" customHeight="1">
      <c r="B250" s="152"/>
      <c r="C250" s="153">
        <v>81</v>
      </c>
      <c r="D250" s="153" t="s">
        <v>136</v>
      </c>
      <c r="E250" s="154" t="s">
        <v>425</v>
      </c>
      <c r="F250" s="155" t="s">
        <v>426</v>
      </c>
      <c r="G250" s="156" t="s">
        <v>264</v>
      </c>
      <c r="H250" s="157">
        <v>90</v>
      </c>
      <c r="I250" s="158"/>
      <c r="J250" s="159">
        <f t="shared" si="61"/>
        <v>0</v>
      </c>
      <c r="K250" s="155"/>
      <c r="L250" s="38"/>
      <c r="M250" s="160" t="s">
        <v>5</v>
      </c>
      <c r="N250" s="161" t="s">
        <v>43</v>
      </c>
      <c r="P250" s="162">
        <f t="shared" si="62"/>
        <v>0</v>
      </c>
      <c r="Q250" s="162">
        <v>0</v>
      </c>
      <c r="R250" s="162">
        <f t="shared" si="63"/>
        <v>0</v>
      </c>
      <c r="S250" s="162">
        <v>0</v>
      </c>
      <c r="T250" s="163">
        <f t="shared" si="64"/>
        <v>0</v>
      </c>
      <c r="AR250" s="22" t="s">
        <v>185</v>
      </c>
      <c r="AT250" s="22" t="s">
        <v>136</v>
      </c>
      <c r="AU250" s="22" t="s">
        <v>141</v>
      </c>
      <c r="AY250" s="22" t="s">
        <v>133</v>
      </c>
      <c r="BE250" s="164">
        <f t="shared" si="65"/>
        <v>0</v>
      </c>
      <c r="BF250" s="164">
        <f t="shared" si="66"/>
        <v>0</v>
      </c>
      <c r="BG250" s="164">
        <f t="shared" si="67"/>
        <v>0</v>
      </c>
      <c r="BH250" s="164">
        <f t="shared" si="68"/>
        <v>0</v>
      </c>
      <c r="BI250" s="164">
        <f t="shared" si="69"/>
        <v>0</v>
      </c>
      <c r="BJ250" s="22" t="s">
        <v>141</v>
      </c>
      <c r="BK250" s="164">
        <f t="shared" si="70"/>
        <v>0</v>
      </c>
      <c r="BL250" s="22" t="s">
        <v>185</v>
      </c>
      <c r="BM250" s="22" t="s">
        <v>427</v>
      </c>
    </row>
    <row r="251" spans="2:65" s="1" customFormat="1" ht="16.5" customHeight="1">
      <c r="B251" s="152"/>
      <c r="C251" s="186">
        <v>82</v>
      </c>
      <c r="D251" s="186" t="s">
        <v>178</v>
      </c>
      <c r="E251" s="187" t="s">
        <v>428</v>
      </c>
      <c r="F251" s="188" t="s">
        <v>429</v>
      </c>
      <c r="G251" s="189" t="s">
        <v>264</v>
      </c>
      <c r="H251" s="190">
        <v>50</v>
      </c>
      <c r="I251" s="191"/>
      <c r="J251" s="192">
        <f t="shared" si="61"/>
        <v>0</v>
      </c>
      <c r="K251" s="188"/>
      <c r="L251" s="193"/>
      <c r="M251" s="194" t="s">
        <v>5</v>
      </c>
      <c r="N251" s="195" t="s">
        <v>43</v>
      </c>
      <c r="P251" s="162">
        <f t="shared" si="62"/>
        <v>0</v>
      </c>
      <c r="Q251" s="162">
        <v>1.7000000000000001E-4</v>
      </c>
      <c r="R251" s="162">
        <f t="shared" si="63"/>
        <v>8.5000000000000006E-3</v>
      </c>
      <c r="S251" s="162">
        <v>0</v>
      </c>
      <c r="T251" s="163">
        <f t="shared" si="64"/>
        <v>0</v>
      </c>
      <c r="AR251" s="22" t="s">
        <v>258</v>
      </c>
      <c r="AT251" s="22" t="s">
        <v>178</v>
      </c>
      <c r="AU251" s="22" t="s">
        <v>141</v>
      </c>
      <c r="AY251" s="22" t="s">
        <v>133</v>
      </c>
      <c r="BE251" s="164">
        <f t="shared" si="65"/>
        <v>0</v>
      </c>
      <c r="BF251" s="164">
        <f t="shared" si="66"/>
        <v>0</v>
      </c>
      <c r="BG251" s="164">
        <f t="shared" si="67"/>
        <v>0</v>
      </c>
      <c r="BH251" s="164">
        <f t="shared" si="68"/>
        <v>0</v>
      </c>
      <c r="BI251" s="164">
        <f t="shared" si="69"/>
        <v>0</v>
      </c>
      <c r="BJ251" s="22" t="s">
        <v>141</v>
      </c>
      <c r="BK251" s="164">
        <f t="shared" si="70"/>
        <v>0</v>
      </c>
      <c r="BL251" s="22" t="s">
        <v>185</v>
      </c>
      <c r="BM251" s="22" t="s">
        <v>430</v>
      </c>
    </row>
    <row r="252" spans="2:65" s="1" customFormat="1" ht="16.5" customHeight="1">
      <c r="B252" s="152"/>
      <c r="C252" s="153">
        <v>83</v>
      </c>
      <c r="D252" s="186" t="s">
        <v>178</v>
      </c>
      <c r="E252" s="187" t="s">
        <v>431</v>
      </c>
      <c r="F252" s="188" t="s">
        <v>432</v>
      </c>
      <c r="G252" s="189" t="s">
        <v>264</v>
      </c>
      <c r="H252" s="190">
        <v>5</v>
      </c>
      <c r="I252" s="191"/>
      <c r="J252" s="192">
        <f t="shared" si="61"/>
        <v>0</v>
      </c>
      <c r="K252" s="188"/>
      <c r="L252" s="193"/>
      <c r="M252" s="194" t="s">
        <v>5</v>
      </c>
      <c r="N252" s="195" t="s">
        <v>43</v>
      </c>
      <c r="P252" s="162">
        <f t="shared" si="62"/>
        <v>0</v>
      </c>
      <c r="Q252" s="162">
        <v>2.7999999999999998E-4</v>
      </c>
      <c r="R252" s="162">
        <f t="shared" si="63"/>
        <v>1.3999999999999998E-3</v>
      </c>
      <c r="S252" s="162">
        <v>0</v>
      </c>
      <c r="T252" s="163">
        <f t="shared" si="64"/>
        <v>0</v>
      </c>
      <c r="AR252" s="22" t="s">
        <v>258</v>
      </c>
      <c r="AT252" s="22" t="s">
        <v>178</v>
      </c>
      <c r="AU252" s="22" t="s">
        <v>141</v>
      </c>
      <c r="AY252" s="22" t="s">
        <v>133</v>
      </c>
      <c r="BE252" s="164">
        <f t="shared" si="65"/>
        <v>0</v>
      </c>
      <c r="BF252" s="164">
        <f t="shared" si="66"/>
        <v>0</v>
      </c>
      <c r="BG252" s="164">
        <f t="shared" si="67"/>
        <v>0</v>
      </c>
      <c r="BH252" s="164">
        <f t="shared" si="68"/>
        <v>0</v>
      </c>
      <c r="BI252" s="164">
        <f t="shared" si="69"/>
        <v>0</v>
      </c>
      <c r="BJ252" s="22" t="s">
        <v>141</v>
      </c>
      <c r="BK252" s="164">
        <f t="shared" si="70"/>
        <v>0</v>
      </c>
      <c r="BL252" s="22" t="s">
        <v>185</v>
      </c>
      <c r="BM252" s="22" t="s">
        <v>433</v>
      </c>
    </row>
    <row r="253" spans="2:65" s="1" customFormat="1" ht="25.5" customHeight="1">
      <c r="B253" s="152"/>
      <c r="C253" s="186">
        <v>84</v>
      </c>
      <c r="D253" s="153" t="s">
        <v>136</v>
      </c>
      <c r="E253" s="154" t="s">
        <v>434</v>
      </c>
      <c r="F253" s="155" t="s">
        <v>435</v>
      </c>
      <c r="G253" s="156" t="s">
        <v>176</v>
      </c>
      <c r="H253" s="157">
        <v>1</v>
      </c>
      <c r="I253" s="158"/>
      <c r="J253" s="159">
        <f t="shared" si="61"/>
        <v>0</v>
      </c>
      <c r="K253" s="155"/>
      <c r="L253" s="38"/>
      <c r="M253" s="160" t="s">
        <v>5</v>
      </c>
      <c r="N253" s="161" t="s">
        <v>43</v>
      </c>
      <c r="P253" s="162">
        <f t="shared" si="62"/>
        <v>0</v>
      </c>
      <c r="Q253" s="162">
        <v>0</v>
      </c>
      <c r="R253" s="162">
        <f t="shared" si="63"/>
        <v>0</v>
      </c>
      <c r="S253" s="162">
        <v>0</v>
      </c>
      <c r="T253" s="163">
        <f t="shared" si="64"/>
        <v>0</v>
      </c>
      <c r="AR253" s="22" t="s">
        <v>185</v>
      </c>
      <c r="AT253" s="22" t="s">
        <v>136</v>
      </c>
      <c r="AU253" s="22" t="s">
        <v>141</v>
      </c>
      <c r="AY253" s="22" t="s">
        <v>133</v>
      </c>
      <c r="BE253" s="164">
        <f t="shared" si="65"/>
        <v>0</v>
      </c>
      <c r="BF253" s="164">
        <f t="shared" si="66"/>
        <v>0</v>
      </c>
      <c r="BG253" s="164">
        <f t="shared" si="67"/>
        <v>0</v>
      </c>
      <c r="BH253" s="164">
        <f t="shared" si="68"/>
        <v>0</v>
      </c>
      <c r="BI253" s="164">
        <f t="shared" si="69"/>
        <v>0</v>
      </c>
      <c r="BJ253" s="22" t="s">
        <v>141</v>
      </c>
      <c r="BK253" s="164">
        <f t="shared" si="70"/>
        <v>0</v>
      </c>
      <c r="BL253" s="22" t="s">
        <v>185</v>
      </c>
      <c r="BM253" s="22" t="s">
        <v>436</v>
      </c>
    </row>
    <row r="254" spans="2:65" s="1" customFormat="1" ht="16.5" customHeight="1">
      <c r="B254" s="152"/>
      <c r="C254" s="153">
        <v>85</v>
      </c>
      <c r="D254" s="186" t="s">
        <v>178</v>
      </c>
      <c r="E254" s="187" t="s">
        <v>437</v>
      </c>
      <c r="F254" s="188" t="s">
        <v>438</v>
      </c>
      <c r="G254" s="189" t="s">
        <v>176</v>
      </c>
      <c r="H254" s="190">
        <v>1</v>
      </c>
      <c r="I254" s="191"/>
      <c r="J254" s="192">
        <f t="shared" si="61"/>
        <v>0</v>
      </c>
      <c r="K254" s="188"/>
      <c r="L254" s="193"/>
      <c r="M254" s="194" t="s">
        <v>5</v>
      </c>
      <c r="N254" s="195" t="s">
        <v>43</v>
      </c>
      <c r="P254" s="162">
        <f t="shared" si="62"/>
        <v>0</v>
      </c>
      <c r="Q254" s="162">
        <v>1.6899999999999998E-2</v>
      </c>
      <c r="R254" s="162">
        <f t="shared" si="63"/>
        <v>1.6899999999999998E-2</v>
      </c>
      <c r="S254" s="162">
        <v>0</v>
      </c>
      <c r="T254" s="163">
        <f t="shared" si="64"/>
        <v>0</v>
      </c>
      <c r="AR254" s="22" t="s">
        <v>258</v>
      </c>
      <c r="AT254" s="22" t="s">
        <v>178</v>
      </c>
      <c r="AU254" s="22" t="s">
        <v>141</v>
      </c>
      <c r="AY254" s="22" t="s">
        <v>133</v>
      </c>
      <c r="BE254" s="164">
        <f t="shared" si="65"/>
        <v>0</v>
      </c>
      <c r="BF254" s="164">
        <f t="shared" si="66"/>
        <v>0</v>
      </c>
      <c r="BG254" s="164">
        <f t="shared" si="67"/>
        <v>0</v>
      </c>
      <c r="BH254" s="164">
        <f t="shared" si="68"/>
        <v>0</v>
      </c>
      <c r="BI254" s="164">
        <f t="shared" si="69"/>
        <v>0</v>
      </c>
      <c r="BJ254" s="22" t="s">
        <v>141</v>
      </c>
      <c r="BK254" s="164">
        <f t="shared" si="70"/>
        <v>0</v>
      </c>
      <c r="BL254" s="22" t="s">
        <v>185</v>
      </c>
      <c r="BM254" s="22" t="s">
        <v>439</v>
      </c>
    </row>
    <row r="255" spans="2:65" s="1" customFormat="1" ht="25.5" customHeight="1">
      <c r="B255" s="152"/>
      <c r="C255" s="186">
        <v>86</v>
      </c>
      <c r="D255" s="153" t="s">
        <v>136</v>
      </c>
      <c r="E255" s="154" t="s">
        <v>440</v>
      </c>
      <c r="F255" s="155" t="s">
        <v>441</v>
      </c>
      <c r="G255" s="156" t="s">
        <v>176</v>
      </c>
      <c r="H255" s="157">
        <v>4</v>
      </c>
      <c r="I255" s="158"/>
      <c r="J255" s="159">
        <f t="shared" si="61"/>
        <v>0</v>
      </c>
      <c r="K255" s="155"/>
      <c r="L255" s="38"/>
      <c r="M255" s="160" t="s">
        <v>5</v>
      </c>
      <c r="N255" s="161" t="s">
        <v>43</v>
      </c>
      <c r="P255" s="162">
        <f t="shared" si="62"/>
        <v>0</v>
      </c>
      <c r="Q255" s="162">
        <v>0</v>
      </c>
      <c r="R255" s="162">
        <f t="shared" si="63"/>
        <v>0</v>
      </c>
      <c r="S255" s="162">
        <v>0</v>
      </c>
      <c r="T255" s="163">
        <f t="shared" si="64"/>
        <v>0</v>
      </c>
      <c r="AR255" s="22" t="s">
        <v>185</v>
      </c>
      <c r="AT255" s="22" t="s">
        <v>136</v>
      </c>
      <c r="AU255" s="22" t="s">
        <v>141</v>
      </c>
      <c r="AY255" s="22" t="s">
        <v>133</v>
      </c>
      <c r="BE255" s="164">
        <f t="shared" si="65"/>
        <v>0</v>
      </c>
      <c r="BF255" s="164">
        <f t="shared" si="66"/>
        <v>0</v>
      </c>
      <c r="BG255" s="164">
        <f t="shared" si="67"/>
        <v>0</v>
      </c>
      <c r="BH255" s="164">
        <f t="shared" si="68"/>
        <v>0</v>
      </c>
      <c r="BI255" s="164">
        <f t="shared" si="69"/>
        <v>0</v>
      </c>
      <c r="BJ255" s="22" t="s">
        <v>141</v>
      </c>
      <c r="BK255" s="164">
        <f t="shared" si="70"/>
        <v>0</v>
      </c>
      <c r="BL255" s="22" t="s">
        <v>185</v>
      </c>
      <c r="BM255" s="22" t="s">
        <v>442</v>
      </c>
    </row>
    <row r="256" spans="2:65" s="1" customFormat="1" ht="16.5" customHeight="1">
      <c r="B256" s="152"/>
      <c r="C256" s="153">
        <v>87</v>
      </c>
      <c r="D256" s="186" t="s">
        <v>178</v>
      </c>
      <c r="E256" s="187" t="s">
        <v>443</v>
      </c>
      <c r="F256" s="188" t="s">
        <v>848</v>
      </c>
      <c r="G256" s="189" t="s">
        <v>176</v>
      </c>
      <c r="H256" s="190">
        <v>4</v>
      </c>
      <c r="I256" s="191"/>
      <c r="J256" s="192">
        <f t="shared" si="61"/>
        <v>0</v>
      </c>
      <c r="K256" s="188"/>
      <c r="L256" s="193"/>
      <c r="M256" s="194" t="s">
        <v>5</v>
      </c>
      <c r="N256" s="195" t="s">
        <v>43</v>
      </c>
      <c r="P256" s="162">
        <f t="shared" si="62"/>
        <v>0</v>
      </c>
      <c r="Q256" s="162">
        <v>1E-4</v>
      </c>
      <c r="R256" s="162">
        <f t="shared" si="63"/>
        <v>4.0000000000000002E-4</v>
      </c>
      <c r="S256" s="162">
        <v>0</v>
      </c>
      <c r="T256" s="163">
        <f t="shared" si="64"/>
        <v>0</v>
      </c>
      <c r="AR256" s="22" t="s">
        <v>258</v>
      </c>
      <c r="AT256" s="22" t="s">
        <v>178</v>
      </c>
      <c r="AU256" s="22" t="s">
        <v>141</v>
      </c>
      <c r="AY256" s="22" t="s">
        <v>133</v>
      </c>
      <c r="BE256" s="164">
        <f t="shared" si="65"/>
        <v>0</v>
      </c>
      <c r="BF256" s="164">
        <f t="shared" si="66"/>
        <v>0</v>
      </c>
      <c r="BG256" s="164">
        <f t="shared" si="67"/>
        <v>0</v>
      </c>
      <c r="BH256" s="164">
        <f t="shared" si="68"/>
        <v>0</v>
      </c>
      <c r="BI256" s="164">
        <f t="shared" si="69"/>
        <v>0</v>
      </c>
      <c r="BJ256" s="22" t="s">
        <v>141</v>
      </c>
      <c r="BK256" s="164">
        <f t="shared" si="70"/>
        <v>0</v>
      </c>
      <c r="BL256" s="22" t="s">
        <v>185</v>
      </c>
      <c r="BM256" s="22" t="s">
        <v>444</v>
      </c>
    </row>
    <row r="257" spans="2:65" s="1" customFormat="1" ht="25.5" customHeight="1">
      <c r="B257" s="152"/>
      <c r="C257" s="186">
        <v>88</v>
      </c>
      <c r="D257" s="153" t="s">
        <v>136</v>
      </c>
      <c r="E257" s="154" t="s">
        <v>445</v>
      </c>
      <c r="F257" s="155" t="s">
        <v>446</v>
      </c>
      <c r="G257" s="156" t="s">
        <v>176</v>
      </c>
      <c r="H257" s="157">
        <v>7</v>
      </c>
      <c r="I257" s="158"/>
      <c r="J257" s="159">
        <f t="shared" si="61"/>
        <v>0</v>
      </c>
      <c r="K257" s="155"/>
      <c r="L257" s="38"/>
      <c r="M257" s="160" t="s">
        <v>5</v>
      </c>
      <c r="N257" s="161" t="s">
        <v>43</v>
      </c>
      <c r="P257" s="162">
        <f t="shared" si="62"/>
        <v>0</v>
      </c>
      <c r="Q257" s="162">
        <v>0</v>
      </c>
      <c r="R257" s="162">
        <f t="shared" si="63"/>
        <v>0</v>
      </c>
      <c r="S257" s="162">
        <v>0</v>
      </c>
      <c r="T257" s="163">
        <f t="shared" si="64"/>
        <v>0</v>
      </c>
      <c r="AR257" s="22" t="s">
        <v>185</v>
      </c>
      <c r="AT257" s="22" t="s">
        <v>136</v>
      </c>
      <c r="AU257" s="22" t="s">
        <v>141</v>
      </c>
      <c r="AY257" s="22" t="s">
        <v>133</v>
      </c>
      <c r="BE257" s="164">
        <f t="shared" si="65"/>
        <v>0</v>
      </c>
      <c r="BF257" s="164">
        <f t="shared" si="66"/>
        <v>0</v>
      </c>
      <c r="BG257" s="164">
        <f t="shared" si="67"/>
        <v>0</v>
      </c>
      <c r="BH257" s="164">
        <f t="shared" si="68"/>
        <v>0</v>
      </c>
      <c r="BI257" s="164">
        <f t="shared" si="69"/>
        <v>0</v>
      </c>
      <c r="BJ257" s="22" t="s">
        <v>141</v>
      </c>
      <c r="BK257" s="164">
        <f t="shared" si="70"/>
        <v>0</v>
      </c>
      <c r="BL257" s="22" t="s">
        <v>185</v>
      </c>
      <c r="BM257" s="22" t="s">
        <v>447</v>
      </c>
    </row>
    <row r="258" spans="2:65" s="1" customFormat="1" ht="16.5" customHeight="1">
      <c r="B258" s="152"/>
      <c r="C258" s="153">
        <v>89</v>
      </c>
      <c r="D258" s="186" t="s">
        <v>178</v>
      </c>
      <c r="E258" s="187" t="s">
        <v>448</v>
      </c>
      <c r="F258" s="188" t="s">
        <v>847</v>
      </c>
      <c r="G258" s="189" t="s">
        <v>176</v>
      </c>
      <c r="H258" s="190">
        <v>7</v>
      </c>
      <c r="I258" s="191"/>
      <c r="J258" s="192">
        <f t="shared" si="61"/>
        <v>0</v>
      </c>
      <c r="K258" s="188"/>
      <c r="L258" s="193"/>
      <c r="M258" s="194" t="s">
        <v>5</v>
      </c>
      <c r="N258" s="195" t="s">
        <v>43</v>
      </c>
      <c r="P258" s="162">
        <f t="shared" si="62"/>
        <v>0</v>
      </c>
      <c r="Q258" s="162">
        <v>2.7E-4</v>
      </c>
      <c r="R258" s="162">
        <f t="shared" si="63"/>
        <v>1.89E-3</v>
      </c>
      <c r="S258" s="162">
        <v>0</v>
      </c>
      <c r="T258" s="163">
        <f t="shared" si="64"/>
        <v>0</v>
      </c>
      <c r="AR258" s="22" t="s">
        <v>258</v>
      </c>
      <c r="AT258" s="22" t="s">
        <v>178</v>
      </c>
      <c r="AU258" s="22" t="s">
        <v>141</v>
      </c>
      <c r="AY258" s="22" t="s">
        <v>133</v>
      </c>
      <c r="BE258" s="164">
        <f t="shared" si="65"/>
        <v>0</v>
      </c>
      <c r="BF258" s="164">
        <f t="shared" si="66"/>
        <v>0</v>
      </c>
      <c r="BG258" s="164">
        <f t="shared" si="67"/>
        <v>0</v>
      </c>
      <c r="BH258" s="164">
        <f t="shared" si="68"/>
        <v>0</v>
      </c>
      <c r="BI258" s="164">
        <f t="shared" si="69"/>
        <v>0</v>
      </c>
      <c r="BJ258" s="22" t="s">
        <v>141</v>
      </c>
      <c r="BK258" s="164">
        <f t="shared" si="70"/>
        <v>0</v>
      </c>
      <c r="BL258" s="22" t="s">
        <v>185</v>
      </c>
      <c r="BM258" s="22" t="s">
        <v>449</v>
      </c>
    </row>
    <row r="259" spans="2:65" s="1" customFormat="1" ht="25.5" customHeight="1">
      <c r="B259" s="152"/>
      <c r="C259" s="186">
        <v>90</v>
      </c>
      <c r="D259" s="153" t="s">
        <v>136</v>
      </c>
      <c r="E259" s="154" t="s">
        <v>450</v>
      </c>
      <c r="F259" s="155" t="s">
        <v>451</v>
      </c>
      <c r="G259" s="156" t="s">
        <v>176</v>
      </c>
      <c r="H259" s="157">
        <v>4</v>
      </c>
      <c r="I259" s="158"/>
      <c r="J259" s="159">
        <f t="shared" si="61"/>
        <v>0</v>
      </c>
      <c r="K259" s="155"/>
      <c r="L259" s="38"/>
      <c r="M259" s="160" t="s">
        <v>5</v>
      </c>
      <c r="N259" s="161" t="s">
        <v>43</v>
      </c>
      <c r="P259" s="162">
        <f t="shared" si="62"/>
        <v>0</v>
      </c>
      <c r="Q259" s="162">
        <v>0</v>
      </c>
      <c r="R259" s="162">
        <f t="shared" si="63"/>
        <v>0</v>
      </c>
      <c r="S259" s="162">
        <v>0</v>
      </c>
      <c r="T259" s="163">
        <f t="shared" si="64"/>
        <v>0</v>
      </c>
      <c r="AR259" s="22" t="s">
        <v>185</v>
      </c>
      <c r="AT259" s="22" t="s">
        <v>136</v>
      </c>
      <c r="AU259" s="22" t="s">
        <v>141</v>
      </c>
      <c r="AY259" s="22" t="s">
        <v>133</v>
      </c>
      <c r="BE259" s="164">
        <f t="shared" si="65"/>
        <v>0</v>
      </c>
      <c r="BF259" s="164">
        <f t="shared" si="66"/>
        <v>0</v>
      </c>
      <c r="BG259" s="164">
        <f t="shared" si="67"/>
        <v>0</v>
      </c>
      <c r="BH259" s="164">
        <f t="shared" si="68"/>
        <v>0</v>
      </c>
      <c r="BI259" s="164">
        <f t="shared" si="69"/>
        <v>0</v>
      </c>
      <c r="BJ259" s="22" t="s">
        <v>141</v>
      </c>
      <c r="BK259" s="164">
        <f t="shared" si="70"/>
        <v>0</v>
      </c>
      <c r="BL259" s="22" t="s">
        <v>185</v>
      </c>
      <c r="BM259" s="22" t="s">
        <v>452</v>
      </c>
    </row>
    <row r="260" spans="2:65" s="1" customFormat="1" ht="16.5" customHeight="1">
      <c r="B260" s="152"/>
      <c r="C260" s="153">
        <v>91</v>
      </c>
      <c r="D260" s="186" t="s">
        <v>178</v>
      </c>
      <c r="E260" s="187" t="s">
        <v>453</v>
      </c>
      <c r="F260" s="188" t="s">
        <v>454</v>
      </c>
      <c r="G260" s="189" t="s">
        <v>176</v>
      </c>
      <c r="H260" s="190">
        <v>2</v>
      </c>
      <c r="I260" s="191"/>
      <c r="J260" s="192">
        <f t="shared" si="61"/>
        <v>0</v>
      </c>
      <c r="K260" s="188"/>
      <c r="L260" s="193"/>
      <c r="M260" s="194" t="s">
        <v>5</v>
      </c>
      <c r="N260" s="195" t="s">
        <v>43</v>
      </c>
      <c r="P260" s="162">
        <f t="shared" si="62"/>
        <v>0</v>
      </c>
      <c r="Q260" s="162">
        <v>8.0000000000000004E-4</v>
      </c>
      <c r="R260" s="162">
        <f t="shared" si="63"/>
        <v>1.6000000000000001E-3</v>
      </c>
      <c r="S260" s="162">
        <v>0</v>
      </c>
      <c r="T260" s="163">
        <f t="shared" si="64"/>
        <v>0</v>
      </c>
      <c r="AR260" s="22" t="s">
        <v>258</v>
      </c>
      <c r="AT260" s="22" t="s">
        <v>178</v>
      </c>
      <c r="AU260" s="22" t="s">
        <v>141</v>
      </c>
      <c r="AY260" s="22" t="s">
        <v>133</v>
      </c>
      <c r="BE260" s="164">
        <f t="shared" si="65"/>
        <v>0</v>
      </c>
      <c r="BF260" s="164">
        <f t="shared" si="66"/>
        <v>0</v>
      </c>
      <c r="BG260" s="164">
        <f t="shared" si="67"/>
        <v>0</v>
      </c>
      <c r="BH260" s="164">
        <f t="shared" si="68"/>
        <v>0</v>
      </c>
      <c r="BI260" s="164">
        <f t="shared" si="69"/>
        <v>0</v>
      </c>
      <c r="BJ260" s="22" t="s">
        <v>141</v>
      </c>
      <c r="BK260" s="164">
        <f t="shared" si="70"/>
        <v>0</v>
      </c>
      <c r="BL260" s="22" t="s">
        <v>185</v>
      </c>
      <c r="BM260" s="22" t="s">
        <v>455</v>
      </c>
    </row>
    <row r="261" spans="2:65" s="1" customFormat="1" ht="16.5" customHeight="1">
      <c r="B261" s="152"/>
      <c r="C261" s="186">
        <v>92</v>
      </c>
      <c r="D261" s="186" t="s">
        <v>178</v>
      </c>
      <c r="E261" s="187" t="s">
        <v>456</v>
      </c>
      <c r="F261" s="188" t="s">
        <v>457</v>
      </c>
      <c r="G261" s="189" t="s">
        <v>264</v>
      </c>
      <c r="H261" s="190">
        <v>35</v>
      </c>
      <c r="I261" s="191"/>
      <c r="J261" s="192">
        <f t="shared" si="61"/>
        <v>0</v>
      </c>
      <c r="K261" s="188"/>
      <c r="L261" s="193"/>
      <c r="M261" s="194" t="s">
        <v>5</v>
      </c>
      <c r="N261" s="195" t="s">
        <v>43</v>
      </c>
      <c r="P261" s="162">
        <f t="shared" si="62"/>
        <v>0</v>
      </c>
      <c r="Q261" s="162">
        <v>1.2E-4</v>
      </c>
      <c r="R261" s="162">
        <f t="shared" si="63"/>
        <v>4.1999999999999997E-3</v>
      </c>
      <c r="S261" s="162">
        <v>0</v>
      </c>
      <c r="T261" s="163">
        <f t="shared" si="64"/>
        <v>0</v>
      </c>
      <c r="AR261" s="22" t="s">
        <v>258</v>
      </c>
      <c r="AT261" s="22" t="s">
        <v>178</v>
      </c>
      <c r="AU261" s="22" t="s">
        <v>141</v>
      </c>
      <c r="AY261" s="22" t="s">
        <v>133</v>
      </c>
      <c r="BE261" s="164">
        <f t="shared" si="65"/>
        <v>0</v>
      </c>
      <c r="BF261" s="164">
        <f t="shared" si="66"/>
        <v>0</v>
      </c>
      <c r="BG261" s="164">
        <f t="shared" si="67"/>
        <v>0</v>
      </c>
      <c r="BH261" s="164">
        <f t="shared" si="68"/>
        <v>0</v>
      </c>
      <c r="BI261" s="164">
        <f t="shared" si="69"/>
        <v>0</v>
      </c>
      <c r="BJ261" s="22" t="s">
        <v>141</v>
      </c>
      <c r="BK261" s="164">
        <f t="shared" si="70"/>
        <v>0</v>
      </c>
      <c r="BL261" s="22" t="s">
        <v>185</v>
      </c>
      <c r="BM261" s="22" t="s">
        <v>458</v>
      </c>
    </row>
    <row r="262" spans="2:65" s="1" customFormat="1" ht="25.5" customHeight="1">
      <c r="B262" s="152"/>
      <c r="C262" s="153">
        <v>93</v>
      </c>
      <c r="D262" s="153" t="s">
        <v>136</v>
      </c>
      <c r="E262" s="154" t="s">
        <v>459</v>
      </c>
      <c r="F262" s="155" t="s">
        <v>460</v>
      </c>
      <c r="G262" s="156" t="s">
        <v>176</v>
      </c>
      <c r="H262" s="157">
        <v>1</v>
      </c>
      <c r="I262" s="158"/>
      <c r="J262" s="159">
        <f t="shared" si="61"/>
        <v>0</v>
      </c>
      <c r="K262" s="155"/>
      <c r="L262" s="38"/>
      <c r="M262" s="160" t="s">
        <v>5</v>
      </c>
      <c r="N262" s="161" t="s">
        <v>43</v>
      </c>
      <c r="P262" s="162">
        <f t="shared" si="62"/>
        <v>0</v>
      </c>
      <c r="Q262" s="162">
        <v>0</v>
      </c>
      <c r="R262" s="162">
        <f t="shared" si="63"/>
        <v>0</v>
      </c>
      <c r="S262" s="162">
        <v>0</v>
      </c>
      <c r="T262" s="163">
        <f t="shared" si="64"/>
        <v>0</v>
      </c>
      <c r="AR262" s="22" t="s">
        <v>185</v>
      </c>
      <c r="AT262" s="22" t="s">
        <v>136</v>
      </c>
      <c r="AU262" s="22" t="s">
        <v>141</v>
      </c>
      <c r="AY262" s="22" t="s">
        <v>133</v>
      </c>
      <c r="BE262" s="164">
        <f t="shared" si="65"/>
        <v>0</v>
      </c>
      <c r="BF262" s="164">
        <f t="shared" si="66"/>
        <v>0</v>
      </c>
      <c r="BG262" s="164">
        <f t="shared" si="67"/>
        <v>0</v>
      </c>
      <c r="BH262" s="164">
        <f t="shared" si="68"/>
        <v>0</v>
      </c>
      <c r="BI262" s="164">
        <f t="shared" si="69"/>
        <v>0</v>
      </c>
      <c r="BJ262" s="22" t="s">
        <v>141</v>
      </c>
      <c r="BK262" s="164">
        <f t="shared" si="70"/>
        <v>0</v>
      </c>
      <c r="BL262" s="22" t="s">
        <v>185</v>
      </c>
      <c r="BM262" s="22" t="s">
        <v>461</v>
      </c>
    </row>
    <row r="263" spans="2:65" s="1" customFormat="1" ht="38.25" customHeight="1">
      <c r="B263" s="152"/>
      <c r="C263" s="186">
        <v>94</v>
      </c>
      <c r="D263" s="153" t="s">
        <v>136</v>
      </c>
      <c r="E263" s="154" t="s">
        <v>462</v>
      </c>
      <c r="F263" s="155" t="s">
        <v>463</v>
      </c>
      <c r="G263" s="156" t="s">
        <v>214</v>
      </c>
      <c r="H263" s="157">
        <v>7.5999999999999998E-2</v>
      </c>
      <c r="I263" s="158"/>
      <c r="J263" s="159">
        <f t="shared" si="61"/>
        <v>0</v>
      </c>
      <c r="K263" s="155"/>
      <c r="L263" s="38"/>
      <c r="M263" s="160" t="s">
        <v>5</v>
      </c>
      <c r="N263" s="161" t="s">
        <v>43</v>
      </c>
      <c r="P263" s="162">
        <f t="shared" si="62"/>
        <v>0</v>
      </c>
      <c r="Q263" s="162">
        <v>0</v>
      </c>
      <c r="R263" s="162">
        <f t="shared" si="63"/>
        <v>0</v>
      </c>
      <c r="S263" s="162">
        <v>0</v>
      </c>
      <c r="T263" s="163">
        <f t="shared" si="64"/>
        <v>0</v>
      </c>
      <c r="AR263" s="22" t="s">
        <v>185</v>
      </c>
      <c r="AT263" s="22" t="s">
        <v>136</v>
      </c>
      <c r="AU263" s="22" t="s">
        <v>141</v>
      </c>
      <c r="AY263" s="22" t="s">
        <v>133</v>
      </c>
      <c r="BE263" s="164">
        <f t="shared" si="65"/>
        <v>0</v>
      </c>
      <c r="BF263" s="164">
        <f t="shared" si="66"/>
        <v>0</v>
      </c>
      <c r="BG263" s="164">
        <f t="shared" si="67"/>
        <v>0</v>
      </c>
      <c r="BH263" s="164">
        <f t="shared" si="68"/>
        <v>0</v>
      </c>
      <c r="BI263" s="164">
        <f t="shared" si="69"/>
        <v>0</v>
      </c>
      <c r="BJ263" s="22" t="s">
        <v>141</v>
      </c>
      <c r="BK263" s="164">
        <f t="shared" si="70"/>
        <v>0</v>
      </c>
      <c r="BL263" s="22" t="s">
        <v>185</v>
      </c>
      <c r="BM263" s="22" t="s">
        <v>464</v>
      </c>
    </row>
    <row r="264" spans="2:65" s="1" customFormat="1" ht="35.25" customHeight="1">
      <c r="B264" s="152"/>
      <c r="C264" s="153">
        <v>95</v>
      </c>
      <c r="D264" s="186" t="s">
        <v>178</v>
      </c>
      <c r="E264" s="187" t="s">
        <v>854</v>
      </c>
      <c r="F264" s="188" t="s">
        <v>868</v>
      </c>
      <c r="G264" s="189" t="s">
        <v>176</v>
      </c>
      <c r="H264" s="190">
        <v>1</v>
      </c>
      <c r="I264" s="191"/>
      <c r="J264" s="192">
        <f t="shared" si="61"/>
        <v>0</v>
      </c>
      <c r="K264" s="276"/>
      <c r="L264" s="193"/>
      <c r="M264" s="194" t="s">
        <v>5</v>
      </c>
      <c r="N264" s="195" t="s">
        <v>43</v>
      </c>
      <c r="P264" s="162">
        <f t="shared" si="62"/>
        <v>0</v>
      </c>
      <c r="Q264" s="162">
        <v>1.6000000000000001E-3</v>
      </c>
      <c r="R264" s="162">
        <f t="shared" si="63"/>
        <v>1.6000000000000001E-3</v>
      </c>
      <c r="S264" s="162">
        <v>0</v>
      </c>
      <c r="T264" s="163">
        <f t="shared" si="64"/>
        <v>0</v>
      </c>
      <c r="AR264" s="22" t="s">
        <v>258</v>
      </c>
      <c r="AT264" s="22" t="s">
        <v>178</v>
      </c>
      <c r="AU264" s="22" t="s">
        <v>141</v>
      </c>
      <c r="AY264" s="22" t="s">
        <v>133</v>
      </c>
      <c r="BE264" s="164">
        <f t="shared" si="65"/>
        <v>0</v>
      </c>
      <c r="BF264" s="164">
        <f t="shared" si="66"/>
        <v>0</v>
      </c>
      <c r="BG264" s="164">
        <f t="shared" si="67"/>
        <v>0</v>
      </c>
      <c r="BH264" s="164">
        <f t="shared" si="68"/>
        <v>0</v>
      </c>
      <c r="BI264" s="164">
        <f t="shared" si="69"/>
        <v>0</v>
      </c>
      <c r="BJ264" s="22" t="s">
        <v>141</v>
      </c>
      <c r="BK264" s="164">
        <f t="shared" si="70"/>
        <v>0</v>
      </c>
      <c r="BL264" s="22" t="s">
        <v>185</v>
      </c>
      <c r="BM264" s="22" t="s">
        <v>465</v>
      </c>
    </row>
    <row r="265" spans="2:65" s="10" customFormat="1" ht="29.85" customHeight="1">
      <c r="B265" s="140"/>
      <c r="D265" s="141" t="s">
        <v>70</v>
      </c>
      <c r="E265" s="150" t="s">
        <v>466</v>
      </c>
      <c r="F265" s="150" t="s">
        <v>467</v>
      </c>
      <c r="I265" s="143"/>
      <c r="J265" s="151">
        <f>BK265</f>
        <v>0</v>
      </c>
      <c r="L265" s="140"/>
      <c r="M265" s="145"/>
      <c r="P265" s="146">
        <f>SUM(P266:P269)</f>
        <v>0</v>
      </c>
      <c r="R265" s="146">
        <f>SUM(R266:R269)</f>
        <v>0.01</v>
      </c>
      <c r="T265" s="147">
        <f>SUM(T266:T269)</f>
        <v>4.0000000000000001E-3</v>
      </c>
      <c r="AR265" s="141" t="s">
        <v>141</v>
      </c>
      <c r="AT265" s="148" t="s">
        <v>70</v>
      </c>
      <c r="AU265" s="148" t="s">
        <v>76</v>
      </c>
      <c r="AY265" s="141" t="s">
        <v>133</v>
      </c>
      <c r="BK265" s="149">
        <f>SUM(BK266:BK269)</f>
        <v>0</v>
      </c>
    </row>
    <row r="266" spans="2:65" s="1" customFormat="1" ht="25.5" customHeight="1">
      <c r="B266" s="152"/>
      <c r="C266" s="153">
        <v>96</v>
      </c>
      <c r="D266" s="153" t="s">
        <v>136</v>
      </c>
      <c r="E266" s="154" t="s">
        <v>468</v>
      </c>
      <c r="F266" s="155" t="s">
        <v>469</v>
      </c>
      <c r="G266" s="156" t="s">
        <v>176</v>
      </c>
      <c r="H266" s="157">
        <v>2</v>
      </c>
      <c r="I266" s="158"/>
      <c r="J266" s="159">
        <f>ROUND(I266*H266,2)</f>
        <v>0</v>
      </c>
      <c r="K266" s="155"/>
      <c r="L266" s="38"/>
      <c r="M266" s="160" t="s">
        <v>5</v>
      </c>
      <c r="N266" s="161" t="s">
        <v>43</v>
      </c>
      <c r="P266" s="162">
        <f>O266*H266</f>
        <v>0</v>
      </c>
      <c r="Q266" s="162">
        <v>0</v>
      </c>
      <c r="R266" s="162">
        <f>Q266*H266</f>
        <v>0</v>
      </c>
      <c r="S266" s="162">
        <v>0</v>
      </c>
      <c r="T266" s="163">
        <f>S266*H266</f>
        <v>0</v>
      </c>
      <c r="AR266" s="22" t="s">
        <v>185</v>
      </c>
      <c r="AT266" s="22" t="s">
        <v>136</v>
      </c>
      <c r="AU266" s="22" t="s">
        <v>141</v>
      </c>
      <c r="AY266" s="22" t="s">
        <v>133</v>
      </c>
      <c r="BE266" s="164">
        <f>IF(N266="základní",J266,0)</f>
        <v>0</v>
      </c>
      <c r="BF266" s="164">
        <f>IF(N266="snížená",J266,0)</f>
        <v>0</v>
      </c>
      <c r="BG266" s="164">
        <f>IF(N266="zákl. přenesená",J266,0)</f>
        <v>0</v>
      </c>
      <c r="BH266" s="164">
        <f>IF(N266="sníž. přenesená",J266,0)</f>
        <v>0</v>
      </c>
      <c r="BI266" s="164">
        <f>IF(N266="nulová",J266,0)</f>
        <v>0</v>
      </c>
      <c r="BJ266" s="22" t="s">
        <v>141</v>
      </c>
      <c r="BK266" s="164">
        <f>ROUND(I266*H266,2)</f>
        <v>0</v>
      </c>
      <c r="BL266" s="22" t="s">
        <v>185</v>
      </c>
      <c r="BM266" s="22" t="s">
        <v>470</v>
      </c>
    </row>
    <row r="267" spans="2:65" s="1" customFormat="1" ht="25.5" customHeight="1">
      <c r="B267" s="152"/>
      <c r="C267" s="186">
        <v>97</v>
      </c>
      <c r="D267" s="186" t="s">
        <v>178</v>
      </c>
      <c r="E267" s="187" t="s">
        <v>471</v>
      </c>
      <c r="F267" s="188" t="s">
        <v>862</v>
      </c>
      <c r="G267" s="189" t="s">
        <v>176</v>
      </c>
      <c r="H267" s="190">
        <v>2</v>
      </c>
      <c r="I267" s="191"/>
      <c r="J267" s="192">
        <f>ROUND(I267*H267,2)</f>
        <v>0</v>
      </c>
      <c r="K267" s="188"/>
      <c r="L267" s="193"/>
      <c r="M267" s="194" t="s">
        <v>5</v>
      </c>
      <c r="N267" s="195" t="s">
        <v>43</v>
      </c>
      <c r="P267" s="162">
        <f>O267*H267</f>
        <v>0</v>
      </c>
      <c r="Q267" s="162">
        <v>5.0000000000000001E-3</v>
      </c>
      <c r="R267" s="162">
        <f>Q267*H267</f>
        <v>0.01</v>
      </c>
      <c r="S267" s="162">
        <v>0</v>
      </c>
      <c r="T267" s="163">
        <f>S267*H267</f>
        <v>0</v>
      </c>
      <c r="AR267" s="22" t="s">
        <v>258</v>
      </c>
      <c r="AT267" s="22" t="s">
        <v>178</v>
      </c>
      <c r="AU267" s="22" t="s">
        <v>141</v>
      </c>
      <c r="AY267" s="22" t="s">
        <v>133</v>
      </c>
      <c r="BE267" s="164">
        <f>IF(N267="základní",J267,0)</f>
        <v>0</v>
      </c>
      <c r="BF267" s="164">
        <f>IF(N267="snížená",J267,0)</f>
        <v>0</v>
      </c>
      <c r="BG267" s="164">
        <f>IF(N267="zákl. přenesená",J267,0)</f>
        <v>0</v>
      </c>
      <c r="BH267" s="164">
        <f>IF(N267="sníž. přenesená",J267,0)</f>
        <v>0</v>
      </c>
      <c r="BI267" s="164">
        <f>IF(N267="nulová",J267,0)</f>
        <v>0</v>
      </c>
      <c r="BJ267" s="22" t="s">
        <v>141</v>
      </c>
      <c r="BK267" s="164">
        <f>ROUND(I267*H267,2)</f>
        <v>0</v>
      </c>
      <c r="BL267" s="22" t="s">
        <v>185</v>
      </c>
      <c r="BM267" s="22" t="s">
        <v>472</v>
      </c>
    </row>
    <row r="268" spans="2:65" s="1" customFormat="1" ht="25.5" customHeight="1">
      <c r="B268" s="152"/>
      <c r="C268" s="153">
        <v>98</v>
      </c>
      <c r="D268" s="153" t="s">
        <v>136</v>
      </c>
      <c r="E268" s="154" t="s">
        <v>473</v>
      </c>
      <c r="F268" s="155" t="s">
        <v>474</v>
      </c>
      <c r="G268" s="156" t="s">
        <v>176</v>
      </c>
      <c r="H268" s="157">
        <v>2</v>
      </c>
      <c r="I268" s="158"/>
      <c r="J268" s="159">
        <f>ROUND(I268*H268,2)</f>
        <v>0</v>
      </c>
      <c r="K268" s="155"/>
      <c r="L268" s="38"/>
      <c r="M268" s="160" t="s">
        <v>5</v>
      </c>
      <c r="N268" s="161" t="s">
        <v>43</v>
      </c>
      <c r="P268" s="162">
        <f>O268*H268</f>
        <v>0</v>
      </c>
      <c r="Q268" s="162">
        <v>0</v>
      </c>
      <c r="R268" s="162">
        <f>Q268*H268</f>
        <v>0</v>
      </c>
      <c r="S268" s="162">
        <v>2E-3</v>
      </c>
      <c r="T268" s="163">
        <f>S268*H268</f>
        <v>4.0000000000000001E-3</v>
      </c>
      <c r="AR268" s="22" t="s">
        <v>185</v>
      </c>
      <c r="AT268" s="22" t="s">
        <v>136</v>
      </c>
      <c r="AU268" s="22" t="s">
        <v>141</v>
      </c>
      <c r="AY268" s="22" t="s">
        <v>133</v>
      </c>
      <c r="BE268" s="164">
        <f>IF(N268="základní",J268,0)</f>
        <v>0</v>
      </c>
      <c r="BF268" s="164">
        <f>IF(N268="snížená",J268,0)</f>
        <v>0</v>
      </c>
      <c r="BG268" s="164">
        <f>IF(N268="zákl. přenesená",J268,0)</f>
        <v>0</v>
      </c>
      <c r="BH268" s="164">
        <f>IF(N268="sníž. přenesená",J268,0)</f>
        <v>0</v>
      </c>
      <c r="BI268" s="164">
        <f>IF(N268="nulová",J268,0)</f>
        <v>0</v>
      </c>
      <c r="BJ268" s="22" t="s">
        <v>141</v>
      </c>
      <c r="BK268" s="164">
        <f>ROUND(I268*H268,2)</f>
        <v>0</v>
      </c>
      <c r="BL268" s="22" t="s">
        <v>185</v>
      </c>
      <c r="BM268" s="22" t="s">
        <v>475</v>
      </c>
    </row>
    <row r="269" spans="2:65" s="1" customFormat="1" ht="38.25" customHeight="1">
      <c r="B269" s="152"/>
      <c r="C269" s="153">
        <v>99</v>
      </c>
      <c r="D269" s="153" t="s">
        <v>136</v>
      </c>
      <c r="E269" s="154" t="s">
        <v>476</v>
      </c>
      <c r="F269" s="155" t="s">
        <v>477</v>
      </c>
      <c r="G269" s="156" t="s">
        <v>214</v>
      </c>
      <c r="H269" s="157">
        <v>0.01</v>
      </c>
      <c r="I269" s="158"/>
      <c r="J269" s="159">
        <f>ROUND(I269*H269,2)</f>
        <v>0</v>
      </c>
      <c r="K269" s="155"/>
      <c r="L269" s="38"/>
      <c r="M269" s="160" t="s">
        <v>5</v>
      </c>
      <c r="N269" s="161" t="s">
        <v>43</v>
      </c>
      <c r="P269" s="162">
        <f>O269*H269</f>
        <v>0</v>
      </c>
      <c r="Q269" s="162">
        <v>0</v>
      </c>
      <c r="R269" s="162">
        <f>Q269*H269</f>
        <v>0</v>
      </c>
      <c r="S269" s="162">
        <v>0</v>
      </c>
      <c r="T269" s="163">
        <f>S269*H269</f>
        <v>0</v>
      </c>
      <c r="AR269" s="22" t="s">
        <v>185</v>
      </c>
      <c r="AT269" s="22" t="s">
        <v>136</v>
      </c>
      <c r="AU269" s="22" t="s">
        <v>141</v>
      </c>
      <c r="AY269" s="22" t="s">
        <v>133</v>
      </c>
      <c r="BE269" s="164">
        <f>IF(N269="základní",J269,0)</f>
        <v>0</v>
      </c>
      <c r="BF269" s="164">
        <f>IF(N269="snížená",J269,0)</f>
        <v>0</v>
      </c>
      <c r="BG269" s="164">
        <f>IF(N269="zákl. přenesená",J269,0)</f>
        <v>0</v>
      </c>
      <c r="BH269" s="164">
        <f>IF(N269="sníž. přenesená",J269,0)</f>
        <v>0</v>
      </c>
      <c r="BI269" s="164">
        <f>IF(N269="nulová",J269,0)</f>
        <v>0</v>
      </c>
      <c r="BJ269" s="22" t="s">
        <v>141</v>
      </c>
      <c r="BK269" s="164">
        <f>ROUND(I269*H269,2)</f>
        <v>0</v>
      </c>
      <c r="BL269" s="22" t="s">
        <v>185</v>
      </c>
      <c r="BM269" s="22" t="s">
        <v>478</v>
      </c>
    </row>
    <row r="270" spans="2:65" s="10" customFormat="1" ht="29.85" customHeight="1">
      <c r="B270" s="140"/>
      <c r="D270" s="141" t="s">
        <v>70</v>
      </c>
      <c r="E270" s="150" t="s">
        <v>479</v>
      </c>
      <c r="F270" s="150" t="s">
        <v>480</v>
      </c>
      <c r="I270" s="143"/>
      <c r="J270" s="151">
        <f>BK270</f>
        <v>0</v>
      </c>
      <c r="L270" s="140"/>
      <c r="M270" s="145"/>
      <c r="P270" s="146">
        <f>SUM(P271:P291)</f>
        <v>0</v>
      </c>
      <c r="R270" s="146">
        <f>SUM(R271:R291)</f>
        <v>0.70718309999999984</v>
      </c>
      <c r="T270" s="147">
        <f>SUM(T271:T291)</f>
        <v>0</v>
      </c>
      <c r="AR270" s="141" t="s">
        <v>141</v>
      </c>
      <c r="AT270" s="148" t="s">
        <v>70</v>
      </c>
      <c r="AU270" s="148" t="s">
        <v>76</v>
      </c>
      <c r="AY270" s="141" t="s">
        <v>133</v>
      </c>
      <c r="BK270" s="149">
        <f>SUM(BK271:BK291)</f>
        <v>0</v>
      </c>
    </row>
    <row r="271" spans="2:65" s="1" customFormat="1" ht="38.25" customHeight="1">
      <c r="B271" s="152"/>
      <c r="C271" s="153">
        <v>100</v>
      </c>
      <c r="D271" s="153" t="s">
        <v>136</v>
      </c>
      <c r="E271" s="154" t="s">
        <v>481</v>
      </c>
      <c r="F271" s="155" t="s">
        <v>864</v>
      </c>
      <c r="G271" s="156" t="s">
        <v>139</v>
      </c>
      <c r="H271" s="157">
        <v>26.65</v>
      </c>
      <c r="I271" s="158"/>
      <c r="J271" s="159">
        <f>ROUND(I271*H271,2)</f>
        <v>0</v>
      </c>
      <c r="K271" s="155"/>
      <c r="L271" s="38"/>
      <c r="M271" s="160" t="s">
        <v>5</v>
      </c>
      <c r="N271" s="161" t="s">
        <v>43</v>
      </c>
      <c r="P271" s="162">
        <f>O271*H271</f>
        <v>0</v>
      </c>
      <c r="Q271" s="162">
        <v>2.5409999999999999E-2</v>
      </c>
      <c r="R271" s="162">
        <f>Q271*H271</f>
        <v>0.67717649999999996</v>
      </c>
      <c r="S271" s="162">
        <v>0</v>
      </c>
      <c r="T271" s="163">
        <f>S271*H271</f>
        <v>0</v>
      </c>
      <c r="AR271" s="22" t="s">
        <v>185</v>
      </c>
      <c r="AT271" s="22" t="s">
        <v>136</v>
      </c>
      <c r="AU271" s="22" t="s">
        <v>141</v>
      </c>
      <c r="AY271" s="22" t="s">
        <v>133</v>
      </c>
      <c r="BE271" s="164">
        <f>IF(N271="základní",J271,0)</f>
        <v>0</v>
      </c>
      <c r="BF271" s="164">
        <f>IF(N271="snížená",J271,0)</f>
        <v>0</v>
      </c>
      <c r="BG271" s="164">
        <f>IF(N271="zákl. přenesená",J271,0)</f>
        <v>0</v>
      </c>
      <c r="BH271" s="164">
        <f>IF(N271="sníž. přenesená",J271,0)</f>
        <v>0</v>
      </c>
      <c r="BI271" s="164">
        <f>IF(N271="nulová",J271,0)</f>
        <v>0</v>
      </c>
      <c r="BJ271" s="22" t="s">
        <v>141</v>
      </c>
      <c r="BK271" s="164">
        <f>ROUND(I271*H271,2)</f>
        <v>0</v>
      </c>
      <c r="BL271" s="22" t="s">
        <v>185</v>
      </c>
      <c r="BM271" s="22" t="s">
        <v>482</v>
      </c>
    </row>
    <row r="272" spans="2:65" s="11" customFormat="1">
      <c r="B272" s="165"/>
      <c r="D272" s="166" t="s">
        <v>143</v>
      </c>
      <c r="E272" s="167" t="s">
        <v>5</v>
      </c>
      <c r="F272" s="168" t="s">
        <v>483</v>
      </c>
      <c r="H272" s="169">
        <v>10.14</v>
      </c>
      <c r="I272" s="170"/>
      <c r="L272" s="165"/>
      <c r="M272" s="171"/>
      <c r="T272" s="172"/>
      <c r="AT272" s="167" t="s">
        <v>143</v>
      </c>
      <c r="AU272" s="167" t="s">
        <v>141</v>
      </c>
      <c r="AV272" s="11" t="s">
        <v>141</v>
      </c>
      <c r="AW272" s="11" t="s">
        <v>35</v>
      </c>
      <c r="AX272" s="11" t="s">
        <v>71</v>
      </c>
      <c r="AY272" s="167" t="s">
        <v>133</v>
      </c>
    </row>
    <row r="273" spans="2:65" s="11" customFormat="1">
      <c r="B273" s="165"/>
      <c r="D273" s="166" t="s">
        <v>143</v>
      </c>
      <c r="E273" s="167" t="s">
        <v>5</v>
      </c>
      <c r="F273" s="168" t="s">
        <v>484</v>
      </c>
      <c r="H273" s="169">
        <v>7.41</v>
      </c>
      <c r="I273" s="170"/>
      <c r="L273" s="165"/>
      <c r="M273" s="171"/>
      <c r="T273" s="172"/>
      <c r="AT273" s="167" t="s">
        <v>143</v>
      </c>
      <c r="AU273" s="167" t="s">
        <v>141</v>
      </c>
      <c r="AV273" s="11" t="s">
        <v>141</v>
      </c>
      <c r="AW273" s="11" t="s">
        <v>35</v>
      </c>
      <c r="AX273" s="11" t="s">
        <v>71</v>
      </c>
      <c r="AY273" s="167" t="s">
        <v>133</v>
      </c>
    </row>
    <row r="274" spans="2:65" s="11" customFormat="1">
      <c r="B274" s="165"/>
      <c r="D274" s="166" t="s">
        <v>143</v>
      </c>
      <c r="E274" s="167" t="s">
        <v>5</v>
      </c>
      <c r="F274" s="168" t="s">
        <v>485</v>
      </c>
      <c r="H274" s="169">
        <v>9.1</v>
      </c>
      <c r="I274" s="170"/>
      <c r="L274" s="165"/>
      <c r="M274" s="171"/>
      <c r="T274" s="172"/>
      <c r="AT274" s="167" t="s">
        <v>143</v>
      </c>
      <c r="AU274" s="167" t="s">
        <v>141</v>
      </c>
      <c r="AV274" s="11" t="s">
        <v>141</v>
      </c>
      <c r="AW274" s="11" t="s">
        <v>35</v>
      </c>
      <c r="AX274" s="11" t="s">
        <v>71</v>
      </c>
      <c r="AY274" s="167" t="s">
        <v>133</v>
      </c>
    </row>
    <row r="275" spans="2:65" s="12" customFormat="1">
      <c r="B275" s="173"/>
      <c r="D275" s="166" t="s">
        <v>143</v>
      </c>
      <c r="E275" s="174" t="s">
        <v>5</v>
      </c>
      <c r="F275" s="175" t="s">
        <v>150</v>
      </c>
      <c r="H275" s="176">
        <v>26.65</v>
      </c>
      <c r="I275" s="177"/>
      <c r="L275" s="173"/>
      <c r="M275" s="178"/>
      <c r="T275" s="179"/>
      <c r="AT275" s="174" t="s">
        <v>143</v>
      </c>
      <c r="AU275" s="174" t="s">
        <v>141</v>
      </c>
      <c r="AV275" s="12" t="s">
        <v>140</v>
      </c>
      <c r="AW275" s="12" t="s">
        <v>35</v>
      </c>
      <c r="AX275" s="12" t="s">
        <v>76</v>
      </c>
      <c r="AY275" s="174" t="s">
        <v>133</v>
      </c>
    </row>
    <row r="276" spans="2:65" s="1" customFormat="1" ht="38.25" customHeight="1">
      <c r="B276" s="152"/>
      <c r="C276" s="153">
        <v>101</v>
      </c>
      <c r="D276" s="153" t="s">
        <v>136</v>
      </c>
      <c r="E276" s="154" t="s">
        <v>486</v>
      </c>
      <c r="F276" s="155" t="s">
        <v>487</v>
      </c>
      <c r="G276" s="156" t="s">
        <v>264</v>
      </c>
      <c r="H276" s="157">
        <v>34.71</v>
      </c>
      <c r="I276" s="158"/>
      <c r="J276" s="159">
        <f>ROUND(I276*H276,2)</f>
        <v>0</v>
      </c>
      <c r="K276" s="155"/>
      <c r="L276" s="38"/>
      <c r="M276" s="160" t="s">
        <v>5</v>
      </c>
      <c r="N276" s="161" t="s">
        <v>43</v>
      </c>
      <c r="P276" s="162">
        <f>O276*H276</f>
        <v>0</v>
      </c>
      <c r="Q276" s="162">
        <v>4.0000000000000003E-5</v>
      </c>
      <c r="R276" s="162">
        <f>Q276*H276</f>
        <v>1.3884000000000001E-3</v>
      </c>
      <c r="S276" s="162">
        <v>0</v>
      </c>
      <c r="T276" s="163">
        <f>S276*H276</f>
        <v>0</v>
      </c>
      <c r="AR276" s="22" t="s">
        <v>185</v>
      </c>
      <c r="AT276" s="22" t="s">
        <v>136</v>
      </c>
      <c r="AU276" s="22" t="s">
        <v>141</v>
      </c>
      <c r="AY276" s="22" t="s">
        <v>133</v>
      </c>
      <c r="BE276" s="164">
        <f>IF(N276="základní",J276,0)</f>
        <v>0</v>
      </c>
      <c r="BF276" s="164">
        <f>IF(N276="snížená",J276,0)</f>
        <v>0</v>
      </c>
      <c r="BG276" s="164">
        <f>IF(N276="zákl. přenesená",J276,0)</f>
        <v>0</v>
      </c>
      <c r="BH276" s="164">
        <f>IF(N276="sníž. přenesená",J276,0)</f>
        <v>0</v>
      </c>
      <c r="BI276" s="164">
        <f>IF(N276="nulová",J276,0)</f>
        <v>0</v>
      </c>
      <c r="BJ276" s="22" t="s">
        <v>141</v>
      </c>
      <c r="BK276" s="164">
        <f>ROUND(I276*H276,2)</f>
        <v>0</v>
      </c>
      <c r="BL276" s="22" t="s">
        <v>185</v>
      </c>
      <c r="BM276" s="22" t="s">
        <v>488</v>
      </c>
    </row>
    <row r="277" spans="2:65" s="11" customFormat="1">
      <c r="B277" s="165"/>
      <c r="D277" s="166" t="s">
        <v>143</v>
      </c>
      <c r="E277" s="167" t="s">
        <v>5</v>
      </c>
      <c r="F277" s="168" t="s">
        <v>489</v>
      </c>
      <c r="H277" s="169">
        <v>2.85</v>
      </c>
      <c r="I277" s="170"/>
      <c r="L277" s="165"/>
      <c r="M277" s="171"/>
      <c r="T277" s="172"/>
      <c r="AT277" s="167" t="s">
        <v>143</v>
      </c>
      <c r="AU277" s="167" t="s">
        <v>141</v>
      </c>
      <c r="AV277" s="11" t="s">
        <v>141</v>
      </c>
      <c r="AW277" s="11" t="s">
        <v>35</v>
      </c>
      <c r="AX277" s="11" t="s">
        <v>71</v>
      </c>
      <c r="AY277" s="167" t="s">
        <v>133</v>
      </c>
    </row>
    <row r="278" spans="2:65" s="11" customFormat="1">
      <c r="B278" s="165"/>
      <c r="D278" s="166" t="s">
        <v>143</v>
      </c>
      <c r="E278" s="167" t="s">
        <v>5</v>
      </c>
      <c r="F278" s="168" t="s">
        <v>490</v>
      </c>
      <c r="H278" s="169">
        <v>4.01</v>
      </c>
      <c r="I278" s="170"/>
      <c r="L278" s="165"/>
      <c r="M278" s="171"/>
      <c r="T278" s="172"/>
      <c r="AT278" s="167" t="s">
        <v>143</v>
      </c>
      <c r="AU278" s="167" t="s">
        <v>141</v>
      </c>
      <c r="AV278" s="11" t="s">
        <v>141</v>
      </c>
      <c r="AW278" s="11" t="s">
        <v>35</v>
      </c>
      <c r="AX278" s="11" t="s">
        <v>71</v>
      </c>
      <c r="AY278" s="167" t="s">
        <v>133</v>
      </c>
    </row>
    <row r="279" spans="2:65" s="11" customFormat="1">
      <c r="B279" s="165"/>
      <c r="D279" s="166" t="s">
        <v>143</v>
      </c>
      <c r="E279" s="167" t="s">
        <v>5</v>
      </c>
      <c r="F279" s="168" t="s">
        <v>267</v>
      </c>
      <c r="H279" s="169">
        <v>6.81</v>
      </c>
      <c r="I279" s="170"/>
      <c r="L279" s="165"/>
      <c r="M279" s="171"/>
      <c r="T279" s="172"/>
      <c r="AT279" s="167" t="s">
        <v>143</v>
      </c>
      <c r="AU279" s="167" t="s">
        <v>141</v>
      </c>
      <c r="AV279" s="11" t="s">
        <v>141</v>
      </c>
      <c r="AW279" s="11" t="s">
        <v>35</v>
      </c>
      <c r="AX279" s="11" t="s">
        <v>71</v>
      </c>
      <c r="AY279" s="167" t="s">
        <v>133</v>
      </c>
    </row>
    <row r="280" spans="2:65" s="11" customFormat="1">
      <c r="B280" s="165"/>
      <c r="D280" s="166" t="s">
        <v>143</v>
      </c>
      <c r="E280" s="167" t="s">
        <v>5</v>
      </c>
      <c r="F280" s="168" t="s">
        <v>491</v>
      </c>
      <c r="H280" s="169">
        <v>5.44</v>
      </c>
      <c r="I280" s="170"/>
      <c r="L280" s="165"/>
      <c r="M280" s="171"/>
      <c r="T280" s="172"/>
      <c r="AT280" s="167" t="s">
        <v>143</v>
      </c>
      <c r="AU280" s="167" t="s">
        <v>141</v>
      </c>
      <c r="AV280" s="11" t="s">
        <v>141</v>
      </c>
      <c r="AW280" s="11" t="s">
        <v>35</v>
      </c>
      <c r="AX280" s="11" t="s">
        <v>71</v>
      </c>
      <c r="AY280" s="167" t="s">
        <v>133</v>
      </c>
    </row>
    <row r="281" spans="2:65" s="11" customFormat="1">
      <c r="B281" s="165"/>
      <c r="D281" s="166" t="s">
        <v>143</v>
      </c>
      <c r="E281" s="167" t="s">
        <v>5</v>
      </c>
      <c r="F281" s="168" t="s">
        <v>492</v>
      </c>
      <c r="H281" s="169">
        <v>15.6</v>
      </c>
      <c r="I281" s="170"/>
      <c r="L281" s="165"/>
      <c r="M281" s="171"/>
      <c r="T281" s="172"/>
      <c r="AT281" s="167" t="s">
        <v>143</v>
      </c>
      <c r="AU281" s="167" t="s">
        <v>141</v>
      </c>
      <c r="AV281" s="11" t="s">
        <v>141</v>
      </c>
      <c r="AW281" s="11" t="s">
        <v>35</v>
      </c>
      <c r="AX281" s="11" t="s">
        <v>71</v>
      </c>
      <c r="AY281" s="167" t="s">
        <v>133</v>
      </c>
    </row>
    <row r="282" spans="2:65" s="12" customFormat="1">
      <c r="B282" s="173"/>
      <c r="D282" s="166" t="s">
        <v>143</v>
      </c>
      <c r="E282" s="174" t="s">
        <v>5</v>
      </c>
      <c r="F282" s="175" t="s">
        <v>150</v>
      </c>
      <c r="H282" s="176">
        <v>34.71</v>
      </c>
      <c r="I282" s="177"/>
      <c r="L282" s="173"/>
      <c r="M282" s="178"/>
      <c r="T282" s="179"/>
      <c r="AT282" s="174" t="s">
        <v>143</v>
      </c>
      <c r="AU282" s="174" t="s">
        <v>141</v>
      </c>
      <c r="AV282" s="12" t="s">
        <v>140</v>
      </c>
      <c r="AW282" s="12" t="s">
        <v>35</v>
      </c>
      <c r="AX282" s="12" t="s">
        <v>76</v>
      </c>
      <c r="AY282" s="174" t="s">
        <v>133</v>
      </c>
    </row>
    <row r="283" spans="2:65" s="1" customFormat="1" ht="38.25" customHeight="1">
      <c r="B283" s="152"/>
      <c r="C283" s="153">
        <v>102</v>
      </c>
      <c r="D283" s="153" t="s">
        <v>136</v>
      </c>
      <c r="E283" s="154" t="s">
        <v>493</v>
      </c>
      <c r="F283" s="155" t="s">
        <v>494</v>
      </c>
      <c r="G283" s="156" t="s">
        <v>264</v>
      </c>
      <c r="H283" s="157">
        <v>2.6</v>
      </c>
      <c r="I283" s="158"/>
      <c r="J283" s="159">
        <f>ROUND(I283*H283,2)</f>
        <v>0</v>
      </c>
      <c r="K283" s="155"/>
      <c r="L283" s="38"/>
      <c r="M283" s="160" t="s">
        <v>5</v>
      </c>
      <c r="N283" s="161" t="s">
        <v>43</v>
      </c>
      <c r="P283" s="162">
        <f>O283*H283</f>
        <v>0</v>
      </c>
      <c r="Q283" s="162">
        <v>1.4999999999999999E-4</v>
      </c>
      <c r="R283" s="162">
        <f>Q283*H283</f>
        <v>3.8999999999999999E-4</v>
      </c>
      <c r="S283" s="162">
        <v>0</v>
      </c>
      <c r="T283" s="163">
        <f>S283*H283</f>
        <v>0</v>
      </c>
      <c r="AR283" s="22" t="s">
        <v>185</v>
      </c>
      <c r="AT283" s="22" t="s">
        <v>136</v>
      </c>
      <c r="AU283" s="22" t="s">
        <v>141</v>
      </c>
      <c r="AY283" s="22" t="s">
        <v>133</v>
      </c>
      <c r="BE283" s="164">
        <f>IF(N283="základní",J283,0)</f>
        <v>0</v>
      </c>
      <c r="BF283" s="164">
        <f>IF(N283="snížená",J283,0)</f>
        <v>0</v>
      </c>
      <c r="BG283" s="164">
        <f>IF(N283="zákl. přenesená",J283,0)</f>
        <v>0</v>
      </c>
      <c r="BH283" s="164">
        <f>IF(N283="sníž. přenesená",J283,0)</f>
        <v>0</v>
      </c>
      <c r="BI283" s="164">
        <f>IF(N283="nulová",J283,0)</f>
        <v>0</v>
      </c>
      <c r="BJ283" s="22" t="s">
        <v>141</v>
      </c>
      <c r="BK283" s="164">
        <f>ROUND(I283*H283,2)</f>
        <v>0</v>
      </c>
      <c r="BL283" s="22" t="s">
        <v>185</v>
      </c>
      <c r="BM283" s="22" t="s">
        <v>495</v>
      </c>
    </row>
    <row r="284" spans="2:65" s="11" customFormat="1">
      <c r="B284" s="165"/>
      <c r="D284" s="166" t="s">
        <v>143</v>
      </c>
      <c r="E284" s="167" t="s">
        <v>5</v>
      </c>
      <c r="F284" s="168" t="s">
        <v>496</v>
      </c>
      <c r="H284" s="169">
        <v>2.6</v>
      </c>
      <c r="I284" s="170"/>
      <c r="L284" s="165"/>
      <c r="M284" s="171"/>
      <c r="T284" s="172"/>
      <c r="AT284" s="167" t="s">
        <v>143</v>
      </c>
      <c r="AU284" s="167" t="s">
        <v>141</v>
      </c>
      <c r="AV284" s="11" t="s">
        <v>141</v>
      </c>
      <c r="AW284" s="11" t="s">
        <v>35</v>
      </c>
      <c r="AX284" s="11" t="s">
        <v>71</v>
      </c>
      <c r="AY284" s="167" t="s">
        <v>133</v>
      </c>
    </row>
    <row r="285" spans="2:65" s="12" customFormat="1">
      <c r="B285" s="173"/>
      <c r="D285" s="166" t="s">
        <v>143</v>
      </c>
      <c r="E285" s="174" t="s">
        <v>5</v>
      </c>
      <c r="F285" s="175" t="s">
        <v>150</v>
      </c>
      <c r="H285" s="176">
        <v>2.6</v>
      </c>
      <c r="I285" s="177"/>
      <c r="L285" s="173"/>
      <c r="M285" s="178"/>
      <c r="T285" s="179"/>
      <c r="AT285" s="174" t="s">
        <v>143</v>
      </c>
      <c r="AU285" s="174" t="s">
        <v>141</v>
      </c>
      <c r="AV285" s="12" t="s">
        <v>140</v>
      </c>
      <c r="AW285" s="12" t="s">
        <v>35</v>
      </c>
      <c r="AX285" s="12" t="s">
        <v>76</v>
      </c>
      <c r="AY285" s="174" t="s">
        <v>133</v>
      </c>
    </row>
    <row r="286" spans="2:65" s="1" customFormat="1" ht="25.5" customHeight="1">
      <c r="B286" s="152"/>
      <c r="C286" s="153">
        <v>103</v>
      </c>
      <c r="D286" s="153" t="s">
        <v>136</v>
      </c>
      <c r="E286" s="154" t="s">
        <v>497</v>
      </c>
      <c r="F286" s="155" t="s">
        <v>498</v>
      </c>
      <c r="G286" s="156" t="s">
        <v>139</v>
      </c>
      <c r="H286" s="157">
        <v>26.65</v>
      </c>
      <c r="I286" s="158"/>
      <c r="J286" s="159">
        <f>ROUND(I286*H286,2)</f>
        <v>0</v>
      </c>
      <c r="K286" s="155"/>
      <c r="L286" s="38"/>
      <c r="M286" s="160" t="s">
        <v>5</v>
      </c>
      <c r="N286" s="161" t="s">
        <v>43</v>
      </c>
      <c r="P286" s="162">
        <f>O286*H286</f>
        <v>0</v>
      </c>
      <c r="Q286" s="162">
        <v>0</v>
      </c>
      <c r="R286" s="162">
        <f>Q286*H286</f>
        <v>0</v>
      </c>
      <c r="S286" s="162">
        <v>0</v>
      </c>
      <c r="T286" s="163">
        <f>S286*H286</f>
        <v>0</v>
      </c>
      <c r="AR286" s="22" t="s">
        <v>185</v>
      </c>
      <c r="AT286" s="22" t="s">
        <v>136</v>
      </c>
      <c r="AU286" s="22" t="s">
        <v>141</v>
      </c>
      <c r="AY286" s="22" t="s">
        <v>133</v>
      </c>
      <c r="BE286" s="164">
        <f>IF(N286="základní",J286,0)</f>
        <v>0</v>
      </c>
      <c r="BF286" s="164">
        <f>IF(N286="snížená",J286,0)</f>
        <v>0</v>
      </c>
      <c r="BG286" s="164">
        <f>IF(N286="zákl. přenesená",J286,0)</f>
        <v>0</v>
      </c>
      <c r="BH286" s="164">
        <f>IF(N286="sníž. přenesená",J286,0)</f>
        <v>0</v>
      </c>
      <c r="BI286" s="164">
        <f>IF(N286="nulová",J286,0)</f>
        <v>0</v>
      </c>
      <c r="BJ286" s="22" t="s">
        <v>141</v>
      </c>
      <c r="BK286" s="164">
        <f>ROUND(I286*H286,2)</f>
        <v>0</v>
      </c>
      <c r="BL286" s="22" t="s">
        <v>185</v>
      </c>
      <c r="BM286" s="22" t="s">
        <v>499</v>
      </c>
    </row>
    <row r="287" spans="2:65" s="1" customFormat="1" ht="25.5" customHeight="1">
      <c r="B287" s="152"/>
      <c r="C287" s="153">
        <v>104</v>
      </c>
      <c r="D287" s="153" t="s">
        <v>136</v>
      </c>
      <c r="E287" s="154" t="s">
        <v>500</v>
      </c>
      <c r="F287" s="155" t="s">
        <v>501</v>
      </c>
      <c r="G287" s="156" t="s">
        <v>139</v>
      </c>
      <c r="H287" s="157">
        <v>26.65</v>
      </c>
      <c r="I287" s="158"/>
      <c r="J287" s="159">
        <f>ROUND(I287*H287,2)</f>
        <v>0</v>
      </c>
      <c r="K287" s="155"/>
      <c r="L287" s="38"/>
      <c r="M287" s="160" t="s">
        <v>5</v>
      </c>
      <c r="N287" s="161" t="s">
        <v>43</v>
      </c>
      <c r="P287" s="162">
        <f>O287*H287</f>
        <v>0</v>
      </c>
      <c r="Q287" s="162">
        <v>6.9999999999999999E-4</v>
      </c>
      <c r="R287" s="162">
        <f>Q287*H287</f>
        <v>1.8654999999999998E-2</v>
      </c>
      <c r="S287" s="162">
        <v>0</v>
      </c>
      <c r="T287" s="163">
        <f>S287*H287</f>
        <v>0</v>
      </c>
      <c r="AR287" s="22" t="s">
        <v>185</v>
      </c>
      <c r="AT287" s="22" t="s">
        <v>136</v>
      </c>
      <c r="AU287" s="22" t="s">
        <v>141</v>
      </c>
      <c r="AY287" s="22" t="s">
        <v>133</v>
      </c>
      <c r="BE287" s="164">
        <f>IF(N287="základní",J287,0)</f>
        <v>0</v>
      </c>
      <c r="BF287" s="164">
        <f>IF(N287="snížená",J287,0)</f>
        <v>0</v>
      </c>
      <c r="BG287" s="164">
        <f>IF(N287="zákl. přenesená",J287,0)</f>
        <v>0</v>
      </c>
      <c r="BH287" s="164">
        <f>IF(N287="sníž. přenesená",J287,0)</f>
        <v>0</v>
      </c>
      <c r="BI287" s="164">
        <f>IF(N287="nulová",J287,0)</f>
        <v>0</v>
      </c>
      <c r="BJ287" s="22" t="s">
        <v>141</v>
      </c>
      <c r="BK287" s="164">
        <f>ROUND(I287*H287,2)</f>
        <v>0</v>
      </c>
      <c r="BL287" s="22" t="s">
        <v>185</v>
      </c>
      <c r="BM287" s="22" t="s">
        <v>502</v>
      </c>
    </row>
    <row r="288" spans="2:65" s="1" customFormat="1" ht="25.5" customHeight="1">
      <c r="B288" s="152"/>
      <c r="C288" s="153">
        <v>105</v>
      </c>
      <c r="D288" s="153" t="s">
        <v>136</v>
      </c>
      <c r="E288" s="154" t="s">
        <v>503</v>
      </c>
      <c r="F288" s="155" t="s">
        <v>504</v>
      </c>
      <c r="G288" s="156" t="s">
        <v>139</v>
      </c>
      <c r="H288" s="157">
        <v>47.866</v>
      </c>
      <c r="I288" s="158"/>
      <c r="J288" s="159">
        <f>ROUND(I288*H288,2)</f>
        <v>0</v>
      </c>
      <c r="K288" s="155"/>
      <c r="L288" s="38"/>
      <c r="M288" s="160" t="s">
        <v>5</v>
      </c>
      <c r="N288" s="161" t="s">
        <v>43</v>
      </c>
      <c r="P288" s="162">
        <f>O288*H288</f>
        <v>0</v>
      </c>
      <c r="Q288" s="162">
        <v>2.0000000000000001E-4</v>
      </c>
      <c r="R288" s="162">
        <f>Q288*H288</f>
        <v>9.5732000000000005E-3</v>
      </c>
      <c r="S288" s="162">
        <v>0</v>
      </c>
      <c r="T288" s="163">
        <f>S288*H288</f>
        <v>0</v>
      </c>
      <c r="AR288" s="22" t="s">
        <v>185</v>
      </c>
      <c r="AT288" s="22" t="s">
        <v>136</v>
      </c>
      <c r="AU288" s="22" t="s">
        <v>141</v>
      </c>
      <c r="AY288" s="22" t="s">
        <v>133</v>
      </c>
      <c r="BE288" s="164">
        <f>IF(N288="základní",J288,0)</f>
        <v>0</v>
      </c>
      <c r="BF288" s="164">
        <f>IF(N288="snížená",J288,0)</f>
        <v>0</v>
      </c>
      <c r="BG288" s="164">
        <f>IF(N288="zákl. přenesená",J288,0)</f>
        <v>0</v>
      </c>
      <c r="BH288" s="164">
        <f>IF(N288="sníž. přenesená",J288,0)</f>
        <v>0</v>
      </c>
      <c r="BI288" s="164">
        <f>IF(N288="nulová",J288,0)</f>
        <v>0</v>
      </c>
      <c r="BJ288" s="22" t="s">
        <v>141</v>
      </c>
      <c r="BK288" s="164">
        <f>ROUND(I288*H288,2)</f>
        <v>0</v>
      </c>
      <c r="BL288" s="22" t="s">
        <v>185</v>
      </c>
      <c r="BM288" s="22" t="s">
        <v>505</v>
      </c>
    </row>
    <row r="289" spans="2:65" s="11" customFormat="1">
      <c r="B289" s="165"/>
      <c r="D289" s="166" t="s">
        <v>143</v>
      </c>
      <c r="E289" s="167" t="s">
        <v>5</v>
      </c>
      <c r="F289" s="168" t="s">
        <v>506</v>
      </c>
      <c r="H289" s="169">
        <v>47.866</v>
      </c>
      <c r="I289" s="170"/>
      <c r="L289" s="165"/>
      <c r="M289" s="171"/>
      <c r="T289" s="172"/>
      <c r="AT289" s="167" t="s">
        <v>143</v>
      </c>
      <c r="AU289" s="167" t="s">
        <v>141</v>
      </c>
      <c r="AV289" s="11" t="s">
        <v>141</v>
      </c>
      <c r="AW289" s="11" t="s">
        <v>35</v>
      </c>
      <c r="AX289" s="11" t="s">
        <v>71</v>
      </c>
      <c r="AY289" s="167" t="s">
        <v>133</v>
      </c>
    </row>
    <row r="290" spans="2:65" s="12" customFormat="1">
      <c r="B290" s="173"/>
      <c r="D290" s="166" t="s">
        <v>143</v>
      </c>
      <c r="E290" s="174" t="s">
        <v>5</v>
      </c>
      <c r="F290" s="175" t="s">
        <v>150</v>
      </c>
      <c r="H290" s="176">
        <v>47.866</v>
      </c>
      <c r="I290" s="177"/>
      <c r="L290" s="173"/>
      <c r="M290" s="178"/>
      <c r="T290" s="179"/>
      <c r="AT290" s="174" t="s">
        <v>143</v>
      </c>
      <c r="AU290" s="174" t="s">
        <v>141</v>
      </c>
      <c r="AV290" s="12" t="s">
        <v>140</v>
      </c>
      <c r="AW290" s="12" t="s">
        <v>35</v>
      </c>
      <c r="AX290" s="12" t="s">
        <v>76</v>
      </c>
      <c r="AY290" s="174" t="s">
        <v>133</v>
      </c>
    </row>
    <row r="291" spans="2:65" s="1" customFormat="1" ht="51" customHeight="1">
      <c r="B291" s="152"/>
      <c r="C291" s="153">
        <v>106</v>
      </c>
      <c r="D291" s="153" t="s">
        <v>136</v>
      </c>
      <c r="E291" s="154" t="s">
        <v>507</v>
      </c>
      <c r="F291" s="155" t="s">
        <v>508</v>
      </c>
      <c r="G291" s="156" t="s">
        <v>214</v>
      </c>
      <c r="H291" s="157">
        <v>0.70699999999999996</v>
      </c>
      <c r="I291" s="158"/>
      <c r="J291" s="159">
        <f>ROUND(I291*H291,2)</f>
        <v>0</v>
      </c>
      <c r="K291" s="155"/>
      <c r="L291" s="38"/>
      <c r="M291" s="160" t="s">
        <v>5</v>
      </c>
      <c r="N291" s="161" t="s">
        <v>43</v>
      </c>
      <c r="P291" s="162">
        <f>O291*H291</f>
        <v>0</v>
      </c>
      <c r="Q291" s="162">
        <v>0</v>
      </c>
      <c r="R291" s="162">
        <f>Q291*H291</f>
        <v>0</v>
      </c>
      <c r="S291" s="162">
        <v>0</v>
      </c>
      <c r="T291" s="163">
        <f>S291*H291</f>
        <v>0</v>
      </c>
      <c r="AR291" s="22" t="s">
        <v>185</v>
      </c>
      <c r="AT291" s="22" t="s">
        <v>136</v>
      </c>
      <c r="AU291" s="22" t="s">
        <v>141</v>
      </c>
      <c r="AY291" s="22" t="s">
        <v>133</v>
      </c>
      <c r="BE291" s="164">
        <f>IF(N291="základní",J291,0)</f>
        <v>0</v>
      </c>
      <c r="BF291" s="164">
        <f>IF(N291="snížená",J291,0)</f>
        <v>0</v>
      </c>
      <c r="BG291" s="164">
        <f>IF(N291="zákl. přenesená",J291,0)</f>
        <v>0</v>
      </c>
      <c r="BH291" s="164">
        <f>IF(N291="sníž. přenesená",J291,0)</f>
        <v>0</v>
      </c>
      <c r="BI291" s="164">
        <f>IF(N291="nulová",J291,0)</f>
        <v>0</v>
      </c>
      <c r="BJ291" s="22" t="s">
        <v>141</v>
      </c>
      <c r="BK291" s="164">
        <f>ROUND(I291*H291,2)</f>
        <v>0</v>
      </c>
      <c r="BL291" s="22" t="s">
        <v>185</v>
      </c>
      <c r="BM291" s="22" t="s">
        <v>509</v>
      </c>
    </row>
    <row r="292" spans="2:65" s="10" customFormat="1" ht="29.85" customHeight="1">
      <c r="B292" s="140"/>
      <c r="D292" s="141" t="s">
        <v>70</v>
      </c>
      <c r="E292" s="150" t="s">
        <v>510</v>
      </c>
      <c r="F292" s="150" t="s">
        <v>511</v>
      </c>
      <c r="I292" s="143"/>
      <c r="J292" s="151">
        <f>BK292</f>
        <v>0</v>
      </c>
      <c r="L292" s="140"/>
      <c r="M292" s="145"/>
      <c r="P292" s="146">
        <f>SUM(P293:P308)</f>
        <v>0</v>
      </c>
      <c r="R292" s="146">
        <f>SUM(R293:R308)</f>
        <v>3.6999999999999998E-2</v>
      </c>
      <c r="T292" s="147">
        <f>SUM(T293:T308)</f>
        <v>0.29545054999999998</v>
      </c>
      <c r="AR292" s="141" t="s">
        <v>141</v>
      </c>
      <c r="AT292" s="148" t="s">
        <v>70</v>
      </c>
      <c r="AU292" s="148" t="s">
        <v>76</v>
      </c>
      <c r="AY292" s="141" t="s">
        <v>133</v>
      </c>
      <c r="BK292" s="149">
        <f>SUM(BK293:BK308)</f>
        <v>0</v>
      </c>
    </row>
    <row r="293" spans="2:65" s="1" customFormat="1" ht="16.5" customHeight="1">
      <c r="B293" s="152"/>
      <c r="C293" s="153">
        <v>107</v>
      </c>
      <c r="D293" s="153" t="s">
        <v>136</v>
      </c>
      <c r="E293" s="154" t="s">
        <v>512</v>
      </c>
      <c r="F293" s="155" t="s">
        <v>513</v>
      </c>
      <c r="G293" s="156" t="s">
        <v>139</v>
      </c>
      <c r="H293" s="157">
        <v>4.9269999999999996</v>
      </c>
      <c r="I293" s="158"/>
      <c r="J293" s="159">
        <f>ROUND(I293*H293,2)</f>
        <v>0</v>
      </c>
      <c r="K293" s="155"/>
      <c r="L293" s="38"/>
      <c r="M293" s="160" t="s">
        <v>5</v>
      </c>
      <c r="N293" s="161" t="s">
        <v>43</v>
      </c>
      <c r="P293" s="162">
        <f>O293*H293</f>
        <v>0</v>
      </c>
      <c r="Q293" s="162">
        <v>0</v>
      </c>
      <c r="R293" s="162">
        <f>Q293*H293</f>
        <v>0</v>
      </c>
      <c r="S293" s="162">
        <v>2.4649999999999998E-2</v>
      </c>
      <c r="T293" s="163">
        <f>S293*H293</f>
        <v>0.12145054999999998</v>
      </c>
      <c r="AR293" s="22" t="s">
        <v>185</v>
      </c>
      <c r="AT293" s="22" t="s">
        <v>136</v>
      </c>
      <c r="AU293" s="22" t="s">
        <v>141</v>
      </c>
      <c r="AY293" s="22" t="s">
        <v>133</v>
      </c>
      <c r="BE293" s="164">
        <f>IF(N293="základní",J293,0)</f>
        <v>0</v>
      </c>
      <c r="BF293" s="164">
        <f>IF(N293="snížená",J293,0)</f>
        <v>0</v>
      </c>
      <c r="BG293" s="164">
        <f>IF(N293="zákl. přenesená",J293,0)</f>
        <v>0</v>
      </c>
      <c r="BH293" s="164">
        <f>IF(N293="sníž. přenesená",J293,0)</f>
        <v>0</v>
      </c>
      <c r="BI293" s="164">
        <f>IF(N293="nulová",J293,0)</f>
        <v>0</v>
      </c>
      <c r="BJ293" s="22" t="s">
        <v>141</v>
      </c>
      <c r="BK293" s="164">
        <f>ROUND(I293*H293,2)</f>
        <v>0</v>
      </c>
      <c r="BL293" s="22" t="s">
        <v>185</v>
      </c>
      <c r="BM293" s="22" t="s">
        <v>514</v>
      </c>
    </row>
    <row r="294" spans="2:65" s="13" customFormat="1">
      <c r="B294" s="180"/>
      <c r="D294" s="166" t="s">
        <v>143</v>
      </c>
      <c r="E294" s="181" t="s">
        <v>5</v>
      </c>
      <c r="F294" s="182" t="s">
        <v>515</v>
      </c>
      <c r="H294" s="181" t="s">
        <v>5</v>
      </c>
      <c r="I294" s="183"/>
      <c r="L294" s="180"/>
      <c r="M294" s="184"/>
      <c r="T294" s="185"/>
      <c r="AT294" s="181" t="s">
        <v>143</v>
      </c>
      <c r="AU294" s="181" t="s">
        <v>141</v>
      </c>
      <c r="AV294" s="13" t="s">
        <v>76</v>
      </c>
      <c r="AW294" s="13" t="s">
        <v>35</v>
      </c>
      <c r="AX294" s="13" t="s">
        <v>71</v>
      </c>
      <c r="AY294" s="181" t="s">
        <v>133</v>
      </c>
    </row>
    <row r="295" spans="2:65" s="11" customFormat="1">
      <c r="B295" s="165"/>
      <c r="D295" s="166" t="s">
        <v>143</v>
      </c>
      <c r="E295" s="167" t="s">
        <v>5</v>
      </c>
      <c r="F295" s="168" t="s">
        <v>516</v>
      </c>
      <c r="H295" s="169">
        <v>4.9269999999999996</v>
      </c>
      <c r="I295" s="170"/>
      <c r="L295" s="165"/>
      <c r="M295" s="171"/>
      <c r="T295" s="172"/>
      <c r="AT295" s="167" t="s">
        <v>143</v>
      </c>
      <c r="AU295" s="167" t="s">
        <v>141</v>
      </c>
      <c r="AV295" s="11" t="s">
        <v>141</v>
      </c>
      <c r="AW295" s="11" t="s">
        <v>35</v>
      </c>
      <c r="AX295" s="11" t="s">
        <v>71</v>
      </c>
      <c r="AY295" s="167" t="s">
        <v>133</v>
      </c>
    </row>
    <row r="296" spans="2:65" s="12" customFormat="1">
      <c r="B296" s="173"/>
      <c r="D296" s="166" t="s">
        <v>143</v>
      </c>
      <c r="E296" s="174" t="s">
        <v>5</v>
      </c>
      <c r="F296" s="175" t="s">
        <v>150</v>
      </c>
      <c r="H296" s="176">
        <v>4.9269999999999996</v>
      </c>
      <c r="I296" s="177"/>
      <c r="L296" s="173"/>
      <c r="M296" s="178"/>
      <c r="T296" s="179"/>
      <c r="AT296" s="174" t="s">
        <v>143</v>
      </c>
      <c r="AU296" s="174" t="s">
        <v>141</v>
      </c>
      <c r="AV296" s="12" t="s">
        <v>140</v>
      </c>
      <c r="AW296" s="12" t="s">
        <v>35</v>
      </c>
      <c r="AX296" s="12" t="s">
        <v>76</v>
      </c>
      <c r="AY296" s="174" t="s">
        <v>133</v>
      </c>
    </row>
    <row r="297" spans="2:65" s="1" customFormat="1" ht="25.5" customHeight="1">
      <c r="B297" s="152"/>
      <c r="C297" s="153">
        <v>108</v>
      </c>
      <c r="D297" s="153" t="s">
        <v>136</v>
      </c>
      <c r="E297" s="154" t="s">
        <v>517</v>
      </c>
      <c r="F297" s="155" t="s">
        <v>518</v>
      </c>
      <c r="G297" s="156" t="s">
        <v>176</v>
      </c>
      <c r="H297" s="157">
        <v>2</v>
      </c>
      <c r="I297" s="158"/>
      <c r="J297" s="159">
        <f t="shared" ref="J297:J308" si="73">ROUND(I297*H297,2)</f>
        <v>0</v>
      </c>
      <c r="K297" s="155"/>
      <c r="L297" s="38"/>
      <c r="M297" s="160" t="s">
        <v>5</v>
      </c>
      <c r="N297" s="161" t="s">
        <v>43</v>
      </c>
      <c r="P297" s="162">
        <f t="shared" ref="P297:P308" si="74">O297*H297</f>
        <v>0</v>
      </c>
      <c r="Q297" s="162">
        <v>0</v>
      </c>
      <c r="R297" s="162">
        <f t="shared" ref="R297:R308" si="75">Q297*H297</f>
        <v>0</v>
      </c>
      <c r="S297" s="162">
        <v>0</v>
      </c>
      <c r="T297" s="163">
        <f t="shared" ref="T297:T308" si="76">S297*H297</f>
        <v>0</v>
      </c>
      <c r="AR297" s="22" t="s">
        <v>185</v>
      </c>
      <c r="AT297" s="22" t="s">
        <v>136</v>
      </c>
      <c r="AU297" s="22" t="s">
        <v>141</v>
      </c>
      <c r="AY297" s="22" t="s">
        <v>133</v>
      </c>
      <c r="BE297" s="164">
        <f t="shared" ref="BE297:BE308" si="77">IF(N297="základní",J297,0)</f>
        <v>0</v>
      </c>
      <c r="BF297" s="164">
        <f t="shared" ref="BF297:BF308" si="78">IF(N297="snížená",J297,0)</f>
        <v>0</v>
      </c>
      <c r="BG297" s="164">
        <f t="shared" ref="BG297:BG308" si="79">IF(N297="zákl. přenesená",J297,0)</f>
        <v>0</v>
      </c>
      <c r="BH297" s="164">
        <f t="shared" ref="BH297:BH308" si="80">IF(N297="sníž. přenesená",J297,0)</f>
        <v>0</v>
      </c>
      <c r="BI297" s="164">
        <f t="shared" ref="BI297:BI308" si="81">IF(N297="nulová",J297,0)</f>
        <v>0</v>
      </c>
      <c r="BJ297" s="22" t="s">
        <v>141</v>
      </c>
      <c r="BK297" s="164">
        <f t="shared" ref="BK297:BK308" si="82">ROUND(I297*H297,2)</f>
        <v>0</v>
      </c>
      <c r="BL297" s="22" t="s">
        <v>185</v>
      </c>
      <c r="BM297" s="22" t="s">
        <v>519</v>
      </c>
    </row>
    <row r="298" spans="2:65" s="1" customFormat="1" ht="16.5" customHeight="1">
      <c r="B298" s="152"/>
      <c r="C298" s="186">
        <v>109</v>
      </c>
      <c r="D298" s="186" t="s">
        <v>178</v>
      </c>
      <c r="E298" s="187" t="s">
        <v>520</v>
      </c>
      <c r="F298" s="188" t="s">
        <v>849</v>
      </c>
      <c r="G298" s="189" t="s">
        <v>176</v>
      </c>
      <c r="H298" s="190">
        <v>2</v>
      </c>
      <c r="I298" s="191"/>
      <c r="J298" s="192">
        <f t="shared" si="73"/>
        <v>0</v>
      </c>
      <c r="K298" s="188"/>
      <c r="L298" s="193"/>
      <c r="M298" s="194" t="s">
        <v>5</v>
      </c>
      <c r="N298" s="195" t="s">
        <v>43</v>
      </c>
      <c r="P298" s="162">
        <f t="shared" si="74"/>
        <v>0</v>
      </c>
      <c r="Q298" s="162">
        <v>1.55E-2</v>
      </c>
      <c r="R298" s="162">
        <f t="shared" si="75"/>
        <v>3.1E-2</v>
      </c>
      <c r="S298" s="162">
        <v>0</v>
      </c>
      <c r="T298" s="163">
        <f t="shared" si="76"/>
        <v>0</v>
      </c>
      <c r="AR298" s="22" t="s">
        <v>258</v>
      </c>
      <c r="AT298" s="22" t="s">
        <v>178</v>
      </c>
      <c r="AU298" s="22" t="s">
        <v>141</v>
      </c>
      <c r="AY298" s="22" t="s">
        <v>133</v>
      </c>
      <c r="BE298" s="164">
        <f t="shared" si="77"/>
        <v>0</v>
      </c>
      <c r="BF298" s="164">
        <f t="shared" si="78"/>
        <v>0</v>
      </c>
      <c r="BG298" s="164">
        <f t="shared" si="79"/>
        <v>0</v>
      </c>
      <c r="BH298" s="164">
        <f t="shared" si="80"/>
        <v>0</v>
      </c>
      <c r="BI298" s="164">
        <f t="shared" si="81"/>
        <v>0</v>
      </c>
      <c r="BJ298" s="22" t="s">
        <v>141</v>
      </c>
      <c r="BK298" s="164">
        <f t="shared" si="82"/>
        <v>0</v>
      </c>
      <c r="BL298" s="22" t="s">
        <v>185</v>
      </c>
      <c r="BM298" s="22" t="s">
        <v>521</v>
      </c>
    </row>
    <row r="299" spans="2:65" s="1" customFormat="1" ht="25.5" customHeight="1">
      <c r="B299" s="152"/>
      <c r="C299" s="153">
        <v>110</v>
      </c>
      <c r="D299" s="186" t="s">
        <v>178</v>
      </c>
      <c r="E299" s="187" t="s">
        <v>522</v>
      </c>
      <c r="F299" s="188" t="s">
        <v>842</v>
      </c>
      <c r="G299" s="189" t="s">
        <v>176</v>
      </c>
      <c r="H299" s="190">
        <v>2</v>
      </c>
      <c r="I299" s="191"/>
      <c r="J299" s="192">
        <f t="shared" si="73"/>
        <v>0</v>
      </c>
      <c r="K299" s="188"/>
      <c r="L299" s="193"/>
      <c r="M299" s="194" t="s">
        <v>5</v>
      </c>
      <c r="N299" s="195" t="s">
        <v>43</v>
      </c>
      <c r="P299" s="162">
        <f t="shared" si="74"/>
        <v>0</v>
      </c>
      <c r="Q299" s="162">
        <v>1.1999999999999999E-3</v>
      </c>
      <c r="R299" s="162">
        <f t="shared" si="75"/>
        <v>2.3999999999999998E-3</v>
      </c>
      <c r="S299" s="162">
        <v>0</v>
      </c>
      <c r="T299" s="163">
        <f t="shared" si="76"/>
        <v>0</v>
      </c>
      <c r="AR299" s="22" t="s">
        <v>258</v>
      </c>
      <c r="AT299" s="22" t="s">
        <v>178</v>
      </c>
      <c r="AU299" s="22" t="s">
        <v>141</v>
      </c>
      <c r="AY299" s="22" t="s">
        <v>133</v>
      </c>
      <c r="BE299" s="164">
        <f t="shared" si="77"/>
        <v>0</v>
      </c>
      <c r="BF299" s="164">
        <f t="shared" si="78"/>
        <v>0</v>
      </c>
      <c r="BG299" s="164">
        <f t="shared" si="79"/>
        <v>0</v>
      </c>
      <c r="BH299" s="164">
        <f t="shared" si="80"/>
        <v>0</v>
      </c>
      <c r="BI299" s="164">
        <f t="shared" si="81"/>
        <v>0</v>
      </c>
      <c r="BJ299" s="22" t="s">
        <v>141</v>
      </c>
      <c r="BK299" s="164">
        <f t="shared" si="82"/>
        <v>0</v>
      </c>
      <c r="BL299" s="22" t="s">
        <v>185</v>
      </c>
      <c r="BM299" s="22" t="s">
        <v>523</v>
      </c>
    </row>
    <row r="300" spans="2:65" s="1" customFormat="1" ht="16.5" customHeight="1">
      <c r="B300" s="152"/>
      <c r="C300" s="186">
        <v>111</v>
      </c>
      <c r="D300" s="153" t="s">
        <v>136</v>
      </c>
      <c r="E300" s="154" t="s">
        <v>524</v>
      </c>
      <c r="F300" s="155" t="s">
        <v>525</v>
      </c>
      <c r="G300" s="156" t="s">
        <v>176</v>
      </c>
      <c r="H300" s="157">
        <v>2</v>
      </c>
      <c r="I300" s="158"/>
      <c r="J300" s="159">
        <f t="shared" si="73"/>
        <v>0</v>
      </c>
      <c r="K300" s="155"/>
      <c r="L300" s="38"/>
      <c r="M300" s="160" t="s">
        <v>5</v>
      </c>
      <c r="N300" s="161" t="s">
        <v>43</v>
      </c>
      <c r="P300" s="162">
        <f t="shared" si="74"/>
        <v>0</v>
      </c>
      <c r="Q300" s="162">
        <v>0</v>
      </c>
      <c r="R300" s="162">
        <f t="shared" si="75"/>
        <v>0</v>
      </c>
      <c r="S300" s="162">
        <v>0</v>
      </c>
      <c r="T300" s="163">
        <f t="shared" si="76"/>
        <v>0</v>
      </c>
      <c r="AR300" s="22" t="s">
        <v>185</v>
      </c>
      <c r="AT300" s="22" t="s">
        <v>136</v>
      </c>
      <c r="AU300" s="22" t="s">
        <v>141</v>
      </c>
      <c r="AY300" s="22" t="s">
        <v>133</v>
      </c>
      <c r="BE300" s="164">
        <f t="shared" si="77"/>
        <v>0</v>
      </c>
      <c r="BF300" s="164">
        <f t="shared" si="78"/>
        <v>0</v>
      </c>
      <c r="BG300" s="164">
        <f t="shared" si="79"/>
        <v>0</v>
      </c>
      <c r="BH300" s="164">
        <f t="shared" si="80"/>
        <v>0</v>
      </c>
      <c r="BI300" s="164">
        <f t="shared" si="81"/>
        <v>0</v>
      </c>
      <c r="BJ300" s="22" t="s">
        <v>141</v>
      </c>
      <c r="BK300" s="164">
        <f t="shared" si="82"/>
        <v>0</v>
      </c>
      <c r="BL300" s="22" t="s">
        <v>185</v>
      </c>
      <c r="BM300" s="22" t="s">
        <v>526</v>
      </c>
    </row>
    <row r="301" spans="2:65" s="1" customFormat="1" ht="16.5" customHeight="1">
      <c r="B301" s="152"/>
      <c r="C301" s="153">
        <v>112</v>
      </c>
      <c r="D301" s="186" t="s">
        <v>178</v>
      </c>
      <c r="E301" s="187" t="s">
        <v>527</v>
      </c>
      <c r="F301" s="188" t="s">
        <v>843</v>
      </c>
      <c r="G301" s="189" t="s">
        <v>176</v>
      </c>
      <c r="H301" s="190">
        <v>2</v>
      </c>
      <c r="I301" s="191"/>
      <c r="J301" s="192">
        <f t="shared" si="73"/>
        <v>0</v>
      </c>
      <c r="K301" s="188"/>
      <c r="L301" s="193"/>
      <c r="M301" s="194" t="s">
        <v>5</v>
      </c>
      <c r="N301" s="195" t="s">
        <v>43</v>
      </c>
      <c r="P301" s="162">
        <f t="shared" si="74"/>
        <v>0</v>
      </c>
      <c r="Q301" s="162">
        <v>4.4999999999999999E-4</v>
      </c>
      <c r="R301" s="162">
        <f t="shared" si="75"/>
        <v>8.9999999999999998E-4</v>
      </c>
      <c r="S301" s="162">
        <v>0</v>
      </c>
      <c r="T301" s="163">
        <f t="shared" si="76"/>
        <v>0</v>
      </c>
      <c r="AR301" s="22" t="s">
        <v>258</v>
      </c>
      <c r="AT301" s="22" t="s">
        <v>178</v>
      </c>
      <c r="AU301" s="22" t="s">
        <v>141</v>
      </c>
      <c r="AY301" s="22" t="s">
        <v>133</v>
      </c>
      <c r="BE301" s="164">
        <f t="shared" si="77"/>
        <v>0</v>
      </c>
      <c r="BF301" s="164">
        <f t="shared" si="78"/>
        <v>0</v>
      </c>
      <c r="BG301" s="164">
        <f t="shared" si="79"/>
        <v>0</v>
      </c>
      <c r="BH301" s="164">
        <f t="shared" si="80"/>
        <v>0</v>
      </c>
      <c r="BI301" s="164">
        <f t="shared" si="81"/>
        <v>0</v>
      </c>
      <c r="BJ301" s="22" t="s">
        <v>141</v>
      </c>
      <c r="BK301" s="164">
        <f t="shared" si="82"/>
        <v>0</v>
      </c>
      <c r="BL301" s="22" t="s">
        <v>185</v>
      </c>
      <c r="BM301" s="22" t="s">
        <v>528</v>
      </c>
    </row>
    <row r="302" spans="2:65" s="1" customFormat="1" ht="25.5" customHeight="1">
      <c r="B302" s="152"/>
      <c r="C302" s="186">
        <v>113</v>
      </c>
      <c r="D302" s="153" t="s">
        <v>136</v>
      </c>
      <c r="E302" s="154" t="s">
        <v>855</v>
      </c>
      <c r="F302" s="155" t="s">
        <v>856</v>
      </c>
      <c r="G302" s="156" t="s">
        <v>176</v>
      </c>
      <c r="H302" s="157">
        <v>2</v>
      </c>
      <c r="I302" s="158"/>
      <c r="J302" s="159">
        <f t="shared" si="73"/>
        <v>0</v>
      </c>
      <c r="K302" s="277"/>
      <c r="L302" s="38"/>
      <c r="M302" s="160" t="s">
        <v>5</v>
      </c>
      <c r="N302" s="161" t="s">
        <v>43</v>
      </c>
      <c r="P302" s="162">
        <f t="shared" si="74"/>
        <v>0</v>
      </c>
      <c r="Q302" s="162">
        <v>0</v>
      </c>
      <c r="R302" s="162">
        <f t="shared" si="75"/>
        <v>0</v>
      </c>
      <c r="S302" s="162">
        <v>0</v>
      </c>
      <c r="T302" s="163">
        <f t="shared" si="76"/>
        <v>0</v>
      </c>
      <c r="AR302" s="22" t="s">
        <v>185</v>
      </c>
      <c r="AT302" s="22" t="s">
        <v>136</v>
      </c>
      <c r="AU302" s="22" t="s">
        <v>141</v>
      </c>
      <c r="AY302" s="22" t="s">
        <v>133</v>
      </c>
      <c r="BE302" s="164">
        <f t="shared" si="77"/>
        <v>0</v>
      </c>
      <c r="BF302" s="164">
        <f t="shared" si="78"/>
        <v>0</v>
      </c>
      <c r="BG302" s="164">
        <f t="shared" si="79"/>
        <v>0</v>
      </c>
      <c r="BH302" s="164">
        <f t="shared" si="80"/>
        <v>0</v>
      </c>
      <c r="BI302" s="164">
        <f t="shared" si="81"/>
        <v>0</v>
      </c>
      <c r="BJ302" s="22" t="s">
        <v>141</v>
      </c>
      <c r="BK302" s="164">
        <f t="shared" si="82"/>
        <v>0</v>
      </c>
      <c r="BL302" s="22" t="s">
        <v>185</v>
      </c>
      <c r="BM302" s="22" t="s">
        <v>529</v>
      </c>
    </row>
    <row r="303" spans="2:65" s="1" customFormat="1" ht="16.5" customHeight="1">
      <c r="B303" s="152"/>
      <c r="C303" s="153">
        <v>114</v>
      </c>
      <c r="D303" s="186" t="s">
        <v>178</v>
      </c>
      <c r="E303" s="187" t="s">
        <v>857</v>
      </c>
      <c r="F303" s="188" t="s">
        <v>845</v>
      </c>
      <c r="G303" s="189" t="s">
        <v>176</v>
      </c>
      <c r="H303" s="190">
        <v>2</v>
      </c>
      <c r="I303" s="191"/>
      <c r="J303" s="192">
        <f t="shared" si="73"/>
        <v>0</v>
      </c>
      <c r="K303" s="276"/>
      <c r="L303" s="193"/>
      <c r="M303" s="194" t="s">
        <v>5</v>
      </c>
      <c r="N303" s="195" t="s">
        <v>43</v>
      </c>
      <c r="P303" s="162">
        <f t="shared" si="74"/>
        <v>0</v>
      </c>
      <c r="Q303" s="162">
        <v>1.3500000000000001E-3</v>
      </c>
      <c r="R303" s="162">
        <f t="shared" si="75"/>
        <v>2.7000000000000001E-3</v>
      </c>
      <c r="S303" s="162">
        <v>0</v>
      </c>
      <c r="T303" s="163">
        <f t="shared" si="76"/>
        <v>0</v>
      </c>
      <c r="AR303" s="22" t="s">
        <v>258</v>
      </c>
      <c r="AT303" s="22" t="s">
        <v>178</v>
      </c>
      <c r="AU303" s="22" t="s">
        <v>141</v>
      </c>
      <c r="AY303" s="22" t="s">
        <v>133</v>
      </c>
      <c r="BE303" s="164">
        <f t="shared" si="77"/>
        <v>0</v>
      </c>
      <c r="BF303" s="164">
        <f t="shared" si="78"/>
        <v>0</v>
      </c>
      <c r="BG303" s="164">
        <f t="shared" si="79"/>
        <v>0</v>
      </c>
      <c r="BH303" s="164">
        <f t="shared" si="80"/>
        <v>0</v>
      </c>
      <c r="BI303" s="164">
        <f t="shared" si="81"/>
        <v>0</v>
      </c>
      <c r="BJ303" s="22" t="s">
        <v>141</v>
      </c>
      <c r="BK303" s="164">
        <f t="shared" si="82"/>
        <v>0</v>
      </c>
      <c r="BL303" s="22" t="s">
        <v>185</v>
      </c>
      <c r="BM303" s="22" t="s">
        <v>530</v>
      </c>
    </row>
    <row r="304" spans="2:65" s="1" customFormat="1" ht="25.5" customHeight="1">
      <c r="B304" s="152"/>
      <c r="C304" s="186">
        <v>115</v>
      </c>
      <c r="D304" s="153" t="s">
        <v>136</v>
      </c>
      <c r="E304" s="154" t="s">
        <v>531</v>
      </c>
      <c r="F304" s="155" t="s">
        <v>532</v>
      </c>
      <c r="G304" s="156" t="s">
        <v>176</v>
      </c>
      <c r="H304" s="157">
        <v>1</v>
      </c>
      <c r="I304" s="158"/>
      <c r="J304" s="159">
        <f t="shared" si="73"/>
        <v>0</v>
      </c>
      <c r="K304" s="155"/>
      <c r="L304" s="38"/>
      <c r="M304" s="160" t="s">
        <v>5</v>
      </c>
      <c r="N304" s="161" t="s">
        <v>43</v>
      </c>
      <c r="P304" s="162">
        <f t="shared" si="74"/>
        <v>0</v>
      </c>
      <c r="Q304" s="162">
        <v>0</v>
      </c>
      <c r="R304" s="162">
        <f t="shared" si="75"/>
        <v>0</v>
      </c>
      <c r="S304" s="162">
        <v>0.17399999999999999</v>
      </c>
      <c r="T304" s="163">
        <f t="shared" si="76"/>
        <v>0.17399999999999999</v>
      </c>
      <c r="AR304" s="22" t="s">
        <v>185</v>
      </c>
      <c r="AT304" s="22" t="s">
        <v>136</v>
      </c>
      <c r="AU304" s="22" t="s">
        <v>141</v>
      </c>
      <c r="AY304" s="22" t="s">
        <v>133</v>
      </c>
      <c r="BE304" s="164">
        <f t="shared" si="77"/>
        <v>0</v>
      </c>
      <c r="BF304" s="164">
        <f t="shared" si="78"/>
        <v>0</v>
      </c>
      <c r="BG304" s="164">
        <f t="shared" si="79"/>
        <v>0</v>
      </c>
      <c r="BH304" s="164">
        <f t="shared" si="80"/>
        <v>0</v>
      </c>
      <c r="BI304" s="164">
        <f t="shared" si="81"/>
        <v>0</v>
      </c>
      <c r="BJ304" s="22" t="s">
        <v>141</v>
      </c>
      <c r="BK304" s="164">
        <f t="shared" si="82"/>
        <v>0</v>
      </c>
      <c r="BL304" s="22" t="s">
        <v>185</v>
      </c>
      <c r="BM304" s="22" t="s">
        <v>533</v>
      </c>
    </row>
    <row r="305" spans="2:65" s="1" customFormat="1" ht="38.25" customHeight="1">
      <c r="B305" s="152"/>
      <c r="C305" s="153">
        <v>116</v>
      </c>
      <c r="D305" s="153" t="s">
        <v>136</v>
      </c>
      <c r="E305" s="154" t="s">
        <v>534</v>
      </c>
      <c r="F305" s="155" t="s">
        <v>535</v>
      </c>
      <c r="G305" s="156" t="s">
        <v>214</v>
      </c>
      <c r="H305" s="157">
        <v>3.6999999999999998E-2</v>
      </c>
      <c r="I305" s="158"/>
      <c r="J305" s="159">
        <f t="shared" si="73"/>
        <v>0</v>
      </c>
      <c r="K305" s="155"/>
      <c r="L305" s="38"/>
      <c r="M305" s="160" t="s">
        <v>5</v>
      </c>
      <c r="N305" s="161" t="s">
        <v>43</v>
      </c>
      <c r="P305" s="162">
        <f t="shared" si="74"/>
        <v>0</v>
      </c>
      <c r="Q305" s="162">
        <v>0</v>
      </c>
      <c r="R305" s="162">
        <f t="shared" si="75"/>
        <v>0</v>
      </c>
      <c r="S305" s="162">
        <v>0</v>
      </c>
      <c r="T305" s="163">
        <f t="shared" si="76"/>
        <v>0</v>
      </c>
      <c r="AR305" s="22" t="s">
        <v>185</v>
      </c>
      <c r="AT305" s="22" t="s">
        <v>136</v>
      </c>
      <c r="AU305" s="22" t="s">
        <v>141</v>
      </c>
      <c r="AY305" s="22" t="s">
        <v>133</v>
      </c>
      <c r="BE305" s="164">
        <f t="shared" si="77"/>
        <v>0</v>
      </c>
      <c r="BF305" s="164">
        <f t="shared" si="78"/>
        <v>0</v>
      </c>
      <c r="BG305" s="164">
        <f t="shared" si="79"/>
        <v>0</v>
      </c>
      <c r="BH305" s="164">
        <f t="shared" si="80"/>
        <v>0</v>
      </c>
      <c r="BI305" s="164">
        <f t="shared" si="81"/>
        <v>0</v>
      </c>
      <c r="BJ305" s="22" t="s">
        <v>141</v>
      </c>
      <c r="BK305" s="164">
        <f t="shared" si="82"/>
        <v>0</v>
      </c>
      <c r="BL305" s="22" t="s">
        <v>185</v>
      </c>
      <c r="BM305" s="22" t="s">
        <v>536</v>
      </c>
    </row>
    <row r="306" spans="2:65" s="1" customFormat="1" ht="27" customHeight="1">
      <c r="B306" s="152"/>
      <c r="C306" s="186">
        <v>117</v>
      </c>
      <c r="D306" s="153" t="s">
        <v>136</v>
      </c>
      <c r="E306" s="154" t="s">
        <v>537</v>
      </c>
      <c r="F306" s="155" t="s">
        <v>844</v>
      </c>
      <c r="G306" s="156" t="s">
        <v>406</v>
      </c>
      <c r="H306" s="157">
        <v>1</v>
      </c>
      <c r="I306" s="158"/>
      <c r="J306" s="159">
        <f t="shared" si="73"/>
        <v>0</v>
      </c>
      <c r="K306" s="155"/>
      <c r="L306" s="38"/>
      <c r="M306" s="160" t="s">
        <v>5</v>
      </c>
      <c r="N306" s="161" t="s">
        <v>43</v>
      </c>
      <c r="P306" s="162">
        <f t="shared" si="74"/>
        <v>0</v>
      </c>
      <c r="Q306" s="162">
        <v>0</v>
      </c>
      <c r="R306" s="162">
        <f t="shared" si="75"/>
        <v>0</v>
      </c>
      <c r="S306" s="162">
        <v>0</v>
      </c>
      <c r="T306" s="163">
        <f t="shared" si="76"/>
        <v>0</v>
      </c>
      <c r="AR306" s="22" t="s">
        <v>185</v>
      </c>
      <c r="AT306" s="22" t="s">
        <v>136</v>
      </c>
      <c r="AU306" s="22" t="s">
        <v>141</v>
      </c>
      <c r="AY306" s="22" t="s">
        <v>133</v>
      </c>
      <c r="BE306" s="164">
        <f t="shared" si="77"/>
        <v>0</v>
      </c>
      <c r="BF306" s="164">
        <f t="shared" si="78"/>
        <v>0</v>
      </c>
      <c r="BG306" s="164">
        <f t="shared" si="79"/>
        <v>0</v>
      </c>
      <c r="BH306" s="164">
        <f t="shared" si="80"/>
        <v>0</v>
      </c>
      <c r="BI306" s="164">
        <f t="shared" si="81"/>
        <v>0</v>
      </c>
      <c r="BJ306" s="22" t="s">
        <v>141</v>
      </c>
      <c r="BK306" s="164">
        <f t="shared" si="82"/>
        <v>0</v>
      </c>
      <c r="BL306" s="22" t="s">
        <v>185</v>
      </c>
      <c r="BM306" s="22" t="s">
        <v>538</v>
      </c>
    </row>
    <row r="307" spans="2:65" s="1" customFormat="1" ht="153.75" customHeight="1">
      <c r="B307" s="152"/>
      <c r="C307" s="153">
        <v>118</v>
      </c>
      <c r="D307" s="153" t="s">
        <v>136</v>
      </c>
      <c r="E307" s="154" t="s">
        <v>539</v>
      </c>
      <c r="F307" s="155" t="s">
        <v>880</v>
      </c>
      <c r="G307" s="156" t="s">
        <v>406</v>
      </c>
      <c r="H307" s="157">
        <v>1</v>
      </c>
      <c r="I307" s="158"/>
      <c r="J307" s="159">
        <f t="shared" si="73"/>
        <v>0</v>
      </c>
      <c r="K307" s="155"/>
      <c r="L307" s="38"/>
      <c r="M307" s="160" t="s">
        <v>5</v>
      </c>
      <c r="N307" s="161" t="s">
        <v>43</v>
      </c>
      <c r="P307" s="162">
        <f t="shared" si="74"/>
        <v>0</v>
      </c>
      <c r="Q307" s="162">
        <v>0</v>
      </c>
      <c r="R307" s="162">
        <f t="shared" si="75"/>
        <v>0</v>
      </c>
      <c r="S307" s="162">
        <v>0</v>
      </c>
      <c r="T307" s="163">
        <f t="shared" si="76"/>
        <v>0</v>
      </c>
      <c r="AR307" s="22" t="s">
        <v>185</v>
      </c>
      <c r="AT307" s="22" t="s">
        <v>136</v>
      </c>
      <c r="AU307" s="22" t="s">
        <v>141</v>
      </c>
      <c r="AY307" s="22" t="s">
        <v>133</v>
      </c>
      <c r="BE307" s="164">
        <f t="shared" si="77"/>
        <v>0</v>
      </c>
      <c r="BF307" s="164">
        <f t="shared" si="78"/>
        <v>0</v>
      </c>
      <c r="BG307" s="164">
        <f t="shared" si="79"/>
        <v>0</v>
      </c>
      <c r="BH307" s="164">
        <f t="shared" si="80"/>
        <v>0</v>
      </c>
      <c r="BI307" s="164">
        <f t="shared" si="81"/>
        <v>0</v>
      </c>
      <c r="BJ307" s="22" t="s">
        <v>141</v>
      </c>
      <c r="BK307" s="164">
        <f t="shared" si="82"/>
        <v>0</v>
      </c>
      <c r="BL307" s="22" t="s">
        <v>185</v>
      </c>
      <c r="BM307" s="22" t="s">
        <v>540</v>
      </c>
    </row>
    <row r="308" spans="2:65" s="1" customFormat="1" ht="16.5" customHeight="1">
      <c r="B308" s="152"/>
      <c r="C308" s="186">
        <v>119</v>
      </c>
      <c r="D308" s="153" t="s">
        <v>136</v>
      </c>
      <c r="E308" s="154" t="s">
        <v>541</v>
      </c>
      <c r="F308" s="155" t="s">
        <v>542</v>
      </c>
      <c r="G308" s="156" t="s">
        <v>406</v>
      </c>
      <c r="H308" s="157">
        <v>1</v>
      </c>
      <c r="I308" s="158"/>
      <c r="J308" s="159">
        <f t="shared" si="73"/>
        <v>0</v>
      </c>
      <c r="K308" s="155"/>
      <c r="L308" s="38"/>
      <c r="M308" s="160" t="s">
        <v>5</v>
      </c>
      <c r="N308" s="161" t="s">
        <v>43</v>
      </c>
      <c r="P308" s="162">
        <f t="shared" si="74"/>
        <v>0</v>
      </c>
      <c r="Q308" s="162">
        <v>0</v>
      </c>
      <c r="R308" s="162">
        <f t="shared" si="75"/>
        <v>0</v>
      </c>
      <c r="S308" s="162">
        <v>0</v>
      </c>
      <c r="T308" s="163">
        <f t="shared" si="76"/>
        <v>0</v>
      </c>
      <c r="AR308" s="22" t="s">
        <v>185</v>
      </c>
      <c r="AT308" s="22" t="s">
        <v>136</v>
      </c>
      <c r="AU308" s="22" t="s">
        <v>141</v>
      </c>
      <c r="AY308" s="22" t="s">
        <v>133</v>
      </c>
      <c r="BE308" s="164">
        <f t="shared" si="77"/>
        <v>0</v>
      </c>
      <c r="BF308" s="164">
        <f t="shared" si="78"/>
        <v>0</v>
      </c>
      <c r="BG308" s="164">
        <f t="shared" si="79"/>
        <v>0</v>
      </c>
      <c r="BH308" s="164">
        <f t="shared" si="80"/>
        <v>0</v>
      </c>
      <c r="BI308" s="164">
        <f t="shared" si="81"/>
        <v>0</v>
      </c>
      <c r="BJ308" s="22" t="s">
        <v>141</v>
      </c>
      <c r="BK308" s="164">
        <f t="shared" si="82"/>
        <v>0</v>
      </c>
      <c r="BL308" s="22" t="s">
        <v>185</v>
      </c>
      <c r="BM308" s="22" t="s">
        <v>543</v>
      </c>
    </row>
    <row r="309" spans="2:65" s="10" customFormat="1" ht="29.85" customHeight="1">
      <c r="B309" s="140"/>
      <c r="D309" s="141" t="s">
        <v>70</v>
      </c>
      <c r="E309" s="150" t="s">
        <v>544</v>
      </c>
      <c r="F309" s="150" t="s">
        <v>545</v>
      </c>
      <c r="I309" s="143"/>
      <c r="J309" s="151">
        <f>BK309</f>
        <v>0</v>
      </c>
      <c r="L309" s="140"/>
      <c r="M309" s="145"/>
      <c r="P309" s="146">
        <f>SUM(P310:P318)</f>
        <v>0</v>
      </c>
      <c r="R309" s="146">
        <f>SUM(R310:R318)</f>
        <v>0.23641890999999998</v>
      </c>
      <c r="T309" s="147">
        <f>SUM(T310:T318)</f>
        <v>0</v>
      </c>
      <c r="AR309" s="141" t="s">
        <v>141</v>
      </c>
      <c r="AT309" s="148" t="s">
        <v>70</v>
      </c>
      <c r="AU309" s="148" t="s">
        <v>76</v>
      </c>
      <c r="AY309" s="141" t="s">
        <v>133</v>
      </c>
      <c r="BK309" s="149">
        <f>SUM(BK310:BK318)</f>
        <v>0</v>
      </c>
    </row>
    <row r="310" spans="2:65" s="1" customFormat="1" ht="25.5" customHeight="1">
      <c r="B310" s="152"/>
      <c r="C310" s="153">
        <v>120</v>
      </c>
      <c r="D310" s="153" t="s">
        <v>136</v>
      </c>
      <c r="E310" s="154" t="s">
        <v>546</v>
      </c>
      <c r="F310" s="155" t="s">
        <v>547</v>
      </c>
      <c r="G310" s="156" t="s">
        <v>139</v>
      </c>
      <c r="H310" s="157">
        <v>3.863</v>
      </c>
      <c r="I310" s="158"/>
      <c r="J310" s="159">
        <f>ROUND(I310*H310,2)</f>
        <v>0</v>
      </c>
      <c r="K310" s="155"/>
      <c r="L310" s="38"/>
      <c r="M310" s="160" t="s">
        <v>5</v>
      </c>
      <c r="N310" s="161" t="s">
        <v>43</v>
      </c>
      <c r="P310" s="162">
        <f>O310*H310</f>
        <v>0</v>
      </c>
      <c r="Q310" s="162">
        <v>3.7670000000000002E-2</v>
      </c>
      <c r="R310" s="162">
        <f>Q310*H310</f>
        <v>0.14551921000000001</v>
      </c>
      <c r="S310" s="162">
        <v>0</v>
      </c>
      <c r="T310" s="163">
        <f>S310*H310</f>
        <v>0</v>
      </c>
      <c r="AR310" s="22" t="s">
        <v>185</v>
      </c>
      <c r="AT310" s="22" t="s">
        <v>136</v>
      </c>
      <c r="AU310" s="22" t="s">
        <v>141</v>
      </c>
      <c r="AY310" s="22" t="s">
        <v>133</v>
      </c>
      <c r="BE310" s="164">
        <f>IF(N310="základní",J310,0)</f>
        <v>0</v>
      </c>
      <c r="BF310" s="164">
        <f>IF(N310="snížená",J310,0)</f>
        <v>0</v>
      </c>
      <c r="BG310" s="164">
        <f>IF(N310="zákl. přenesená",J310,0)</f>
        <v>0</v>
      </c>
      <c r="BH310" s="164">
        <f>IF(N310="sníž. přenesená",J310,0)</f>
        <v>0</v>
      </c>
      <c r="BI310" s="164">
        <f>IF(N310="nulová",J310,0)</f>
        <v>0</v>
      </c>
      <c r="BJ310" s="22" t="s">
        <v>141</v>
      </c>
      <c r="BK310" s="164">
        <f>ROUND(I310*H310,2)</f>
        <v>0</v>
      </c>
      <c r="BL310" s="22" t="s">
        <v>185</v>
      </c>
      <c r="BM310" s="22" t="s">
        <v>548</v>
      </c>
    </row>
    <row r="311" spans="2:65" s="11" customFormat="1">
      <c r="B311" s="165"/>
      <c r="D311" s="166" t="s">
        <v>143</v>
      </c>
      <c r="E311" s="167" t="s">
        <v>5</v>
      </c>
      <c r="F311" s="168" t="s">
        <v>247</v>
      </c>
      <c r="H311" s="169">
        <v>2.87</v>
      </c>
      <c r="I311" s="170"/>
      <c r="L311" s="165"/>
      <c r="M311" s="171"/>
      <c r="T311" s="172"/>
      <c r="AT311" s="167" t="s">
        <v>143</v>
      </c>
      <c r="AU311" s="167" t="s">
        <v>141</v>
      </c>
      <c r="AV311" s="11" t="s">
        <v>141</v>
      </c>
      <c r="AW311" s="11" t="s">
        <v>35</v>
      </c>
      <c r="AX311" s="11" t="s">
        <v>71</v>
      </c>
      <c r="AY311" s="167" t="s">
        <v>133</v>
      </c>
    </row>
    <row r="312" spans="2:65" s="11" customFormat="1">
      <c r="B312" s="165"/>
      <c r="D312" s="166" t="s">
        <v>143</v>
      </c>
      <c r="E312" s="167" t="s">
        <v>5</v>
      </c>
      <c r="F312" s="168" t="s">
        <v>173</v>
      </c>
      <c r="H312" s="169">
        <v>0.99299999999999999</v>
      </c>
      <c r="I312" s="170"/>
      <c r="L312" s="165"/>
      <c r="M312" s="171"/>
      <c r="T312" s="172"/>
      <c r="AT312" s="167" t="s">
        <v>143</v>
      </c>
      <c r="AU312" s="167" t="s">
        <v>141</v>
      </c>
      <c r="AV312" s="11" t="s">
        <v>141</v>
      </c>
      <c r="AW312" s="11" t="s">
        <v>35</v>
      </c>
      <c r="AX312" s="11" t="s">
        <v>71</v>
      </c>
      <c r="AY312" s="167" t="s">
        <v>133</v>
      </c>
    </row>
    <row r="313" spans="2:65" s="12" customFormat="1">
      <c r="B313" s="173"/>
      <c r="D313" s="166" t="s">
        <v>143</v>
      </c>
      <c r="E313" s="174" t="s">
        <v>5</v>
      </c>
      <c r="F313" s="175" t="s">
        <v>150</v>
      </c>
      <c r="H313" s="176">
        <v>3.863</v>
      </c>
      <c r="I313" s="177"/>
      <c r="L313" s="173"/>
      <c r="M313" s="178"/>
      <c r="T313" s="179"/>
      <c r="AT313" s="174" t="s">
        <v>143</v>
      </c>
      <c r="AU313" s="174" t="s">
        <v>141</v>
      </c>
      <c r="AV313" s="12" t="s">
        <v>140</v>
      </c>
      <c r="AW313" s="12" t="s">
        <v>35</v>
      </c>
      <c r="AX313" s="12" t="s">
        <v>76</v>
      </c>
      <c r="AY313" s="174" t="s">
        <v>133</v>
      </c>
    </row>
    <row r="314" spans="2:65" s="1" customFormat="1" ht="16.5" customHeight="1">
      <c r="B314" s="152"/>
      <c r="C314" s="153">
        <v>121</v>
      </c>
      <c r="D314" s="153" t="s">
        <v>136</v>
      </c>
      <c r="E314" s="154" t="s">
        <v>549</v>
      </c>
      <c r="F314" s="155" t="s">
        <v>550</v>
      </c>
      <c r="G314" s="156" t="s">
        <v>139</v>
      </c>
      <c r="H314" s="157">
        <v>3.863</v>
      </c>
      <c r="I314" s="158"/>
      <c r="J314" s="159">
        <f>ROUND(I314*H314,2)</f>
        <v>0</v>
      </c>
      <c r="K314" s="155"/>
      <c r="L314" s="38"/>
      <c r="M314" s="160" t="s">
        <v>5</v>
      </c>
      <c r="N314" s="161" t="s">
        <v>43</v>
      </c>
      <c r="P314" s="162">
        <f>O314*H314</f>
        <v>0</v>
      </c>
      <c r="Q314" s="162">
        <v>2.9999999999999997E-4</v>
      </c>
      <c r="R314" s="162">
        <f>Q314*H314</f>
        <v>1.1588999999999998E-3</v>
      </c>
      <c r="S314" s="162">
        <v>0</v>
      </c>
      <c r="T314" s="163">
        <f>S314*H314</f>
        <v>0</v>
      </c>
      <c r="AR314" s="22" t="s">
        <v>185</v>
      </c>
      <c r="AT314" s="22" t="s">
        <v>136</v>
      </c>
      <c r="AU314" s="22" t="s">
        <v>141</v>
      </c>
      <c r="AY314" s="22" t="s">
        <v>133</v>
      </c>
      <c r="BE314" s="164">
        <f>IF(N314="základní",J314,0)</f>
        <v>0</v>
      </c>
      <c r="BF314" s="164">
        <f>IF(N314="snížená",J314,0)</f>
        <v>0</v>
      </c>
      <c r="BG314" s="164">
        <f>IF(N314="zákl. přenesená",J314,0)</f>
        <v>0</v>
      </c>
      <c r="BH314" s="164">
        <f>IF(N314="sníž. přenesená",J314,0)</f>
        <v>0</v>
      </c>
      <c r="BI314" s="164">
        <f>IF(N314="nulová",J314,0)</f>
        <v>0</v>
      </c>
      <c r="BJ314" s="22" t="s">
        <v>141</v>
      </c>
      <c r="BK314" s="164">
        <f>ROUND(I314*H314,2)</f>
        <v>0</v>
      </c>
      <c r="BL314" s="22" t="s">
        <v>185</v>
      </c>
      <c r="BM314" s="22" t="s">
        <v>551</v>
      </c>
    </row>
    <row r="315" spans="2:65" s="1" customFormat="1" ht="25.5" customHeight="1">
      <c r="B315" s="152"/>
      <c r="C315" s="186">
        <v>122</v>
      </c>
      <c r="D315" s="186" t="s">
        <v>178</v>
      </c>
      <c r="E315" s="187" t="s">
        <v>552</v>
      </c>
      <c r="F315" s="188" t="s">
        <v>553</v>
      </c>
      <c r="G315" s="189" t="s">
        <v>139</v>
      </c>
      <c r="H315" s="190">
        <v>4.6740000000000004</v>
      </c>
      <c r="I315" s="191"/>
      <c r="J315" s="192">
        <f>ROUND(I315*H315,2)</f>
        <v>0</v>
      </c>
      <c r="K315" s="188"/>
      <c r="L315" s="193"/>
      <c r="M315" s="194" t="s">
        <v>5</v>
      </c>
      <c r="N315" s="195" t="s">
        <v>43</v>
      </c>
      <c r="P315" s="162">
        <f>O315*H315</f>
        <v>0</v>
      </c>
      <c r="Q315" s="162">
        <v>1.9199999999999998E-2</v>
      </c>
      <c r="R315" s="162">
        <f>Q315*H315</f>
        <v>8.9740799999999996E-2</v>
      </c>
      <c r="S315" s="162">
        <v>0</v>
      </c>
      <c r="T315" s="163">
        <f>S315*H315</f>
        <v>0</v>
      </c>
      <c r="AR315" s="22" t="s">
        <v>258</v>
      </c>
      <c r="AT315" s="22" t="s">
        <v>178</v>
      </c>
      <c r="AU315" s="22" t="s">
        <v>141</v>
      </c>
      <c r="AY315" s="22" t="s">
        <v>133</v>
      </c>
      <c r="BE315" s="164">
        <f>IF(N315="základní",J315,0)</f>
        <v>0</v>
      </c>
      <c r="BF315" s="164">
        <f>IF(N315="snížená",J315,0)</f>
        <v>0</v>
      </c>
      <c r="BG315" s="164">
        <f>IF(N315="zákl. přenesená",J315,0)</f>
        <v>0</v>
      </c>
      <c r="BH315" s="164">
        <f>IF(N315="sníž. přenesená",J315,0)</f>
        <v>0</v>
      </c>
      <c r="BI315" s="164">
        <f>IF(N315="nulová",J315,0)</f>
        <v>0</v>
      </c>
      <c r="BJ315" s="22" t="s">
        <v>141</v>
      </c>
      <c r="BK315" s="164">
        <f>ROUND(I315*H315,2)</f>
        <v>0</v>
      </c>
      <c r="BL315" s="22" t="s">
        <v>185</v>
      </c>
      <c r="BM315" s="22" t="s">
        <v>554</v>
      </c>
    </row>
    <row r="316" spans="2:65" s="11" customFormat="1">
      <c r="B316" s="165"/>
      <c r="D316" s="166" t="s">
        <v>143</v>
      </c>
      <c r="E316" s="167" t="s">
        <v>5</v>
      </c>
      <c r="F316" s="168" t="s">
        <v>555</v>
      </c>
      <c r="H316" s="169">
        <v>4.2489999999999997</v>
      </c>
      <c r="I316" s="170"/>
      <c r="L316" s="165"/>
      <c r="M316" s="171"/>
      <c r="T316" s="172"/>
      <c r="AT316" s="167" t="s">
        <v>143</v>
      </c>
      <c r="AU316" s="167" t="s">
        <v>141</v>
      </c>
      <c r="AV316" s="11" t="s">
        <v>141</v>
      </c>
      <c r="AW316" s="11" t="s">
        <v>35</v>
      </c>
      <c r="AX316" s="11" t="s">
        <v>76</v>
      </c>
      <c r="AY316" s="167" t="s">
        <v>133</v>
      </c>
    </row>
    <row r="317" spans="2:65" s="11" customFormat="1">
      <c r="B317" s="165"/>
      <c r="D317" s="166" t="s">
        <v>143</v>
      </c>
      <c r="F317" s="168" t="s">
        <v>556</v>
      </c>
      <c r="H317" s="169">
        <v>4.6740000000000004</v>
      </c>
      <c r="I317" s="170"/>
      <c r="L317" s="165"/>
      <c r="M317" s="171"/>
      <c r="T317" s="172"/>
      <c r="AT317" s="167" t="s">
        <v>143</v>
      </c>
      <c r="AU317" s="167" t="s">
        <v>141</v>
      </c>
      <c r="AV317" s="11" t="s">
        <v>141</v>
      </c>
      <c r="AW317" s="11" t="s">
        <v>6</v>
      </c>
      <c r="AX317" s="11" t="s">
        <v>76</v>
      </c>
      <c r="AY317" s="167" t="s">
        <v>133</v>
      </c>
    </row>
    <row r="318" spans="2:65" s="1" customFormat="1" ht="38.25" customHeight="1">
      <c r="B318" s="152"/>
      <c r="C318" s="153">
        <v>123</v>
      </c>
      <c r="D318" s="153" t="s">
        <v>136</v>
      </c>
      <c r="E318" s="154" t="s">
        <v>557</v>
      </c>
      <c r="F318" s="155" t="s">
        <v>558</v>
      </c>
      <c r="G318" s="156" t="s">
        <v>214</v>
      </c>
      <c r="H318" s="157">
        <v>0.23599999999999999</v>
      </c>
      <c r="I318" s="158"/>
      <c r="J318" s="159">
        <f>ROUND(I318*H318,2)</f>
        <v>0</v>
      </c>
      <c r="K318" s="155"/>
      <c r="L318" s="38"/>
      <c r="M318" s="160" t="s">
        <v>5</v>
      </c>
      <c r="N318" s="161" t="s">
        <v>43</v>
      </c>
      <c r="P318" s="162">
        <f>O318*H318</f>
        <v>0</v>
      </c>
      <c r="Q318" s="162">
        <v>0</v>
      </c>
      <c r="R318" s="162">
        <f>Q318*H318</f>
        <v>0</v>
      </c>
      <c r="S318" s="162">
        <v>0</v>
      </c>
      <c r="T318" s="163">
        <f>S318*H318</f>
        <v>0</v>
      </c>
      <c r="AR318" s="22" t="s">
        <v>185</v>
      </c>
      <c r="AT318" s="22" t="s">
        <v>136</v>
      </c>
      <c r="AU318" s="22" t="s">
        <v>141</v>
      </c>
      <c r="AY318" s="22" t="s">
        <v>133</v>
      </c>
      <c r="BE318" s="164">
        <f>IF(N318="základní",J318,0)</f>
        <v>0</v>
      </c>
      <c r="BF318" s="164">
        <f>IF(N318="snížená",J318,0)</f>
        <v>0</v>
      </c>
      <c r="BG318" s="164">
        <f>IF(N318="zákl. přenesená",J318,0)</f>
        <v>0</v>
      </c>
      <c r="BH318" s="164">
        <f>IF(N318="sníž. přenesená",J318,0)</f>
        <v>0</v>
      </c>
      <c r="BI318" s="164">
        <f>IF(N318="nulová",J318,0)</f>
        <v>0</v>
      </c>
      <c r="BJ318" s="22" t="s">
        <v>141</v>
      </c>
      <c r="BK318" s="164">
        <f>ROUND(I318*H318,2)</f>
        <v>0</v>
      </c>
      <c r="BL318" s="22" t="s">
        <v>185</v>
      </c>
      <c r="BM318" s="22" t="s">
        <v>559</v>
      </c>
    </row>
    <row r="319" spans="2:65" s="10" customFormat="1" ht="29.85" customHeight="1">
      <c r="B319" s="140"/>
      <c r="D319" s="141" t="s">
        <v>70</v>
      </c>
      <c r="E319" s="150" t="s">
        <v>560</v>
      </c>
      <c r="F319" s="150" t="s">
        <v>561</v>
      </c>
      <c r="I319" s="143"/>
      <c r="J319" s="151">
        <f>BK319</f>
        <v>0</v>
      </c>
      <c r="L319" s="140"/>
      <c r="M319" s="145"/>
      <c r="P319" s="146">
        <f>SUM(P320:P330)</f>
        <v>0</v>
      </c>
      <c r="R319" s="146">
        <f>SUM(R320:R330)</f>
        <v>1.4494200000000001E-3</v>
      </c>
      <c r="T319" s="147">
        <f>SUM(T320:T330)</f>
        <v>1.7562000000000001E-2</v>
      </c>
      <c r="AR319" s="141" t="s">
        <v>141</v>
      </c>
      <c r="AT319" s="148" t="s">
        <v>70</v>
      </c>
      <c r="AU319" s="148" t="s">
        <v>76</v>
      </c>
      <c r="AY319" s="141" t="s">
        <v>133</v>
      </c>
      <c r="BK319" s="149">
        <f>SUM(BK320:BK330)</f>
        <v>0</v>
      </c>
    </row>
    <row r="320" spans="2:65" s="1" customFormat="1" ht="16.5" customHeight="1">
      <c r="B320" s="152"/>
      <c r="C320" s="153">
        <v>124</v>
      </c>
      <c r="D320" s="153" t="s">
        <v>136</v>
      </c>
      <c r="E320" s="154" t="s">
        <v>562</v>
      </c>
      <c r="F320" s="155" t="s">
        <v>563</v>
      </c>
      <c r="G320" s="156" t="s">
        <v>139</v>
      </c>
      <c r="H320" s="157">
        <v>5.8540000000000001</v>
      </c>
      <c r="I320" s="158"/>
      <c r="J320" s="159">
        <f>ROUND(I320*H320,2)</f>
        <v>0</v>
      </c>
      <c r="K320" s="155"/>
      <c r="L320" s="38"/>
      <c r="M320" s="160" t="s">
        <v>5</v>
      </c>
      <c r="N320" s="161" t="s">
        <v>43</v>
      </c>
      <c r="P320" s="162">
        <f>O320*H320</f>
        <v>0</v>
      </c>
      <c r="Q320" s="162">
        <v>0</v>
      </c>
      <c r="R320" s="162">
        <f>Q320*H320</f>
        <v>0</v>
      </c>
      <c r="S320" s="162">
        <v>3.0000000000000001E-3</v>
      </c>
      <c r="T320" s="163">
        <f>S320*H320</f>
        <v>1.7562000000000001E-2</v>
      </c>
      <c r="AR320" s="22" t="s">
        <v>185</v>
      </c>
      <c r="AT320" s="22" t="s">
        <v>136</v>
      </c>
      <c r="AU320" s="22" t="s">
        <v>141</v>
      </c>
      <c r="AY320" s="22" t="s">
        <v>133</v>
      </c>
      <c r="BE320" s="164">
        <f>IF(N320="základní",J320,0)</f>
        <v>0</v>
      </c>
      <c r="BF320" s="164">
        <f>IF(N320="snížená",J320,0)</f>
        <v>0</v>
      </c>
      <c r="BG320" s="164">
        <f>IF(N320="zákl. přenesená",J320,0)</f>
        <v>0</v>
      </c>
      <c r="BH320" s="164">
        <f>IF(N320="sníž. přenesená",J320,0)</f>
        <v>0</v>
      </c>
      <c r="BI320" s="164">
        <f>IF(N320="nulová",J320,0)</f>
        <v>0</v>
      </c>
      <c r="BJ320" s="22" t="s">
        <v>141</v>
      </c>
      <c r="BK320" s="164">
        <f>ROUND(I320*H320,2)</f>
        <v>0</v>
      </c>
      <c r="BL320" s="22" t="s">
        <v>185</v>
      </c>
      <c r="BM320" s="22" t="s">
        <v>564</v>
      </c>
    </row>
    <row r="321" spans="2:65" s="13" customFormat="1">
      <c r="B321" s="180"/>
      <c r="D321" s="166" t="s">
        <v>143</v>
      </c>
      <c r="E321" s="181" t="s">
        <v>5</v>
      </c>
      <c r="F321" s="182" t="s">
        <v>565</v>
      </c>
      <c r="H321" s="181" t="s">
        <v>5</v>
      </c>
      <c r="I321" s="183"/>
      <c r="L321" s="180"/>
      <c r="M321" s="184"/>
      <c r="T321" s="185"/>
      <c r="AT321" s="181" t="s">
        <v>143</v>
      </c>
      <c r="AU321" s="181" t="s">
        <v>141</v>
      </c>
      <c r="AV321" s="13" t="s">
        <v>76</v>
      </c>
      <c r="AW321" s="13" t="s">
        <v>35</v>
      </c>
      <c r="AX321" s="13" t="s">
        <v>71</v>
      </c>
      <c r="AY321" s="181" t="s">
        <v>133</v>
      </c>
    </row>
    <row r="322" spans="2:65" s="11" customFormat="1">
      <c r="B322" s="165"/>
      <c r="D322" s="166" t="s">
        <v>143</v>
      </c>
      <c r="E322" s="167" t="s">
        <v>5</v>
      </c>
      <c r="F322" s="168" t="s">
        <v>566</v>
      </c>
      <c r="H322" s="169">
        <v>1.0109999999999999</v>
      </c>
      <c r="I322" s="170"/>
      <c r="L322" s="165"/>
      <c r="M322" s="171"/>
      <c r="T322" s="172"/>
      <c r="AT322" s="167" t="s">
        <v>143</v>
      </c>
      <c r="AU322" s="167" t="s">
        <v>141</v>
      </c>
      <c r="AV322" s="11" t="s">
        <v>141</v>
      </c>
      <c r="AW322" s="11" t="s">
        <v>35</v>
      </c>
      <c r="AX322" s="11" t="s">
        <v>71</v>
      </c>
      <c r="AY322" s="167" t="s">
        <v>133</v>
      </c>
    </row>
    <row r="323" spans="2:65" s="11" customFormat="1">
      <c r="B323" s="165"/>
      <c r="D323" s="166" t="s">
        <v>143</v>
      </c>
      <c r="E323" s="167" t="s">
        <v>5</v>
      </c>
      <c r="F323" s="168" t="s">
        <v>567</v>
      </c>
      <c r="H323" s="169">
        <v>2.8479999999999999</v>
      </c>
      <c r="I323" s="170"/>
      <c r="L323" s="165"/>
      <c r="M323" s="171"/>
      <c r="T323" s="172"/>
      <c r="AT323" s="167" t="s">
        <v>143</v>
      </c>
      <c r="AU323" s="167" t="s">
        <v>141</v>
      </c>
      <c r="AV323" s="11" t="s">
        <v>141</v>
      </c>
      <c r="AW323" s="11" t="s">
        <v>35</v>
      </c>
      <c r="AX323" s="11" t="s">
        <v>71</v>
      </c>
      <c r="AY323" s="167" t="s">
        <v>133</v>
      </c>
    </row>
    <row r="324" spans="2:65" s="11" customFormat="1">
      <c r="B324" s="165"/>
      <c r="D324" s="166" t="s">
        <v>143</v>
      </c>
      <c r="E324" s="167" t="s">
        <v>5</v>
      </c>
      <c r="F324" s="168" t="s">
        <v>568</v>
      </c>
      <c r="H324" s="169">
        <v>1.9950000000000001</v>
      </c>
      <c r="I324" s="170"/>
      <c r="L324" s="165"/>
      <c r="M324" s="171"/>
      <c r="T324" s="172"/>
      <c r="AT324" s="167" t="s">
        <v>143</v>
      </c>
      <c r="AU324" s="167" t="s">
        <v>141</v>
      </c>
      <c r="AV324" s="11" t="s">
        <v>141</v>
      </c>
      <c r="AW324" s="11" t="s">
        <v>35</v>
      </c>
      <c r="AX324" s="11" t="s">
        <v>71</v>
      </c>
      <c r="AY324" s="167" t="s">
        <v>133</v>
      </c>
    </row>
    <row r="325" spans="2:65" s="12" customFormat="1">
      <c r="B325" s="173"/>
      <c r="D325" s="166" t="s">
        <v>143</v>
      </c>
      <c r="E325" s="174" t="s">
        <v>5</v>
      </c>
      <c r="F325" s="175" t="s">
        <v>150</v>
      </c>
      <c r="H325" s="176">
        <v>5.8540000000000001</v>
      </c>
      <c r="I325" s="177"/>
      <c r="L325" s="173"/>
      <c r="M325" s="178"/>
      <c r="T325" s="179"/>
      <c r="AT325" s="174" t="s">
        <v>143</v>
      </c>
      <c r="AU325" s="174" t="s">
        <v>141</v>
      </c>
      <c r="AV325" s="12" t="s">
        <v>140</v>
      </c>
      <c r="AW325" s="12" t="s">
        <v>35</v>
      </c>
      <c r="AX325" s="12" t="s">
        <v>76</v>
      </c>
      <c r="AY325" s="174" t="s">
        <v>133</v>
      </c>
    </row>
    <row r="326" spans="2:65" s="1" customFormat="1" ht="16.5" customHeight="1">
      <c r="B326" s="152"/>
      <c r="C326" s="153">
        <v>125</v>
      </c>
      <c r="D326" s="153" t="s">
        <v>136</v>
      </c>
      <c r="E326" s="154" t="s">
        <v>569</v>
      </c>
      <c r="F326" s="155" t="s">
        <v>570</v>
      </c>
      <c r="G326" s="156" t="s">
        <v>264</v>
      </c>
      <c r="H326" s="157">
        <v>5.44</v>
      </c>
      <c r="I326" s="158"/>
      <c r="J326" s="159">
        <f>ROUND(I326*H326,2)</f>
        <v>0</v>
      </c>
      <c r="K326" s="155"/>
      <c r="L326" s="38"/>
      <c r="M326" s="160" t="s">
        <v>5</v>
      </c>
      <c r="N326" s="161" t="s">
        <v>43</v>
      </c>
      <c r="P326" s="162">
        <f>O326*H326</f>
        <v>0</v>
      </c>
      <c r="Q326" s="162">
        <v>1.0000000000000001E-5</v>
      </c>
      <c r="R326" s="162">
        <f>Q326*H326</f>
        <v>5.4400000000000008E-5</v>
      </c>
      <c r="S326" s="162">
        <v>0</v>
      </c>
      <c r="T326" s="163">
        <f>S326*H326</f>
        <v>0</v>
      </c>
      <c r="AR326" s="22" t="s">
        <v>185</v>
      </c>
      <c r="AT326" s="22" t="s">
        <v>136</v>
      </c>
      <c r="AU326" s="22" t="s">
        <v>141</v>
      </c>
      <c r="AY326" s="22" t="s">
        <v>133</v>
      </c>
      <c r="BE326" s="164">
        <f>IF(N326="základní",J326,0)</f>
        <v>0</v>
      </c>
      <c r="BF326" s="164">
        <f>IF(N326="snížená",J326,0)</f>
        <v>0</v>
      </c>
      <c r="BG326" s="164">
        <f>IF(N326="zákl. přenesená",J326,0)</f>
        <v>0</v>
      </c>
      <c r="BH326" s="164">
        <f>IF(N326="sníž. přenesená",J326,0)</f>
        <v>0</v>
      </c>
      <c r="BI326" s="164">
        <f>IF(N326="nulová",J326,0)</f>
        <v>0</v>
      </c>
      <c r="BJ326" s="22" t="s">
        <v>141</v>
      </c>
      <c r="BK326" s="164">
        <f>ROUND(I326*H326,2)</f>
        <v>0</v>
      </c>
      <c r="BL326" s="22" t="s">
        <v>185</v>
      </c>
      <c r="BM326" s="22" t="s">
        <v>571</v>
      </c>
    </row>
    <row r="327" spans="2:65" s="11" customFormat="1">
      <c r="B327" s="165"/>
      <c r="D327" s="166" t="s">
        <v>143</v>
      </c>
      <c r="E327" s="167" t="s">
        <v>5</v>
      </c>
      <c r="F327" s="168" t="s">
        <v>491</v>
      </c>
      <c r="H327" s="169">
        <v>5.44</v>
      </c>
      <c r="I327" s="170"/>
      <c r="L327" s="165"/>
      <c r="M327" s="171"/>
      <c r="T327" s="172"/>
      <c r="AT327" s="167" t="s">
        <v>143</v>
      </c>
      <c r="AU327" s="167" t="s">
        <v>141</v>
      </c>
      <c r="AV327" s="11" t="s">
        <v>141</v>
      </c>
      <c r="AW327" s="11" t="s">
        <v>35</v>
      </c>
      <c r="AX327" s="11" t="s">
        <v>76</v>
      </c>
      <c r="AY327" s="167" t="s">
        <v>133</v>
      </c>
    </row>
    <row r="328" spans="2:65" s="1" customFormat="1" ht="16.5" customHeight="1">
      <c r="B328" s="152"/>
      <c r="C328" s="186">
        <v>126</v>
      </c>
      <c r="D328" s="186" t="s">
        <v>178</v>
      </c>
      <c r="E328" s="187" t="s">
        <v>572</v>
      </c>
      <c r="F328" s="188" t="s">
        <v>839</v>
      </c>
      <c r="G328" s="189" t="s">
        <v>264</v>
      </c>
      <c r="H328" s="190">
        <v>6.3410000000000002</v>
      </c>
      <c r="I328" s="191"/>
      <c r="J328" s="192">
        <f>ROUND(I328*H328,2)</f>
        <v>0</v>
      </c>
      <c r="K328" s="188"/>
      <c r="L328" s="193"/>
      <c r="M328" s="194" t="s">
        <v>5</v>
      </c>
      <c r="N328" s="195" t="s">
        <v>43</v>
      </c>
      <c r="P328" s="162">
        <f>O328*H328</f>
        <v>0</v>
      </c>
      <c r="Q328" s="162">
        <v>2.2000000000000001E-4</v>
      </c>
      <c r="R328" s="162">
        <f>Q328*H328</f>
        <v>1.3950200000000001E-3</v>
      </c>
      <c r="S328" s="162">
        <v>0</v>
      </c>
      <c r="T328" s="163">
        <f>S328*H328</f>
        <v>0</v>
      </c>
      <c r="AR328" s="22" t="s">
        <v>258</v>
      </c>
      <c r="AT328" s="22" t="s">
        <v>178</v>
      </c>
      <c r="AU328" s="22" t="s">
        <v>141</v>
      </c>
      <c r="AY328" s="22" t="s">
        <v>133</v>
      </c>
      <c r="BE328" s="164">
        <f>IF(N328="základní",J328,0)</f>
        <v>0</v>
      </c>
      <c r="BF328" s="164">
        <f>IF(N328="snížená",J328,0)</f>
        <v>0</v>
      </c>
      <c r="BG328" s="164">
        <f>IF(N328="zákl. přenesená",J328,0)</f>
        <v>0</v>
      </c>
      <c r="BH328" s="164">
        <f>IF(N328="sníž. přenesená",J328,0)</f>
        <v>0</v>
      </c>
      <c r="BI328" s="164">
        <f>IF(N328="nulová",J328,0)</f>
        <v>0</v>
      </c>
      <c r="BJ328" s="22" t="s">
        <v>141</v>
      </c>
      <c r="BK328" s="164">
        <f>ROUND(I328*H328,2)</f>
        <v>0</v>
      </c>
      <c r="BL328" s="22" t="s">
        <v>185</v>
      </c>
      <c r="BM328" s="22" t="s">
        <v>573</v>
      </c>
    </row>
    <row r="329" spans="2:65" s="11" customFormat="1">
      <c r="B329" s="165"/>
      <c r="D329" s="166" t="s">
        <v>143</v>
      </c>
      <c r="F329" s="168" t="s">
        <v>574</v>
      </c>
      <c r="H329" s="169">
        <v>6.3410000000000002</v>
      </c>
      <c r="I329" s="170"/>
      <c r="L329" s="165"/>
      <c r="M329" s="171"/>
      <c r="T329" s="172"/>
      <c r="AT329" s="167" t="s">
        <v>143</v>
      </c>
      <c r="AU329" s="167" t="s">
        <v>141</v>
      </c>
      <c r="AV329" s="11" t="s">
        <v>141</v>
      </c>
      <c r="AW329" s="11" t="s">
        <v>6</v>
      </c>
      <c r="AX329" s="11" t="s">
        <v>76</v>
      </c>
      <c r="AY329" s="167" t="s">
        <v>133</v>
      </c>
    </row>
    <row r="330" spans="2:65" s="1" customFormat="1" ht="38.25" customHeight="1">
      <c r="B330" s="152"/>
      <c r="C330" s="153">
        <v>127</v>
      </c>
      <c r="D330" s="153" t="s">
        <v>136</v>
      </c>
      <c r="E330" s="154" t="s">
        <v>575</v>
      </c>
      <c r="F330" s="155" t="s">
        <v>576</v>
      </c>
      <c r="G330" s="156" t="s">
        <v>214</v>
      </c>
      <c r="H330" s="157">
        <v>1E-3</v>
      </c>
      <c r="I330" s="158"/>
      <c r="J330" s="159">
        <f>ROUND(I330*H330,2)</f>
        <v>0</v>
      </c>
      <c r="K330" s="155"/>
      <c r="L330" s="38"/>
      <c r="M330" s="160" t="s">
        <v>5</v>
      </c>
      <c r="N330" s="161" t="s">
        <v>43</v>
      </c>
      <c r="P330" s="162">
        <f>O330*H330</f>
        <v>0</v>
      </c>
      <c r="Q330" s="162">
        <v>0</v>
      </c>
      <c r="R330" s="162">
        <f>Q330*H330</f>
        <v>0</v>
      </c>
      <c r="S330" s="162">
        <v>0</v>
      </c>
      <c r="T330" s="163">
        <f>S330*H330</f>
        <v>0</v>
      </c>
      <c r="AR330" s="22" t="s">
        <v>185</v>
      </c>
      <c r="AT330" s="22" t="s">
        <v>136</v>
      </c>
      <c r="AU330" s="22" t="s">
        <v>141</v>
      </c>
      <c r="AY330" s="22" t="s">
        <v>133</v>
      </c>
      <c r="BE330" s="164">
        <f>IF(N330="základní",J330,0)</f>
        <v>0</v>
      </c>
      <c r="BF330" s="164">
        <f>IF(N330="snížená",J330,0)</f>
        <v>0</v>
      </c>
      <c r="BG330" s="164">
        <f>IF(N330="zákl. přenesená",J330,0)</f>
        <v>0</v>
      </c>
      <c r="BH330" s="164">
        <f>IF(N330="sníž. přenesená",J330,0)</f>
        <v>0</v>
      </c>
      <c r="BI330" s="164">
        <f>IF(N330="nulová",J330,0)</f>
        <v>0</v>
      </c>
      <c r="BJ330" s="22" t="s">
        <v>141</v>
      </c>
      <c r="BK330" s="164">
        <f>ROUND(I330*H330,2)</f>
        <v>0</v>
      </c>
      <c r="BL330" s="22" t="s">
        <v>185</v>
      </c>
      <c r="BM330" s="22" t="s">
        <v>577</v>
      </c>
    </row>
    <row r="331" spans="2:65" s="10" customFormat="1" ht="29.85" customHeight="1">
      <c r="B331" s="140"/>
      <c r="D331" s="141" t="s">
        <v>70</v>
      </c>
      <c r="E331" s="150" t="s">
        <v>578</v>
      </c>
      <c r="F331" s="150" t="s">
        <v>579</v>
      </c>
      <c r="I331" s="143"/>
      <c r="J331" s="151">
        <f>BK331</f>
        <v>0</v>
      </c>
      <c r="L331" s="140"/>
      <c r="M331" s="145"/>
      <c r="P331" s="146">
        <f>SUM(P332:P339)</f>
        <v>0</v>
      </c>
      <c r="R331" s="146">
        <f>SUM(R332:R339)</f>
        <v>1.4474491599999997</v>
      </c>
      <c r="T331" s="147">
        <f>SUM(T332:T339)</f>
        <v>0</v>
      </c>
      <c r="AR331" s="141" t="s">
        <v>141</v>
      </c>
      <c r="AT331" s="148" t="s">
        <v>70</v>
      </c>
      <c r="AU331" s="148" t="s">
        <v>76</v>
      </c>
      <c r="AY331" s="141" t="s">
        <v>133</v>
      </c>
      <c r="BK331" s="149">
        <f>SUM(BK332:BK339)</f>
        <v>0</v>
      </c>
    </row>
    <row r="332" spans="2:65" s="1" customFormat="1" ht="25.5" customHeight="1">
      <c r="B332" s="152"/>
      <c r="C332" s="153">
        <v>128</v>
      </c>
      <c r="D332" s="153" t="s">
        <v>136</v>
      </c>
      <c r="E332" s="154" t="s">
        <v>580</v>
      </c>
      <c r="F332" s="155" t="s">
        <v>581</v>
      </c>
      <c r="G332" s="156" t="s">
        <v>139</v>
      </c>
      <c r="H332" s="157">
        <v>28.398</v>
      </c>
      <c r="I332" s="158"/>
      <c r="J332" s="159">
        <f>ROUND(I332*H332,2)</f>
        <v>0</v>
      </c>
      <c r="K332" s="155"/>
      <c r="L332" s="38"/>
      <c r="M332" s="160" t="s">
        <v>5</v>
      </c>
      <c r="N332" s="161" t="s">
        <v>43</v>
      </c>
      <c r="P332" s="162">
        <f>O332*H332</f>
        <v>0</v>
      </c>
      <c r="Q332" s="162">
        <v>3.3619999999999997E-2</v>
      </c>
      <c r="R332" s="162">
        <f>Q332*H332</f>
        <v>0.95474075999999986</v>
      </c>
      <c r="S332" s="162">
        <v>0</v>
      </c>
      <c r="T332" s="163">
        <f>S332*H332</f>
        <v>0</v>
      </c>
      <c r="AR332" s="22" t="s">
        <v>185</v>
      </c>
      <c r="AT332" s="22" t="s">
        <v>136</v>
      </c>
      <c r="AU332" s="22" t="s">
        <v>141</v>
      </c>
      <c r="AY332" s="22" t="s">
        <v>133</v>
      </c>
      <c r="BE332" s="164">
        <f>IF(N332="základní",J332,0)</f>
        <v>0</v>
      </c>
      <c r="BF332" s="164">
        <f>IF(N332="snížená",J332,0)</f>
        <v>0</v>
      </c>
      <c r="BG332" s="164">
        <f>IF(N332="zákl. přenesená",J332,0)</f>
        <v>0</v>
      </c>
      <c r="BH332" s="164">
        <f>IF(N332="sníž. přenesená",J332,0)</f>
        <v>0</v>
      </c>
      <c r="BI332" s="164">
        <f>IF(N332="nulová",J332,0)</f>
        <v>0</v>
      </c>
      <c r="BJ332" s="22" t="s">
        <v>141</v>
      </c>
      <c r="BK332" s="164">
        <f>ROUND(I332*H332,2)</f>
        <v>0</v>
      </c>
      <c r="BL332" s="22" t="s">
        <v>185</v>
      </c>
      <c r="BM332" s="22" t="s">
        <v>582</v>
      </c>
    </row>
    <row r="333" spans="2:65" s="11" customFormat="1">
      <c r="B333" s="165"/>
      <c r="D333" s="166" t="s">
        <v>143</v>
      </c>
      <c r="E333" s="167" t="s">
        <v>5</v>
      </c>
      <c r="F333" s="288" t="s">
        <v>873</v>
      </c>
      <c r="H333" s="169">
        <v>16.344000000000001</v>
      </c>
      <c r="I333" s="170"/>
      <c r="L333" s="165"/>
      <c r="M333" s="171"/>
      <c r="T333" s="172"/>
      <c r="AT333" s="167" t="s">
        <v>143</v>
      </c>
      <c r="AU333" s="167" t="s">
        <v>141</v>
      </c>
      <c r="AV333" s="11" t="s">
        <v>141</v>
      </c>
      <c r="AW333" s="11" t="s">
        <v>35</v>
      </c>
      <c r="AX333" s="11" t="s">
        <v>71</v>
      </c>
      <c r="AY333" s="167" t="s">
        <v>133</v>
      </c>
    </row>
    <row r="334" spans="2:65" s="11" customFormat="1">
      <c r="B334" s="165"/>
      <c r="D334" s="166" t="s">
        <v>143</v>
      </c>
      <c r="E334" s="167" t="s">
        <v>5</v>
      </c>
      <c r="F334" s="288" t="s">
        <v>874</v>
      </c>
      <c r="H334" s="169">
        <v>9.6240000000000006</v>
      </c>
      <c r="I334" s="170"/>
      <c r="L334" s="165"/>
      <c r="M334" s="171"/>
      <c r="T334" s="172"/>
      <c r="AT334" s="167" t="s">
        <v>143</v>
      </c>
      <c r="AU334" s="167" t="s">
        <v>141</v>
      </c>
      <c r="AV334" s="11" t="s">
        <v>141</v>
      </c>
      <c r="AW334" s="11" t="s">
        <v>35</v>
      </c>
      <c r="AX334" s="11" t="s">
        <v>71</v>
      </c>
      <c r="AY334" s="167" t="s">
        <v>133</v>
      </c>
    </row>
    <row r="335" spans="2:65" s="11" customFormat="1">
      <c r="B335" s="165"/>
      <c r="D335" s="166" t="s">
        <v>143</v>
      </c>
      <c r="E335" s="167" t="s">
        <v>5</v>
      </c>
      <c r="F335" s="168" t="s">
        <v>583</v>
      </c>
      <c r="H335" s="169">
        <v>2.4300000000000002</v>
      </c>
      <c r="I335" s="170"/>
      <c r="L335" s="165"/>
      <c r="M335" s="171"/>
      <c r="T335" s="172"/>
      <c r="AT335" s="167" t="s">
        <v>143</v>
      </c>
      <c r="AU335" s="167" t="s">
        <v>141</v>
      </c>
      <c r="AV335" s="11" t="s">
        <v>141</v>
      </c>
      <c r="AW335" s="11" t="s">
        <v>35</v>
      </c>
      <c r="AX335" s="11" t="s">
        <v>71</v>
      </c>
      <c r="AY335" s="167" t="s">
        <v>133</v>
      </c>
    </row>
    <row r="336" spans="2:65" s="12" customFormat="1">
      <c r="B336" s="173"/>
      <c r="D336" s="166" t="s">
        <v>143</v>
      </c>
      <c r="E336" s="174" t="s">
        <v>5</v>
      </c>
      <c r="F336" s="175" t="s">
        <v>150</v>
      </c>
      <c r="H336" s="176">
        <v>28.398</v>
      </c>
      <c r="I336" s="177"/>
      <c r="L336" s="173"/>
      <c r="M336" s="178"/>
      <c r="T336" s="179"/>
      <c r="AT336" s="174" t="s">
        <v>143</v>
      </c>
      <c r="AU336" s="174" t="s">
        <v>141</v>
      </c>
      <c r="AV336" s="12" t="s">
        <v>140</v>
      </c>
      <c r="AW336" s="12" t="s">
        <v>35</v>
      </c>
      <c r="AX336" s="12" t="s">
        <v>76</v>
      </c>
      <c r="AY336" s="174" t="s">
        <v>133</v>
      </c>
    </row>
    <row r="337" spans="2:65" s="1" customFormat="1" ht="26.25" customHeight="1">
      <c r="B337" s="152"/>
      <c r="C337" s="186">
        <v>129</v>
      </c>
      <c r="D337" s="186" t="s">
        <v>178</v>
      </c>
      <c r="E337" s="187" t="s">
        <v>584</v>
      </c>
      <c r="F337" s="188" t="s">
        <v>865</v>
      </c>
      <c r="G337" s="189" t="s">
        <v>139</v>
      </c>
      <c r="H337" s="190">
        <v>31.238</v>
      </c>
      <c r="I337" s="191"/>
      <c r="J337" s="192">
        <f>ROUND(I337*H337,2)</f>
        <v>0</v>
      </c>
      <c r="K337" s="188"/>
      <c r="L337" s="193"/>
      <c r="M337" s="194" t="s">
        <v>5</v>
      </c>
      <c r="N337" s="195" t="s">
        <v>43</v>
      </c>
      <c r="P337" s="162">
        <f>O337*H337</f>
        <v>0</v>
      </c>
      <c r="Q337" s="162">
        <v>1.55E-2</v>
      </c>
      <c r="R337" s="162">
        <f>Q337*H337</f>
        <v>0.48418899999999998</v>
      </c>
      <c r="S337" s="162">
        <v>0</v>
      </c>
      <c r="T337" s="163">
        <f>S337*H337</f>
        <v>0</v>
      </c>
      <c r="AR337" s="22" t="s">
        <v>258</v>
      </c>
      <c r="AT337" s="22" t="s">
        <v>178</v>
      </c>
      <c r="AU337" s="22" t="s">
        <v>141</v>
      </c>
      <c r="AY337" s="22" t="s">
        <v>133</v>
      </c>
      <c r="BE337" s="164">
        <f>IF(N337="základní",J337,0)</f>
        <v>0</v>
      </c>
      <c r="BF337" s="164">
        <f>IF(N337="snížená",J337,0)</f>
        <v>0</v>
      </c>
      <c r="BG337" s="164">
        <f>IF(N337="zákl. přenesená",J337,0)</f>
        <v>0</v>
      </c>
      <c r="BH337" s="164">
        <f>IF(N337="sníž. přenesená",J337,0)</f>
        <v>0</v>
      </c>
      <c r="BI337" s="164">
        <f>IF(N337="nulová",J337,0)</f>
        <v>0</v>
      </c>
      <c r="BJ337" s="22" t="s">
        <v>141</v>
      </c>
      <c r="BK337" s="164">
        <f>ROUND(I337*H337,2)</f>
        <v>0</v>
      </c>
      <c r="BL337" s="22" t="s">
        <v>185</v>
      </c>
      <c r="BM337" s="22" t="s">
        <v>585</v>
      </c>
    </row>
    <row r="338" spans="2:65" s="11" customFormat="1">
      <c r="B338" s="165"/>
      <c r="D338" s="166" t="s">
        <v>143</v>
      </c>
      <c r="E338" s="167" t="s">
        <v>5</v>
      </c>
      <c r="F338" s="288" t="s">
        <v>875</v>
      </c>
      <c r="H338" s="169">
        <v>31.238</v>
      </c>
      <c r="I338" s="170"/>
      <c r="L338" s="165"/>
      <c r="M338" s="171"/>
      <c r="T338" s="172"/>
      <c r="AT338" s="167" t="s">
        <v>143</v>
      </c>
      <c r="AU338" s="167" t="s">
        <v>141</v>
      </c>
      <c r="AV338" s="11" t="s">
        <v>141</v>
      </c>
      <c r="AW338" s="11" t="s">
        <v>35</v>
      </c>
      <c r="AX338" s="11" t="s">
        <v>76</v>
      </c>
      <c r="AY338" s="167" t="s">
        <v>133</v>
      </c>
    </row>
    <row r="339" spans="2:65" s="1" customFormat="1" ht="16.5" customHeight="1">
      <c r="B339" s="152">
        <v>132</v>
      </c>
      <c r="C339" s="153">
        <v>130</v>
      </c>
      <c r="D339" s="153" t="s">
        <v>136</v>
      </c>
      <c r="E339" s="154" t="s">
        <v>586</v>
      </c>
      <c r="F339" s="155" t="s">
        <v>587</v>
      </c>
      <c r="G339" s="156" t="s">
        <v>139</v>
      </c>
      <c r="H339" s="157">
        <v>28.398</v>
      </c>
      <c r="I339" s="158"/>
      <c r="J339" s="159">
        <f>ROUND(I339*H339,2)</f>
        <v>0</v>
      </c>
      <c r="K339" s="155"/>
      <c r="L339" s="38"/>
      <c r="M339" s="160" t="s">
        <v>5</v>
      </c>
      <c r="N339" s="161" t="s">
        <v>43</v>
      </c>
      <c r="P339" s="162">
        <f>O339*H339</f>
        <v>0</v>
      </c>
      <c r="Q339" s="162">
        <v>2.9999999999999997E-4</v>
      </c>
      <c r="R339" s="162">
        <f>Q339*H339</f>
        <v>8.5193999999999999E-3</v>
      </c>
      <c r="S339" s="162">
        <v>0</v>
      </c>
      <c r="T339" s="163">
        <f>S339*H339</f>
        <v>0</v>
      </c>
      <c r="AR339" s="22" t="s">
        <v>185</v>
      </c>
      <c r="AT339" s="22" t="s">
        <v>136</v>
      </c>
      <c r="AU339" s="22" t="s">
        <v>141</v>
      </c>
      <c r="AY339" s="22" t="s">
        <v>133</v>
      </c>
      <c r="BE339" s="164">
        <f>IF(N339="základní",J339,0)</f>
        <v>0</v>
      </c>
      <c r="BF339" s="164">
        <f>IF(N339="snížená",J339,0)</f>
        <v>0</v>
      </c>
      <c r="BG339" s="164">
        <f>IF(N339="zákl. přenesená",J339,0)</f>
        <v>0</v>
      </c>
      <c r="BH339" s="164">
        <f>IF(N339="sníž. přenesená",J339,0)</f>
        <v>0</v>
      </c>
      <c r="BI339" s="164">
        <f>IF(N339="nulová",J339,0)</f>
        <v>0</v>
      </c>
      <c r="BJ339" s="22" t="s">
        <v>141</v>
      </c>
      <c r="BK339" s="164">
        <f>ROUND(I339*H339,2)</f>
        <v>0</v>
      </c>
      <c r="BL339" s="22" t="s">
        <v>185</v>
      </c>
      <c r="BM339" s="22" t="s">
        <v>588</v>
      </c>
    </row>
    <row r="340" spans="2:65" s="10" customFormat="1" ht="29.85" customHeight="1">
      <c r="B340" s="140"/>
      <c r="D340" s="141" t="s">
        <v>70</v>
      </c>
      <c r="E340" s="150" t="s">
        <v>589</v>
      </c>
      <c r="F340" s="150" t="s">
        <v>590</v>
      </c>
      <c r="I340" s="143"/>
      <c r="J340" s="151">
        <f>BK340</f>
        <v>0</v>
      </c>
      <c r="L340" s="140"/>
      <c r="M340" s="145"/>
      <c r="P340" s="146">
        <f>SUM(P341:P345)</f>
        <v>0</v>
      </c>
      <c r="R340" s="146">
        <f>SUM(R341:R345)</f>
        <v>1.6169999999999999E-3</v>
      </c>
      <c r="T340" s="147">
        <f>SUM(T341:T345)</f>
        <v>0</v>
      </c>
      <c r="AR340" s="141" t="s">
        <v>141</v>
      </c>
      <c r="AT340" s="148" t="s">
        <v>70</v>
      </c>
      <c r="AU340" s="148" t="s">
        <v>76</v>
      </c>
      <c r="AY340" s="141" t="s">
        <v>133</v>
      </c>
      <c r="BK340" s="149">
        <f>SUM(BK341:BK345)</f>
        <v>0</v>
      </c>
    </row>
    <row r="341" spans="2:65" s="1" customFormat="1" ht="25.5" customHeight="1">
      <c r="B341" s="152"/>
      <c r="C341" s="153">
        <v>131</v>
      </c>
      <c r="D341" s="153" t="s">
        <v>136</v>
      </c>
      <c r="E341" s="154" t="s">
        <v>591</v>
      </c>
      <c r="F341" s="155" t="s">
        <v>592</v>
      </c>
      <c r="G341" s="156" t="s">
        <v>139</v>
      </c>
      <c r="H341" s="157">
        <v>4.9000000000000004</v>
      </c>
      <c r="I341" s="158"/>
      <c r="J341" s="159">
        <f>ROUND(I341*H341,2)</f>
        <v>0</v>
      </c>
      <c r="K341" s="155"/>
      <c r="L341" s="38"/>
      <c r="M341" s="160" t="s">
        <v>5</v>
      </c>
      <c r="N341" s="161" t="s">
        <v>43</v>
      </c>
      <c r="P341" s="162">
        <f>O341*H341</f>
        <v>0</v>
      </c>
      <c r="Q341" s="162">
        <v>6.9999999999999994E-5</v>
      </c>
      <c r="R341" s="162">
        <f>Q341*H341</f>
        <v>3.4299999999999999E-4</v>
      </c>
      <c r="S341" s="162">
        <v>0</v>
      </c>
      <c r="T341" s="163">
        <f>S341*H341</f>
        <v>0</v>
      </c>
      <c r="AR341" s="22" t="s">
        <v>185</v>
      </c>
      <c r="AT341" s="22" t="s">
        <v>136</v>
      </c>
      <c r="AU341" s="22" t="s">
        <v>141</v>
      </c>
      <c r="AY341" s="22" t="s">
        <v>133</v>
      </c>
      <c r="BE341" s="164">
        <f>IF(N341="základní",J341,0)</f>
        <v>0</v>
      </c>
      <c r="BF341" s="164">
        <f>IF(N341="snížená",J341,0)</f>
        <v>0</v>
      </c>
      <c r="BG341" s="164">
        <f>IF(N341="zákl. přenesená",J341,0)</f>
        <v>0</v>
      </c>
      <c r="BH341" s="164">
        <f>IF(N341="sníž. přenesená",J341,0)</f>
        <v>0</v>
      </c>
      <c r="BI341" s="164">
        <f>IF(N341="nulová",J341,0)</f>
        <v>0</v>
      </c>
      <c r="BJ341" s="22" t="s">
        <v>141</v>
      </c>
      <c r="BK341" s="164">
        <f>ROUND(I341*H341,2)</f>
        <v>0</v>
      </c>
      <c r="BL341" s="22" t="s">
        <v>185</v>
      </c>
      <c r="BM341" s="22" t="s">
        <v>593</v>
      </c>
    </row>
    <row r="342" spans="2:65" s="1" customFormat="1" ht="16.5" customHeight="1">
      <c r="B342" s="152"/>
      <c r="C342" s="153">
        <v>132</v>
      </c>
      <c r="D342" s="153" t="s">
        <v>136</v>
      </c>
      <c r="E342" s="154" t="s">
        <v>594</v>
      </c>
      <c r="F342" s="155" t="s">
        <v>595</v>
      </c>
      <c r="G342" s="156" t="s">
        <v>139</v>
      </c>
      <c r="H342" s="157">
        <v>4.9000000000000004</v>
      </c>
      <c r="I342" s="158"/>
      <c r="J342" s="159">
        <f>ROUND(I342*H342,2)</f>
        <v>0</v>
      </c>
      <c r="K342" s="155"/>
      <c r="L342" s="38"/>
      <c r="M342" s="160" t="s">
        <v>5</v>
      </c>
      <c r="N342" s="161" t="s">
        <v>43</v>
      </c>
      <c r="P342" s="162">
        <f>O342*H342</f>
        <v>0</v>
      </c>
      <c r="Q342" s="162">
        <v>1.3999999999999999E-4</v>
      </c>
      <c r="R342" s="162">
        <f>Q342*H342</f>
        <v>6.8599999999999998E-4</v>
      </c>
      <c r="S342" s="162">
        <v>0</v>
      </c>
      <c r="T342" s="163">
        <f>S342*H342</f>
        <v>0</v>
      </c>
      <c r="AR342" s="22" t="s">
        <v>185</v>
      </c>
      <c r="AT342" s="22" t="s">
        <v>136</v>
      </c>
      <c r="AU342" s="22" t="s">
        <v>141</v>
      </c>
      <c r="AY342" s="22" t="s">
        <v>133</v>
      </c>
      <c r="BE342" s="164">
        <f>IF(N342="základní",J342,0)</f>
        <v>0</v>
      </c>
      <c r="BF342" s="164">
        <f>IF(N342="snížená",J342,0)</f>
        <v>0</v>
      </c>
      <c r="BG342" s="164">
        <f>IF(N342="zákl. přenesená",J342,0)</f>
        <v>0</v>
      </c>
      <c r="BH342" s="164">
        <f>IF(N342="sníž. přenesená",J342,0)</f>
        <v>0</v>
      </c>
      <c r="BI342" s="164">
        <f>IF(N342="nulová",J342,0)</f>
        <v>0</v>
      </c>
      <c r="BJ342" s="22" t="s">
        <v>141</v>
      </c>
      <c r="BK342" s="164">
        <f>ROUND(I342*H342,2)</f>
        <v>0</v>
      </c>
      <c r="BL342" s="22" t="s">
        <v>185</v>
      </c>
      <c r="BM342" s="22" t="s">
        <v>596</v>
      </c>
    </row>
    <row r="343" spans="2:65" s="13" customFormat="1">
      <c r="B343" s="180"/>
      <c r="D343" s="166" t="s">
        <v>143</v>
      </c>
      <c r="E343" s="181" t="s">
        <v>5</v>
      </c>
      <c r="F343" s="182" t="s">
        <v>597</v>
      </c>
      <c r="H343" s="181" t="s">
        <v>5</v>
      </c>
      <c r="I343" s="183"/>
      <c r="L343" s="180"/>
      <c r="M343" s="184"/>
      <c r="T343" s="185"/>
      <c r="AT343" s="181" t="s">
        <v>143</v>
      </c>
      <c r="AU343" s="181" t="s">
        <v>141</v>
      </c>
      <c r="AV343" s="13" t="s">
        <v>76</v>
      </c>
      <c r="AW343" s="13" t="s">
        <v>35</v>
      </c>
      <c r="AX343" s="13" t="s">
        <v>71</v>
      </c>
      <c r="AY343" s="181" t="s">
        <v>133</v>
      </c>
    </row>
    <row r="344" spans="2:65" s="11" customFormat="1">
      <c r="B344" s="165"/>
      <c r="D344" s="166" t="s">
        <v>143</v>
      </c>
      <c r="E344" s="167" t="s">
        <v>5</v>
      </c>
      <c r="F344" s="168" t="s">
        <v>598</v>
      </c>
      <c r="H344" s="169">
        <v>4.9000000000000004</v>
      </c>
      <c r="I344" s="170"/>
      <c r="L344" s="165"/>
      <c r="M344" s="171"/>
      <c r="T344" s="172"/>
      <c r="AT344" s="167" t="s">
        <v>143</v>
      </c>
      <c r="AU344" s="167" t="s">
        <v>141</v>
      </c>
      <c r="AV344" s="11" t="s">
        <v>141</v>
      </c>
      <c r="AW344" s="11" t="s">
        <v>35</v>
      </c>
      <c r="AX344" s="11" t="s">
        <v>76</v>
      </c>
      <c r="AY344" s="167" t="s">
        <v>133</v>
      </c>
    </row>
    <row r="345" spans="2:65" s="1" customFormat="1" ht="25.5" customHeight="1">
      <c r="B345" s="152"/>
      <c r="C345" s="153">
        <v>133</v>
      </c>
      <c r="D345" s="153" t="s">
        <v>136</v>
      </c>
      <c r="E345" s="154" t="s">
        <v>599</v>
      </c>
      <c r="F345" s="155" t="s">
        <v>600</v>
      </c>
      <c r="G345" s="156" t="s">
        <v>139</v>
      </c>
      <c r="H345" s="157">
        <v>4.9000000000000004</v>
      </c>
      <c r="I345" s="158"/>
      <c r="J345" s="159">
        <f>ROUND(I345*H345,2)</f>
        <v>0</v>
      </c>
      <c r="K345" s="155"/>
      <c r="L345" s="38"/>
      <c r="M345" s="160" t="s">
        <v>5</v>
      </c>
      <c r="N345" s="161" t="s">
        <v>43</v>
      </c>
      <c r="P345" s="162">
        <f>O345*H345</f>
        <v>0</v>
      </c>
      <c r="Q345" s="162">
        <v>1.2E-4</v>
      </c>
      <c r="R345" s="162">
        <f>Q345*H345</f>
        <v>5.8800000000000009E-4</v>
      </c>
      <c r="S345" s="162">
        <v>0</v>
      </c>
      <c r="T345" s="163">
        <f>S345*H345</f>
        <v>0</v>
      </c>
      <c r="AR345" s="22" t="s">
        <v>185</v>
      </c>
      <c r="AT345" s="22" t="s">
        <v>136</v>
      </c>
      <c r="AU345" s="22" t="s">
        <v>141</v>
      </c>
      <c r="AY345" s="22" t="s">
        <v>133</v>
      </c>
      <c r="BE345" s="164">
        <f>IF(N345="základní",J345,0)</f>
        <v>0</v>
      </c>
      <c r="BF345" s="164">
        <f>IF(N345="snížená",J345,0)</f>
        <v>0</v>
      </c>
      <c r="BG345" s="164">
        <f>IF(N345="zákl. přenesená",J345,0)</f>
        <v>0</v>
      </c>
      <c r="BH345" s="164">
        <f>IF(N345="sníž. přenesená",J345,0)</f>
        <v>0</v>
      </c>
      <c r="BI345" s="164">
        <f>IF(N345="nulová",J345,0)</f>
        <v>0</v>
      </c>
      <c r="BJ345" s="22" t="s">
        <v>141</v>
      </c>
      <c r="BK345" s="164">
        <f>ROUND(I345*H345,2)</f>
        <v>0</v>
      </c>
      <c r="BL345" s="22" t="s">
        <v>185</v>
      </c>
      <c r="BM345" s="22" t="s">
        <v>601</v>
      </c>
    </row>
    <row r="346" spans="2:65" s="10" customFormat="1" ht="29.85" customHeight="1">
      <c r="B346" s="140"/>
      <c r="D346" s="141" t="s">
        <v>70</v>
      </c>
      <c r="E346" s="150" t="s">
        <v>602</v>
      </c>
      <c r="F346" s="150" t="s">
        <v>603</v>
      </c>
      <c r="I346" s="143"/>
      <c r="J346" s="151">
        <f>BK346</f>
        <v>0</v>
      </c>
      <c r="L346" s="140"/>
      <c r="M346" s="145"/>
      <c r="P346" s="146">
        <f>SUM(P347:P359)</f>
        <v>0</v>
      </c>
      <c r="R346" s="146">
        <f>SUM(R347:R359)</f>
        <v>1.9535629999999998E-2</v>
      </c>
      <c r="T346" s="147">
        <f>SUM(T347:T359)</f>
        <v>0</v>
      </c>
      <c r="AR346" s="141" t="s">
        <v>141</v>
      </c>
      <c r="AT346" s="148" t="s">
        <v>70</v>
      </c>
      <c r="AU346" s="148" t="s">
        <v>76</v>
      </c>
      <c r="AY346" s="141" t="s">
        <v>133</v>
      </c>
      <c r="BK346" s="149">
        <f>SUM(BK347:BK359)</f>
        <v>0</v>
      </c>
    </row>
    <row r="347" spans="2:65" s="1" customFormat="1" ht="16.5" customHeight="1">
      <c r="B347" s="152"/>
      <c r="C347" s="153">
        <v>134</v>
      </c>
      <c r="D347" s="153" t="s">
        <v>136</v>
      </c>
      <c r="E347" s="154" t="s">
        <v>183</v>
      </c>
      <c r="F347" s="155" t="s">
        <v>184</v>
      </c>
      <c r="G347" s="156" t="s">
        <v>139</v>
      </c>
      <c r="H347" s="157">
        <v>52.798999999999999</v>
      </c>
      <c r="I347" s="158"/>
      <c r="J347" s="159">
        <f>ROUND(I347*H347,2)</f>
        <v>0</v>
      </c>
      <c r="K347" s="155"/>
      <c r="L347" s="38"/>
      <c r="M347" s="160" t="s">
        <v>5</v>
      </c>
      <c r="N347" s="161" t="s">
        <v>43</v>
      </c>
      <c r="P347" s="162">
        <f>O347*H347</f>
        <v>0</v>
      </c>
      <c r="Q347" s="162">
        <v>0</v>
      </c>
      <c r="R347" s="162">
        <f>Q347*H347</f>
        <v>0</v>
      </c>
      <c r="S347" s="162">
        <v>0</v>
      </c>
      <c r="T347" s="163">
        <f>S347*H347</f>
        <v>0</v>
      </c>
      <c r="AR347" s="22" t="s">
        <v>185</v>
      </c>
      <c r="AT347" s="22" t="s">
        <v>136</v>
      </c>
      <c r="AU347" s="22" t="s">
        <v>141</v>
      </c>
      <c r="AY347" s="22" t="s">
        <v>133</v>
      </c>
      <c r="BE347" s="164">
        <f>IF(N347="základní",J347,0)</f>
        <v>0</v>
      </c>
      <c r="BF347" s="164">
        <f>IF(N347="snížená",J347,0)</f>
        <v>0</v>
      </c>
      <c r="BG347" s="164">
        <f>IF(N347="zákl. přenesená",J347,0)</f>
        <v>0</v>
      </c>
      <c r="BH347" s="164">
        <f>IF(N347="sníž. přenesená",J347,0)</f>
        <v>0</v>
      </c>
      <c r="BI347" s="164">
        <f>IF(N347="nulová",J347,0)</f>
        <v>0</v>
      </c>
      <c r="BJ347" s="22" t="s">
        <v>141</v>
      </c>
      <c r="BK347" s="164">
        <f>ROUND(I347*H347,2)</f>
        <v>0</v>
      </c>
      <c r="BL347" s="22" t="s">
        <v>185</v>
      </c>
      <c r="BM347" s="22" t="s">
        <v>604</v>
      </c>
    </row>
    <row r="348" spans="2:65" s="13" customFormat="1">
      <c r="B348" s="180"/>
      <c r="D348" s="166" t="s">
        <v>143</v>
      </c>
      <c r="E348" s="181" t="s">
        <v>5</v>
      </c>
      <c r="F348" s="182" t="s">
        <v>189</v>
      </c>
      <c r="H348" s="181" t="s">
        <v>5</v>
      </c>
      <c r="I348" s="183"/>
      <c r="L348" s="180"/>
      <c r="M348" s="184"/>
      <c r="T348" s="185"/>
      <c r="AT348" s="181" t="s">
        <v>143</v>
      </c>
      <c r="AU348" s="181" t="s">
        <v>141</v>
      </c>
      <c r="AV348" s="13" t="s">
        <v>76</v>
      </c>
      <c r="AW348" s="13" t="s">
        <v>35</v>
      </c>
      <c r="AX348" s="13" t="s">
        <v>71</v>
      </c>
      <c r="AY348" s="181" t="s">
        <v>133</v>
      </c>
    </row>
    <row r="349" spans="2:65" s="11" customFormat="1">
      <c r="B349" s="165"/>
      <c r="D349" s="166" t="s">
        <v>143</v>
      </c>
      <c r="E349" s="167" t="s">
        <v>5</v>
      </c>
      <c r="F349" s="168" t="s">
        <v>173</v>
      </c>
      <c r="H349" s="169">
        <v>0.99299999999999999</v>
      </c>
      <c r="I349" s="170"/>
      <c r="L349" s="165"/>
      <c r="M349" s="171"/>
      <c r="T349" s="172"/>
      <c r="AT349" s="167" t="s">
        <v>143</v>
      </c>
      <c r="AU349" s="167" t="s">
        <v>141</v>
      </c>
      <c r="AV349" s="11" t="s">
        <v>141</v>
      </c>
      <c r="AW349" s="11" t="s">
        <v>35</v>
      </c>
      <c r="AX349" s="11" t="s">
        <v>71</v>
      </c>
      <c r="AY349" s="167" t="s">
        <v>133</v>
      </c>
    </row>
    <row r="350" spans="2:65" s="11" customFormat="1">
      <c r="B350" s="165"/>
      <c r="D350" s="166" t="s">
        <v>143</v>
      </c>
      <c r="E350" s="167" t="s">
        <v>5</v>
      </c>
      <c r="F350" s="168" t="s">
        <v>172</v>
      </c>
      <c r="H350" s="169">
        <v>2.87</v>
      </c>
      <c r="I350" s="170"/>
      <c r="L350" s="165"/>
      <c r="M350" s="171"/>
      <c r="T350" s="172"/>
      <c r="AT350" s="167" t="s">
        <v>143</v>
      </c>
      <c r="AU350" s="167" t="s">
        <v>141</v>
      </c>
      <c r="AV350" s="11" t="s">
        <v>141</v>
      </c>
      <c r="AW350" s="11" t="s">
        <v>35</v>
      </c>
      <c r="AX350" s="11" t="s">
        <v>71</v>
      </c>
      <c r="AY350" s="167" t="s">
        <v>133</v>
      </c>
    </row>
    <row r="351" spans="2:65" s="13" customFormat="1">
      <c r="B351" s="180"/>
      <c r="D351" s="166" t="s">
        <v>143</v>
      </c>
      <c r="E351" s="181" t="s">
        <v>5</v>
      </c>
      <c r="F351" s="182" t="s">
        <v>605</v>
      </c>
      <c r="H351" s="181" t="s">
        <v>5</v>
      </c>
      <c r="I351" s="183"/>
      <c r="L351" s="180"/>
      <c r="M351" s="184"/>
      <c r="T351" s="185"/>
      <c r="AT351" s="181" t="s">
        <v>143</v>
      </c>
      <c r="AU351" s="181" t="s">
        <v>141</v>
      </c>
      <c r="AV351" s="13" t="s">
        <v>76</v>
      </c>
      <c r="AW351" s="13" t="s">
        <v>35</v>
      </c>
      <c r="AX351" s="13" t="s">
        <v>71</v>
      </c>
      <c r="AY351" s="181" t="s">
        <v>133</v>
      </c>
    </row>
    <row r="352" spans="2:65" s="11" customFormat="1">
      <c r="B352" s="165"/>
      <c r="D352" s="166" t="s">
        <v>143</v>
      </c>
      <c r="E352" s="167" t="s">
        <v>5</v>
      </c>
      <c r="F352" s="168" t="s">
        <v>606</v>
      </c>
      <c r="H352" s="169">
        <v>4.0860000000000003</v>
      </c>
      <c r="I352" s="170"/>
      <c r="L352" s="165"/>
      <c r="M352" s="171"/>
      <c r="T352" s="172"/>
      <c r="AT352" s="167" t="s">
        <v>143</v>
      </c>
      <c r="AU352" s="167" t="s">
        <v>141</v>
      </c>
      <c r="AV352" s="11" t="s">
        <v>141</v>
      </c>
      <c r="AW352" s="11" t="s">
        <v>35</v>
      </c>
      <c r="AX352" s="11" t="s">
        <v>71</v>
      </c>
      <c r="AY352" s="167" t="s">
        <v>133</v>
      </c>
    </row>
    <row r="353" spans="2:65" s="11" customFormat="1">
      <c r="B353" s="165"/>
      <c r="D353" s="166" t="s">
        <v>143</v>
      </c>
      <c r="E353" s="167" t="s">
        <v>5</v>
      </c>
      <c r="F353" s="168" t="s">
        <v>607</v>
      </c>
      <c r="H353" s="169">
        <v>2.4060000000000001</v>
      </c>
      <c r="I353" s="170"/>
      <c r="L353" s="165"/>
      <c r="M353" s="171"/>
      <c r="T353" s="172"/>
      <c r="AT353" s="167" t="s">
        <v>143</v>
      </c>
      <c r="AU353" s="167" t="s">
        <v>141</v>
      </c>
      <c r="AV353" s="11" t="s">
        <v>141</v>
      </c>
      <c r="AW353" s="11" t="s">
        <v>35</v>
      </c>
      <c r="AX353" s="11" t="s">
        <v>71</v>
      </c>
      <c r="AY353" s="167" t="s">
        <v>133</v>
      </c>
    </row>
    <row r="354" spans="2:65" s="11" customFormat="1">
      <c r="B354" s="165"/>
      <c r="D354" s="166" t="s">
        <v>143</v>
      </c>
      <c r="E354" s="167" t="s">
        <v>5</v>
      </c>
      <c r="F354" s="168" t="s">
        <v>608</v>
      </c>
      <c r="H354" s="169">
        <v>8.8000000000000007</v>
      </c>
      <c r="I354" s="170"/>
      <c r="L354" s="165"/>
      <c r="M354" s="171"/>
      <c r="T354" s="172"/>
      <c r="AT354" s="167" t="s">
        <v>143</v>
      </c>
      <c r="AU354" s="167" t="s">
        <v>141</v>
      </c>
      <c r="AV354" s="11" t="s">
        <v>141</v>
      </c>
      <c r="AW354" s="11" t="s">
        <v>35</v>
      </c>
      <c r="AX354" s="11" t="s">
        <v>71</v>
      </c>
      <c r="AY354" s="167" t="s">
        <v>133</v>
      </c>
    </row>
    <row r="355" spans="2:65" s="13" customFormat="1">
      <c r="B355" s="180"/>
      <c r="D355" s="166" t="s">
        <v>143</v>
      </c>
      <c r="E355" s="181" t="s">
        <v>5</v>
      </c>
      <c r="F355" s="182" t="s">
        <v>609</v>
      </c>
      <c r="H355" s="181" t="s">
        <v>5</v>
      </c>
      <c r="I355" s="183"/>
      <c r="L355" s="180"/>
      <c r="M355" s="184"/>
      <c r="T355" s="185"/>
      <c r="AT355" s="181" t="s">
        <v>143</v>
      </c>
      <c r="AU355" s="181" t="s">
        <v>141</v>
      </c>
      <c r="AV355" s="13" t="s">
        <v>76</v>
      </c>
      <c r="AW355" s="13" t="s">
        <v>35</v>
      </c>
      <c r="AX355" s="13" t="s">
        <v>71</v>
      </c>
      <c r="AY355" s="181" t="s">
        <v>133</v>
      </c>
    </row>
    <row r="356" spans="2:65" s="11" customFormat="1">
      <c r="B356" s="165"/>
      <c r="D356" s="166" t="s">
        <v>143</v>
      </c>
      <c r="E356" s="167" t="s">
        <v>5</v>
      </c>
      <c r="F356" s="168" t="s">
        <v>610</v>
      </c>
      <c r="H356" s="169">
        <v>33.643999999999998</v>
      </c>
      <c r="I356" s="170"/>
      <c r="L356" s="165"/>
      <c r="M356" s="171"/>
      <c r="T356" s="172"/>
      <c r="AT356" s="167" t="s">
        <v>143</v>
      </c>
      <c r="AU356" s="167" t="s">
        <v>141</v>
      </c>
      <c r="AV356" s="11" t="s">
        <v>141</v>
      </c>
      <c r="AW356" s="11" t="s">
        <v>35</v>
      </c>
      <c r="AX356" s="11" t="s">
        <v>71</v>
      </c>
      <c r="AY356" s="167" t="s">
        <v>133</v>
      </c>
    </row>
    <row r="357" spans="2:65" s="12" customFormat="1">
      <c r="B357" s="173"/>
      <c r="D357" s="166" t="s">
        <v>143</v>
      </c>
      <c r="E357" s="174" t="s">
        <v>5</v>
      </c>
      <c r="F357" s="175" t="s">
        <v>150</v>
      </c>
      <c r="H357" s="176">
        <v>52.798999999999999</v>
      </c>
      <c r="I357" s="177"/>
      <c r="L357" s="173"/>
      <c r="M357" s="178"/>
      <c r="T357" s="179"/>
      <c r="AT357" s="174" t="s">
        <v>143</v>
      </c>
      <c r="AU357" s="174" t="s">
        <v>141</v>
      </c>
      <c r="AV357" s="12" t="s">
        <v>140</v>
      </c>
      <c r="AW357" s="12" t="s">
        <v>35</v>
      </c>
      <c r="AX357" s="12" t="s">
        <v>76</v>
      </c>
      <c r="AY357" s="174" t="s">
        <v>133</v>
      </c>
    </row>
    <row r="358" spans="2:65" s="1" customFormat="1" ht="25.5" customHeight="1">
      <c r="B358" s="152"/>
      <c r="C358" s="153">
        <v>135</v>
      </c>
      <c r="D358" s="153" t="s">
        <v>136</v>
      </c>
      <c r="E358" s="154" t="s">
        <v>611</v>
      </c>
      <c r="F358" s="155" t="s">
        <v>612</v>
      </c>
      <c r="G358" s="156" t="s">
        <v>139</v>
      </c>
      <c r="H358" s="157">
        <v>52.798999999999999</v>
      </c>
      <c r="I358" s="158"/>
      <c r="J358" s="159">
        <f>ROUND(I358*H358,2)</f>
        <v>0</v>
      </c>
      <c r="K358" s="155"/>
      <c r="L358" s="38"/>
      <c r="M358" s="160" t="s">
        <v>5</v>
      </c>
      <c r="N358" s="161" t="s">
        <v>43</v>
      </c>
      <c r="P358" s="162">
        <f>O358*H358</f>
        <v>0</v>
      </c>
      <c r="Q358" s="162">
        <v>2.1000000000000001E-4</v>
      </c>
      <c r="R358" s="162">
        <f>Q358*H358</f>
        <v>1.108779E-2</v>
      </c>
      <c r="S358" s="162">
        <v>0</v>
      </c>
      <c r="T358" s="163">
        <f>S358*H358</f>
        <v>0</v>
      </c>
      <c r="AR358" s="22" t="s">
        <v>185</v>
      </c>
      <c r="AT358" s="22" t="s">
        <v>136</v>
      </c>
      <c r="AU358" s="22" t="s">
        <v>141</v>
      </c>
      <c r="AY358" s="22" t="s">
        <v>133</v>
      </c>
      <c r="BE358" s="164">
        <f>IF(N358="základní",J358,0)</f>
        <v>0</v>
      </c>
      <c r="BF358" s="164">
        <f>IF(N358="snížená",J358,0)</f>
        <v>0</v>
      </c>
      <c r="BG358" s="164">
        <f>IF(N358="zákl. přenesená",J358,0)</f>
        <v>0</v>
      </c>
      <c r="BH358" s="164">
        <f>IF(N358="sníž. přenesená",J358,0)</f>
        <v>0</v>
      </c>
      <c r="BI358" s="164">
        <f>IF(N358="nulová",J358,0)</f>
        <v>0</v>
      </c>
      <c r="BJ358" s="22" t="s">
        <v>141</v>
      </c>
      <c r="BK358" s="164">
        <f>ROUND(I358*H358,2)</f>
        <v>0</v>
      </c>
      <c r="BL358" s="22" t="s">
        <v>185</v>
      </c>
      <c r="BM358" s="22" t="s">
        <v>613</v>
      </c>
    </row>
    <row r="359" spans="2:65" s="1" customFormat="1" ht="16.5" customHeight="1">
      <c r="B359" s="152"/>
      <c r="C359" s="153">
        <v>136</v>
      </c>
      <c r="D359" s="153" t="s">
        <v>136</v>
      </c>
      <c r="E359" s="154" t="s">
        <v>614</v>
      </c>
      <c r="F359" s="155" t="s">
        <v>615</v>
      </c>
      <c r="G359" s="156" t="s">
        <v>139</v>
      </c>
      <c r="H359" s="157">
        <v>52.798999999999999</v>
      </c>
      <c r="I359" s="158"/>
      <c r="J359" s="159">
        <f>ROUND(I359*H359,2)</f>
        <v>0</v>
      </c>
      <c r="K359" s="155"/>
      <c r="L359" s="38"/>
      <c r="M359" s="160" t="s">
        <v>5</v>
      </c>
      <c r="N359" s="161" t="s">
        <v>43</v>
      </c>
      <c r="P359" s="162">
        <f>O359*H359</f>
        <v>0</v>
      </c>
      <c r="Q359" s="162">
        <v>1.6000000000000001E-4</v>
      </c>
      <c r="R359" s="162">
        <f>Q359*H359</f>
        <v>8.4478399999999999E-3</v>
      </c>
      <c r="S359" s="162">
        <v>0</v>
      </c>
      <c r="T359" s="163">
        <f>S359*H359</f>
        <v>0</v>
      </c>
      <c r="AR359" s="22" t="s">
        <v>185</v>
      </c>
      <c r="AT359" s="22" t="s">
        <v>136</v>
      </c>
      <c r="AU359" s="22" t="s">
        <v>141</v>
      </c>
      <c r="AY359" s="22" t="s">
        <v>133</v>
      </c>
      <c r="BE359" s="164">
        <f>IF(N359="základní",J359,0)</f>
        <v>0</v>
      </c>
      <c r="BF359" s="164">
        <f>IF(N359="snížená",J359,0)</f>
        <v>0</v>
      </c>
      <c r="BG359" s="164">
        <f>IF(N359="zákl. přenesená",J359,0)</f>
        <v>0</v>
      </c>
      <c r="BH359" s="164">
        <f>IF(N359="sníž. přenesená",J359,0)</f>
        <v>0</v>
      </c>
      <c r="BI359" s="164">
        <f>IF(N359="nulová",J359,0)</f>
        <v>0</v>
      </c>
      <c r="BJ359" s="22" t="s">
        <v>141</v>
      </c>
      <c r="BK359" s="164">
        <f>ROUND(I359*H359,2)</f>
        <v>0</v>
      </c>
      <c r="BL359" s="22" t="s">
        <v>185</v>
      </c>
      <c r="BM359" s="22" t="s">
        <v>616</v>
      </c>
    </row>
    <row r="360" spans="2:65" s="10" customFormat="1" ht="37.35" customHeight="1">
      <c r="B360" s="140"/>
      <c r="D360" s="141" t="s">
        <v>70</v>
      </c>
      <c r="E360" s="142" t="s">
        <v>617</v>
      </c>
      <c r="F360" s="142" t="s">
        <v>618</v>
      </c>
      <c r="I360" s="143"/>
      <c r="J360" s="144">
        <f>BK360</f>
        <v>0</v>
      </c>
      <c r="L360" s="140"/>
      <c r="M360" s="145"/>
      <c r="P360" s="146">
        <f>SUM(P361:P384)</f>
        <v>0</v>
      </c>
      <c r="R360" s="146">
        <f>SUM(R361:R384)</f>
        <v>0</v>
      </c>
      <c r="T360" s="147">
        <f>SUM(T361:T384)</f>
        <v>0</v>
      </c>
      <c r="AR360" s="141" t="s">
        <v>140</v>
      </c>
      <c r="AT360" s="148" t="s">
        <v>70</v>
      </c>
      <c r="AU360" s="148" t="s">
        <v>71</v>
      </c>
      <c r="AY360" s="141" t="s">
        <v>133</v>
      </c>
      <c r="BK360" s="149">
        <f>SUM(BK361:BK384)</f>
        <v>0</v>
      </c>
    </row>
    <row r="361" spans="2:65" s="1" customFormat="1" ht="25.5" customHeight="1">
      <c r="B361" s="152"/>
      <c r="C361" s="153">
        <v>137</v>
      </c>
      <c r="D361" s="153" t="s">
        <v>136</v>
      </c>
      <c r="E361" s="154" t="s">
        <v>619</v>
      </c>
      <c r="F361" s="155" t="s">
        <v>620</v>
      </c>
      <c r="G361" s="156" t="s">
        <v>621</v>
      </c>
      <c r="H361" s="157">
        <v>34</v>
      </c>
      <c r="I361" s="158"/>
      <c r="J361" s="159">
        <f>ROUND(I361*H361,2)</f>
        <v>0</v>
      </c>
      <c r="K361" s="155"/>
      <c r="L361" s="38"/>
      <c r="M361" s="160" t="s">
        <v>5</v>
      </c>
      <c r="N361" s="161" t="s">
        <v>43</v>
      </c>
      <c r="P361" s="162">
        <f>O361*H361</f>
        <v>0</v>
      </c>
      <c r="Q361" s="162">
        <v>0</v>
      </c>
      <c r="R361" s="162">
        <f>Q361*H361</f>
        <v>0</v>
      </c>
      <c r="S361" s="162">
        <v>0</v>
      </c>
      <c r="T361" s="163">
        <f>S361*H361</f>
        <v>0</v>
      </c>
      <c r="AR361" s="22" t="s">
        <v>622</v>
      </c>
      <c r="AT361" s="22" t="s">
        <v>136</v>
      </c>
      <c r="AU361" s="22" t="s">
        <v>76</v>
      </c>
      <c r="AY361" s="22" t="s">
        <v>133</v>
      </c>
      <c r="BE361" s="164">
        <f>IF(N361="základní",J361,0)</f>
        <v>0</v>
      </c>
      <c r="BF361" s="164">
        <f>IF(N361="snížená",J361,0)</f>
        <v>0</v>
      </c>
      <c r="BG361" s="164">
        <f>IF(N361="zákl. přenesená",J361,0)</f>
        <v>0</v>
      </c>
      <c r="BH361" s="164">
        <f>IF(N361="sníž. přenesená",J361,0)</f>
        <v>0</v>
      </c>
      <c r="BI361" s="164">
        <f>IF(N361="nulová",J361,0)</f>
        <v>0</v>
      </c>
      <c r="BJ361" s="22" t="s">
        <v>141</v>
      </c>
      <c r="BK361" s="164">
        <f>ROUND(I361*H361,2)</f>
        <v>0</v>
      </c>
      <c r="BL361" s="22" t="s">
        <v>622</v>
      </c>
      <c r="BM361" s="22" t="s">
        <v>623</v>
      </c>
    </row>
    <row r="362" spans="2:65" s="13" customFormat="1">
      <c r="B362" s="180"/>
      <c r="D362" s="166" t="s">
        <v>143</v>
      </c>
      <c r="E362" s="181" t="s">
        <v>5</v>
      </c>
      <c r="F362" s="182" t="s">
        <v>624</v>
      </c>
      <c r="H362" s="181" t="s">
        <v>5</v>
      </c>
      <c r="I362" s="183"/>
      <c r="L362" s="180"/>
      <c r="M362" s="184"/>
      <c r="T362" s="185"/>
      <c r="AT362" s="181" t="s">
        <v>143</v>
      </c>
      <c r="AU362" s="181" t="s">
        <v>76</v>
      </c>
      <c r="AV362" s="13" t="s">
        <v>76</v>
      </c>
      <c r="AW362" s="13" t="s">
        <v>35</v>
      </c>
      <c r="AX362" s="13" t="s">
        <v>71</v>
      </c>
      <c r="AY362" s="181" t="s">
        <v>133</v>
      </c>
    </row>
    <row r="363" spans="2:65" s="13" customFormat="1">
      <c r="B363" s="180"/>
      <c r="D363" s="166" t="s">
        <v>143</v>
      </c>
      <c r="E363" s="181" t="s">
        <v>5</v>
      </c>
      <c r="F363" s="182" t="s">
        <v>625</v>
      </c>
      <c r="H363" s="181" t="s">
        <v>5</v>
      </c>
      <c r="I363" s="183"/>
      <c r="L363" s="180"/>
      <c r="M363" s="184"/>
      <c r="T363" s="185"/>
      <c r="AT363" s="181" t="s">
        <v>143</v>
      </c>
      <c r="AU363" s="181" t="s">
        <v>76</v>
      </c>
      <c r="AV363" s="13" t="s">
        <v>76</v>
      </c>
      <c r="AW363" s="13" t="s">
        <v>35</v>
      </c>
      <c r="AX363" s="13" t="s">
        <v>71</v>
      </c>
      <c r="AY363" s="181" t="s">
        <v>133</v>
      </c>
    </row>
    <row r="364" spans="2:65" s="11" customFormat="1">
      <c r="B364" s="165"/>
      <c r="D364" s="166" t="s">
        <v>143</v>
      </c>
      <c r="E364" s="167" t="s">
        <v>5</v>
      </c>
      <c r="F364" s="168">
        <v>8</v>
      </c>
      <c r="H364" s="169">
        <v>8</v>
      </c>
      <c r="I364" s="170"/>
      <c r="L364" s="165"/>
      <c r="M364" s="171"/>
      <c r="T364" s="172"/>
      <c r="AT364" s="167" t="s">
        <v>143</v>
      </c>
      <c r="AU364" s="167" t="s">
        <v>76</v>
      </c>
      <c r="AV364" s="11" t="s">
        <v>141</v>
      </c>
      <c r="AW364" s="11" t="s">
        <v>35</v>
      </c>
      <c r="AX364" s="11" t="s">
        <v>71</v>
      </c>
      <c r="AY364" s="167" t="s">
        <v>133</v>
      </c>
    </row>
    <row r="365" spans="2:65" s="13" customFormat="1">
      <c r="B365" s="180"/>
      <c r="D365" s="166" t="s">
        <v>143</v>
      </c>
      <c r="E365" s="181" t="s">
        <v>5</v>
      </c>
      <c r="F365" s="182" t="s">
        <v>626</v>
      </c>
      <c r="H365" s="181" t="s">
        <v>5</v>
      </c>
      <c r="I365" s="183"/>
      <c r="L365" s="180"/>
      <c r="M365" s="184"/>
      <c r="T365" s="185"/>
      <c r="AT365" s="181" t="s">
        <v>143</v>
      </c>
      <c r="AU365" s="181" t="s">
        <v>76</v>
      </c>
      <c r="AV365" s="13" t="s">
        <v>76</v>
      </c>
      <c r="AW365" s="13" t="s">
        <v>35</v>
      </c>
      <c r="AX365" s="13" t="s">
        <v>71</v>
      </c>
      <c r="AY365" s="181" t="s">
        <v>133</v>
      </c>
    </row>
    <row r="366" spans="2:65" s="11" customFormat="1">
      <c r="B366" s="165"/>
      <c r="D366" s="166" t="s">
        <v>143</v>
      </c>
      <c r="E366" s="167" t="s">
        <v>5</v>
      </c>
      <c r="F366" s="168">
        <v>8</v>
      </c>
      <c r="H366" s="169">
        <v>8</v>
      </c>
      <c r="I366" s="170"/>
      <c r="L366" s="165"/>
      <c r="M366" s="171"/>
      <c r="T366" s="172"/>
      <c r="AT366" s="167" t="s">
        <v>143</v>
      </c>
      <c r="AU366" s="167" t="s">
        <v>76</v>
      </c>
      <c r="AV366" s="11" t="s">
        <v>141</v>
      </c>
      <c r="AW366" s="11" t="s">
        <v>35</v>
      </c>
      <c r="AX366" s="11" t="s">
        <v>71</v>
      </c>
      <c r="AY366" s="167" t="s">
        <v>133</v>
      </c>
    </row>
    <row r="367" spans="2:65" s="13" customFormat="1" ht="27">
      <c r="B367" s="180"/>
      <c r="D367" s="166" t="s">
        <v>143</v>
      </c>
      <c r="E367" s="181" t="s">
        <v>5</v>
      </c>
      <c r="F367" s="182" t="s">
        <v>627</v>
      </c>
      <c r="H367" s="181" t="s">
        <v>5</v>
      </c>
      <c r="I367" s="183"/>
      <c r="L367" s="180"/>
      <c r="M367" s="184"/>
      <c r="T367" s="185"/>
      <c r="AT367" s="181" t="s">
        <v>143</v>
      </c>
      <c r="AU367" s="181" t="s">
        <v>76</v>
      </c>
      <c r="AV367" s="13" t="s">
        <v>76</v>
      </c>
      <c r="AW367" s="13" t="s">
        <v>35</v>
      </c>
      <c r="AX367" s="13" t="s">
        <v>71</v>
      </c>
      <c r="AY367" s="181" t="s">
        <v>133</v>
      </c>
    </row>
    <row r="368" spans="2:65" s="11" customFormat="1">
      <c r="B368" s="165"/>
      <c r="D368" s="166" t="s">
        <v>143</v>
      </c>
      <c r="E368" s="167" t="s">
        <v>5</v>
      </c>
      <c r="F368" s="168" t="s">
        <v>141</v>
      </c>
      <c r="H368" s="169">
        <v>2</v>
      </c>
      <c r="I368" s="170"/>
      <c r="L368" s="165"/>
      <c r="M368" s="171"/>
      <c r="T368" s="172"/>
      <c r="AT368" s="167" t="s">
        <v>143</v>
      </c>
      <c r="AU368" s="167" t="s">
        <v>76</v>
      </c>
      <c r="AV368" s="11" t="s">
        <v>141</v>
      </c>
      <c r="AW368" s="11" t="s">
        <v>35</v>
      </c>
      <c r="AX368" s="11" t="s">
        <v>71</v>
      </c>
      <c r="AY368" s="167" t="s">
        <v>133</v>
      </c>
    </row>
    <row r="369" spans="2:65" s="13" customFormat="1">
      <c r="B369" s="180"/>
      <c r="D369" s="166" t="s">
        <v>143</v>
      </c>
      <c r="E369" s="181" t="s">
        <v>5</v>
      </c>
      <c r="F369" s="182" t="s">
        <v>628</v>
      </c>
      <c r="H369" s="181" t="s">
        <v>5</v>
      </c>
      <c r="I369" s="183"/>
      <c r="L369" s="180"/>
      <c r="M369" s="184"/>
      <c r="T369" s="185"/>
      <c r="AT369" s="181" t="s">
        <v>143</v>
      </c>
      <c r="AU369" s="181" t="s">
        <v>76</v>
      </c>
      <c r="AV369" s="13" t="s">
        <v>76</v>
      </c>
      <c r="AW369" s="13" t="s">
        <v>35</v>
      </c>
      <c r="AX369" s="13" t="s">
        <v>71</v>
      </c>
      <c r="AY369" s="181" t="s">
        <v>133</v>
      </c>
    </row>
    <row r="370" spans="2:65" s="11" customFormat="1">
      <c r="B370" s="165"/>
      <c r="D370" s="166" t="s">
        <v>143</v>
      </c>
      <c r="E370" s="167" t="s">
        <v>5</v>
      </c>
      <c r="F370" s="168">
        <v>6</v>
      </c>
      <c r="H370" s="169">
        <v>6</v>
      </c>
      <c r="I370" s="170"/>
      <c r="L370" s="165"/>
      <c r="M370" s="171"/>
      <c r="T370" s="172"/>
      <c r="AT370" s="167" t="s">
        <v>143</v>
      </c>
      <c r="AU370" s="167" t="s">
        <v>76</v>
      </c>
      <c r="AV370" s="11" t="s">
        <v>141</v>
      </c>
      <c r="AW370" s="11" t="s">
        <v>35</v>
      </c>
      <c r="AX370" s="11" t="s">
        <v>71</v>
      </c>
      <c r="AY370" s="167" t="s">
        <v>133</v>
      </c>
    </row>
    <row r="371" spans="2:65" s="13" customFormat="1">
      <c r="B371" s="180"/>
      <c r="D371" s="166" t="s">
        <v>143</v>
      </c>
      <c r="E371" s="181" t="s">
        <v>5</v>
      </c>
      <c r="F371" s="182" t="s">
        <v>629</v>
      </c>
      <c r="H371" s="181" t="s">
        <v>5</v>
      </c>
      <c r="I371" s="183"/>
      <c r="L371" s="180"/>
      <c r="M371" s="184"/>
      <c r="T371" s="185"/>
      <c r="AT371" s="181" t="s">
        <v>143</v>
      </c>
      <c r="AU371" s="181" t="s">
        <v>76</v>
      </c>
      <c r="AV371" s="13" t="s">
        <v>76</v>
      </c>
      <c r="AW371" s="13" t="s">
        <v>35</v>
      </c>
      <c r="AX371" s="13" t="s">
        <v>71</v>
      </c>
      <c r="AY371" s="181" t="s">
        <v>133</v>
      </c>
    </row>
    <row r="372" spans="2:65" s="11" customFormat="1">
      <c r="B372" s="165"/>
      <c r="D372" s="166" t="s">
        <v>143</v>
      </c>
      <c r="E372" s="167" t="s">
        <v>5</v>
      </c>
      <c r="F372" s="168">
        <v>6</v>
      </c>
      <c r="H372" s="169">
        <v>6</v>
      </c>
      <c r="I372" s="170"/>
      <c r="L372" s="165"/>
      <c r="M372" s="171"/>
      <c r="T372" s="172"/>
      <c r="AT372" s="167" t="s">
        <v>143</v>
      </c>
      <c r="AU372" s="167" t="s">
        <v>76</v>
      </c>
      <c r="AV372" s="11" t="s">
        <v>141</v>
      </c>
      <c r="AW372" s="11" t="s">
        <v>35</v>
      </c>
      <c r="AX372" s="11" t="s">
        <v>71</v>
      </c>
      <c r="AY372" s="167" t="s">
        <v>133</v>
      </c>
    </row>
    <row r="373" spans="2:65" s="13" customFormat="1">
      <c r="B373" s="180"/>
      <c r="D373" s="166" t="s">
        <v>143</v>
      </c>
      <c r="E373" s="181" t="s">
        <v>5</v>
      </c>
      <c r="F373" s="182" t="s">
        <v>630</v>
      </c>
      <c r="H373" s="181" t="s">
        <v>5</v>
      </c>
      <c r="I373" s="183"/>
      <c r="L373" s="180"/>
      <c r="M373" s="184"/>
      <c r="T373" s="185"/>
      <c r="AT373" s="181" t="s">
        <v>143</v>
      </c>
      <c r="AU373" s="181" t="s">
        <v>76</v>
      </c>
      <c r="AV373" s="13" t="s">
        <v>76</v>
      </c>
      <c r="AW373" s="13" t="s">
        <v>35</v>
      </c>
      <c r="AX373" s="13" t="s">
        <v>71</v>
      </c>
      <c r="AY373" s="181" t="s">
        <v>133</v>
      </c>
    </row>
    <row r="374" spans="2:65" s="11" customFormat="1">
      <c r="B374" s="165"/>
      <c r="D374" s="166" t="s">
        <v>143</v>
      </c>
      <c r="E374" s="167" t="s">
        <v>5</v>
      </c>
      <c r="F374" s="168">
        <v>4</v>
      </c>
      <c r="H374" s="169">
        <v>4</v>
      </c>
      <c r="I374" s="170"/>
      <c r="L374" s="165"/>
      <c r="M374" s="171"/>
      <c r="T374" s="172"/>
      <c r="AT374" s="167" t="s">
        <v>143</v>
      </c>
      <c r="AU374" s="167" t="s">
        <v>76</v>
      </c>
      <c r="AV374" s="11" t="s">
        <v>141</v>
      </c>
      <c r="AW374" s="11" t="s">
        <v>35</v>
      </c>
      <c r="AX374" s="11" t="s">
        <v>71</v>
      </c>
      <c r="AY374" s="167" t="s">
        <v>133</v>
      </c>
    </row>
    <row r="375" spans="2:65" s="12" customFormat="1">
      <c r="B375" s="173"/>
      <c r="D375" s="166" t="s">
        <v>143</v>
      </c>
      <c r="E375" s="174" t="s">
        <v>5</v>
      </c>
      <c r="F375" s="175" t="s">
        <v>150</v>
      </c>
      <c r="H375" s="176">
        <v>34</v>
      </c>
      <c r="I375" s="177"/>
      <c r="L375" s="173"/>
      <c r="M375" s="178"/>
      <c r="T375" s="179"/>
      <c r="AT375" s="174" t="s">
        <v>143</v>
      </c>
      <c r="AU375" s="174" t="s">
        <v>76</v>
      </c>
      <c r="AV375" s="12" t="s">
        <v>140</v>
      </c>
      <c r="AW375" s="12" t="s">
        <v>35</v>
      </c>
      <c r="AX375" s="12" t="s">
        <v>76</v>
      </c>
      <c r="AY375" s="174" t="s">
        <v>133</v>
      </c>
    </row>
    <row r="376" spans="2:65" s="1" customFormat="1" ht="25.5" customHeight="1">
      <c r="B376" s="152"/>
      <c r="C376" s="153">
        <v>138</v>
      </c>
      <c r="D376" s="153" t="s">
        <v>136</v>
      </c>
      <c r="E376" s="154" t="s">
        <v>631</v>
      </c>
      <c r="F376" s="155" t="s">
        <v>632</v>
      </c>
      <c r="G376" s="156" t="s">
        <v>621</v>
      </c>
      <c r="H376" s="157">
        <v>16</v>
      </c>
      <c r="I376" s="158"/>
      <c r="J376" s="159">
        <f>ROUND(I376*H376,2)</f>
        <v>0</v>
      </c>
      <c r="K376" s="155"/>
      <c r="L376" s="38"/>
      <c r="M376" s="160" t="s">
        <v>5</v>
      </c>
      <c r="N376" s="161" t="s">
        <v>43</v>
      </c>
      <c r="P376" s="162">
        <f>O376*H376</f>
        <v>0</v>
      </c>
      <c r="Q376" s="162">
        <v>0</v>
      </c>
      <c r="R376" s="162">
        <f>Q376*H376</f>
        <v>0</v>
      </c>
      <c r="S376" s="162">
        <v>0</v>
      </c>
      <c r="T376" s="163">
        <f>S376*H376</f>
        <v>0</v>
      </c>
      <c r="AR376" s="22" t="s">
        <v>622</v>
      </c>
      <c r="AT376" s="22" t="s">
        <v>136</v>
      </c>
      <c r="AU376" s="22" t="s">
        <v>76</v>
      </c>
      <c r="AY376" s="22" t="s">
        <v>133</v>
      </c>
      <c r="BE376" s="164">
        <f>IF(N376="základní",J376,0)</f>
        <v>0</v>
      </c>
      <c r="BF376" s="164">
        <f>IF(N376="snížená",J376,0)</f>
        <v>0</v>
      </c>
      <c r="BG376" s="164">
        <f>IF(N376="zákl. přenesená",J376,0)</f>
        <v>0</v>
      </c>
      <c r="BH376" s="164">
        <f>IF(N376="sníž. přenesená",J376,0)</f>
        <v>0</v>
      </c>
      <c r="BI376" s="164">
        <f>IF(N376="nulová",J376,0)</f>
        <v>0</v>
      </c>
      <c r="BJ376" s="22" t="s">
        <v>141</v>
      </c>
      <c r="BK376" s="164">
        <f>ROUND(I376*H376,2)</f>
        <v>0</v>
      </c>
      <c r="BL376" s="22" t="s">
        <v>622</v>
      </c>
      <c r="BM376" s="22" t="s">
        <v>633</v>
      </c>
    </row>
    <row r="377" spans="2:65" s="13" customFormat="1" ht="27">
      <c r="B377" s="180"/>
      <c r="D377" s="166" t="s">
        <v>143</v>
      </c>
      <c r="E377" s="181" t="s">
        <v>5</v>
      </c>
      <c r="F377" s="182" t="s">
        <v>634</v>
      </c>
      <c r="H377" s="181" t="s">
        <v>5</v>
      </c>
      <c r="I377" s="183"/>
      <c r="L377" s="180"/>
      <c r="M377" s="184"/>
      <c r="T377" s="185"/>
      <c r="AT377" s="181" t="s">
        <v>143</v>
      </c>
      <c r="AU377" s="181" t="s">
        <v>76</v>
      </c>
      <c r="AV377" s="13" t="s">
        <v>76</v>
      </c>
      <c r="AW377" s="13" t="s">
        <v>35</v>
      </c>
      <c r="AX377" s="13" t="s">
        <v>71</v>
      </c>
      <c r="AY377" s="181" t="s">
        <v>133</v>
      </c>
    </row>
    <row r="378" spans="2:65" s="11" customFormat="1">
      <c r="B378" s="165"/>
      <c r="D378" s="166" t="s">
        <v>143</v>
      </c>
      <c r="E378" s="167" t="s">
        <v>5</v>
      </c>
      <c r="F378" s="168" t="s">
        <v>157</v>
      </c>
      <c r="H378" s="169">
        <v>8</v>
      </c>
      <c r="I378" s="170"/>
      <c r="L378" s="165"/>
      <c r="M378" s="171"/>
      <c r="T378" s="172"/>
      <c r="AT378" s="167" t="s">
        <v>143</v>
      </c>
      <c r="AU378" s="167" t="s">
        <v>76</v>
      </c>
      <c r="AV378" s="11" t="s">
        <v>141</v>
      </c>
      <c r="AW378" s="11" t="s">
        <v>35</v>
      </c>
      <c r="AX378" s="11" t="s">
        <v>71</v>
      </c>
      <c r="AY378" s="167" t="s">
        <v>133</v>
      </c>
    </row>
    <row r="379" spans="2:65" s="13" customFormat="1">
      <c r="B379" s="180"/>
      <c r="D379" s="166" t="s">
        <v>143</v>
      </c>
      <c r="E379" s="181" t="s">
        <v>5</v>
      </c>
      <c r="F379" s="182" t="s">
        <v>635</v>
      </c>
      <c r="H379" s="181" t="s">
        <v>5</v>
      </c>
      <c r="I379" s="183"/>
      <c r="L379" s="180"/>
      <c r="M379" s="184"/>
      <c r="T379" s="185"/>
      <c r="AT379" s="181" t="s">
        <v>143</v>
      </c>
      <c r="AU379" s="181" t="s">
        <v>76</v>
      </c>
      <c r="AV379" s="13" t="s">
        <v>76</v>
      </c>
      <c r="AW379" s="13" t="s">
        <v>35</v>
      </c>
      <c r="AX379" s="13" t="s">
        <v>71</v>
      </c>
      <c r="AY379" s="181" t="s">
        <v>133</v>
      </c>
    </row>
    <row r="380" spans="2:65" s="11" customFormat="1">
      <c r="B380" s="165"/>
      <c r="D380" s="166" t="s">
        <v>143</v>
      </c>
      <c r="E380" s="167" t="s">
        <v>5</v>
      </c>
      <c r="F380" s="168" t="s">
        <v>157</v>
      </c>
      <c r="H380" s="169">
        <v>8</v>
      </c>
      <c r="I380" s="170"/>
      <c r="L380" s="165"/>
      <c r="M380" s="171"/>
      <c r="T380" s="172"/>
      <c r="AT380" s="167" t="s">
        <v>143</v>
      </c>
      <c r="AU380" s="167" t="s">
        <v>76</v>
      </c>
      <c r="AV380" s="11" t="s">
        <v>141</v>
      </c>
      <c r="AW380" s="11" t="s">
        <v>35</v>
      </c>
      <c r="AX380" s="11" t="s">
        <v>71</v>
      </c>
      <c r="AY380" s="167" t="s">
        <v>133</v>
      </c>
    </row>
    <row r="381" spans="2:65" s="12" customFormat="1">
      <c r="B381" s="173"/>
      <c r="D381" s="166" t="s">
        <v>143</v>
      </c>
      <c r="E381" s="174" t="s">
        <v>5</v>
      </c>
      <c r="F381" s="175" t="s">
        <v>150</v>
      </c>
      <c r="H381" s="176">
        <v>16</v>
      </c>
      <c r="I381" s="177"/>
      <c r="L381" s="173"/>
      <c r="M381" s="178"/>
      <c r="T381" s="179"/>
      <c r="AT381" s="174" t="s">
        <v>143</v>
      </c>
      <c r="AU381" s="174" t="s">
        <v>76</v>
      </c>
      <c r="AV381" s="12" t="s">
        <v>140</v>
      </c>
      <c r="AW381" s="12" t="s">
        <v>35</v>
      </c>
      <c r="AX381" s="12" t="s">
        <v>76</v>
      </c>
      <c r="AY381" s="174" t="s">
        <v>133</v>
      </c>
    </row>
    <row r="382" spans="2:65" s="1" customFormat="1" ht="25.5" customHeight="1">
      <c r="B382" s="152"/>
      <c r="C382" s="153">
        <v>139</v>
      </c>
      <c r="D382" s="153" t="s">
        <v>136</v>
      </c>
      <c r="E382" s="154" t="s">
        <v>636</v>
      </c>
      <c r="F382" s="155" t="s">
        <v>637</v>
      </c>
      <c r="G382" s="156" t="s">
        <v>621</v>
      </c>
      <c r="H382" s="157">
        <v>4</v>
      </c>
      <c r="I382" s="158"/>
      <c r="J382" s="159">
        <f>ROUND(I382*H382,2)</f>
        <v>0</v>
      </c>
      <c r="K382" s="155"/>
      <c r="L382" s="38"/>
      <c r="M382" s="160" t="s">
        <v>5</v>
      </c>
      <c r="N382" s="161" t="s">
        <v>43</v>
      </c>
      <c r="P382" s="162">
        <f>O382*H382</f>
        <v>0</v>
      </c>
      <c r="Q382" s="162">
        <v>0</v>
      </c>
      <c r="R382" s="162">
        <f>Q382*H382</f>
        <v>0</v>
      </c>
      <c r="S382" s="162">
        <v>0</v>
      </c>
      <c r="T382" s="163">
        <f>S382*H382</f>
        <v>0</v>
      </c>
      <c r="AR382" s="22" t="s">
        <v>622</v>
      </c>
      <c r="AT382" s="22" t="s">
        <v>136</v>
      </c>
      <c r="AU382" s="22" t="s">
        <v>76</v>
      </c>
      <c r="AY382" s="22" t="s">
        <v>133</v>
      </c>
      <c r="BE382" s="164">
        <f>IF(N382="základní",J382,0)</f>
        <v>0</v>
      </c>
      <c r="BF382" s="164">
        <f>IF(N382="snížená",J382,0)</f>
        <v>0</v>
      </c>
      <c r="BG382" s="164">
        <f>IF(N382="zákl. přenesená",J382,0)</f>
        <v>0</v>
      </c>
      <c r="BH382" s="164">
        <f>IF(N382="sníž. přenesená",J382,0)</f>
        <v>0</v>
      </c>
      <c r="BI382" s="164">
        <f>IF(N382="nulová",J382,0)</f>
        <v>0</v>
      </c>
      <c r="BJ382" s="22" t="s">
        <v>141</v>
      </c>
      <c r="BK382" s="164">
        <f>ROUND(I382*H382,2)</f>
        <v>0</v>
      </c>
      <c r="BL382" s="22" t="s">
        <v>622</v>
      </c>
      <c r="BM382" s="22" t="s">
        <v>638</v>
      </c>
    </row>
    <row r="383" spans="2:65" s="13" customFormat="1">
      <c r="B383" s="180"/>
      <c r="D383" s="166" t="s">
        <v>143</v>
      </c>
      <c r="E383" s="181" t="s">
        <v>5</v>
      </c>
      <c r="F383" s="182" t="s">
        <v>639</v>
      </c>
      <c r="H383" s="181" t="s">
        <v>5</v>
      </c>
      <c r="I383" s="183"/>
      <c r="L383" s="180"/>
      <c r="M383" s="184"/>
      <c r="T383" s="185"/>
      <c r="AT383" s="181" t="s">
        <v>143</v>
      </c>
      <c r="AU383" s="181" t="s">
        <v>76</v>
      </c>
      <c r="AV383" s="13" t="s">
        <v>76</v>
      </c>
      <c r="AW383" s="13" t="s">
        <v>35</v>
      </c>
      <c r="AX383" s="13" t="s">
        <v>71</v>
      </c>
      <c r="AY383" s="181" t="s">
        <v>133</v>
      </c>
    </row>
    <row r="384" spans="2:65" s="11" customFormat="1">
      <c r="B384" s="165"/>
      <c r="D384" s="166" t="s">
        <v>143</v>
      </c>
      <c r="E384" s="167" t="s">
        <v>5</v>
      </c>
      <c r="F384" s="168" t="s">
        <v>140</v>
      </c>
      <c r="H384" s="169">
        <v>4</v>
      </c>
      <c r="I384" s="170"/>
      <c r="L384" s="165"/>
      <c r="M384" s="171"/>
      <c r="T384" s="172"/>
      <c r="AT384" s="167" t="s">
        <v>143</v>
      </c>
      <c r="AU384" s="167" t="s">
        <v>76</v>
      </c>
      <c r="AV384" s="11" t="s">
        <v>141</v>
      </c>
      <c r="AW384" s="11" t="s">
        <v>35</v>
      </c>
      <c r="AX384" s="11" t="s">
        <v>76</v>
      </c>
      <c r="AY384" s="167" t="s">
        <v>133</v>
      </c>
    </row>
    <row r="385" spans="2:65" s="10" customFormat="1" ht="37.35" customHeight="1">
      <c r="B385" s="140"/>
      <c r="D385" s="141" t="s">
        <v>70</v>
      </c>
      <c r="E385" s="142" t="s">
        <v>640</v>
      </c>
      <c r="F385" s="142" t="s">
        <v>641</v>
      </c>
      <c r="I385" s="143"/>
      <c r="J385" s="144">
        <f>BK385</f>
        <v>0</v>
      </c>
      <c r="L385" s="140"/>
      <c r="M385" s="145"/>
      <c r="P385" s="146">
        <f>P386+P388</f>
        <v>0</v>
      </c>
      <c r="R385" s="146">
        <f>R386+R388</f>
        <v>0</v>
      </c>
      <c r="T385" s="147">
        <f>T386+T388</f>
        <v>0</v>
      </c>
      <c r="AR385" s="141" t="s">
        <v>153</v>
      </c>
      <c r="AT385" s="148" t="s">
        <v>70</v>
      </c>
      <c r="AU385" s="148" t="s">
        <v>71</v>
      </c>
      <c r="AY385" s="141" t="s">
        <v>133</v>
      </c>
      <c r="BK385" s="149">
        <f>BK386+BK388</f>
        <v>0</v>
      </c>
    </row>
    <row r="386" spans="2:65" s="10" customFormat="1" ht="19.899999999999999" customHeight="1">
      <c r="B386" s="140"/>
      <c r="D386" s="141" t="s">
        <v>70</v>
      </c>
      <c r="E386" s="150" t="s">
        <v>642</v>
      </c>
      <c r="F386" s="150" t="s">
        <v>643</v>
      </c>
      <c r="I386" s="143"/>
      <c r="J386" s="151">
        <f>BK386</f>
        <v>0</v>
      </c>
      <c r="L386" s="140"/>
      <c r="M386" s="145"/>
      <c r="P386" s="146">
        <f>P387</f>
        <v>0</v>
      </c>
      <c r="R386" s="146">
        <f>R387</f>
        <v>0</v>
      </c>
      <c r="T386" s="147">
        <f>T387</f>
        <v>0</v>
      </c>
      <c r="AR386" s="141" t="s">
        <v>153</v>
      </c>
      <c r="AT386" s="148" t="s">
        <v>70</v>
      </c>
      <c r="AU386" s="148" t="s">
        <v>76</v>
      </c>
      <c r="AY386" s="141" t="s">
        <v>133</v>
      </c>
      <c r="BK386" s="149">
        <f>BK387</f>
        <v>0</v>
      </c>
    </row>
    <row r="387" spans="2:65" s="1" customFormat="1" ht="16.5" customHeight="1">
      <c r="B387" s="152"/>
      <c r="C387" s="153">
        <v>140</v>
      </c>
      <c r="D387" s="153" t="s">
        <v>136</v>
      </c>
      <c r="E387" s="154" t="s">
        <v>644</v>
      </c>
      <c r="F387" s="155" t="s">
        <v>643</v>
      </c>
      <c r="G387" s="156" t="s">
        <v>324</v>
      </c>
      <c r="H387" s="157">
        <v>1</v>
      </c>
      <c r="I387" s="158"/>
      <c r="J387" s="159">
        <f>ROUND(I387*H387,2)</f>
        <v>0</v>
      </c>
      <c r="K387" s="155"/>
      <c r="L387" s="38"/>
      <c r="M387" s="160" t="s">
        <v>5</v>
      </c>
      <c r="N387" s="161" t="s">
        <v>43</v>
      </c>
      <c r="P387" s="162">
        <f>O387*H387</f>
        <v>0</v>
      </c>
      <c r="Q387" s="162">
        <v>0</v>
      </c>
      <c r="R387" s="162">
        <f>Q387*H387</f>
        <v>0</v>
      </c>
      <c r="S387" s="162">
        <v>0</v>
      </c>
      <c r="T387" s="163">
        <f>S387*H387</f>
        <v>0</v>
      </c>
      <c r="AR387" s="22" t="s">
        <v>645</v>
      </c>
      <c r="AT387" s="22" t="s">
        <v>136</v>
      </c>
      <c r="AU387" s="22" t="s">
        <v>141</v>
      </c>
      <c r="AY387" s="22" t="s">
        <v>133</v>
      </c>
      <c r="BE387" s="164">
        <f>IF(N387="základní",J387,0)</f>
        <v>0</v>
      </c>
      <c r="BF387" s="164">
        <f>IF(N387="snížená",J387,0)</f>
        <v>0</v>
      </c>
      <c r="BG387" s="164">
        <f>IF(N387="zákl. přenesená",J387,0)</f>
        <v>0</v>
      </c>
      <c r="BH387" s="164">
        <f>IF(N387="sníž. přenesená",J387,0)</f>
        <v>0</v>
      </c>
      <c r="BI387" s="164">
        <f>IF(N387="nulová",J387,0)</f>
        <v>0</v>
      </c>
      <c r="BJ387" s="22" t="s">
        <v>141</v>
      </c>
      <c r="BK387" s="164">
        <f>ROUND(I387*H387,2)</f>
        <v>0</v>
      </c>
      <c r="BL387" s="22" t="s">
        <v>645</v>
      </c>
      <c r="BM387" s="22" t="s">
        <v>646</v>
      </c>
    </row>
    <row r="388" spans="2:65" s="10" customFormat="1" ht="29.85" customHeight="1">
      <c r="B388" s="140"/>
      <c r="D388" s="141" t="s">
        <v>70</v>
      </c>
      <c r="E388" s="150" t="s">
        <v>647</v>
      </c>
      <c r="F388" s="150" t="s">
        <v>648</v>
      </c>
      <c r="I388" s="143"/>
      <c r="J388" s="151">
        <f>BK388</f>
        <v>0</v>
      </c>
      <c r="L388" s="140"/>
      <c r="M388" s="145"/>
      <c r="P388" s="146">
        <f>P389</f>
        <v>0</v>
      </c>
      <c r="R388" s="146">
        <f>R389</f>
        <v>0</v>
      </c>
      <c r="T388" s="147">
        <f>T389</f>
        <v>0</v>
      </c>
      <c r="AR388" s="141" t="s">
        <v>153</v>
      </c>
      <c r="AT388" s="148" t="s">
        <v>70</v>
      </c>
      <c r="AU388" s="148" t="s">
        <v>76</v>
      </c>
      <c r="AY388" s="141" t="s">
        <v>133</v>
      </c>
      <c r="BK388" s="149">
        <f>BK389</f>
        <v>0</v>
      </c>
    </row>
    <row r="389" spans="2:65" s="1" customFormat="1" ht="16.5" customHeight="1">
      <c r="B389" s="152"/>
      <c r="C389" s="153">
        <v>141</v>
      </c>
      <c r="D389" s="153" t="s">
        <v>136</v>
      </c>
      <c r="E389" s="154" t="s">
        <v>649</v>
      </c>
      <c r="F389" s="155" t="s">
        <v>648</v>
      </c>
      <c r="G389" s="156" t="s">
        <v>324</v>
      </c>
      <c r="H389" s="157">
        <v>1</v>
      </c>
      <c r="I389" s="158"/>
      <c r="J389" s="159">
        <f>ROUND(I389*H389,2)</f>
        <v>0</v>
      </c>
      <c r="K389" s="155"/>
      <c r="L389" s="38"/>
      <c r="M389" s="160" t="s">
        <v>5</v>
      </c>
      <c r="N389" s="196" t="s">
        <v>43</v>
      </c>
      <c r="O389" s="197"/>
      <c r="P389" s="198">
        <f>O389*H389</f>
        <v>0</v>
      </c>
      <c r="Q389" s="198">
        <v>0</v>
      </c>
      <c r="R389" s="198">
        <f>Q389*H389</f>
        <v>0</v>
      </c>
      <c r="S389" s="198">
        <v>0</v>
      </c>
      <c r="T389" s="199">
        <f>S389*H389</f>
        <v>0</v>
      </c>
      <c r="AR389" s="22" t="s">
        <v>645</v>
      </c>
      <c r="AT389" s="22" t="s">
        <v>136</v>
      </c>
      <c r="AU389" s="22" t="s">
        <v>141</v>
      </c>
      <c r="AY389" s="22" t="s">
        <v>133</v>
      </c>
      <c r="BE389" s="164">
        <f>IF(N389="základní",J389,0)</f>
        <v>0</v>
      </c>
      <c r="BF389" s="164">
        <f>IF(N389="snížená",J389,0)</f>
        <v>0</v>
      </c>
      <c r="BG389" s="164">
        <f>IF(N389="zákl. přenesená",J389,0)</f>
        <v>0</v>
      </c>
      <c r="BH389" s="164">
        <f>IF(N389="sníž. přenesená",J389,0)</f>
        <v>0</v>
      </c>
      <c r="BI389" s="164">
        <f>IF(N389="nulová",J389,0)</f>
        <v>0</v>
      </c>
      <c r="BJ389" s="22" t="s">
        <v>141</v>
      </c>
      <c r="BK389" s="164">
        <f>ROUND(I389*H389,2)</f>
        <v>0</v>
      </c>
      <c r="BL389" s="22" t="s">
        <v>645</v>
      </c>
      <c r="BM389" s="22" t="s">
        <v>650</v>
      </c>
    </row>
    <row r="390" spans="2:65" s="1" customFormat="1" ht="6.95" customHeight="1">
      <c r="B390" s="51"/>
      <c r="C390" s="52"/>
      <c r="D390" s="52"/>
      <c r="E390" s="52"/>
      <c r="F390" s="52"/>
      <c r="G390" s="52"/>
      <c r="H390" s="52"/>
      <c r="I390" s="111"/>
      <c r="J390" s="52"/>
      <c r="K390" s="52"/>
      <c r="L390" s="38"/>
    </row>
  </sheetData>
  <autoFilter ref="C101:K389" xr:uid="{00000000-0009-0000-0000-000001000000}"/>
  <mergeCells count="10">
    <mergeCell ref="J51:J52"/>
    <mergeCell ref="E92:H92"/>
    <mergeCell ref="E94:H94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display="1) Krycí list soupisu" xr:uid="{00000000-0004-0000-0100-000000000000}"/>
    <hyperlink ref="G1:H1" location="C54" display="2) Rekapitulace" xr:uid="{00000000-0004-0000-0100-000001000000}"/>
    <hyperlink ref="J1" location="C101" display="3) Soupis prací" xr:uid="{00000000-0004-0000-0100-000002000000}"/>
    <hyperlink ref="L1:V1" location="'Rekapitulace stavby'!C2" display="Rekapitulace stavby" xr:uid="{00000000-0004-0000-0100-000003000000}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16"/>
  <sheetViews>
    <sheetView showGridLines="0" topLeftCell="A64" zoomScaleNormal="100" workbookViewId="0">
      <selection activeCell="O105" sqref="O105"/>
    </sheetView>
  </sheetViews>
  <sheetFormatPr defaultRowHeight="13.5"/>
  <cols>
    <col min="1" max="1" width="8.33203125" style="200" customWidth="1"/>
    <col min="2" max="2" width="1.6640625" style="200" customWidth="1"/>
    <col min="3" max="4" width="5" style="200" customWidth="1"/>
    <col min="5" max="5" width="11.6640625" style="200" customWidth="1"/>
    <col min="6" max="6" width="9.1640625" style="200" customWidth="1"/>
    <col min="7" max="7" width="5" style="200" customWidth="1"/>
    <col min="8" max="8" width="77.83203125" style="200" customWidth="1"/>
    <col min="9" max="10" width="20" style="200" customWidth="1"/>
    <col min="11" max="11" width="1.6640625" style="200" customWidth="1"/>
  </cols>
  <sheetData>
    <row r="1" spans="2:11" ht="37.5" customHeight="1"/>
    <row r="2" spans="2:11" ht="7.5" customHeight="1">
      <c r="B2" s="201"/>
      <c r="C2" s="202"/>
      <c r="D2" s="202"/>
      <c r="E2" s="202"/>
      <c r="F2" s="202"/>
      <c r="G2" s="202"/>
      <c r="H2" s="202"/>
      <c r="I2" s="202"/>
      <c r="J2" s="202"/>
      <c r="K2" s="203"/>
    </row>
    <row r="3" spans="2:11" s="14" customFormat="1" ht="45" customHeight="1">
      <c r="B3" s="204"/>
      <c r="C3" s="331" t="s">
        <v>651</v>
      </c>
      <c r="D3" s="331"/>
      <c r="E3" s="331"/>
      <c r="F3" s="331"/>
      <c r="G3" s="331"/>
      <c r="H3" s="331"/>
      <c r="I3" s="331"/>
      <c r="J3" s="331"/>
      <c r="K3" s="205"/>
    </row>
    <row r="4" spans="2:11" ht="25.5" customHeight="1">
      <c r="B4" s="206"/>
      <c r="C4" s="332" t="s">
        <v>652</v>
      </c>
      <c r="D4" s="332"/>
      <c r="E4" s="332"/>
      <c r="F4" s="332"/>
      <c r="G4" s="332"/>
      <c r="H4" s="332"/>
      <c r="I4" s="332"/>
      <c r="J4" s="332"/>
      <c r="K4" s="207"/>
    </row>
    <row r="5" spans="2:11" ht="5.25" customHeight="1">
      <c r="B5" s="206"/>
      <c r="C5" s="208"/>
      <c r="D5" s="208"/>
      <c r="E5" s="208"/>
      <c r="F5" s="208"/>
      <c r="G5" s="208"/>
      <c r="H5" s="208"/>
      <c r="I5" s="208"/>
      <c r="J5" s="208"/>
      <c r="K5" s="207"/>
    </row>
    <row r="6" spans="2:11" ht="15" customHeight="1">
      <c r="B6" s="206"/>
      <c r="C6" s="330" t="s">
        <v>653</v>
      </c>
      <c r="D6" s="330"/>
      <c r="E6" s="330"/>
      <c r="F6" s="330"/>
      <c r="G6" s="330"/>
      <c r="H6" s="330"/>
      <c r="I6" s="330"/>
      <c r="J6" s="330"/>
      <c r="K6" s="207"/>
    </row>
    <row r="7" spans="2:11" ht="15" customHeight="1">
      <c r="B7" s="210"/>
      <c r="C7" s="330" t="s">
        <v>654</v>
      </c>
      <c r="D7" s="330"/>
      <c r="E7" s="330"/>
      <c r="F7" s="330"/>
      <c r="G7" s="330"/>
      <c r="H7" s="330"/>
      <c r="I7" s="330"/>
      <c r="J7" s="330"/>
      <c r="K7" s="207"/>
    </row>
    <row r="8" spans="2:11" ht="12.75" customHeight="1">
      <c r="B8" s="210"/>
      <c r="C8" s="209"/>
      <c r="D8" s="209"/>
      <c r="E8" s="209"/>
      <c r="F8" s="209"/>
      <c r="G8" s="209"/>
      <c r="H8" s="209"/>
      <c r="I8" s="209"/>
      <c r="J8" s="209"/>
      <c r="K8" s="207"/>
    </row>
    <row r="9" spans="2:11" ht="15" customHeight="1">
      <c r="B9" s="210"/>
      <c r="C9" s="330" t="s">
        <v>655</v>
      </c>
      <c r="D9" s="330"/>
      <c r="E9" s="330"/>
      <c r="F9" s="330"/>
      <c r="G9" s="330"/>
      <c r="H9" s="330"/>
      <c r="I9" s="330"/>
      <c r="J9" s="330"/>
      <c r="K9" s="207"/>
    </row>
    <row r="10" spans="2:11" ht="15" customHeight="1">
      <c r="B10" s="210"/>
      <c r="C10" s="209"/>
      <c r="D10" s="330" t="s">
        <v>656</v>
      </c>
      <c r="E10" s="330"/>
      <c r="F10" s="330"/>
      <c r="G10" s="330"/>
      <c r="H10" s="330"/>
      <c r="I10" s="330"/>
      <c r="J10" s="330"/>
      <c r="K10" s="207"/>
    </row>
    <row r="11" spans="2:11" ht="15" customHeight="1">
      <c r="B11" s="210"/>
      <c r="C11" s="211"/>
      <c r="D11" s="330" t="s">
        <v>657</v>
      </c>
      <c r="E11" s="330"/>
      <c r="F11" s="330"/>
      <c r="G11" s="330"/>
      <c r="H11" s="330"/>
      <c r="I11" s="330"/>
      <c r="J11" s="330"/>
      <c r="K11" s="207"/>
    </row>
    <row r="12" spans="2:11" ht="12.75" customHeight="1">
      <c r="B12" s="210"/>
      <c r="C12" s="211"/>
      <c r="D12" s="211"/>
      <c r="E12" s="211"/>
      <c r="F12" s="211"/>
      <c r="G12" s="211"/>
      <c r="H12" s="211"/>
      <c r="I12" s="211"/>
      <c r="J12" s="211"/>
      <c r="K12" s="207"/>
    </row>
    <row r="13" spans="2:11" ht="15" customHeight="1">
      <c r="B13" s="210"/>
      <c r="C13" s="211"/>
      <c r="D13" s="330" t="s">
        <v>658</v>
      </c>
      <c r="E13" s="330"/>
      <c r="F13" s="330"/>
      <c r="G13" s="330"/>
      <c r="H13" s="330"/>
      <c r="I13" s="330"/>
      <c r="J13" s="330"/>
      <c r="K13" s="207"/>
    </row>
    <row r="14" spans="2:11" ht="15" customHeight="1">
      <c r="B14" s="210"/>
      <c r="C14" s="211"/>
      <c r="D14" s="330" t="s">
        <v>659</v>
      </c>
      <c r="E14" s="330"/>
      <c r="F14" s="330"/>
      <c r="G14" s="330"/>
      <c r="H14" s="330"/>
      <c r="I14" s="330"/>
      <c r="J14" s="330"/>
      <c r="K14" s="207"/>
    </row>
    <row r="15" spans="2:11" ht="15" customHeight="1">
      <c r="B15" s="210"/>
      <c r="C15" s="211"/>
      <c r="D15" s="330" t="s">
        <v>660</v>
      </c>
      <c r="E15" s="330"/>
      <c r="F15" s="330"/>
      <c r="G15" s="330"/>
      <c r="H15" s="330"/>
      <c r="I15" s="330"/>
      <c r="J15" s="330"/>
      <c r="K15" s="207"/>
    </row>
    <row r="16" spans="2:11" ht="15" customHeight="1">
      <c r="B16" s="210"/>
      <c r="C16" s="211"/>
      <c r="D16" s="211"/>
      <c r="E16" s="212" t="s">
        <v>77</v>
      </c>
      <c r="F16" s="330" t="s">
        <v>661</v>
      </c>
      <c r="G16" s="330"/>
      <c r="H16" s="330"/>
      <c r="I16" s="330"/>
      <c r="J16" s="330"/>
      <c r="K16" s="207"/>
    </row>
    <row r="17" spans="2:11" ht="15" customHeight="1">
      <c r="B17" s="210"/>
      <c r="C17" s="211"/>
      <c r="D17" s="211"/>
      <c r="E17" s="212" t="s">
        <v>662</v>
      </c>
      <c r="F17" s="330" t="s">
        <v>663</v>
      </c>
      <c r="G17" s="330"/>
      <c r="H17" s="330"/>
      <c r="I17" s="330"/>
      <c r="J17" s="330"/>
      <c r="K17" s="207"/>
    </row>
    <row r="18" spans="2:11" ht="15" customHeight="1">
      <c r="B18" s="210"/>
      <c r="C18" s="211"/>
      <c r="D18" s="211"/>
      <c r="E18" s="212" t="s">
        <v>664</v>
      </c>
      <c r="F18" s="330" t="s">
        <v>665</v>
      </c>
      <c r="G18" s="330"/>
      <c r="H18" s="330"/>
      <c r="I18" s="330"/>
      <c r="J18" s="330"/>
      <c r="K18" s="207"/>
    </row>
    <row r="19" spans="2:11" ht="15" customHeight="1">
      <c r="B19" s="210"/>
      <c r="C19" s="211"/>
      <c r="D19" s="211"/>
      <c r="E19" s="212" t="s">
        <v>666</v>
      </c>
      <c r="F19" s="330" t="s">
        <v>667</v>
      </c>
      <c r="G19" s="330"/>
      <c r="H19" s="330"/>
      <c r="I19" s="330"/>
      <c r="J19" s="330"/>
      <c r="K19" s="207"/>
    </row>
    <row r="20" spans="2:11" ht="15" customHeight="1">
      <c r="B20" s="210"/>
      <c r="C20" s="211"/>
      <c r="D20" s="211"/>
      <c r="E20" s="212" t="s">
        <v>668</v>
      </c>
      <c r="F20" s="330" t="s">
        <v>669</v>
      </c>
      <c r="G20" s="330"/>
      <c r="H20" s="330"/>
      <c r="I20" s="330"/>
      <c r="J20" s="330"/>
      <c r="K20" s="207"/>
    </row>
    <row r="21" spans="2:11" ht="15" customHeight="1">
      <c r="B21" s="210"/>
      <c r="C21" s="211"/>
      <c r="D21" s="211"/>
      <c r="E21" s="212" t="s">
        <v>670</v>
      </c>
      <c r="F21" s="330" t="s">
        <v>671</v>
      </c>
      <c r="G21" s="330"/>
      <c r="H21" s="330"/>
      <c r="I21" s="330"/>
      <c r="J21" s="330"/>
      <c r="K21" s="207"/>
    </row>
    <row r="22" spans="2:11" ht="12.75" customHeight="1">
      <c r="B22" s="210"/>
      <c r="C22" s="211"/>
      <c r="D22" s="211"/>
      <c r="E22" s="211"/>
      <c r="F22" s="211"/>
      <c r="G22" s="211"/>
      <c r="H22" s="211"/>
      <c r="I22" s="211"/>
      <c r="J22" s="211"/>
      <c r="K22" s="207"/>
    </row>
    <row r="23" spans="2:11" ht="15" customHeight="1">
      <c r="B23" s="210"/>
      <c r="C23" s="330" t="s">
        <v>672</v>
      </c>
      <c r="D23" s="330"/>
      <c r="E23" s="330"/>
      <c r="F23" s="330"/>
      <c r="G23" s="330"/>
      <c r="H23" s="330"/>
      <c r="I23" s="330"/>
      <c r="J23" s="330"/>
      <c r="K23" s="207"/>
    </row>
    <row r="24" spans="2:11" ht="15" customHeight="1">
      <c r="B24" s="210"/>
      <c r="C24" s="330" t="s">
        <v>673</v>
      </c>
      <c r="D24" s="330"/>
      <c r="E24" s="330"/>
      <c r="F24" s="330"/>
      <c r="G24" s="330"/>
      <c r="H24" s="330"/>
      <c r="I24" s="330"/>
      <c r="J24" s="330"/>
      <c r="K24" s="207"/>
    </row>
    <row r="25" spans="2:11" ht="15" customHeight="1">
      <c r="B25" s="210"/>
      <c r="C25" s="209"/>
      <c r="D25" s="330" t="s">
        <v>674</v>
      </c>
      <c r="E25" s="330"/>
      <c r="F25" s="330"/>
      <c r="G25" s="330"/>
      <c r="H25" s="330"/>
      <c r="I25" s="330"/>
      <c r="J25" s="330"/>
      <c r="K25" s="207"/>
    </row>
    <row r="26" spans="2:11" ht="15" customHeight="1">
      <c r="B26" s="210"/>
      <c r="C26" s="211"/>
      <c r="D26" s="330" t="s">
        <v>675</v>
      </c>
      <c r="E26" s="330"/>
      <c r="F26" s="330"/>
      <c r="G26" s="330"/>
      <c r="H26" s="330"/>
      <c r="I26" s="330"/>
      <c r="J26" s="330"/>
      <c r="K26" s="207"/>
    </row>
    <row r="27" spans="2:11" ht="12.75" customHeight="1">
      <c r="B27" s="210"/>
      <c r="C27" s="211"/>
      <c r="D27" s="211"/>
      <c r="E27" s="211"/>
      <c r="F27" s="211"/>
      <c r="G27" s="211"/>
      <c r="H27" s="211"/>
      <c r="I27" s="211"/>
      <c r="J27" s="211"/>
      <c r="K27" s="207"/>
    </row>
    <row r="28" spans="2:11" ht="15" customHeight="1">
      <c r="B28" s="210"/>
      <c r="C28" s="211"/>
      <c r="D28" s="330" t="s">
        <v>676</v>
      </c>
      <c r="E28" s="330"/>
      <c r="F28" s="330"/>
      <c r="G28" s="330"/>
      <c r="H28" s="330"/>
      <c r="I28" s="330"/>
      <c r="J28" s="330"/>
      <c r="K28" s="207"/>
    </row>
    <row r="29" spans="2:11" ht="15" customHeight="1">
      <c r="B29" s="210"/>
      <c r="C29" s="211"/>
      <c r="D29" s="330" t="s">
        <v>677</v>
      </c>
      <c r="E29" s="330"/>
      <c r="F29" s="330"/>
      <c r="G29" s="330"/>
      <c r="H29" s="330"/>
      <c r="I29" s="330"/>
      <c r="J29" s="330"/>
      <c r="K29" s="207"/>
    </row>
    <row r="30" spans="2:11" ht="12.75" customHeight="1">
      <c r="B30" s="210"/>
      <c r="C30" s="211"/>
      <c r="D30" s="211"/>
      <c r="E30" s="211"/>
      <c r="F30" s="211"/>
      <c r="G30" s="211"/>
      <c r="H30" s="211"/>
      <c r="I30" s="211"/>
      <c r="J30" s="211"/>
      <c r="K30" s="207"/>
    </row>
    <row r="31" spans="2:11" ht="15" customHeight="1">
      <c r="B31" s="210"/>
      <c r="C31" s="211"/>
      <c r="D31" s="330" t="s">
        <v>678</v>
      </c>
      <c r="E31" s="330"/>
      <c r="F31" s="330"/>
      <c r="G31" s="330"/>
      <c r="H31" s="330"/>
      <c r="I31" s="330"/>
      <c r="J31" s="330"/>
      <c r="K31" s="207"/>
    </row>
    <row r="32" spans="2:11" ht="15" customHeight="1">
      <c r="B32" s="210"/>
      <c r="C32" s="211"/>
      <c r="D32" s="330" t="s">
        <v>679</v>
      </c>
      <c r="E32" s="330"/>
      <c r="F32" s="330"/>
      <c r="G32" s="330"/>
      <c r="H32" s="330"/>
      <c r="I32" s="330"/>
      <c r="J32" s="330"/>
      <c r="K32" s="207"/>
    </row>
    <row r="33" spans="2:11" ht="15" customHeight="1">
      <c r="B33" s="210"/>
      <c r="C33" s="211"/>
      <c r="D33" s="330" t="s">
        <v>680</v>
      </c>
      <c r="E33" s="330"/>
      <c r="F33" s="330"/>
      <c r="G33" s="330"/>
      <c r="H33" s="330"/>
      <c r="I33" s="330"/>
      <c r="J33" s="330"/>
      <c r="K33" s="207"/>
    </row>
    <row r="34" spans="2:11" ht="15" customHeight="1">
      <c r="B34" s="210"/>
      <c r="C34" s="211"/>
      <c r="D34" s="209"/>
      <c r="E34" s="213" t="s">
        <v>118</v>
      </c>
      <c r="F34" s="209"/>
      <c r="G34" s="330" t="s">
        <v>681</v>
      </c>
      <c r="H34" s="330"/>
      <c r="I34" s="330"/>
      <c r="J34" s="330"/>
      <c r="K34" s="207"/>
    </row>
    <row r="35" spans="2:11" ht="30.75" customHeight="1">
      <c r="B35" s="210"/>
      <c r="C35" s="211"/>
      <c r="D35" s="209"/>
      <c r="E35" s="213" t="s">
        <v>682</v>
      </c>
      <c r="F35" s="209"/>
      <c r="G35" s="330" t="s">
        <v>683</v>
      </c>
      <c r="H35" s="330"/>
      <c r="I35" s="330"/>
      <c r="J35" s="330"/>
      <c r="K35" s="207"/>
    </row>
    <row r="36" spans="2:11" ht="15" customHeight="1">
      <c r="B36" s="210"/>
      <c r="C36" s="211"/>
      <c r="D36" s="209"/>
      <c r="E36" s="213" t="s">
        <v>52</v>
      </c>
      <c r="F36" s="209"/>
      <c r="G36" s="330" t="s">
        <v>684</v>
      </c>
      <c r="H36" s="330"/>
      <c r="I36" s="330"/>
      <c r="J36" s="330"/>
      <c r="K36" s="207"/>
    </row>
    <row r="37" spans="2:11" ht="15" customHeight="1">
      <c r="B37" s="210"/>
      <c r="C37" s="211"/>
      <c r="D37" s="209"/>
      <c r="E37" s="213" t="s">
        <v>119</v>
      </c>
      <c r="F37" s="209"/>
      <c r="G37" s="330" t="s">
        <v>685</v>
      </c>
      <c r="H37" s="330"/>
      <c r="I37" s="330"/>
      <c r="J37" s="330"/>
      <c r="K37" s="207"/>
    </row>
    <row r="38" spans="2:11" ht="15" customHeight="1">
      <c r="B38" s="210"/>
      <c r="C38" s="211"/>
      <c r="D38" s="209"/>
      <c r="E38" s="213" t="s">
        <v>120</v>
      </c>
      <c r="F38" s="209"/>
      <c r="G38" s="330" t="s">
        <v>686</v>
      </c>
      <c r="H38" s="330"/>
      <c r="I38" s="330"/>
      <c r="J38" s="330"/>
      <c r="K38" s="207"/>
    </row>
    <row r="39" spans="2:11" ht="15" customHeight="1">
      <c r="B39" s="210"/>
      <c r="C39" s="211"/>
      <c r="D39" s="209"/>
      <c r="E39" s="213" t="s">
        <v>121</v>
      </c>
      <c r="F39" s="209"/>
      <c r="G39" s="330" t="s">
        <v>687</v>
      </c>
      <c r="H39" s="330"/>
      <c r="I39" s="330"/>
      <c r="J39" s="330"/>
      <c r="K39" s="207"/>
    </row>
    <row r="40" spans="2:11" ht="15" customHeight="1">
      <c r="B40" s="210"/>
      <c r="C40" s="211"/>
      <c r="D40" s="209"/>
      <c r="E40" s="213" t="s">
        <v>688</v>
      </c>
      <c r="F40" s="209"/>
      <c r="G40" s="330" t="s">
        <v>689</v>
      </c>
      <c r="H40" s="330"/>
      <c r="I40" s="330"/>
      <c r="J40" s="330"/>
      <c r="K40" s="207"/>
    </row>
    <row r="41" spans="2:11" ht="15" customHeight="1">
      <c r="B41" s="210"/>
      <c r="C41" s="211"/>
      <c r="D41" s="209"/>
      <c r="E41" s="213"/>
      <c r="F41" s="209"/>
      <c r="G41" s="330" t="s">
        <v>690</v>
      </c>
      <c r="H41" s="330"/>
      <c r="I41" s="330"/>
      <c r="J41" s="330"/>
      <c r="K41" s="207"/>
    </row>
    <row r="42" spans="2:11" ht="15" customHeight="1">
      <c r="B42" s="210"/>
      <c r="C42" s="211"/>
      <c r="D42" s="209"/>
      <c r="E42" s="213" t="s">
        <v>691</v>
      </c>
      <c r="F42" s="209"/>
      <c r="G42" s="330" t="s">
        <v>692</v>
      </c>
      <c r="H42" s="330"/>
      <c r="I42" s="330"/>
      <c r="J42" s="330"/>
      <c r="K42" s="207"/>
    </row>
    <row r="43" spans="2:11" ht="15" customHeight="1">
      <c r="B43" s="210"/>
      <c r="C43" s="211"/>
      <c r="D43" s="209"/>
      <c r="E43" s="213" t="s">
        <v>123</v>
      </c>
      <c r="F43" s="209"/>
      <c r="G43" s="330" t="s">
        <v>693</v>
      </c>
      <c r="H43" s="330"/>
      <c r="I43" s="330"/>
      <c r="J43" s="330"/>
      <c r="K43" s="207"/>
    </row>
    <row r="44" spans="2:11" ht="12.75" customHeight="1">
      <c r="B44" s="210"/>
      <c r="C44" s="211"/>
      <c r="D44" s="209"/>
      <c r="E44" s="209"/>
      <c r="F44" s="209"/>
      <c r="G44" s="209"/>
      <c r="H44" s="209"/>
      <c r="I44" s="209"/>
      <c r="J44" s="209"/>
      <c r="K44" s="207"/>
    </row>
    <row r="45" spans="2:11" ht="15" customHeight="1">
      <c r="B45" s="210"/>
      <c r="C45" s="211"/>
      <c r="D45" s="330" t="s">
        <v>694</v>
      </c>
      <c r="E45" s="330"/>
      <c r="F45" s="330"/>
      <c r="G45" s="330"/>
      <c r="H45" s="330"/>
      <c r="I45" s="330"/>
      <c r="J45" s="330"/>
      <c r="K45" s="207"/>
    </row>
    <row r="46" spans="2:11" ht="15" customHeight="1">
      <c r="B46" s="210"/>
      <c r="C46" s="211"/>
      <c r="D46" s="211"/>
      <c r="E46" s="330" t="s">
        <v>695</v>
      </c>
      <c r="F46" s="330"/>
      <c r="G46" s="330"/>
      <c r="H46" s="330"/>
      <c r="I46" s="330"/>
      <c r="J46" s="330"/>
      <c r="K46" s="207"/>
    </row>
    <row r="47" spans="2:11" ht="15" customHeight="1">
      <c r="B47" s="210"/>
      <c r="C47" s="211"/>
      <c r="D47" s="211"/>
      <c r="E47" s="330" t="s">
        <v>696</v>
      </c>
      <c r="F47" s="330"/>
      <c r="G47" s="330"/>
      <c r="H47" s="330"/>
      <c r="I47" s="330"/>
      <c r="J47" s="330"/>
      <c r="K47" s="207"/>
    </row>
    <row r="48" spans="2:11" ht="15" customHeight="1">
      <c r="B48" s="210"/>
      <c r="C48" s="211"/>
      <c r="D48" s="211"/>
      <c r="E48" s="330" t="s">
        <v>697</v>
      </c>
      <c r="F48" s="330"/>
      <c r="G48" s="330"/>
      <c r="H48" s="330"/>
      <c r="I48" s="330"/>
      <c r="J48" s="330"/>
      <c r="K48" s="207"/>
    </row>
    <row r="49" spans="2:11" ht="15" customHeight="1">
      <c r="B49" s="210"/>
      <c r="C49" s="211"/>
      <c r="D49" s="330" t="s">
        <v>698</v>
      </c>
      <c r="E49" s="330"/>
      <c r="F49" s="330"/>
      <c r="G49" s="330"/>
      <c r="H49" s="330"/>
      <c r="I49" s="330"/>
      <c r="J49" s="330"/>
      <c r="K49" s="207"/>
    </row>
    <row r="50" spans="2:11" ht="25.5" customHeight="1">
      <c r="B50" s="206"/>
      <c r="C50" s="332" t="s">
        <v>699</v>
      </c>
      <c r="D50" s="332"/>
      <c r="E50" s="332"/>
      <c r="F50" s="332"/>
      <c r="G50" s="332"/>
      <c r="H50" s="332"/>
      <c r="I50" s="332"/>
      <c r="J50" s="332"/>
      <c r="K50" s="207"/>
    </row>
    <row r="51" spans="2:11" ht="5.25" customHeight="1">
      <c r="B51" s="206"/>
      <c r="C51" s="208"/>
      <c r="D51" s="208"/>
      <c r="E51" s="208"/>
      <c r="F51" s="208"/>
      <c r="G51" s="208"/>
      <c r="H51" s="208"/>
      <c r="I51" s="208"/>
      <c r="J51" s="208"/>
      <c r="K51" s="207"/>
    </row>
    <row r="52" spans="2:11" ht="15" customHeight="1">
      <c r="B52" s="206"/>
      <c r="C52" s="330" t="s">
        <v>700</v>
      </c>
      <c r="D52" s="330"/>
      <c r="E52" s="330"/>
      <c r="F52" s="330"/>
      <c r="G52" s="330"/>
      <c r="H52" s="330"/>
      <c r="I52" s="330"/>
      <c r="J52" s="330"/>
      <c r="K52" s="207"/>
    </row>
    <row r="53" spans="2:11" ht="15" customHeight="1">
      <c r="B53" s="206"/>
      <c r="C53" s="330" t="s">
        <v>701</v>
      </c>
      <c r="D53" s="330"/>
      <c r="E53" s="330"/>
      <c r="F53" s="330"/>
      <c r="G53" s="330"/>
      <c r="H53" s="330"/>
      <c r="I53" s="330"/>
      <c r="J53" s="330"/>
      <c r="K53" s="207"/>
    </row>
    <row r="54" spans="2:11" ht="12.75" customHeight="1">
      <c r="B54" s="206"/>
      <c r="C54" s="209"/>
      <c r="D54" s="209"/>
      <c r="E54" s="209"/>
      <c r="F54" s="209"/>
      <c r="G54" s="209"/>
      <c r="H54" s="209"/>
      <c r="I54" s="209"/>
      <c r="J54" s="209"/>
      <c r="K54" s="207"/>
    </row>
    <row r="55" spans="2:11" ht="15" customHeight="1">
      <c r="B55" s="206"/>
      <c r="C55" s="330" t="s">
        <v>702</v>
      </c>
      <c r="D55" s="330"/>
      <c r="E55" s="330"/>
      <c r="F55" s="330"/>
      <c r="G55" s="330"/>
      <c r="H55" s="330"/>
      <c r="I55" s="330"/>
      <c r="J55" s="330"/>
      <c r="K55" s="207"/>
    </row>
    <row r="56" spans="2:11" ht="15" customHeight="1">
      <c r="B56" s="206"/>
      <c r="C56" s="211"/>
      <c r="D56" s="330" t="s">
        <v>703</v>
      </c>
      <c r="E56" s="330"/>
      <c r="F56" s="330"/>
      <c r="G56" s="330"/>
      <c r="H56" s="330"/>
      <c r="I56" s="330"/>
      <c r="J56" s="330"/>
      <c r="K56" s="207"/>
    </row>
    <row r="57" spans="2:11" ht="15" customHeight="1">
      <c r="B57" s="206"/>
      <c r="C57" s="211"/>
      <c r="D57" s="330" t="s">
        <v>704</v>
      </c>
      <c r="E57" s="330"/>
      <c r="F57" s="330"/>
      <c r="G57" s="330"/>
      <c r="H57" s="330"/>
      <c r="I57" s="330"/>
      <c r="J57" s="330"/>
      <c r="K57" s="207"/>
    </row>
    <row r="58" spans="2:11" ht="15" customHeight="1">
      <c r="B58" s="206"/>
      <c r="C58" s="211"/>
      <c r="D58" s="330" t="s">
        <v>705</v>
      </c>
      <c r="E58" s="330"/>
      <c r="F58" s="330"/>
      <c r="G58" s="330"/>
      <c r="H58" s="330"/>
      <c r="I58" s="330"/>
      <c r="J58" s="330"/>
      <c r="K58" s="207"/>
    </row>
    <row r="59" spans="2:11" ht="15" customHeight="1">
      <c r="B59" s="206"/>
      <c r="C59" s="211"/>
      <c r="D59" s="330" t="s">
        <v>706</v>
      </c>
      <c r="E59" s="330"/>
      <c r="F59" s="330"/>
      <c r="G59" s="330"/>
      <c r="H59" s="330"/>
      <c r="I59" s="330"/>
      <c r="J59" s="330"/>
      <c r="K59" s="207"/>
    </row>
    <row r="60" spans="2:11" ht="15" customHeight="1">
      <c r="B60" s="206"/>
      <c r="C60" s="211"/>
      <c r="D60" s="333" t="s">
        <v>707</v>
      </c>
      <c r="E60" s="333"/>
      <c r="F60" s="333"/>
      <c r="G60" s="333"/>
      <c r="H60" s="333"/>
      <c r="I60" s="333"/>
      <c r="J60" s="333"/>
      <c r="K60" s="207"/>
    </row>
    <row r="61" spans="2:11" ht="15" customHeight="1">
      <c r="B61" s="206"/>
      <c r="C61" s="211"/>
      <c r="D61" s="330" t="s">
        <v>708</v>
      </c>
      <c r="E61" s="330"/>
      <c r="F61" s="330"/>
      <c r="G61" s="330"/>
      <c r="H61" s="330"/>
      <c r="I61" s="330"/>
      <c r="J61" s="330"/>
      <c r="K61" s="207"/>
    </row>
    <row r="62" spans="2:11" ht="12.75" customHeight="1">
      <c r="B62" s="206"/>
      <c r="C62" s="211"/>
      <c r="D62" s="211"/>
      <c r="E62" s="214"/>
      <c r="F62" s="211"/>
      <c r="G62" s="211"/>
      <c r="H62" s="211"/>
      <c r="I62" s="211"/>
      <c r="J62" s="211"/>
      <c r="K62" s="207"/>
    </row>
    <row r="63" spans="2:11" ht="15" customHeight="1">
      <c r="B63" s="206"/>
      <c r="C63" s="211"/>
      <c r="D63" s="330" t="s">
        <v>709</v>
      </c>
      <c r="E63" s="330"/>
      <c r="F63" s="330"/>
      <c r="G63" s="330"/>
      <c r="H63" s="330"/>
      <c r="I63" s="330"/>
      <c r="J63" s="330"/>
      <c r="K63" s="207"/>
    </row>
    <row r="64" spans="2:11" ht="15" customHeight="1">
      <c r="B64" s="206"/>
      <c r="C64" s="211"/>
      <c r="D64" s="333" t="s">
        <v>710</v>
      </c>
      <c r="E64" s="333"/>
      <c r="F64" s="333"/>
      <c r="G64" s="333"/>
      <c r="H64" s="333"/>
      <c r="I64" s="333"/>
      <c r="J64" s="333"/>
      <c r="K64" s="207"/>
    </row>
    <row r="65" spans="2:11" ht="15" customHeight="1">
      <c r="B65" s="206"/>
      <c r="C65" s="211"/>
      <c r="D65" s="330" t="s">
        <v>711</v>
      </c>
      <c r="E65" s="330"/>
      <c r="F65" s="330"/>
      <c r="G65" s="330"/>
      <c r="H65" s="330"/>
      <c r="I65" s="330"/>
      <c r="J65" s="330"/>
      <c r="K65" s="207"/>
    </row>
    <row r="66" spans="2:11" ht="15" customHeight="1">
      <c r="B66" s="206"/>
      <c r="C66" s="211"/>
      <c r="D66" s="330" t="s">
        <v>712</v>
      </c>
      <c r="E66" s="330"/>
      <c r="F66" s="330"/>
      <c r="G66" s="330"/>
      <c r="H66" s="330"/>
      <c r="I66" s="330"/>
      <c r="J66" s="330"/>
      <c r="K66" s="207"/>
    </row>
    <row r="67" spans="2:11" ht="15" customHeight="1">
      <c r="B67" s="206"/>
      <c r="C67" s="211"/>
      <c r="D67" s="330" t="s">
        <v>713</v>
      </c>
      <c r="E67" s="330"/>
      <c r="F67" s="330"/>
      <c r="G67" s="330"/>
      <c r="H67" s="330"/>
      <c r="I67" s="330"/>
      <c r="J67" s="330"/>
      <c r="K67" s="207"/>
    </row>
    <row r="68" spans="2:11" ht="15" customHeight="1">
      <c r="B68" s="206"/>
      <c r="C68" s="211"/>
      <c r="D68" s="330" t="s">
        <v>714</v>
      </c>
      <c r="E68" s="330"/>
      <c r="F68" s="330"/>
      <c r="G68" s="330"/>
      <c r="H68" s="330"/>
      <c r="I68" s="330"/>
      <c r="J68" s="330"/>
      <c r="K68" s="207"/>
    </row>
    <row r="69" spans="2:11" ht="12.75" customHeight="1">
      <c r="B69" s="215"/>
      <c r="C69" s="216"/>
      <c r="D69" s="216"/>
      <c r="E69" s="216"/>
      <c r="F69" s="216"/>
      <c r="G69" s="216"/>
      <c r="H69" s="216"/>
      <c r="I69" s="216"/>
      <c r="J69" s="216"/>
      <c r="K69" s="217"/>
    </row>
    <row r="70" spans="2:11" ht="18.75" customHeight="1">
      <c r="B70" s="218"/>
      <c r="C70" s="218"/>
      <c r="D70" s="218"/>
      <c r="E70" s="218"/>
      <c r="F70" s="218"/>
      <c r="G70" s="218"/>
      <c r="H70" s="218"/>
      <c r="I70" s="218"/>
      <c r="J70" s="218"/>
      <c r="K70" s="219"/>
    </row>
    <row r="71" spans="2:11" ht="18.75" customHeight="1">
      <c r="B71" s="219"/>
      <c r="C71" s="219"/>
      <c r="D71" s="219"/>
      <c r="E71" s="219"/>
      <c r="F71" s="219"/>
      <c r="G71" s="219"/>
      <c r="H71" s="219"/>
      <c r="I71" s="219"/>
      <c r="J71" s="219"/>
      <c r="K71" s="219"/>
    </row>
    <row r="72" spans="2:11" ht="7.5" customHeight="1">
      <c r="B72" s="220"/>
      <c r="C72" s="221"/>
      <c r="D72" s="221"/>
      <c r="E72" s="221"/>
      <c r="F72" s="221"/>
      <c r="G72" s="221"/>
      <c r="H72" s="221"/>
      <c r="I72" s="221"/>
      <c r="J72" s="221"/>
      <c r="K72" s="222"/>
    </row>
    <row r="73" spans="2:11" ht="45" customHeight="1">
      <c r="B73" s="223"/>
      <c r="C73" s="334" t="s">
        <v>83</v>
      </c>
      <c r="D73" s="334"/>
      <c r="E73" s="334"/>
      <c r="F73" s="334"/>
      <c r="G73" s="334"/>
      <c r="H73" s="334"/>
      <c r="I73" s="334"/>
      <c r="J73" s="334"/>
      <c r="K73" s="224"/>
    </row>
    <row r="74" spans="2:11" ht="17.25" customHeight="1">
      <c r="B74" s="223"/>
      <c r="C74" s="225" t="s">
        <v>715</v>
      </c>
      <c r="D74" s="225"/>
      <c r="E74" s="225"/>
      <c r="F74" s="225" t="s">
        <v>716</v>
      </c>
      <c r="G74" s="226"/>
      <c r="H74" s="225" t="s">
        <v>119</v>
      </c>
      <c r="I74" s="225" t="s">
        <v>56</v>
      </c>
      <c r="J74" s="225" t="s">
        <v>717</v>
      </c>
      <c r="K74" s="224"/>
    </row>
    <row r="75" spans="2:11" ht="17.25" customHeight="1">
      <c r="B75" s="223"/>
      <c r="C75" s="227" t="s">
        <v>718</v>
      </c>
      <c r="D75" s="227"/>
      <c r="E75" s="227"/>
      <c r="F75" s="228" t="s">
        <v>719</v>
      </c>
      <c r="G75" s="229"/>
      <c r="H75" s="227"/>
      <c r="I75" s="227"/>
      <c r="J75" s="227" t="s">
        <v>720</v>
      </c>
      <c r="K75" s="224"/>
    </row>
    <row r="76" spans="2:11" ht="5.25" customHeight="1">
      <c r="B76" s="223"/>
      <c r="C76" s="230"/>
      <c r="D76" s="230"/>
      <c r="E76" s="230"/>
      <c r="F76" s="230"/>
      <c r="G76" s="231"/>
      <c r="H76" s="230"/>
      <c r="I76" s="230"/>
      <c r="J76" s="230"/>
      <c r="K76" s="224"/>
    </row>
    <row r="77" spans="2:11" ht="15" customHeight="1">
      <c r="B77" s="223"/>
      <c r="C77" s="213" t="s">
        <v>52</v>
      </c>
      <c r="D77" s="230"/>
      <c r="E77" s="230"/>
      <c r="F77" s="232" t="s">
        <v>721</v>
      </c>
      <c r="G77" s="231"/>
      <c r="H77" s="213" t="s">
        <v>722</v>
      </c>
      <c r="I77" s="213" t="s">
        <v>723</v>
      </c>
      <c r="J77" s="213">
        <v>20</v>
      </c>
      <c r="K77" s="224"/>
    </row>
    <row r="78" spans="2:11" ht="15" customHeight="1">
      <c r="B78" s="223"/>
      <c r="C78" s="213" t="s">
        <v>724</v>
      </c>
      <c r="D78" s="213"/>
      <c r="E78" s="213"/>
      <c r="F78" s="232" t="s">
        <v>721</v>
      </c>
      <c r="G78" s="231"/>
      <c r="H78" s="213" t="s">
        <v>725</v>
      </c>
      <c r="I78" s="213" t="s">
        <v>723</v>
      </c>
      <c r="J78" s="213">
        <v>120</v>
      </c>
      <c r="K78" s="224"/>
    </row>
    <row r="79" spans="2:11" ht="15" customHeight="1">
      <c r="B79" s="233"/>
      <c r="C79" s="213" t="s">
        <v>726</v>
      </c>
      <c r="D79" s="213"/>
      <c r="E79" s="213"/>
      <c r="F79" s="232" t="s">
        <v>727</v>
      </c>
      <c r="G79" s="231"/>
      <c r="H79" s="213" t="s">
        <v>728</v>
      </c>
      <c r="I79" s="213" t="s">
        <v>723</v>
      </c>
      <c r="J79" s="213">
        <v>50</v>
      </c>
      <c r="K79" s="224"/>
    </row>
    <row r="80" spans="2:11" ht="15" customHeight="1">
      <c r="B80" s="233"/>
      <c r="C80" s="213" t="s">
        <v>729</v>
      </c>
      <c r="D80" s="213"/>
      <c r="E80" s="213"/>
      <c r="F80" s="232" t="s">
        <v>721</v>
      </c>
      <c r="G80" s="231"/>
      <c r="H80" s="213" t="s">
        <v>730</v>
      </c>
      <c r="I80" s="213" t="s">
        <v>731</v>
      </c>
      <c r="J80" s="213"/>
      <c r="K80" s="224"/>
    </row>
    <row r="81" spans="2:11" ht="15" customHeight="1">
      <c r="B81" s="233"/>
      <c r="C81" s="213" t="s">
        <v>732</v>
      </c>
      <c r="D81" s="213"/>
      <c r="E81" s="213"/>
      <c r="F81" s="232" t="s">
        <v>727</v>
      </c>
      <c r="G81" s="213"/>
      <c r="H81" s="213" t="s">
        <v>733</v>
      </c>
      <c r="I81" s="213" t="s">
        <v>723</v>
      </c>
      <c r="J81" s="213">
        <v>15</v>
      </c>
      <c r="K81" s="224"/>
    </row>
    <row r="82" spans="2:11" ht="15" customHeight="1">
      <c r="B82" s="233"/>
      <c r="C82" s="213" t="s">
        <v>734</v>
      </c>
      <c r="D82" s="213"/>
      <c r="E82" s="213"/>
      <c r="F82" s="232" t="s">
        <v>727</v>
      </c>
      <c r="G82" s="213"/>
      <c r="H82" s="213" t="s">
        <v>735</v>
      </c>
      <c r="I82" s="213" t="s">
        <v>723</v>
      </c>
      <c r="J82" s="213">
        <v>15</v>
      </c>
      <c r="K82" s="224"/>
    </row>
    <row r="83" spans="2:11" ht="15" customHeight="1">
      <c r="B83" s="233"/>
      <c r="C83" s="213" t="s">
        <v>736</v>
      </c>
      <c r="D83" s="213"/>
      <c r="E83" s="213"/>
      <c r="F83" s="232" t="s">
        <v>727</v>
      </c>
      <c r="G83" s="213"/>
      <c r="H83" s="213" t="s">
        <v>737</v>
      </c>
      <c r="I83" s="213" t="s">
        <v>723</v>
      </c>
      <c r="J83" s="213">
        <v>20</v>
      </c>
      <c r="K83" s="224"/>
    </row>
    <row r="84" spans="2:11" ht="15" customHeight="1">
      <c r="B84" s="233"/>
      <c r="C84" s="213" t="s">
        <v>738</v>
      </c>
      <c r="D84" s="213"/>
      <c r="E84" s="213"/>
      <c r="F84" s="232" t="s">
        <v>727</v>
      </c>
      <c r="G84" s="213"/>
      <c r="H84" s="213" t="s">
        <v>739</v>
      </c>
      <c r="I84" s="213" t="s">
        <v>723</v>
      </c>
      <c r="J84" s="213">
        <v>20</v>
      </c>
      <c r="K84" s="224"/>
    </row>
    <row r="85" spans="2:11" ht="15" customHeight="1">
      <c r="B85" s="233"/>
      <c r="C85" s="213" t="s">
        <v>740</v>
      </c>
      <c r="D85" s="213"/>
      <c r="E85" s="213"/>
      <c r="F85" s="232" t="s">
        <v>727</v>
      </c>
      <c r="G85" s="231"/>
      <c r="H85" s="213" t="s">
        <v>741</v>
      </c>
      <c r="I85" s="213" t="s">
        <v>723</v>
      </c>
      <c r="J85" s="213">
        <v>50</v>
      </c>
      <c r="K85" s="224"/>
    </row>
    <row r="86" spans="2:11" ht="15" customHeight="1">
      <c r="B86" s="233"/>
      <c r="C86" s="213" t="s">
        <v>742</v>
      </c>
      <c r="D86" s="213"/>
      <c r="E86" s="213"/>
      <c r="F86" s="232" t="s">
        <v>727</v>
      </c>
      <c r="G86" s="231"/>
      <c r="H86" s="213" t="s">
        <v>743</v>
      </c>
      <c r="I86" s="213" t="s">
        <v>723</v>
      </c>
      <c r="J86" s="213">
        <v>20</v>
      </c>
      <c r="K86" s="224"/>
    </row>
    <row r="87" spans="2:11" ht="15" customHeight="1">
      <c r="B87" s="233"/>
      <c r="C87" s="213" t="s">
        <v>744</v>
      </c>
      <c r="D87" s="213"/>
      <c r="E87" s="213"/>
      <c r="F87" s="232" t="s">
        <v>727</v>
      </c>
      <c r="G87" s="231"/>
      <c r="H87" s="213" t="s">
        <v>745</v>
      </c>
      <c r="I87" s="213" t="s">
        <v>723</v>
      </c>
      <c r="J87" s="213">
        <v>20</v>
      </c>
      <c r="K87" s="224"/>
    </row>
    <row r="88" spans="2:11" ht="15" customHeight="1">
      <c r="B88" s="233"/>
      <c r="C88" s="213" t="s">
        <v>746</v>
      </c>
      <c r="D88" s="213"/>
      <c r="E88" s="213"/>
      <c r="F88" s="232" t="s">
        <v>727</v>
      </c>
      <c r="G88" s="231"/>
      <c r="H88" s="213" t="s">
        <v>747</v>
      </c>
      <c r="I88" s="213" t="s">
        <v>723</v>
      </c>
      <c r="J88" s="213">
        <v>50</v>
      </c>
      <c r="K88" s="224"/>
    </row>
    <row r="89" spans="2:11" ht="15" customHeight="1">
      <c r="B89" s="233"/>
      <c r="C89" s="213" t="s">
        <v>748</v>
      </c>
      <c r="D89" s="213"/>
      <c r="E89" s="213"/>
      <c r="F89" s="232" t="s">
        <v>727</v>
      </c>
      <c r="G89" s="231"/>
      <c r="H89" s="213" t="s">
        <v>748</v>
      </c>
      <c r="I89" s="213" t="s">
        <v>723</v>
      </c>
      <c r="J89" s="213">
        <v>50</v>
      </c>
      <c r="K89" s="224"/>
    </row>
    <row r="90" spans="2:11" ht="15" customHeight="1">
      <c r="B90" s="233"/>
      <c r="C90" s="213" t="s">
        <v>124</v>
      </c>
      <c r="D90" s="213"/>
      <c r="E90" s="213"/>
      <c r="F90" s="232" t="s">
        <v>727</v>
      </c>
      <c r="G90" s="231"/>
      <c r="H90" s="213" t="s">
        <v>749</v>
      </c>
      <c r="I90" s="213" t="s">
        <v>723</v>
      </c>
      <c r="J90" s="213">
        <v>255</v>
      </c>
      <c r="K90" s="224"/>
    </row>
    <row r="91" spans="2:11" ht="15" customHeight="1">
      <c r="B91" s="233"/>
      <c r="C91" s="213" t="s">
        <v>750</v>
      </c>
      <c r="D91" s="213"/>
      <c r="E91" s="213"/>
      <c r="F91" s="232" t="s">
        <v>721</v>
      </c>
      <c r="G91" s="231"/>
      <c r="H91" s="213" t="s">
        <v>751</v>
      </c>
      <c r="I91" s="213" t="s">
        <v>752</v>
      </c>
      <c r="J91" s="213"/>
      <c r="K91" s="224"/>
    </row>
    <row r="92" spans="2:11" ht="15" customHeight="1">
      <c r="B92" s="233"/>
      <c r="C92" s="213" t="s">
        <v>753</v>
      </c>
      <c r="D92" s="213"/>
      <c r="E92" s="213"/>
      <c r="F92" s="232" t="s">
        <v>721</v>
      </c>
      <c r="G92" s="231"/>
      <c r="H92" s="213" t="s">
        <v>754</v>
      </c>
      <c r="I92" s="213" t="s">
        <v>755</v>
      </c>
      <c r="J92" s="213"/>
      <c r="K92" s="224"/>
    </row>
    <row r="93" spans="2:11" ht="15" customHeight="1">
      <c r="B93" s="233"/>
      <c r="C93" s="213" t="s">
        <v>756</v>
      </c>
      <c r="D93" s="213"/>
      <c r="E93" s="213"/>
      <c r="F93" s="232" t="s">
        <v>721</v>
      </c>
      <c r="G93" s="231"/>
      <c r="H93" s="213" t="s">
        <v>756</v>
      </c>
      <c r="I93" s="213" t="s">
        <v>755</v>
      </c>
      <c r="J93" s="213"/>
      <c r="K93" s="224"/>
    </row>
    <row r="94" spans="2:11" ht="15" customHeight="1">
      <c r="B94" s="233"/>
      <c r="C94" s="213" t="s">
        <v>37</v>
      </c>
      <c r="D94" s="213"/>
      <c r="E94" s="213"/>
      <c r="F94" s="232" t="s">
        <v>721</v>
      </c>
      <c r="G94" s="231"/>
      <c r="H94" s="213" t="s">
        <v>757</v>
      </c>
      <c r="I94" s="213" t="s">
        <v>755</v>
      </c>
      <c r="J94" s="213"/>
      <c r="K94" s="224"/>
    </row>
    <row r="95" spans="2:11" ht="15" customHeight="1">
      <c r="B95" s="233"/>
      <c r="C95" s="213" t="s">
        <v>47</v>
      </c>
      <c r="D95" s="213"/>
      <c r="E95" s="213"/>
      <c r="F95" s="232" t="s">
        <v>721</v>
      </c>
      <c r="G95" s="231"/>
      <c r="H95" s="213" t="s">
        <v>758</v>
      </c>
      <c r="I95" s="213" t="s">
        <v>755</v>
      </c>
      <c r="J95" s="213"/>
      <c r="K95" s="224"/>
    </row>
    <row r="96" spans="2:11" ht="15" customHeight="1">
      <c r="B96" s="234"/>
      <c r="C96" s="235"/>
      <c r="D96" s="235"/>
      <c r="E96" s="235"/>
      <c r="F96" s="235"/>
      <c r="G96" s="235"/>
      <c r="H96" s="235"/>
      <c r="I96" s="235"/>
      <c r="J96" s="235"/>
      <c r="K96" s="236"/>
    </row>
    <row r="97" spans="2:11" ht="18.75" customHeight="1">
      <c r="B97" s="237"/>
      <c r="C97" s="238"/>
      <c r="D97" s="238"/>
      <c r="E97" s="238"/>
      <c r="F97" s="238"/>
      <c r="G97" s="238"/>
      <c r="H97" s="238"/>
      <c r="I97" s="238"/>
      <c r="J97" s="238"/>
      <c r="K97" s="237"/>
    </row>
    <row r="98" spans="2:11" ht="18.75" customHeight="1">
      <c r="B98" s="219"/>
      <c r="C98" s="219"/>
      <c r="D98" s="219"/>
      <c r="E98" s="219"/>
      <c r="F98" s="219"/>
      <c r="G98" s="219"/>
      <c r="H98" s="219"/>
      <c r="I98" s="219"/>
      <c r="J98" s="219"/>
      <c r="K98" s="219"/>
    </row>
    <row r="99" spans="2:11" ht="7.5" customHeight="1">
      <c r="B99" s="220"/>
      <c r="C99" s="221"/>
      <c r="D99" s="221"/>
      <c r="E99" s="221"/>
      <c r="F99" s="221"/>
      <c r="G99" s="221"/>
      <c r="H99" s="221"/>
      <c r="I99" s="221"/>
      <c r="J99" s="221"/>
      <c r="K99" s="222"/>
    </row>
    <row r="100" spans="2:11" ht="45" customHeight="1">
      <c r="B100" s="223"/>
      <c r="C100" s="334" t="s">
        <v>759</v>
      </c>
      <c r="D100" s="334"/>
      <c r="E100" s="334"/>
      <c r="F100" s="334"/>
      <c r="G100" s="334"/>
      <c r="H100" s="334"/>
      <c r="I100" s="334"/>
      <c r="J100" s="334"/>
      <c r="K100" s="224"/>
    </row>
    <row r="101" spans="2:11" ht="17.25" customHeight="1">
      <c r="B101" s="223"/>
      <c r="C101" s="225" t="s">
        <v>715</v>
      </c>
      <c r="D101" s="225"/>
      <c r="E101" s="225"/>
      <c r="F101" s="225" t="s">
        <v>716</v>
      </c>
      <c r="G101" s="226"/>
      <c r="H101" s="225" t="s">
        <v>119</v>
      </c>
      <c r="I101" s="225" t="s">
        <v>56</v>
      </c>
      <c r="J101" s="225" t="s">
        <v>717</v>
      </c>
      <c r="K101" s="224"/>
    </row>
    <row r="102" spans="2:11" ht="17.25" customHeight="1">
      <c r="B102" s="223"/>
      <c r="C102" s="227" t="s">
        <v>718</v>
      </c>
      <c r="D102" s="227"/>
      <c r="E102" s="227"/>
      <c r="F102" s="228" t="s">
        <v>719</v>
      </c>
      <c r="G102" s="229"/>
      <c r="H102" s="227"/>
      <c r="I102" s="227"/>
      <c r="J102" s="227" t="s">
        <v>720</v>
      </c>
      <c r="K102" s="224"/>
    </row>
    <row r="103" spans="2:11" ht="5.25" customHeight="1">
      <c r="B103" s="223"/>
      <c r="C103" s="225"/>
      <c r="D103" s="225"/>
      <c r="E103" s="225"/>
      <c r="F103" s="225"/>
      <c r="G103" s="239"/>
      <c r="H103" s="225"/>
      <c r="I103" s="225"/>
      <c r="J103" s="225"/>
      <c r="K103" s="224"/>
    </row>
    <row r="104" spans="2:11" ht="15" customHeight="1">
      <c r="B104" s="223"/>
      <c r="C104" s="213" t="s">
        <v>52</v>
      </c>
      <c r="D104" s="230"/>
      <c r="E104" s="230"/>
      <c r="F104" s="232" t="s">
        <v>721</v>
      </c>
      <c r="G104" s="239"/>
      <c r="H104" s="213" t="s">
        <v>760</v>
      </c>
      <c r="I104" s="213" t="s">
        <v>723</v>
      </c>
      <c r="J104" s="213">
        <v>20</v>
      </c>
      <c r="K104" s="224"/>
    </row>
    <row r="105" spans="2:11" ht="15" customHeight="1">
      <c r="B105" s="223"/>
      <c r="C105" s="213" t="s">
        <v>724</v>
      </c>
      <c r="D105" s="213"/>
      <c r="E105" s="213"/>
      <c r="F105" s="232" t="s">
        <v>721</v>
      </c>
      <c r="G105" s="213"/>
      <c r="H105" s="213" t="s">
        <v>760</v>
      </c>
      <c r="I105" s="213" t="s">
        <v>723</v>
      </c>
      <c r="J105" s="213">
        <v>120</v>
      </c>
      <c r="K105" s="224"/>
    </row>
    <row r="106" spans="2:11" ht="15" customHeight="1">
      <c r="B106" s="233"/>
      <c r="C106" s="213" t="s">
        <v>726</v>
      </c>
      <c r="D106" s="213"/>
      <c r="E106" s="213"/>
      <c r="F106" s="232" t="s">
        <v>727</v>
      </c>
      <c r="G106" s="213"/>
      <c r="H106" s="213" t="s">
        <v>760</v>
      </c>
      <c r="I106" s="213" t="s">
        <v>723</v>
      </c>
      <c r="J106" s="213">
        <v>50</v>
      </c>
      <c r="K106" s="224"/>
    </row>
    <row r="107" spans="2:11" ht="15" customHeight="1">
      <c r="B107" s="233"/>
      <c r="C107" s="213" t="s">
        <v>729</v>
      </c>
      <c r="D107" s="213"/>
      <c r="E107" s="213"/>
      <c r="F107" s="232" t="s">
        <v>721</v>
      </c>
      <c r="G107" s="213"/>
      <c r="H107" s="213" t="s">
        <v>760</v>
      </c>
      <c r="I107" s="213" t="s">
        <v>731</v>
      </c>
      <c r="J107" s="213"/>
      <c r="K107" s="224"/>
    </row>
    <row r="108" spans="2:11" ht="15" customHeight="1">
      <c r="B108" s="233"/>
      <c r="C108" s="213" t="s">
        <v>740</v>
      </c>
      <c r="D108" s="213"/>
      <c r="E108" s="213"/>
      <c r="F108" s="232" t="s">
        <v>727</v>
      </c>
      <c r="G108" s="213"/>
      <c r="H108" s="213" t="s">
        <v>760</v>
      </c>
      <c r="I108" s="213" t="s">
        <v>723</v>
      </c>
      <c r="J108" s="213">
        <v>50</v>
      </c>
      <c r="K108" s="224"/>
    </row>
    <row r="109" spans="2:11" ht="15" customHeight="1">
      <c r="B109" s="233"/>
      <c r="C109" s="213" t="s">
        <v>748</v>
      </c>
      <c r="D109" s="213"/>
      <c r="E109" s="213"/>
      <c r="F109" s="232" t="s">
        <v>727</v>
      </c>
      <c r="G109" s="213"/>
      <c r="H109" s="213" t="s">
        <v>760</v>
      </c>
      <c r="I109" s="213" t="s">
        <v>723</v>
      </c>
      <c r="J109" s="213">
        <v>50</v>
      </c>
      <c r="K109" s="224"/>
    </row>
    <row r="110" spans="2:11" ht="15" customHeight="1">
      <c r="B110" s="233"/>
      <c r="C110" s="213" t="s">
        <v>746</v>
      </c>
      <c r="D110" s="213"/>
      <c r="E110" s="213"/>
      <c r="F110" s="232" t="s">
        <v>727</v>
      </c>
      <c r="G110" s="213"/>
      <c r="H110" s="213" t="s">
        <v>760</v>
      </c>
      <c r="I110" s="213" t="s">
        <v>723</v>
      </c>
      <c r="J110" s="213">
        <v>50</v>
      </c>
      <c r="K110" s="224"/>
    </row>
    <row r="111" spans="2:11" ht="15" customHeight="1">
      <c r="B111" s="233"/>
      <c r="C111" s="213" t="s">
        <v>52</v>
      </c>
      <c r="D111" s="213"/>
      <c r="E111" s="213"/>
      <c r="F111" s="232" t="s">
        <v>721</v>
      </c>
      <c r="G111" s="213"/>
      <c r="H111" s="213" t="s">
        <v>761</v>
      </c>
      <c r="I111" s="213" t="s">
        <v>723</v>
      </c>
      <c r="J111" s="213">
        <v>20</v>
      </c>
      <c r="K111" s="224"/>
    </row>
    <row r="112" spans="2:11" ht="15" customHeight="1">
      <c r="B112" s="233"/>
      <c r="C112" s="213" t="s">
        <v>762</v>
      </c>
      <c r="D112" s="213"/>
      <c r="E112" s="213"/>
      <c r="F112" s="232" t="s">
        <v>721</v>
      </c>
      <c r="G112" s="213"/>
      <c r="H112" s="213" t="s">
        <v>763</v>
      </c>
      <c r="I112" s="213" t="s">
        <v>723</v>
      </c>
      <c r="J112" s="213">
        <v>120</v>
      </c>
      <c r="K112" s="224"/>
    </row>
    <row r="113" spans="2:11" ht="15" customHeight="1">
      <c r="B113" s="233"/>
      <c r="C113" s="213" t="s">
        <v>37</v>
      </c>
      <c r="D113" s="213"/>
      <c r="E113" s="213"/>
      <c r="F113" s="232" t="s">
        <v>721</v>
      </c>
      <c r="G113" s="213"/>
      <c r="H113" s="213" t="s">
        <v>764</v>
      </c>
      <c r="I113" s="213" t="s">
        <v>755</v>
      </c>
      <c r="J113" s="213"/>
      <c r="K113" s="224"/>
    </row>
    <row r="114" spans="2:11" ht="15" customHeight="1">
      <c r="B114" s="233"/>
      <c r="C114" s="213" t="s">
        <v>47</v>
      </c>
      <c r="D114" s="213"/>
      <c r="E114" s="213"/>
      <c r="F114" s="232" t="s">
        <v>721</v>
      </c>
      <c r="G114" s="213"/>
      <c r="H114" s="213" t="s">
        <v>765</v>
      </c>
      <c r="I114" s="213" t="s">
        <v>755</v>
      </c>
      <c r="J114" s="213"/>
      <c r="K114" s="224"/>
    </row>
    <row r="115" spans="2:11" ht="15" customHeight="1">
      <c r="B115" s="233"/>
      <c r="C115" s="213" t="s">
        <v>56</v>
      </c>
      <c r="D115" s="213"/>
      <c r="E115" s="213"/>
      <c r="F115" s="232" t="s">
        <v>721</v>
      </c>
      <c r="G115" s="213"/>
      <c r="H115" s="213" t="s">
        <v>766</v>
      </c>
      <c r="I115" s="213" t="s">
        <v>767</v>
      </c>
      <c r="J115" s="213"/>
      <c r="K115" s="224"/>
    </row>
    <row r="116" spans="2:11" ht="15" customHeight="1">
      <c r="B116" s="234"/>
      <c r="C116" s="240"/>
      <c r="D116" s="240"/>
      <c r="E116" s="240"/>
      <c r="F116" s="240"/>
      <c r="G116" s="240"/>
      <c r="H116" s="240"/>
      <c r="I116" s="240"/>
      <c r="J116" s="240"/>
      <c r="K116" s="236"/>
    </row>
    <row r="117" spans="2:11" ht="18.75" customHeight="1">
      <c r="B117" s="241"/>
      <c r="C117" s="209"/>
      <c r="D117" s="209"/>
      <c r="E117" s="209"/>
      <c r="F117" s="242"/>
      <c r="G117" s="209"/>
      <c r="H117" s="209"/>
      <c r="I117" s="209"/>
      <c r="J117" s="209"/>
      <c r="K117" s="241"/>
    </row>
    <row r="118" spans="2:11" ht="18.75" customHeight="1">
      <c r="B118" s="219"/>
      <c r="C118" s="219"/>
      <c r="D118" s="219"/>
      <c r="E118" s="219"/>
      <c r="F118" s="219"/>
      <c r="G118" s="219"/>
      <c r="H118" s="219"/>
      <c r="I118" s="219"/>
      <c r="J118" s="219"/>
      <c r="K118" s="219"/>
    </row>
    <row r="119" spans="2:11" ht="7.5" customHeight="1">
      <c r="B119" s="243"/>
      <c r="C119" s="244"/>
      <c r="D119" s="244"/>
      <c r="E119" s="244"/>
      <c r="F119" s="244"/>
      <c r="G119" s="244"/>
      <c r="H119" s="244"/>
      <c r="I119" s="244"/>
      <c r="J119" s="244"/>
      <c r="K119" s="245"/>
    </row>
    <row r="120" spans="2:11" ht="45" customHeight="1">
      <c r="B120" s="246"/>
      <c r="C120" s="331" t="s">
        <v>768</v>
      </c>
      <c r="D120" s="331"/>
      <c r="E120" s="331"/>
      <c r="F120" s="331"/>
      <c r="G120" s="331"/>
      <c r="H120" s="331"/>
      <c r="I120" s="331"/>
      <c r="J120" s="331"/>
      <c r="K120" s="247"/>
    </row>
    <row r="121" spans="2:11" ht="17.25" customHeight="1">
      <c r="B121" s="248"/>
      <c r="C121" s="225" t="s">
        <v>715</v>
      </c>
      <c r="D121" s="225"/>
      <c r="E121" s="225"/>
      <c r="F121" s="225" t="s">
        <v>716</v>
      </c>
      <c r="G121" s="226"/>
      <c r="H121" s="225" t="s">
        <v>119</v>
      </c>
      <c r="I121" s="225" t="s">
        <v>56</v>
      </c>
      <c r="J121" s="225" t="s">
        <v>717</v>
      </c>
      <c r="K121" s="249"/>
    </row>
    <row r="122" spans="2:11" ht="17.25" customHeight="1">
      <c r="B122" s="248"/>
      <c r="C122" s="227" t="s">
        <v>718</v>
      </c>
      <c r="D122" s="227"/>
      <c r="E122" s="227"/>
      <c r="F122" s="228" t="s">
        <v>719</v>
      </c>
      <c r="G122" s="229"/>
      <c r="H122" s="227"/>
      <c r="I122" s="227"/>
      <c r="J122" s="227" t="s">
        <v>720</v>
      </c>
      <c r="K122" s="249"/>
    </row>
    <row r="123" spans="2:11" ht="5.25" customHeight="1">
      <c r="B123" s="250"/>
      <c r="C123" s="230"/>
      <c r="D123" s="230"/>
      <c r="E123" s="230"/>
      <c r="F123" s="230"/>
      <c r="G123" s="213"/>
      <c r="H123" s="230"/>
      <c r="I123" s="230"/>
      <c r="J123" s="230"/>
      <c r="K123" s="251"/>
    </row>
    <row r="124" spans="2:11" ht="15" customHeight="1">
      <c r="B124" s="250"/>
      <c r="C124" s="213" t="s">
        <v>724</v>
      </c>
      <c r="D124" s="230"/>
      <c r="E124" s="230"/>
      <c r="F124" s="232" t="s">
        <v>721</v>
      </c>
      <c r="G124" s="213"/>
      <c r="H124" s="213" t="s">
        <v>760</v>
      </c>
      <c r="I124" s="213" t="s">
        <v>723</v>
      </c>
      <c r="J124" s="213">
        <v>120</v>
      </c>
      <c r="K124" s="252"/>
    </row>
    <row r="125" spans="2:11" ht="15" customHeight="1">
      <c r="B125" s="250"/>
      <c r="C125" s="213" t="s">
        <v>769</v>
      </c>
      <c r="D125" s="213"/>
      <c r="E125" s="213"/>
      <c r="F125" s="232" t="s">
        <v>721</v>
      </c>
      <c r="G125" s="213"/>
      <c r="H125" s="213" t="s">
        <v>770</v>
      </c>
      <c r="I125" s="213" t="s">
        <v>723</v>
      </c>
      <c r="J125" s="213" t="s">
        <v>771</v>
      </c>
      <c r="K125" s="252"/>
    </row>
    <row r="126" spans="2:11" ht="15" customHeight="1">
      <c r="B126" s="250"/>
      <c r="C126" s="213" t="s">
        <v>670</v>
      </c>
      <c r="D126" s="213"/>
      <c r="E126" s="213"/>
      <c r="F126" s="232" t="s">
        <v>721</v>
      </c>
      <c r="G126" s="213"/>
      <c r="H126" s="213" t="s">
        <v>772</v>
      </c>
      <c r="I126" s="213" t="s">
        <v>723</v>
      </c>
      <c r="J126" s="213" t="s">
        <v>771</v>
      </c>
      <c r="K126" s="252"/>
    </row>
    <row r="127" spans="2:11" ht="15" customHeight="1">
      <c r="B127" s="250"/>
      <c r="C127" s="213" t="s">
        <v>732</v>
      </c>
      <c r="D127" s="213"/>
      <c r="E127" s="213"/>
      <c r="F127" s="232" t="s">
        <v>727</v>
      </c>
      <c r="G127" s="213"/>
      <c r="H127" s="213" t="s">
        <v>733</v>
      </c>
      <c r="I127" s="213" t="s">
        <v>723</v>
      </c>
      <c r="J127" s="213">
        <v>15</v>
      </c>
      <c r="K127" s="252"/>
    </row>
    <row r="128" spans="2:11" ht="15" customHeight="1">
      <c r="B128" s="250"/>
      <c r="C128" s="213" t="s">
        <v>734</v>
      </c>
      <c r="D128" s="213"/>
      <c r="E128" s="213"/>
      <c r="F128" s="232" t="s">
        <v>727</v>
      </c>
      <c r="G128" s="213"/>
      <c r="H128" s="213" t="s">
        <v>735</v>
      </c>
      <c r="I128" s="213" t="s">
        <v>723</v>
      </c>
      <c r="J128" s="213">
        <v>15</v>
      </c>
      <c r="K128" s="252"/>
    </row>
    <row r="129" spans="2:11" ht="15" customHeight="1">
      <c r="B129" s="250"/>
      <c r="C129" s="213" t="s">
        <v>736</v>
      </c>
      <c r="D129" s="213"/>
      <c r="E129" s="213"/>
      <c r="F129" s="232" t="s">
        <v>727</v>
      </c>
      <c r="G129" s="213"/>
      <c r="H129" s="213" t="s">
        <v>737</v>
      </c>
      <c r="I129" s="213" t="s">
        <v>723</v>
      </c>
      <c r="J129" s="213">
        <v>20</v>
      </c>
      <c r="K129" s="252"/>
    </row>
    <row r="130" spans="2:11" ht="15" customHeight="1">
      <c r="B130" s="250"/>
      <c r="C130" s="213" t="s">
        <v>738</v>
      </c>
      <c r="D130" s="213"/>
      <c r="E130" s="213"/>
      <c r="F130" s="232" t="s">
        <v>727</v>
      </c>
      <c r="G130" s="213"/>
      <c r="H130" s="213" t="s">
        <v>739</v>
      </c>
      <c r="I130" s="213" t="s">
        <v>723</v>
      </c>
      <c r="J130" s="213">
        <v>20</v>
      </c>
      <c r="K130" s="252"/>
    </row>
    <row r="131" spans="2:11" ht="15" customHeight="1">
      <c r="B131" s="250"/>
      <c r="C131" s="213" t="s">
        <v>726</v>
      </c>
      <c r="D131" s="213"/>
      <c r="E131" s="213"/>
      <c r="F131" s="232" t="s">
        <v>727</v>
      </c>
      <c r="G131" s="213"/>
      <c r="H131" s="213" t="s">
        <v>760</v>
      </c>
      <c r="I131" s="213" t="s">
        <v>723</v>
      </c>
      <c r="J131" s="213">
        <v>50</v>
      </c>
      <c r="K131" s="252"/>
    </row>
    <row r="132" spans="2:11" ht="15" customHeight="1">
      <c r="B132" s="250"/>
      <c r="C132" s="213" t="s">
        <v>740</v>
      </c>
      <c r="D132" s="213"/>
      <c r="E132" s="213"/>
      <c r="F132" s="232" t="s">
        <v>727</v>
      </c>
      <c r="G132" s="213"/>
      <c r="H132" s="213" t="s">
        <v>760</v>
      </c>
      <c r="I132" s="213" t="s">
        <v>723</v>
      </c>
      <c r="J132" s="213">
        <v>50</v>
      </c>
      <c r="K132" s="252"/>
    </row>
    <row r="133" spans="2:11" ht="15" customHeight="1">
      <c r="B133" s="250"/>
      <c r="C133" s="213" t="s">
        <v>746</v>
      </c>
      <c r="D133" s="213"/>
      <c r="E133" s="213"/>
      <c r="F133" s="232" t="s">
        <v>727</v>
      </c>
      <c r="G133" s="213"/>
      <c r="H133" s="213" t="s">
        <v>760</v>
      </c>
      <c r="I133" s="213" t="s">
        <v>723</v>
      </c>
      <c r="J133" s="213">
        <v>50</v>
      </c>
      <c r="K133" s="252"/>
    </row>
    <row r="134" spans="2:11" ht="15" customHeight="1">
      <c r="B134" s="250"/>
      <c r="C134" s="213" t="s">
        <v>748</v>
      </c>
      <c r="D134" s="213"/>
      <c r="E134" s="213"/>
      <c r="F134" s="232" t="s">
        <v>727</v>
      </c>
      <c r="G134" s="213"/>
      <c r="H134" s="213" t="s">
        <v>760</v>
      </c>
      <c r="I134" s="213" t="s">
        <v>723</v>
      </c>
      <c r="J134" s="213">
        <v>50</v>
      </c>
      <c r="K134" s="252"/>
    </row>
    <row r="135" spans="2:11" ht="15" customHeight="1">
      <c r="B135" s="250"/>
      <c r="C135" s="213" t="s">
        <v>124</v>
      </c>
      <c r="D135" s="213"/>
      <c r="E135" s="213"/>
      <c r="F135" s="232" t="s">
        <v>727</v>
      </c>
      <c r="G135" s="213"/>
      <c r="H135" s="213" t="s">
        <v>773</v>
      </c>
      <c r="I135" s="213" t="s">
        <v>723</v>
      </c>
      <c r="J135" s="213">
        <v>255</v>
      </c>
      <c r="K135" s="252"/>
    </row>
    <row r="136" spans="2:11" ht="15" customHeight="1">
      <c r="B136" s="250"/>
      <c r="C136" s="213" t="s">
        <v>750</v>
      </c>
      <c r="D136" s="213"/>
      <c r="E136" s="213"/>
      <c r="F136" s="232" t="s">
        <v>721</v>
      </c>
      <c r="G136" s="213"/>
      <c r="H136" s="213" t="s">
        <v>774</v>
      </c>
      <c r="I136" s="213" t="s">
        <v>752</v>
      </c>
      <c r="J136" s="213"/>
      <c r="K136" s="252"/>
    </row>
    <row r="137" spans="2:11" ht="15" customHeight="1">
      <c r="B137" s="250"/>
      <c r="C137" s="213" t="s">
        <v>753</v>
      </c>
      <c r="D137" s="213"/>
      <c r="E137" s="213"/>
      <c r="F137" s="232" t="s">
        <v>721</v>
      </c>
      <c r="G137" s="213"/>
      <c r="H137" s="213" t="s">
        <v>775</v>
      </c>
      <c r="I137" s="213" t="s">
        <v>755</v>
      </c>
      <c r="J137" s="213"/>
      <c r="K137" s="252"/>
    </row>
    <row r="138" spans="2:11" ht="15" customHeight="1">
      <c r="B138" s="250"/>
      <c r="C138" s="213" t="s">
        <v>756</v>
      </c>
      <c r="D138" s="213"/>
      <c r="E138" s="213"/>
      <c r="F138" s="232" t="s">
        <v>721</v>
      </c>
      <c r="G138" s="213"/>
      <c r="H138" s="213" t="s">
        <v>756</v>
      </c>
      <c r="I138" s="213" t="s">
        <v>755</v>
      </c>
      <c r="J138" s="213"/>
      <c r="K138" s="252"/>
    </row>
    <row r="139" spans="2:11" ht="15" customHeight="1">
      <c r="B139" s="250"/>
      <c r="C139" s="213" t="s">
        <v>37</v>
      </c>
      <c r="D139" s="213"/>
      <c r="E139" s="213"/>
      <c r="F139" s="232" t="s">
        <v>721</v>
      </c>
      <c r="G139" s="213"/>
      <c r="H139" s="213" t="s">
        <v>776</v>
      </c>
      <c r="I139" s="213" t="s">
        <v>755</v>
      </c>
      <c r="J139" s="213"/>
      <c r="K139" s="252"/>
    </row>
    <row r="140" spans="2:11" ht="15" customHeight="1">
      <c r="B140" s="250"/>
      <c r="C140" s="213" t="s">
        <v>777</v>
      </c>
      <c r="D140" s="213"/>
      <c r="E140" s="213"/>
      <c r="F140" s="232" t="s">
        <v>721</v>
      </c>
      <c r="G140" s="213"/>
      <c r="H140" s="213" t="s">
        <v>778</v>
      </c>
      <c r="I140" s="213" t="s">
        <v>755</v>
      </c>
      <c r="J140" s="213"/>
      <c r="K140" s="252"/>
    </row>
    <row r="141" spans="2:11" ht="15" customHeight="1">
      <c r="B141" s="253"/>
      <c r="C141" s="254"/>
      <c r="D141" s="254"/>
      <c r="E141" s="254"/>
      <c r="F141" s="254"/>
      <c r="G141" s="254"/>
      <c r="H141" s="254"/>
      <c r="I141" s="254"/>
      <c r="J141" s="254"/>
      <c r="K141" s="255"/>
    </row>
    <row r="142" spans="2:11" ht="18.75" customHeight="1">
      <c r="B142" s="209"/>
      <c r="C142" s="209"/>
      <c r="D142" s="209"/>
      <c r="E142" s="209"/>
      <c r="F142" s="242"/>
      <c r="G142" s="209"/>
      <c r="H142" s="209"/>
      <c r="I142" s="209"/>
      <c r="J142" s="209"/>
      <c r="K142" s="209"/>
    </row>
    <row r="143" spans="2:11" ht="18.75" customHeight="1">
      <c r="B143" s="219"/>
      <c r="C143" s="219"/>
      <c r="D143" s="219"/>
      <c r="E143" s="219"/>
      <c r="F143" s="219"/>
      <c r="G143" s="219"/>
      <c r="H143" s="219"/>
      <c r="I143" s="219"/>
      <c r="J143" s="219"/>
      <c r="K143" s="219"/>
    </row>
    <row r="144" spans="2:11" ht="7.5" customHeight="1">
      <c r="B144" s="220"/>
      <c r="C144" s="221"/>
      <c r="D144" s="221"/>
      <c r="E144" s="221"/>
      <c r="F144" s="221"/>
      <c r="G144" s="221"/>
      <c r="H144" s="221"/>
      <c r="I144" s="221"/>
      <c r="J144" s="221"/>
      <c r="K144" s="222"/>
    </row>
    <row r="145" spans="2:11" ht="45" customHeight="1">
      <c r="B145" s="223"/>
      <c r="C145" s="334" t="s">
        <v>779</v>
      </c>
      <c r="D145" s="334"/>
      <c r="E145" s="334"/>
      <c r="F145" s="334"/>
      <c r="G145" s="334"/>
      <c r="H145" s="334"/>
      <c r="I145" s="334"/>
      <c r="J145" s="334"/>
      <c r="K145" s="224"/>
    </row>
    <row r="146" spans="2:11" ht="17.25" customHeight="1">
      <c r="B146" s="223"/>
      <c r="C146" s="225" t="s">
        <v>715</v>
      </c>
      <c r="D146" s="225"/>
      <c r="E146" s="225"/>
      <c r="F146" s="225" t="s">
        <v>716</v>
      </c>
      <c r="G146" s="226"/>
      <c r="H146" s="225" t="s">
        <v>119</v>
      </c>
      <c r="I146" s="225" t="s">
        <v>56</v>
      </c>
      <c r="J146" s="225" t="s">
        <v>717</v>
      </c>
      <c r="K146" s="224"/>
    </row>
    <row r="147" spans="2:11" ht="17.25" customHeight="1">
      <c r="B147" s="223"/>
      <c r="C147" s="227" t="s">
        <v>718</v>
      </c>
      <c r="D147" s="227"/>
      <c r="E147" s="227"/>
      <c r="F147" s="228" t="s">
        <v>719</v>
      </c>
      <c r="G147" s="229"/>
      <c r="H147" s="227"/>
      <c r="I147" s="227"/>
      <c r="J147" s="227" t="s">
        <v>720</v>
      </c>
      <c r="K147" s="224"/>
    </row>
    <row r="148" spans="2:11" ht="5.25" customHeight="1">
      <c r="B148" s="233"/>
      <c r="C148" s="230"/>
      <c r="D148" s="230"/>
      <c r="E148" s="230"/>
      <c r="F148" s="230"/>
      <c r="G148" s="231"/>
      <c r="H148" s="230"/>
      <c r="I148" s="230"/>
      <c r="J148" s="230"/>
      <c r="K148" s="252"/>
    </row>
    <row r="149" spans="2:11" ht="15" customHeight="1">
      <c r="B149" s="233"/>
      <c r="C149" s="256" t="s">
        <v>724</v>
      </c>
      <c r="D149" s="213"/>
      <c r="E149" s="213"/>
      <c r="F149" s="257" t="s">
        <v>721</v>
      </c>
      <c r="G149" s="213"/>
      <c r="H149" s="256" t="s">
        <v>760</v>
      </c>
      <c r="I149" s="256" t="s">
        <v>723</v>
      </c>
      <c r="J149" s="256">
        <v>120</v>
      </c>
      <c r="K149" s="252"/>
    </row>
    <row r="150" spans="2:11" ht="15" customHeight="1">
      <c r="B150" s="233"/>
      <c r="C150" s="256" t="s">
        <v>769</v>
      </c>
      <c r="D150" s="213"/>
      <c r="E150" s="213"/>
      <c r="F150" s="257" t="s">
        <v>721</v>
      </c>
      <c r="G150" s="213"/>
      <c r="H150" s="256" t="s">
        <v>780</v>
      </c>
      <c r="I150" s="256" t="s">
        <v>723</v>
      </c>
      <c r="J150" s="256" t="s">
        <v>771</v>
      </c>
      <c r="K150" s="252"/>
    </row>
    <row r="151" spans="2:11" ht="15" customHeight="1">
      <c r="B151" s="233"/>
      <c r="C151" s="256" t="s">
        <v>670</v>
      </c>
      <c r="D151" s="213"/>
      <c r="E151" s="213"/>
      <c r="F151" s="257" t="s">
        <v>721</v>
      </c>
      <c r="G151" s="213"/>
      <c r="H151" s="256" t="s">
        <v>781</v>
      </c>
      <c r="I151" s="256" t="s">
        <v>723</v>
      </c>
      <c r="J151" s="256" t="s">
        <v>771</v>
      </c>
      <c r="K151" s="252"/>
    </row>
    <row r="152" spans="2:11" ht="15" customHeight="1">
      <c r="B152" s="233"/>
      <c r="C152" s="256" t="s">
        <v>726</v>
      </c>
      <c r="D152" s="213"/>
      <c r="E152" s="213"/>
      <c r="F152" s="257" t="s">
        <v>727</v>
      </c>
      <c r="G152" s="213"/>
      <c r="H152" s="256" t="s">
        <v>760</v>
      </c>
      <c r="I152" s="256" t="s">
        <v>723</v>
      </c>
      <c r="J152" s="256">
        <v>50</v>
      </c>
      <c r="K152" s="252"/>
    </row>
    <row r="153" spans="2:11" ht="15" customHeight="1">
      <c r="B153" s="233"/>
      <c r="C153" s="256" t="s">
        <v>729</v>
      </c>
      <c r="D153" s="213"/>
      <c r="E153" s="213"/>
      <c r="F153" s="257" t="s">
        <v>721</v>
      </c>
      <c r="G153" s="213"/>
      <c r="H153" s="256" t="s">
        <v>760</v>
      </c>
      <c r="I153" s="256" t="s">
        <v>731</v>
      </c>
      <c r="J153" s="256"/>
      <c r="K153" s="252"/>
    </row>
    <row r="154" spans="2:11" ht="15" customHeight="1">
      <c r="B154" s="233"/>
      <c r="C154" s="256" t="s">
        <v>740</v>
      </c>
      <c r="D154" s="213"/>
      <c r="E154" s="213"/>
      <c r="F154" s="257" t="s">
        <v>727</v>
      </c>
      <c r="G154" s="213"/>
      <c r="H154" s="256" t="s">
        <v>760</v>
      </c>
      <c r="I154" s="256" t="s">
        <v>723</v>
      </c>
      <c r="J154" s="256">
        <v>50</v>
      </c>
      <c r="K154" s="252"/>
    </row>
    <row r="155" spans="2:11" ht="15" customHeight="1">
      <c r="B155" s="233"/>
      <c r="C155" s="256" t="s">
        <v>748</v>
      </c>
      <c r="D155" s="213"/>
      <c r="E155" s="213"/>
      <c r="F155" s="257" t="s">
        <v>727</v>
      </c>
      <c r="G155" s="213"/>
      <c r="H155" s="256" t="s">
        <v>760</v>
      </c>
      <c r="I155" s="256" t="s">
        <v>723</v>
      </c>
      <c r="J155" s="256">
        <v>50</v>
      </c>
      <c r="K155" s="252"/>
    </row>
    <row r="156" spans="2:11" ht="15" customHeight="1">
      <c r="B156" s="233"/>
      <c r="C156" s="256" t="s">
        <v>746</v>
      </c>
      <c r="D156" s="213"/>
      <c r="E156" s="213"/>
      <c r="F156" s="257" t="s">
        <v>727</v>
      </c>
      <c r="G156" s="213"/>
      <c r="H156" s="256" t="s">
        <v>760</v>
      </c>
      <c r="I156" s="256" t="s">
        <v>723</v>
      </c>
      <c r="J156" s="256">
        <v>50</v>
      </c>
      <c r="K156" s="252"/>
    </row>
    <row r="157" spans="2:11" ht="15" customHeight="1">
      <c r="B157" s="233"/>
      <c r="C157" s="256" t="s">
        <v>87</v>
      </c>
      <c r="D157" s="213"/>
      <c r="E157" s="213"/>
      <c r="F157" s="257" t="s">
        <v>721</v>
      </c>
      <c r="G157" s="213"/>
      <c r="H157" s="256" t="s">
        <v>782</v>
      </c>
      <c r="I157" s="256" t="s">
        <v>723</v>
      </c>
      <c r="J157" s="256" t="s">
        <v>783</v>
      </c>
      <c r="K157" s="252"/>
    </row>
    <row r="158" spans="2:11" ht="15" customHeight="1">
      <c r="B158" s="233"/>
      <c r="C158" s="256" t="s">
        <v>784</v>
      </c>
      <c r="D158" s="213"/>
      <c r="E158" s="213"/>
      <c r="F158" s="257" t="s">
        <v>721</v>
      </c>
      <c r="G158" s="213"/>
      <c r="H158" s="256" t="s">
        <v>785</v>
      </c>
      <c r="I158" s="256" t="s">
        <v>755</v>
      </c>
      <c r="J158" s="256"/>
      <c r="K158" s="252"/>
    </row>
    <row r="159" spans="2:11" ht="15" customHeight="1">
      <c r="B159" s="258"/>
      <c r="C159" s="240"/>
      <c r="D159" s="240"/>
      <c r="E159" s="240"/>
      <c r="F159" s="240"/>
      <c r="G159" s="240"/>
      <c r="H159" s="240"/>
      <c r="I159" s="240"/>
      <c r="J159" s="240"/>
      <c r="K159" s="259"/>
    </row>
    <row r="160" spans="2:11" ht="18.75" customHeight="1">
      <c r="B160" s="209"/>
      <c r="C160" s="213"/>
      <c r="D160" s="213"/>
      <c r="E160" s="213"/>
      <c r="F160" s="232"/>
      <c r="G160" s="213"/>
      <c r="H160" s="213"/>
      <c r="I160" s="213"/>
      <c r="J160" s="213"/>
      <c r="K160" s="209"/>
    </row>
    <row r="161" spans="2:11" ht="18.75" customHeight="1">
      <c r="B161" s="219"/>
      <c r="C161" s="219"/>
      <c r="D161" s="219"/>
      <c r="E161" s="219"/>
      <c r="F161" s="219"/>
      <c r="G161" s="219"/>
      <c r="H161" s="219"/>
      <c r="I161" s="219"/>
      <c r="J161" s="219"/>
      <c r="K161" s="219"/>
    </row>
    <row r="162" spans="2:11" ht="7.5" customHeight="1">
      <c r="B162" s="201"/>
      <c r="C162" s="202"/>
      <c r="D162" s="202"/>
      <c r="E162" s="202"/>
      <c r="F162" s="202"/>
      <c r="G162" s="202"/>
      <c r="H162" s="202"/>
      <c r="I162" s="202"/>
      <c r="J162" s="202"/>
      <c r="K162" s="203"/>
    </row>
    <row r="163" spans="2:11" ht="45" customHeight="1">
      <c r="B163" s="204"/>
      <c r="C163" s="331" t="s">
        <v>786</v>
      </c>
      <c r="D163" s="331"/>
      <c r="E163" s="331"/>
      <c r="F163" s="331"/>
      <c r="G163" s="331"/>
      <c r="H163" s="331"/>
      <c r="I163" s="331"/>
      <c r="J163" s="331"/>
      <c r="K163" s="205"/>
    </row>
    <row r="164" spans="2:11" ht="17.25" customHeight="1">
      <c r="B164" s="204"/>
      <c r="C164" s="225" t="s">
        <v>715</v>
      </c>
      <c r="D164" s="225"/>
      <c r="E164" s="225"/>
      <c r="F164" s="225" t="s">
        <v>716</v>
      </c>
      <c r="G164" s="260"/>
      <c r="H164" s="261" t="s">
        <v>119</v>
      </c>
      <c r="I164" s="261" t="s">
        <v>56</v>
      </c>
      <c r="J164" s="225" t="s">
        <v>717</v>
      </c>
      <c r="K164" s="205"/>
    </row>
    <row r="165" spans="2:11" ht="17.25" customHeight="1">
      <c r="B165" s="206"/>
      <c r="C165" s="227" t="s">
        <v>718</v>
      </c>
      <c r="D165" s="227"/>
      <c r="E165" s="227"/>
      <c r="F165" s="228" t="s">
        <v>719</v>
      </c>
      <c r="G165" s="262"/>
      <c r="H165" s="263"/>
      <c r="I165" s="263"/>
      <c r="J165" s="227" t="s">
        <v>720</v>
      </c>
      <c r="K165" s="207"/>
    </row>
    <row r="166" spans="2:11" ht="5.25" customHeight="1">
      <c r="B166" s="233"/>
      <c r="C166" s="230"/>
      <c r="D166" s="230"/>
      <c r="E166" s="230"/>
      <c r="F166" s="230"/>
      <c r="G166" s="231"/>
      <c r="H166" s="230"/>
      <c r="I166" s="230"/>
      <c r="J166" s="230"/>
      <c r="K166" s="252"/>
    </row>
    <row r="167" spans="2:11" ht="15" customHeight="1">
      <c r="B167" s="233"/>
      <c r="C167" s="213" t="s">
        <v>724</v>
      </c>
      <c r="D167" s="213"/>
      <c r="E167" s="213"/>
      <c r="F167" s="232" t="s">
        <v>721</v>
      </c>
      <c r="G167" s="213"/>
      <c r="H167" s="213" t="s">
        <v>760</v>
      </c>
      <c r="I167" s="213" t="s">
        <v>723</v>
      </c>
      <c r="J167" s="213">
        <v>120</v>
      </c>
      <c r="K167" s="252"/>
    </row>
    <row r="168" spans="2:11" ht="15" customHeight="1">
      <c r="B168" s="233"/>
      <c r="C168" s="213" t="s">
        <v>769</v>
      </c>
      <c r="D168" s="213"/>
      <c r="E168" s="213"/>
      <c r="F168" s="232" t="s">
        <v>721</v>
      </c>
      <c r="G168" s="213"/>
      <c r="H168" s="213" t="s">
        <v>770</v>
      </c>
      <c r="I168" s="213" t="s">
        <v>723</v>
      </c>
      <c r="J168" s="213" t="s">
        <v>771</v>
      </c>
      <c r="K168" s="252"/>
    </row>
    <row r="169" spans="2:11" ht="15" customHeight="1">
      <c r="B169" s="233"/>
      <c r="C169" s="213" t="s">
        <v>670</v>
      </c>
      <c r="D169" s="213"/>
      <c r="E169" s="213"/>
      <c r="F169" s="232" t="s">
        <v>721</v>
      </c>
      <c r="G169" s="213"/>
      <c r="H169" s="213" t="s">
        <v>787</v>
      </c>
      <c r="I169" s="213" t="s">
        <v>723</v>
      </c>
      <c r="J169" s="213" t="s">
        <v>771</v>
      </c>
      <c r="K169" s="252"/>
    </row>
    <row r="170" spans="2:11" ht="15" customHeight="1">
      <c r="B170" s="233"/>
      <c r="C170" s="213" t="s">
        <v>726</v>
      </c>
      <c r="D170" s="213"/>
      <c r="E170" s="213"/>
      <c r="F170" s="232" t="s">
        <v>727</v>
      </c>
      <c r="G170" s="213"/>
      <c r="H170" s="213" t="s">
        <v>787</v>
      </c>
      <c r="I170" s="213" t="s">
        <v>723</v>
      </c>
      <c r="J170" s="213">
        <v>50</v>
      </c>
      <c r="K170" s="252"/>
    </row>
    <row r="171" spans="2:11" ht="15" customHeight="1">
      <c r="B171" s="233"/>
      <c r="C171" s="213" t="s">
        <v>729</v>
      </c>
      <c r="D171" s="213"/>
      <c r="E171" s="213"/>
      <c r="F171" s="232" t="s">
        <v>721</v>
      </c>
      <c r="G171" s="213"/>
      <c r="H171" s="213" t="s">
        <v>787</v>
      </c>
      <c r="I171" s="213" t="s">
        <v>731</v>
      </c>
      <c r="J171" s="213"/>
      <c r="K171" s="252"/>
    </row>
    <row r="172" spans="2:11" ht="15" customHeight="1">
      <c r="B172" s="233"/>
      <c r="C172" s="213" t="s">
        <v>740</v>
      </c>
      <c r="D172" s="213"/>
      <c r="E172" s="213"/>
      <c r="F172" s="232" t="s">
        <v>727</v>
      </c>
      <c r="G172" s="213"/>
      <c r="H172" s="213" t="s">
        <v>787</v>
      </c>
      <c r="I172" s="213" t="s">
        <v>723</v>
      </c>
      <c r="J172" s="213">
        <v>50</v>
      </c>
      <c r="K172" s="252"/>
    </row>
    <row r="173" spans="2:11" ht="15" customHeight="1">
      <c r="B173" s="233"/>
      <c r="C173" s="213" t="s">
        <v>748</v>
      </c>
      <c r="D173" s="213"/>
      <c r="E173" s="213"/>
      <c r="F173" s="232" t="s">
        <v>727</v>
      </c>
      <c r="G173" s="213"/>
      <c r="H173" s="213" t="s">
        <v>787</v>
      </c>
      <c r="I173" s="213" t="s">
        <v>723</v>
      </c>
      <c r="J173" s="213">
        <v>50</v>
      </c>
      <c r="K173" s="252"/>
    </row>
    <row r="174" spans="2:11" ht="15" customHeight="1">
      <c r="B174" s="233"/>
      <c r="C174" s="213" t="s">
        <v>746</v>
      </c>
      <c r="D174" s="213"/>
      <c r="E174" s="213"/>
      <c r="F174" s="232" t="s">
        <v>727</v>
      </c>
      <c r="G174" s="213"/>
      <c r="H174" s="213" t="s">
        <v>787</v>
      </c>
      <c r="I174" s="213" t="s">
        <v>723</v>
      </c>
      <c r="J174" s="213">
        <v>50</v>
      </c>
      <c r="K174" s="252"/>
    </row>
    <row r="175" spans="2:11" ht="15" customHeight="1">
      <c r="B175" s="233"/>
      <c r="C175" s="213" t="s">
        <v>118</v>
      </c>
      <c r="D175" s="213"/>
      <c r="E175" s="213"/>
      <c r="F175" s="232" t="s">
        <v>721</v>
      </c>
      <c r="G175" s="213"/>
      <c r="H175" s="213" t="s">
        <v>788</v>
      </c>
      <c r="I175" s="213" t="s">
        <v>789</v>
      </c>
      <c r="J175" s="213"/>
      <c r="K175" s="252"/>
    </row>
    <row r="176" spans="2:11" ht="15" customHeight="1">
      <c r="B176" s="233"/>
      <c r="C176" s="213" t="s">
        <v>56</v>
      </c>
      <c r="D176" s="213"/>
      <c r="E176" s="213"/>
      <c r="F176" s="232" t="s">
        <v>721</v>
      </c>
      <c r="G176" s="213"/>
      <c r="H176" s="213" t="s">
        <v>790</v>
      </c>
      <c r="I176" s="213" t="s">
        <v>791</v>
      </c>
      <c r="J176" s="213">
        <v>1</v>
      </c>
      <c r="K176" s="252"/>
    </row>
    <row r="177" spans="2:11" ht="15" customHeight="1">
      <c r="B177" s="233"/>
      <c r="C177" s="213" t="s">
        <v>52</v>
      </c>
      <c r="D177" s="213"/>
      <c r="E177" s="213"/>
      <c r="F177" s="232" t="s">
        <v>721</v>
      </c>
      <c r="G177" s="213"/>
      <c r="H177" s="213" t="s">
        <v>792</v>
      </c>
      <c r="I177" s="213" t="s">
        <v>723</v>
      </c>
      <c r="J177" s="213">
        <v>20</v>
      </c>
      <c r="K177" s="252"/>
    </row>
    <row r="178" spans="2:11" ht="15" customHeight="1">
      <c r="B178" s="233"/>
      <c r="C178" s="213" t="s">
        <v>119</v>
      </c>
      <c r="D178" s="213"/>
      <c r="E178" s="213"/>
      <c r="F178" s="232" t="s">
        <v>721</v>
      </c>
      <c r="G178" s="213"/>
      <c r="H178" s="213" t="s">
        <v>793</v>
      </c>
      <c r="I178" s="213" t="s">
        <v>723</v>
      </c>
      <c r="J178" s="213">
        <v>255</v>
      </c>
      <c r="K178" s="252"/>
    </row>
    <row r="179" spans="2:11" ht="15" customHeight="1">
      <c r="B179" s="233"/>
      <c r="C179" s="213" t="s">
        <v>120</v>
      </c>
      <c r="D179" s="213"/>
      <c r="E179" s="213"/>
      <c r="F179" s="232" t="s">
        <v>721</v>
      </c>
      <c r="G179" s="213"/>
      <c r="H179" s="213" t="s">
        <v>686</v>
      </c>
      <c r="I179" s="213" t="s">
        <v>723</v>
      </c>
      <c r="J179" s="213">
        <v>10</v>
      </c>
      <c r="K179" s="252"/>
    </row>
    <row r="180" spans="2:11" ht="15" customHeight="1">
      <c r="B180" s="233"/>
      <c r="C180" s="213" t="s">
        <v>121</v>
      </c>
      <c r="D180" s="213"/>
      <c r="E180" s="213"/>
      <c r="F180" s="232" t="s">
        <v>721</v>
      </c>
      <c r="G180" s="213"/>
      <c r="H180" s="213" t="s">
        <v>794</v>
      </c>
      <c r="I180" s="213" t="s">
        <v>755</v>
      </c>
      <c r="J180" s="213"/>
      <c r="K180" s="252"/>
    </row>
    <row r="181" spans="2:11" ht="15" customHeight="1">
      <c r="B181" s="233"/>
      <c r="C181" s="213" t="s">
        <v>795</v>
      </c>
      <c r="D181" s="213"/>
      <c r="E181" s="213"/>
      <c r="F181" s="232" t="s">
        <v>721</v>
      </c>
      <c r="G181" s="213"/>
      <c r="H181" s="213" t="s">
        <v>796</v>
      </c>
      <c r="I181" s="213" t="s">
        <v>755</v>
      </c>
      <c r="J181" s="213"/>
      <c r="K181" s="252"/>
    </row>
    <row r="182" spans="2:11" ht="15" customHeight="1">
      <c r="B182" s="233"/>
      <c r="C182" s="213" t="s">
        <v>784</v>
      </c>
      <c r="D182" s="213"/>
      <c r="E182" s="213"/>
      <c r="F182" s="232" t="s">
        <v>721</v>
      </c>
      <c r="G182" s="213"/>
      <c r="H182" s="213" t="s">
        <v>797</v>
      </c>
      <c r="I182" s="213" t="s">
        <v>755</v>
      </c>
      <c r="J182" s="213"/>
      <c r="K182" s="252"/>
    </row>
    <row r="183" spans="2:11" ht="15" customHeight="1">
      <c r="B183" s="233"/>
      <c r="C183" s="213" t="s">
        <v>123</v>
      </c>
      <c r="D183" s="213"/>
      <c r="E183" s="213"/>
      <c r="F183" s="232" t="s">
        <v>727</v>
      </c>
      <c r="G183" s="213"/>
      <c r="H183" s="213" t="s">
        <v>798</v>
      </c>
      <c r="I183" s="213" t="s">
        <v>723</v>
      </c>
      <c r="J183" s="213">
        <v>50</v>
      </c>
      <c r="K183" s="252"/>
    </row>
    <row r="184" spans="2:11" ht="15" customHeight="1">
      <c r="B184" s="233"/>
      <c r="C184" s="213" t="s">
        <v>799</v>
      </c>
      <c r="D184" s="213"/>
      <c r="E184" s="213"/>
      <c r="F184" s="232" t="s">
        <v>727</v>
      </c>
      <c r="G184" s="213"/>
      <c r="H184" s="213" t="s">
        <v>800</v>
      </c>
      <c r="I184" s="213" t="s">
        <v>801</v>
      </c>
      <c r="J184" s="213"/>
      <c r="K184" s="252"/>
    </row>
    <row r="185" spans="2:11" ht="15" customHeight="1">
      <c r="B185" s="233"/>
      <c r="C185" s="213" t="s">
        <v>802</v>
      </c>
      <c r="D185" s="213"/>
      <c r="E185" s="213"/>
      <c r="F185" s="232" t="s">
        <v>727</v>
      </c>
      <c r="G185" s="213"/>
      <c r="H185" s="213" t="s">
        <v>803</v>
      </c>
      <c r="I185" s="213" t="s">
        <v>801</v>
      </c>
      <c r="J185" s="213"/>
      <c r="K185" s="252"/>
    </row>
    <row r="186" spans="2:11" ht="15" customHeight="1">
      <c r="B186" s="233"/>
      <c r="C186" s="213" t="s">
        <v>804</v>
      </c>
      <c r="D186" s="213"/>
      <c r="E186" s="213"/>
      <c r="F186" s="232" t="s">
        <v>727</v>
      </c>
      <c r="G186" s="213"/>
      <c r="H186" s="213" t="s">
        <v>805</v>
      </c>
      <c r="I186" s="213" t="s">
        <v>801</v>
      </c>
      <c r="J186" s="213"/>
      <c r="K186" s="252"/>
    </row>
    <row r="187" spans="2:11" ht="15" customHeight="1">
      <c r="B187" s="233"/>
      <c r="C187" s="264" t="s">
        <v>806</v>
      </c>
      <c r="D187" s="213"/>
      <c r="E187" s="213"/>
      <c r="F187" s="232" t="s">
        <v>727</v>
      </c>
      <c r="G187" s="213"/>
      <c r="H187" s="213" t="s">
        <v>807</v>
      </c>
      <c r="I187" s="213" t="s">
        <v>808</v>
      </c>
      <c r="J187" s="265" t="s">
        <v>809</v>
      </c>
      <c r="K187" s="252"/>
    </row>
    <row r="188" spans="2:11" ht="15" customHeight="1">
      <c r="B188" s="233"/>
      <c r="C188" s="218" t="s">
        <v>41</v>
      </c>
      <c r="D188" s="213"/>
      <c r="E188" s="213"/>
      <c r="F188" s="232" t="s">
        <v>721</v>
      </c>
      <c r="G188" s="213"/>
      <c r="H188" s="209" t="s">
        <v>810</v>
      </c>
      <c r="I188" s="213" t="s">
        <v>811</v>
      </c>
      <c r="J188" s="213"/>
      <c r="K188" s="252"/>
    </row>
    <row r="189" spans="2:11" ht="15" customHeight="1">
      <c r="B189" s="233"/>
      <c r="C189" s="218" t="s">
        <v>812</v>
      </c>
      <c r="D189" s="213"/>
      <c r="E189" s="213"/>
      <c r="F189" s="232" t="s">
        <v>721</v>
      </c>
      <c r="G189" s="213"/>
      <c r="H189" s="213" t="s">
        <v>813</v>
      </c>
      <c r="I189" s="213" t="s">
        <v>755</v>
      </c>
      <c r="J189" s="213"/>
      <c r="K189" s="252"/>
    </row>
    <row r="190" spans="2:11" ht="15" customHeight="1">
      <c r="B190" s="233"/>
      <c r="C190" s="218" t="s">
        <v>814</v>
      </c>
      <c r="D190" s="213"/>
      <c r="E190" s="213"/>
      <c r="F190" s="232" t="s">
        <v>721</v>
      </c>
      <c r="G190" s="213"/>
      <c r="H190" s="213" t="s">
        <v>815</v>
      </c>
      <c r="I190" s="213" t="s">
        <v>755</v>
      </c>
      <c r="J190" s="213"/>
      <c r="K190" s="252"/>
    </row>
    <row r="191" spans="2:11" ht="15" customHeight="1">
      <c r="B191" s="233"/>
      <c r="C191" s="218" t="s">
        <v>816</v>
      </c>
      <c r="D191" s="213"/>
      <c r="E191" s="213"/>
      <c r="F191" s="232" t="s">
        <v>727</v>
      </c>
      <c r="G191" s="213"/>
      <c r="H191" s="213" t="s">
        <v>817</v>
      </c>
      <c r="I191" s="213" t="s">
        <v>755</v>
      </c>
      <c r="J191" s="213"/>
      <c r="K191" s="252"/>
    </row>
    <row r="192" spans="2:11" ht="15" customHeight="1">
      <c r="B192" s="258"/>
      <c r="C192" s="266"/>
      <c r="D192" s="240"/>
      <c r="E192" s="240"/>
      <c r="F192" s="240"/>
      <c r="G192" s="240"/>
      <c r="H192" s="240"/>
      <c r="I192" s="240"/>
      <c r="J192" s="240"/>
      <c r="K192" s="259"/>
    </row>
    <row r="193" spans="2:11" ht="18.75" customHeight="1">
      <c r="B193" s="209"/>
      <c r="C193" s="213"/>
      <c r="D193" s="213"/>
      <c r="E193" s="213"/>
      <c r="F193" s="232"/>
      <c r="G193" s="213"/>
      <c r="H193" s="213"/>
      <c r="I193" s="213"/>
      <c r="J193" s="213"/>
      <c r="K193" s="209"/>
    </row>
    <row r="194" spans="2:11" ht="18.75" customHeight="1">
      <c r="B194" s="209"/>
      <c r="C194" s="213"/>
      <c r="D194" s="213"/>
      <c r="E194" s="213"/>
      <c r="F194" s="232"/>
      <c r="G194" s="213"/>
      <c r="H194" s="213"/>
      <c r="I194" s="213"/>
      <c r="J194" s="213"/>
      <c r="K194" s="209"/>
    </row>
    <row r="195" spans="2:11" ht="18.75" customHeight="1">
      <c r="B195" s="219"/>
      <c r="C195" s="219"/>
      <c r="D195" s="219"/>
      <c r="E195" s="219"/>
      <c r="F195" s="219"/>
      <c r="G195" s="219"/>
      <c r="H195" s="219"/>
      <c r="I195" s="219"/>
      <c r="J195" s="219"/>
      <c r="K195" s="219"/>
    </row>
    <row r="196" spans="2:11">
      <c r="B196" s="201"/>
      <c r="C196" s="202"/>
      <c r="D196" s="202"/>
      <c r="E196" s="202"/>
      <c r="F196" s="202"/>
      <c r="G196" s="202"/>
      <c r="H196" s="202"/>
      <c r="I196" s="202"/>
      <c r="J196" s="202"/>
      <c r="K196" s="203"/>
    </row>
    <row r="197" spans="2:11" ht="21">
      <c r="B197" s="204"/>
      <c r="C197" s="331" t="s">
        <v>818</v>
      </c>
      <c r="D197" s="331"/>
      <c r="E197" s="331"/>
      <c r="F197" s="331"/>
      <c r="G197" s="331"/>
      <c r="H197" s="331"/>
      <c r="I197" s="331"/>
      <c r="J197" s="331"/>
      <c r="K197" s="205"/>
    </row>
    <row r="198" spans="2:11" ht="25.5" customHeight="1">
      <c r="B198" s="204"/>
      <c r="C198" s="267" t="s">
        <v>819</v>
      </c>
      <c r="D198" s="267"/>
      <c r="E198" s="267"/>
      <c r="F198" s="267" t="s">
        <v>820</v>
      </c>
      <c r="G198" s="268"/>
      <c r="H198" s="335" t="s">
        <v>821</v>
      </c>
      <c r="I198" s="335"/>
      <c r="J198" s="335"/>
      <c r="K198" s="205"/>
    </row>
    <row r="199" spans="2:11" ht="5.25" customHeight="1">
      <c r="B199" s="233"/>
      <c r="C199" s="230"/>
      <c r="D199" s="230"/>
      <c r="E199" s="230"/>
      <c r="F199" s="230"/>
      <c r="G199" s="213"/>
      <c r="H199" s="230"/>
      <c r="I199" s="230"/>
      <c r="J199" s="230"/>
      <c r="K199" s="252"/>
    </row>
    <row r="200" spans="2:11" ht="15" customHeight="1">
      <c r="B200" s="233"/>
      <c r="C200" s="213" t="s">
        <v>811</v>
      </c>
      <c r="D200" s="213"/>
      <c r="E200" s="213"/>
      <c r="F200" s="232" t="s">
        <v>42</v>
      </c>
      <c r="G200" s="213"/>
      <c r="H200" s="336" t="s">
        <v>822</v>
      </c>
      <c r="I200" s="336"/>
      <c r="J200" s="336"/>
      <c r="K200" s="252"/>
    </row>
    <row r="201" spans="2:11" ht="15" customHeight="1">
      <c r="B201" s="233"/>
      <c r="C201" s="237"/>
      <c r="D201" s="213"/>
      <c r="E201" s="213"/>
      <c r="F201" s="232" t="s">
        <v>43</v>
      </c>
      <c r="G201" s="213"/>
      <c r="H201" s="336" t="s">
        <v>823</v>
      </c>
      <c r="I201" s="336"/>
      <c r="J201" s="336"/>
      <c r="K201" s="252"/>
    </row>
    <row r="202" spans="2:11" ht="15" customHeight="1">
      <c r="B202" s="233"/>
      <c r="C202" s="237"/>
      <c r="D202" s="213"/>
      <c r="E202" s="213"/>
      <c r="F202" s="232" t="s">
        <v>46</v>
      </c>
      <c r="G202" s="213"/>
      <c r="H202" s="336" t="s">
        <v>824</v>
      </c>
      <c r="I202" s="336"/>
      <c r="J202" s="336"/>
      <c r="K202" s="252"/>
    </row>
    <row r="203" spans="2:11" ht="15" customHeight="1">
      <c r="B203" s="233"/>
      <c r="C203" s="213"/>
      <c r="D203" s="213"/>
      <c r="E203" s="213"/>
      <c r="F203" s="232" t="s">
        <v>44</v>
      </c>
      <c r="G203" s="213"/>
      <c r="H203" s="336" t="s">
        <v>825</v>
      </c>
      <c r="I203" s="336"/>
      <c r="J203" s="336"/>
      <c r="K203" s="252"/>
    </row>
    <row r="204" spans="2:11" ht="15" customHeight="1">
      <c r="B204" s="233"/>
      <c r="C204" s="213"/>
      <c r="D204" s="213"/>
      <c r="E204" s="213"/>
      <c r="F204" s="232" t="s">
        <v>45</v>
      </c>
      <c r="G204" s="213"/>
      <c r="H204" s="336" t="s">
        <v>826</v>
      </c>
      <c r="I204" s="336"/>
      <c r="J204" s="336"/>
      <c r="K204" s="252"/>
    </row>
    <row r="205" spans="2:11" ht="15" customHeight="1">
      <c r="B205" s="233"/>
      <c r="C205" s="213"/>
      <c r="D205" s="213"/>
      <c r="E205" s="213"/>
      <c r="F205" s="232"/>
      <c r="G205" s="213"/>
      <c r="H205" s="213"/>
      <c r="I205" s="213"/>
      <c r="J205" s="213"/>
      <c r="K205" s="252"/>
    </row>
    <row r="206" spans="2:11" ht="15" customHeight="1">
      <c r="B206" s="233"/>
      <c r="C206" s="213" t="s">
        <v>767</v>
      </c>
      <c r="D206" s="213"/>
      <c r="E206" s="213"/>
      <c r="F206" s="232" t="s">
        <v>77</v>
      </c>
      <c r="G206" s="213"/>
      <c r="H206" s="336" t="s">
        <v>827</v>
      </c>
      <c r="I206" s="336"/>
      <c r="J206" s="336"/>
      <c r="K206" s="252"/>
    </row>
    <row r="207" spans="2:11" ht="15" customHeight="1">
      <c r="B207" s="233"/>
      <c r="C207" s="237"/>
      <c r="D207" s="213"/>
      <c r="E207" s="213"/>
      <c r="F207" s="232" t="s">
        <v>664</v>
      </c>
      <c r="G207" s="213"/>
      <c r="H207" s="336" t="s">
        <v>665</v>
      </c>
      <c r="I207" s="336"/>
      <c r="J207" s="336"/>
      <c r="K207" s="252"/>
    </row>
    <row r="208" spans="2:11" ht="15" customHeight="1">
      <c r="B208" s="233"/>
      <c r="C208" s="213"/>
      <c r="D208" s="213"/>
      <c r="E208" s="213"/>
      <c r="F208" s="232" t="s">
        <v>662</v>
      </c>
      <c r="G208" s="213"/>
      <c r="H208" s="336" t="s">
        <v>828</v>
      </c>
      <c r="I208" s="336"/>
      <c r="J208" s="336"/>
      <c r="K208" s="252"/>
    </row>
    <row r="209" spans="2:11" ht="15" customHeight="1">
      <c r="B209" s="269"/>
      <c r="C209" s="237"/>
      <c r="D209" s="237"/>
      <c r="E209" s="237"/>
      <c r="F209" s="232" t="s">
        <v>666</v>
      </c>
      <c r="G209" s="218"/>
      <c r="H209" s="337" t="s">
        <v>667</v>
      </c>
      <c r="I209" s="337"/>
      <c r="J209" s="337"/>
      <c r="K209" s="270"/>
    </row>
    <row r="210" spans="2:11" ht="15" customHeight="1">
      <c r="B210" s="269"/>
      <c r="C210" s="237"/>
      <c r="D210" s="237"/>
      <c r="E210" s="237"/>
      <c r="F210" s="232" t="s">
        <v>668</v>
      </c>
      <c r="G210" s="218"/>
      <c r="H210" s="337" t="s">
        <v>829</v>
      </c>
      <c r="I210" s="337"/>
      <c r="J210" s="337"/>
      <c r="K210" s="270"/>
    </row>
    <row r="211" spans="2:11" ht="15" customHeight="1">
      <c r="B211" s="269"/>
      <c r="C211" s="237"/>
      <c r="D211" s="237"/>
      <c r="E211" s="237"/>
      <c r="F211" s="271"/>
      <c r="G211" s="218"/>
      <c r="H211" s="272"/>
      <c r="I211" s="272"/>
      <c r="J211" s="272"/>
      <c r="K211" s="270"/>
    </row>
    <row r="212" spans="2:11" ht="15" customHeight="1">
      <c r="B212" s="269"/>
      <c r="C212" s="213" t="s">
        <v>791</v>
      </c>
      <c r="D212" s="237"/>
      <c r="E212" s="237"/>
      <c r="F212" s="232">
        <v>1</v>
      </c>
      <c r="G212" s="218"/>
      <c r="H212" s="337" t="s">
        <v>830</v>
      </c>
      <c r="I212" s="337"/>
      <c r="J212" s="337"/>
      <c r="K212" s="270"/>
    </row>
    <row r="213" spans="2:11" ht="15" customHeight="1">
      <c r="B213" s="269"/>
      <c r="C213" s="237"/>
      <c r="D213" s="237"/>
      <c r="E213" s="237"/>
      <c r="F213" s="232">
        <v>2</v>
      </c>
      <c r="G213" s="218"/>
      <c r="H213" s="337" t="s">
        <v>831</v>
      </c>
      <c r="I213" s="337"/>
      <c r="J213" s="337"/>
      <c r="K213" s="270"/>
    </row>
    <row r="214" spans="2:11" ht="15" customHeight="1">
      <c r="B214" s="269"/>
      <c r="C214" s="237"/>
      <c r="D214" s="237"/>
      <c r="E214" s="237"/>
      <c r="F214" s="232">
        <v>3</v>
      </c>
      <c r="G214" s="218"/>
      <c r="H214" s="337" t="s">
        <v>832</v>
      </c>
      <c r="I214" s="337"/>
      <c r="J214" s="337"/>
      <c r="K214" s="270"/>
    </row>
    <row r="215" spans="2:11" ht="15" customHeight="1">
      <c r="B215" s="269"/>
      <c r="C215" s="237"/>
      <c r="D215" s="237"/>
      <c r="E215" s="237"/>
      <c r="F215" s="232">
        <v>4</v>
      </c>
      <c r="G215" s="218"/>
      <c r="H215" s="337" t="s">
        <v>833</v>
      </c>
      <c r="I215" s="337"/>
      <c r="J215" s="337"/>
      <c r="K215" s="270"/>
    </row>
    <row r="216" spans="2:11" ht="12.75" customHeight="1">
      <c r="B216" s="273"/>
      <c r="C216" s="274"/>
      <c r="D216" s="274"/>
      <c r="E216" s="274"/>
      <c r="F216" s="274"/>
      <c r="G216" s="274"/>
      <c r="H216" s="274"/>
      <c r="I216" s="274"/>
      <c r="J216" s="274"/>
      <c r="K216" s="275"/>
    </row>
  </sheetData>
  <sheetProtection formatCells="0" formatColumns="0" formatRows="0" insertColumns="0" insertRows="0" insertHyperlinks="0" deleteColumns="0" deleteRows="0" sort="0" autoFilter="0" pivotTables="0"/>
  <mergeCells count="77">
    <mergeCell ref="H215:J215"/>
    <mergeCell ref="H208:J208"/>
    <mergeCell ref="H203:J203"/>
    <mergeCell ref="H201:J201"/>
    <mergeCell ref="H212:J212"/>
    <mergeCell ref="H214:J214"/>
    <mergeCell ref="H213:J213"/>
    <mergeCell ref="H210:J210"/>
    <mergeCell ref="H209:J209"/>
    <mergeCell ref="H207:J207"/>
    <mergeCell ref="H198:J198"/>
    <mergeCell ref="C197:J197"/>
    <mergeCell ref="H206:J206"/>
    <mergeCell ref="H204:J204"/>
    <mergeCell ref="H202:J202"/>
    <mergeCell ref="H200:J200"/>
    <mergeCell ref="C163:J163"/>
    <mergeCell ref="C120:J120"/>
    <mergeCell ref="C145:J145"/>
    <mergeCell ref="C100:J100"/>
    <mergeCell ref="C73:J73"/>
    <mergeCell ref="D68:J68"/>
    <mergeCell ref="D66:J66"/>
    <mergeCell ref="D65:J65"/>
    <mergeCell ref="D67:J67"/>
    <mergeCell ref="D64:J64"/>
    <mergeCell ref="D59:J59"/>
    <mergeCell ref="D60:J60"/>
    <mergeCell ref="D63:J63"/>
    <mergeCell ref="D61:J61"/>
    <mergeCell ref="D58:J58"/>
    <mergeCell ref="D57:J57"/>
    <mergeCell ref="D56:J56"/>
    <mergeCell ref="D45:J45"/>
    <mergeCell ref="C50:J50"/>
    <mergeCell ref="C52:J52"/>
    <mergeCell ref="C53:J53"/>
    <mergeCell ref="C55:J55"/>
    <mergeCell ref="D49:J49"/>
    <mergeCell ref="E48:J48"/>
    <mergeCell ref="E47:J47"/>
    <mergeCell ref="E46:J46"/>
    <mergeCell ref="G43:J43"/>
    <mergeCell ref="G42:J42"/>
    <mergeCell ref="D33:J33"/>
    <mergeCell ref="G38:J38"/>
    <mergeCell ref="G39:J39"/>
    <mergeCell ref="G40:J40"/>
    <mergeCell ref="G41:J41"/>
    <mergeCell ref="G34:J34"/>
    <mergeCell ref="G35:J35"/>
    <mergeCell ref="G36:J36"/>
    <mergeCell ref="G37:J37"/>
    <mergeCell ref="D31:J31"/>
    <mergeCell ref="D32:J32"/>
    <mergeCell ref="D29:J29"/>
    <mergeCell ref="D28:J28"/>
    <mergeCell ref="D26:J26"/>
    <mergeCell ref="C23:J23"/>
    <mergeCell ref="D25:J25"/>
    <mergeCell ref="C24:J24"/>
    <mergeCell ref="F18:J18"/>
    <mergeCell ref="F21:J21"/>
    <mergeCell ref="F19:J19"/>
    <mergeCell ref="F20:J20"/>
    <mergeCell ref="F17:J17"/>
    <mergeCell ref="C3:J3"/>
    <mergeCell ref="C9:J9"/>
    <mergeCell ref="D11:J11"/>
    <mergeCell ref="D14:J14"/>
    <mergeCell ref="D15:J15"/>
    <mergeCell ref="F16:J16"/>
    <mergeCell ref="D10:J10"/>
    <mergeCell ref="D13:J13"/>
    <mergeCell ref="C4:J4"/>
    <mergeCell ref="C6:J6"/>
    <mergeCell ref="C7:J7"/>
  </mergeCells>
  <pageMargins left="0.59027779999999996" right="0.59027779999999996" top="0.59027779999999996" bottom="0.59027779999999996" header="0" footer="0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1 - Bytová jednotka č. 59</vt:lpstr>
      <vt:lpstr>Pokyny pro vyplnění</vt:lpstr>
      <vt:lpstr>'1 - Bytová jednotka č. 59'!Názvy_tisku</vt:lpstr>
      <vt:lpstr>'Rekapitulace stavby'!Názvy_tisku</vt:lpstr>
      <vt:lpstr>'1 - Bytová jednotka č. 59'!Oblast_tisku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TISK\User</dc:creator>
  <cp:lastModifiedBy>Rárová Renáta</cp:lastModifiedBy>
  <cp:lastPrinted>2025-09-24T07:58:22Z</cp:lastPrinted>
  <dcterms:created xsi:type="dcterms:W3CDTF">2019-09-05T07:12:16Z</dcterms:created>
  <dcterms:modified xsi:type="dcterms:W3CDTF">2025-10-07T05:40:53Z</dcterms:modified>
</cp:coreProperties>
</file>