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va\Desktop\OPST - reg. školství - ZS Dvorského - realizace\VZ\Stavební práce\"/>
    </mc:Choice>
  </mc:AlternateContent>
  <xr:revisionPtr revIDLastSave="0" documentId="13_ncr:1_{17C3B9A8-8D6E-4972-A592-06B8BD61A310}" xr6:coauthVersionLast="36" xr6:coauthVersionMax="36" xr10:uidLastSave="{00000000-0000-0000-0000-000000000000}"/>
  <bookViews>
    <workbookView xWindow="0" yWindow="0" windowWidth="25200" windowHeight="11775" firstSheet="1" activeTab="1" xr2:uid="{00000000-000D-0000-FFFF-FFFF00000000}"/>
  </bookViews>
  <sheets>
    <sheet name="Rekapitulace stavby" sheetId="1" state="veryHidden" r:id="rId1"/>
    <sheet name="Šatny 1.NP - klece, podlaha" sheetId="2" r:id="rId2"/>
  </sheets>
  <definedNames>
    <definedName name="_xlnm._FilterDatabase" localSheetId="1" hidden="1">'Šatny 1.NP - klece, podlaha'!$C$119:$K$154</definedName>
    <definedName name="_xlnm.Print_Titles" localSheetId="0">'Rekapitulace stavby'!$92:$92</definedName>
    <definedName name="_xlnm.Print_Titles" localSheetId="1">'Šatny 1.NP - klece, podlaha'!$119:$119</definedName>
    <definedName name="_xlnm.Print_Area" localSheetId="0">'Rekapitulace stavby'!$D$4:$AO$76,'Rekapitulace stavby'!$C$82:$AQ$96</definedName>
    <definedName name="_xlnm.Print_Area" localSheetId="1">'Šatny 1.NP - klece, podlaha'!$C$4:$J$76,'Šatny 1.NP - klece, podlaha'!$C$109:$J$154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54" i="2"/>
  <c r="BH154" i="2"/>
  <c r="BG154" i="2"/>
  <c r="BF154" i="2"/>
  <c r="T154" i="2"/>
  <c r="T153" i="2" s="1"/>
  <c r="R154" i="2"/>
  <c r="R153" i="2" s="1"/>
  <c r="P154" i="2"/>
  <c r="P153" i="2" s="1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T133" i="2" s="1"/>
  <c r="R134" i="2"/>
  <c r="R133" i="2" s="1"/>
  <c r="P134" i="2"/>
  <c r="P133" i="2" s="1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T124" i="2" s="1"/>
  <c r="R125" i="2"/>
  <c r="R124" i="2" s="1"/>
  <c r="P125" i="2"/>
  <c r="P124" i="2" s="1"/>
  <c r="BI123" i="2"/>
  <c r="BH123" i="2"/>
  <c r="BG123" i="2"/>
  <c r="BF123" i="2"/>
  <c r="T123" i="2"/>
  <c r="T122" i="2" s="1"/>
  <c r="R123" i="2"/>
  <c r="R122" i="2" s="1"/>
  <c r="P123" i="2"/>
  <c r="P122" i="2" s="1"/>
  <c r="F116" i="2"/>
  <c r="F114" i="2"/>
  <c r="E112" i="2"/>
  <c r="F89" i="2"/>
  <c r="F87" i="2"/>
  <c r="E85" i="2"/>
  <c r="J22" i="2"/>
  <c r="E22" i="2"/>
  <c r="J117" i="2" s="1"/>
  <c r="J21" i="2"/>
  <c r="J19" i="2"/>
  <c r="E19" i="2"/>
  <c r="J116" i="2" s="1"/>
  <c r="J18" i="2"/>
  <c r="J16" i="2"/>
  <c r="E16" i="2"/>
  <c r="F117" i="2" s="1"/>
  <c r="J15" i="2"/>
  <c r="L90" i="1"/>
  <c r="AM90" i="1"/>
  <c r="AM89" i="1"/>
  <c r="L89" i="1"/>
  <c r="AM87" i="1"/>
  <c r="L87" i="1"/>
  <c r="L85" i="1"/>
  <c r="L84" i="1"/>
  <c r="J152" i="2"/>
  <c r="J151" i="2"/>
  <c r="J148" i="2"/>
  <c r="J145" i="2"/>
  <c r="BK142" i="2"/>
  <c r="BK140" i="2"/>
  <c r="BK136" i="2"/>
  <c r="BK131" i="2"/>
  <c r="J128" i="2"/>
  <c r="J123" i="2"/>
  <c r="J136" i="2"/>
  <c r="J130" i="2"/>
  <c r="BK127" i="2"/>
  <c r="BK123" i="2"/>
  <c r="AS94" i="1"/>
  <c r="BK154" i="2"/>
  <c r="BK151" i="2"/>
  <c r="BK148" i="2"/>
  <c r="BK145" i="2"/>
  <c r="J144" i="2"/>
  <c r="J141" i="2"/>
  <c r="J138" i="2"/>
  <c r="J134" i="2"/>
  <c r="J131" i="2"/>
  <c r="J125" i="2"/>
  <c r="BK152" i="2"/>
  <c r="J149" i="2"/>
  <c r="J147" i="2"/>
  <c r="BK141" i="2"/>
  <c r="BK138" i="2"/>
  <c r="BK128" i="2"/>
  <c r="BK125" i="2"/>
  <c r="J154" i="2"/>
  <c r="BK149" i="2"/>
  <c r="BK147" i="2"/>
  <c r="BK144" i="2"/>
  <c r="J142" i="2"/>
  <c r="J140" i="2"/>
  <c r="BK134" i="2"/>
  <c r="BK130" i="2"/>
  <c r="J127" i="2"/>
  <c r="J32" i="2" l="1"/>
  <c r="AW95" i="1" s="1"/>
  <c r="F35" i="2"/>
  <c r="BD95" i="1" s="1"/>
  <c r="BD94" i="1" s="1"/>
  <c r="W33" i="1" s="1"/>
  <c r="F34" i="2"/>
  <c r="BC95" i="1" s="1"/>
  <c r="BC94" i="1" s="1"/>
  <c r="W32" i="1" s="1"/>
  <c r="F32" i="2"/>
  <c r="BA95" i="1" s="1"/>
  <c r="BA94" i="1" s="1"/>
  <c r="W30" i="1" s="1"/>
  <c r="F33" i="2"/>
  <c r="BB95" i="1" s="1"/>
  <c r="BB94" i="1" s="1"/>
  <c r="W31" i="1" s="1"/>
  <c r="R126" i="2"/>
  <c r="R121" i="2" s="1"/>
  <c r="T126" i="2"/>
  <c r="T121" i="2" s="1"/>
  <c r="R135" i="2"/>
  <c r="R132" i="2" s="1"/>
  <c r="T135" i="2"/>
  <c r="T132" i="2" s="1"/>
  <c r="P126" i="2"/>
  <c r="P121" i="2" s="1"/>
  <c r="P135" i="2"/>
  <c r="P132" i="2" s="1"/>
  <c r="BK126" i="2"/>
  <c r="J126" i="2" s="1"/>
  <c r="J98" i="2" s="1"/>
  <c r="BK135" i="2"/>
  <c r="J135" i="2" s="1"/>
  <c r="J101" i="2" s="1"/>
  <c r="BK133" i="2"/>
  <c r="BK124" i="2"/>
  <c r="J124" i="2" s="1"/>
  <c r="J97" i="2" s="1"/>
  <c r="BK122" i="2"/>
  <c r="BK153" i="2"/>
  <c r="J153" i="2" s="1"/>
  <c r="J102" i="2" s="1"/>
  <c r="J87" i="2"/>
  <c r="J89" i="2"/>
  <c r="F90" i="2"/>
  <c r="J90" i="2"/>
  <c r="BE123" i="2"/>
  <c r="BE125" i="2"/>
  <c r="BE127" i="2"/>
  <c r="BE128" i="2"/>
  <c r="BE130" i="2"/>
  <c r="BE131" i="2"/>
  <c r="BE134" i="2"/>
  <c r="BE136" i="2"/>
  <c r="BE138" i="2"/>
  <c r="BE140" i="2"/>
  <c r="BE141" i="2"/>
  <c r="BE142" i="2"/>
  <c r="BE144" i="2"/>
  <c r="BE145" i="2"/>
  <c r="BE147" i="2"/>
  <c r="BE148" i="2"/>
  <c r="BE149" i="2"/>
  <c r="BE151" i="2"/>
  <c r="BE152" i="2"/>
  <c r="BE154" i="2"/>
  <c r="BK121" i="2" l="1"/>
  <c r="J121" i="2" s="1"/>
  <c r="J95" i="2" s="1"/>
  <c r="P120" i="2"/>
  <c r="AU95" i="1" s="1"/>
  <c r="AU94" i="1" s="1"/>
  <c r="T120" i="2"/>
  <c r="R120" i="2"/>
  <c r="BK132" i="2"/>
  <c r="J133" i="2"/>
  <c r="J100" i="2" s="1"/>
  <c r="J122" i="2"/>
  <c r="J96" i="2" s="1"/>
  <c r="F31" i="2"/>
  <c r="AZ95" i="1" s="1"/>
  <c r="AZ94" i="1" s="1"/>
  <c r="W29" i="1" s="1"/>
  <c r="AW94" i="1"/>
  <c r="AK30" i="1" s="1"/>
  <c r="AY94" i="1"/>
  <c r="AX94" i="1"/>
  <c r="J31" i="2"/>
  <c r="AV95" i="1" s="1"/>
  <c r="AT95" i="1" s="1"/>
  <c r="BK120" i="2" l="1"/>
  <c r="J120" i="2" s="1"/>
  <c r="J28" i="2" s="1"/>
  <c r="AG95" i="1" s="1"/>
  <c r="AN95" i="1" s="1"/>
  <c r="J132" i="2"/>
  <c r="J99" i="2" s="1"/>
  <c r="AV94" i="1"/>
  <c r="AK29" i="1" s="1"/>
  <c r="J94" i="2" l="1"/>
  <c r="AG94" i="1"/>
  <c r="AK26" i="1" s="1"/>
  <c r="AK35" i="1" s="1"/>
  <c r="J37" i="2"/>
  <c r="AT94" i="1"/>
  <c r="AN94" i="1" l="1"/>
</calcChain>
</file>

<file path=xl/sharedStrings.xml><?xml version="1.0" encoding="utf-8"?>
<sst xmlns="http://schemas.openxmlformats.org/spreadsheetml/2006/main" count="640" uniqueCount="216">
  <si>
    <t>Export Komplet</t>
  </si>
  <si>
    <t/>
  </si>
  <si>
    <t>2.0</t>
  </si>
  <si>
    <t>False</t>
  </si>
  <si>
    <t>{8880baf8-e593-4abd-b883-67ca2c91146b}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</si>
  <si>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</si>
  <si>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</si>
  <si>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</si>
  <si>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</si>
  <si>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</si>
  <si>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</si>
  <si>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</si>
  <si>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</si>
  <si>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21u</t>
  </si>
  <si>
    <t>Stavba:</t>
  </si>
  <si>
    <t>Šatny 1.NP - podlaha</t>
  </si>
  <si>
    <t>KSO:</t>
  </si>
  <si>
    <t>CC-CZ:</t>
  </si>
  <si>
    <t>Místo:</t>
  </si>
  <si>
    <t xml:space="preserve"> </t>
  </si>
  <si>
    <t>Datum:</t>
  </si>
  <si>
    <t>29. 10. 2024</t>
  </si>
  <si>
    <t>Zadavatel:</t>
  </si>
  <si>
    <t>IČ:</t>
  </si>
  <si>
    <t>ZŠ B.Dvorského 1049, Ostrava- Bělský les</t>
  </si>
  <si>
    <t>DIČ:</t>
  </si>
  <si>
    <t>Zhotovitel: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</si>
  <si>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</si>
  <si>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</si>
  <si>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</si>
  <si>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</si>
  <si>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</si>
  <si>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</si>
  <si>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</si>
  <si>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</si>
  <si>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</si>
  <si>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</si>
  <si>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</si>
  <si>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</si>
  <si>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</si>
  <si>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</si>
  <si>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</si>
  <si>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</si>
  <si>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</si>
  <si>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</si>
  <si>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</si>
  <si>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</si>
  <si>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</si>
  <si>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</si>
  <si>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</si>
  <si>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</si>
  <si>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</si>
  <si>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</si>
  <si>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</si>
  <si>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</si>
  <si>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</si>
  <si>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</si>
  <si>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</si>
  <si>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</si>
  <si>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</si>
  <si>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</si>
  <si>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</si>
  <si>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</si>
  <si>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</si>
  <si>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</si>
  <si>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</si>
  <si>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</si>
  <si>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</si>
  <si>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</si>
  <si>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</si>
  <si>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</si>
  <si>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</si>
  <si>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</si>
  <si>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</si>
  <si>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</si>
  <si>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</si>
  <si>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</si>
  <si>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</si>
  <si>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</si>
  <si>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</si>
  <si>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</si>
  <si>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</si>
  <si>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</si>
  <si>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</si>
  <si>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</si>
  <si>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</si>
  <si>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</si>
  <si>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</si>
  <si>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</si>
  <si>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</si>
  <si>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767 - Konstrukce zámečnické</t>
  </si>
  <si>
    <t xml:space="preserve">    771 - Podlahy z dlaždic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</si>
  <si>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</si>
  <si>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</si>
  <si>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</si>
  <si>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</si>
  <si>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</si>
  <si>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</si>
  <si>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</si>
  <si>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</si>
  <si>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</si>
  <si>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</si>
  <si>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</si>
  <si>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</si>
  <si>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</si>
  <si>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</si>
  <si>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</si>
  <si>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</si>
  <si>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</si>
  <si>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</si>
  <si>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</si>
  <si>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19</t>
  </si>
  <si>
    <t>K</t>
  </si>
  <si>
    <t>611315111R</t>
  </si>
  <si>
    <t>Zapravení omítek stropu po odřezání L profilů</t>
  </si>
  <si>
    <t>m2</t>
  </si>
  <si>
    <t>4</t>
  </si>
  <si>
    <t>242657479</t>
  </si>
  <si>
    <t>9</t>
  </si>
  <si>
    <t>Ostatní konstrukce a práce, bourání</t>
  </si>
  <si>
    <t>949101112</t>
  </si>
  <si>
    <t>Lešení pomocné pro objekty pozemních staveb s lešeňovou podlahou v přes 1,9 do 3,5 m zatížení do 150 kg/m2</t>
  </si>
  <si>
    <t>-65195244</t>
  </si>
  <si>
    <t>997</t>
  </si>
  <si>
    <t>Přesun sutě</t>
  </si>
  <si>
    <t>14</t>
  </si>
  <si>
    <t>997013111</t>
  </si>
  <si>
    <t>Vnitrostaveništní doprava suti a vybouraných hmot pro budovy v do 6 m</t>
  </si>
  <si>
    <t>t</t>
  </si>
  <si>
    <t>670280335</t>
  </si>
  <si>
    <t>16</t>
  </si>
  <si>
    <t>997013509</t>
  </si>
  <si>
    <t>Příplatek k odvozu suti a vybouraných hmot na skládku ZKD 1 km přes 1 km</t>
  </si>
  <si>
    <t>-1257157739</t>
  </si>
  <si>
    <t>VV</t>
  </si>
  <si>
    <t>20,507*14 'Přepočtené koeficientem množství</t>
  </si>
  <si>
    <t>15</t>
  </si>
  <si>
    <t>997013511</t>
  </si>
  <si>
    <t>Odvoz suti a vybouraných hmot z meziskládky na skládku do 1 km s naložením a se složením</t>
  </si>
  <si>
    <t>370859389</t>
  </si>
  <si>
    <t>17</t>
  </si>
  <si>
    <t>997013631</t>
  </si>
  <si>
    <t>Poplatek za uložení na skládce (skládkovné) stavebního odpadu směsného kód odpadu 17 09 04</t>
  </si>
  <si>
    <t>282325879</t>
  </si>
  <si>
    <t>PSV</t>
  </si>
  <si>
    <t>Práce a dodávky PSV</t>
  </si>
  <si>
    <t>767</t>
  </si>
  <si>
    <t>Konstrukce zámečnické</t>
  </si>
  <si>
    <t>25</t>
  </si>
  <si>
    <t>767996701</t>
  </si>
  <si>
    <t>Demontáž atypických zámečnických konstrukcí řezáním hm jednotlivých dílů do 50 kg - odhad tonáže</t>
  </si>
  <si>
    <t>kg</t>
  </si>
  <si>
    <t>-960662927</t>
  </si>
  <si>
    <t>771</t>
  </si>
  <si>
    <t>Podlahy z dlaždic</t>
  </si>
  <si>
    <t>771111011</t>
  </si>
  <si>
    <t>Vysátí podkladu před pokládkou dlažby</t>
  </si>
  <si>
    <t>-993000952</t>
  </si>
  <si>
    <t>21,3*11,05</t>
  </si>
  <si>
    <t>7</t>
  </si>
  <si>
    <t>771121011</t>
  </si>
  <si>
    <t>Nátěr penetrační na podlahu</t>
  </si>
  <si>
    <t>-1161242794</t>
  </si>
  <si>
    <t>235,365*2</t>
  </si>
  <si>
    <t>771121025</t>
  </si>
  <si>
    <t>Broušení stávajícího podkladu před litím stěrky před pokládkou dlažby</t>
  </si>
  <si>
    <t>-830234544</t>
  </si>
  <si>
    <t>5</t>
  </si>
  <si>
    <t>771151012</t>
  </si>
  <si>
    <t>Samonivelační stěrka podlah pevnosti 20 MPa tl přes 3 do 5 mm</t>
  </si>
  <si>
    <t>-1444661936</t>
  </si>
  <si>
    <t>3</t>
  </si>
  <si>
    <t>771473810</t>
  </si>
  <si>
    <t>Demontáž soklíků z dlaždic lepených rovných</t>
  </si>
  <si>
    <t>m</t>
  </si>
  <si>
    <t>-1436486096</t>
  </si>
  <si>
    <t>2*(21,3+11,05)-2*2,2</t>
  </si>
  <si>
    <t>10</t>
  </si>
  <si>
    <t>771474112</t>
  </si>
  <si>
    <t>Montáž soklů z dlaždic keramických rovných lepených cementovým flexibilním lepidlem v přes 65 do 90 mm</t>
  </si>
  <si>
    <t>-862676796</t>
  </si>
  <si>
    <t>11</t>
  </si>
  <si>
    <t>M</t>
  </si>
  <si>
    <t>59761184</t>
  </si>
  <si>
    <t>sokl keramický mrazuvzdorný povrch hladký/matný tl do 10mm výšky přes 65 do 90mm</t>
  </si>
  <si>
    <t>32</t>
  </si>
  <si>
    <t>-1017791082</t>
  </si>
  <si>
    <t>60,3*1,1 'Přepočtené koeficientem množství</t>
  </si>
  <si>
    <t>771553810</t>
  </si>
  <si>
    <t>Demontáž podlah z dlaždic teracových hutných lepených</t>
  </si>
  <si>
    <t>2137111898</t>
  </si>
  <si>
    <t>22</t>
  </si>
  <si>
    <t>771574416</t>
  </si>
  <si>
    <t>Montáž podlah keramických hladkých lepených cementovým flexibilním lepidlem přes 9 do 12 ks/m2</t>
  </si>
  <si>
    <t>-301579610</t>
  </si>
  <si>
    <t>23</t>
  </si>
  <si>
    <t>59761121</t>
  </si>
  <si>
    <t>dlažba keramická slinutá mrazuvzdorná R9 povrch hladký/matný tl do 10mm přes 9 do 12ks/m2</t>
  </si>
  <si>
    <t>-986852572</t>
  </si>
  <si>
    <t>235,365*1,1 'Přepočtené koeficientem množství</t>
  </si>
  <si>
    <t>18</t>
  </si>
  <si>
    <t>771592011</t>
  </si>
  <si>
    <t>Čištění vnitřních ploch podlah nebo schodišť po položení dlažby chemickými prostředky</t>
  </si>
  <si>
    <t>-1573134130</t>
  </si>
  <si>
    <t>13</t>
  </si>
  <si>
    <t>998771201</t>
  </si>
  <si>
    <t>Přesun hmot procentní pro podlahy z dlaždic v objektech v do 6 m</t>
  </si>
  <si>
    <t>%</t>
  </si>
  <si>
    <t>-1486601327</t>
  </si>
  <si>
    <t>784</t>
  </si>
  <si>
    <t>Dokončovací práce - malby a tapety</t>
  </si>
  <si>
    <t>20</t>
  </si>
  <si>
    <t>784211121</t>
  </si>
  <si>
    <t>Dvojnásobné bílé malby ze směsí za mokra středně oděruvzdorných v místnostech v do 3,80 m</t>
  </si>
  <si>
    <t>-253146568</t>
  </si>
  <si>
    <t>235,365+11,05*3,5*2-2,5*2,2*2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</si>
</sst>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71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56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ht="36.950000000000003" customHeight="1">
      <c r="B6" s="17"/>
      <c r="D6" s="22" t="s">
        <v>14</v>
      </c>
      <c r="K6" s="158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26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25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27</v>
      </c>
      <c r="AK16" s="23" t="s">
        <v>23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19</v>
      </c>
      <c r="AK17" s="23" t="s">
        <v>25</v>
      </c>
      <c r="AN17" s="21" t="s">
        <v>1</v>
      </c>
      <c r="AR17" s="17"/>
      <c r="BS17" s="14" t="s">
        <v>3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19</v>
      </c>
      <c r="AK20" s="23" t="s">
        <v>25</v>
      </c>
      <c r="AN20" s="21" t="s">
        <v>1</v>
      </c>
      <c r="AR20" s="17"/>
      <c r="BS20" s="14" t="s">
        <v>29</v>
      </c>
    </row>
    <row r="21" spans="2:71" ht="6.95" customHeight="1">
      <c r="B21" s="17"/>
      <c r="AR21" s="17"/>
    </row>
    <row r="22" spans="2:71" ht="12" customHeight="1">
      <c r="B22" s="17"/>
      <c r="D22" s="23" t="s">
        <v>30</v>
      </c>
      <c r="AR22" s="17"/>
    </row>
    <row r="23" spans="2:71" ht="16.5" customHeight="1">
      <c r="B23" s="17"/>
      <c r="E23" s="159" t="s">
        <v>1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0">
        <f>ROUND(AG94,2)</f>
        <v>0</v>
      </c>
      <c r="AL26" s="161"/>
      <c r="AM26" s="161"/>
      <c r="AN26" s="161"/>
      <c r="AO26" s="161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62" t="s">
        <v>32</v>
      </c>
      <c r="M28" s="162"/>
      <c r="N28" s="162"/>
      <c r="O28" s="162"/>
      <c r="P28" s="162"/>
      <c r="W28" s="162" t="s">
        <v>33</v>
      </c>
      <c r="X28" s="162"/>
      <c r="Y28" s="162"/>
      <c r="Z28" s="162"/>
      <c r="AA28" s="162"/>
      <c r="AB28" s="162"/>
      <c r="AC28" s="162"/>
      <c r="AD28" s="162"/>
      <c r="AE28" s="162"/>
      <c r="AK28" s="162" t="s">
        <v>34</v>
      </c>
      <c r="AL28" s="162"/>
      <c r="AM28" s="162"/>
      <c r="AN28" s="162"/>
      <c r="AO28" s="162"/>
      <c r="AR28" s="26"/>
    </row>
    <row r="29" spans="2:71" s="2" customFormat="1" ht="14.45" customHeight="1">
      <c r="B29" s="30"/>
      <c r="D29" s="23" t="s">
        <v>35</v>
      </c>
      <c r="F29" s="23" t="s">
        <v>36</v>
      </c>
      <c r="L29" s="165">
        <v>0.21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30"/>
    </row>
    <row r="30" spans="2:71" s="2" customFormat="1" ht="14.45" customHeight="1">
      <c r="B30" s="30"/>
      <c r="F30" s="23" t="s">
        <v>37</v>
      </c>
      <c r="L30" s="165">
        <v>0.12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30"/>
    </row>
    <row r="31" spans="2:71" s="2" customFormat="1" ht="14.45" hidden="1" customHeight="1">
      <c r="B31" s="30"/>
      <c r="F31" s="23" t="s">
        <v>38</v>
      </c>
      <c r="L31" s="165">
        <v>0.21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30"/>
    </row>
    <row r="32" spans="2:71" s="2" customFormat="1" ht="14.45" hidden="1" customHeight="1">
      <c r="B32" s="30"/>
      <c r="F32" s="23" t="s">
        <v>39</v>
      </c>
      <c r="L32" s="165">
        <v>0.12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30"/>
    </row>
    <row r="33" spans="2:44" s="2" customFormat="1" ht="14.45" hidden="1" customHeight="1">
      <c r="B33" s="30"/>
      <c r="F33" s="23" t="s">
        <v>40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42</v>
      </c>
      <c r="U35" s="33"/>
      <c r="V35" s="33"/>
      <c r="W35" s="33"/>
      <c r="X35" s="186" t="s">
        <v>43</v>
      </c>
      <c r="Y35" s="187"/>
      <c r="Z35" s="187"/>
      <c r="AA35" s="187"/>
      <c r="AB35" s="187"/>
      <c r="AC35" s="33"/>
      <c r="AD35" s="33"/>
      <c r="AE35" s="33"/>
      <c r="AF35" s="33"/>
      <c r="AG35" s="33"/>
      <c r="AH35" s="33"/>
      <c r="AI35" s="33"/>
      <c r="AJ35" s="33"/>
      <c r="AK35" s="188">
        <f>SUM(AK26:AK33)</f>
        <v>0</v>
      </c>
      <c r="AL35" s="187"/>
      <c r="AM35" s="187"/>
      <c r="AN35" s="187"/>
      <c r="AO35" s="189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44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45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46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47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46</v>
      </c>
      <c r="AI60" s="28"/>
      <c r="AJ60" s="28"/>
      <c r="AK60" s="28"/>
      <c r="AL60" s="28"/>
      <c r="AM60" s="37" t="s">
        <v>47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48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49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46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47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46</v>
      </c>
      <c r="AI75" s="28"/>
      <c r="AJ75" s="28"/>
      <c r="AK75" s="28"/>
      <c r="AL75" s="28"/>
      <c r="AM75" s="37" t="s">
        <v>47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50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21u</v>
      </c>
      <c r="AR84" s="42"/>
    </row>
    <row r="85" spans="1:90" s="4" customFormat="1" ht="36.950000000000003" customHeight="1">
      <c r="B85" s="43"/>
      <c r="C85" s="44" t="s">
        <v>14</v>
      </c>
      <c r="L85" s="177" t="str">
        <f>K6</f>
        <v>Šatny 1.NP - podlaha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18</v>
      </c>
      <c r="L87" s="45" t="str">
        <f>IF(K8="","",K8)</f>
        <v xml:space="preserve"> </v>
      </c>
      <c r="AI87" s="23" t="s">
        <v>20</v>
      </c>
      <c r="AM87" s="179" t="str">
        <f>IF(AN8= "","",AN8)</f>
        <v>29. 10. 2024</v>
      </c>
      <c r="AN87" s="179"/>
      <c r="AR87" s="26"/>
    </row>
    <row r="88" spans="1:90" s="1" customFormat="1" ht="6.95" customHeight="1">
      <c r="B88" s="26"/>
      <c r="AR88" s="26"/>
    </row>
    <row r="89" spans="1:90" s="1" customFormat="1" ht="15.2" customHeight="1">
      <c r="B89" s="26"/>
      <c r="C89" s="23" t="s">
        <v>22</v>
      </c>
      <c r="L89" s="3" t="str">
        <f>IF(E11= "","",E11)</f>
        <v>ZŠ B.Dvorského 1049, Ostrava- Bělský les</v>
      </c>
      <c r="AI89" s="23" t="s">
        <v>27</v>
      </c>
      <c r="AM89" s="180" t="str">
        <f>IF(E17="","",E17)</f>
        <v xml:space="preserve"> </v>
      </c>
      <c r="AN89" s="181"/>
      <c r="AO89" s="181"/>
      <c r="AP89" s="181"/>
      <c r="AR89" s="26"/>
      <c r="AS89" s="182" t="s">
        <v>51</v>
      </c>
      <c r="AT89" s="183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5.2" customHeight="1">
      <c r="B90" s="26"/>
      <c r="C90" s="23" t="s">
        <v>26</v>
      </c>
      <c r="L90" s="3" t="str">
        <f>IF(E14="","",E14)</f>
        <v xml:space="preserve"> </v>
      </c>
      <c r="AI90" s="23" t="s">
        <v>28</v>
      </c>
      <c r="AM90" s="180" t="str">
        <f>IF(E20="","",E20)</f>
        <v xml:space="preserve"> </v>
      </c>
      <c r="AN90" s="181"/>
      <c r="AO90" s="181"/>
      <c r="AP90" s="181"/>
      <c r="AR90" s="26"/>
      <c r="AS90" s="184"/>
      <c r="AT90" s="185"/>
      <c r="BD90" s="50"/>
    </row>
    <row r="91" spans="1:90" s="1" customFormat="1" ht="10.9" customHeight="1">
      <c r="B91" s="26"/>
      <c r="AR91" s="26"/>
      <c r="AS91" s="184"/>
      <c r="AT91" s="185"/>
      <c r="BD91" s="50"/>
    </row>
    <row r="92" spans="1:90" s="1" customFormat="1" ht="29.25" customHeight="1">
      <c r="B92" s="26"/>
      <c r="C92" s="172" t="s">
        <v>52</v>
      </c>
      <c r="D92" s="173"/>
      <c r="E92" s="173"/>
      <c r="F92" s="173"/>
      <c r="G92" s="173"/>
      <c r="H92" s="51"/>
      <c r="I92" s="174" t="s">
        <v>53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54</v>
      </c>
      <c r="AH92" s="173"/>
      <c r="AI92" s="173"/>
      <c r="AJ92" s="173"/>
      <c r="AK92" s="173"/>
      <c r="AL92" s="173"/>
      <c r="AM92" s="173"/>
      <c r="AN92" s="174" t="s">
        <v>55</v>
      </c>
      <c r="AO92" s="173"/>
      <c r="AP92" s="176"/>
      <c r="AQ92" s="52" t="s">
        <v>56</v>
      </c>
      <c r="AR92" s="26"/>
      <c r="AS92" s="53" t="s">
        <v>57</v>
      </c>
      <c r="AT92" s="54" t="s">
        <v>58</v>
      </c>
      <c r="AU92" s="54" t="s">
        <v>59</v>
      </c>
      <c r="AV92" s="54" t="s">
        <v>60</v>
      </c>
      <c r="AW92" s="54" t="s">
        <v>61</v>
      </c>
      <c r="AX92" s="54" t="s">
        <v>62</v>
      </c>
      <c r="AY92" s="54" t="s">
        <v>63</v>
      </c>
      <c r="AZ92" s="54" t="s">
        <v>64</v>
      </c>
      <c r="BA92" s="54" t="s">
        <v>65</v>
      </c>
      <c r="BB92" s="54" t="s">
        <v>66</v>
      </c>
      <c r="BC92" s="54" t="s">
        <v>67</v>
      </c>
      <c r="BD92" s="55" t="s">
        <v>68</v>
      </c>
    </row>
    <row r="93" spans="1:90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69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SUM(AG94,AT94)</f>
        <v>0</v>
      </c>
      <c r="AO94" s="170"/>
      <c r="AP94" s="170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575.45826999999997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70</v>
      </c>
      <c r="BT94" s="66" t="s">
        <v>71</v>
      </c>
      <c r="BV94" s="66" t="s">
        <v>72</v>
      </c>
      <c r="BW94" s="66" t="s">
        <v>4</v>
      </c>
      <c r="BX94" s="66" t="s">
        <v>73</v>
      </c>
      <c r="CL94" s="66" t="s">
        <v>1</v>
      </c>
    </row>
    <row r="95" spans="1:90" s="6" customFormat="1" ht="16.5" customHeight="1">
      <c r="A95" s="67" t="s">
        <v>74</v>
      </c>
      <c r="B95" s="68"/>
      <c r="C95" s="69"/>
      <c r="D95" s="168" t="s">
        <v>13</v>
      </c>
      <c r="E95" s="168"/>
      <c r="F95" s="168"/>
      <c r="G95" s="168"/>
      <c r="H95" s="168"/>
      <c r="I95" s="70"/>
      <c r="J95" s="168" t="s">
        <v>15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'Šatny 1.NP - klece, podlaha'!J28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71" t="s">
        <v>75</v>
      </c>
      <c r="AR95" s="68"/>
      <c r="AS95" s="72">
        <v>0</v>
      </c>
      <c r="AT95" s="73">
        <f>ROUND(SUM(AV95:AW95),2)</f>
        <v>0</v>
      </c>
      <c r="AU95" s="74">
        <f>'Šatny 1.NP - klece, podlaha'!P120</f>
        <v>575.45827400000007</v>
      </c>
      <c r="AV95" s="73">
        <f>'Šatny 1.NP - klece, podlaha'!J31</f>
        <v>0</v>
      </c>
      <c r="AW95" s="73">
        <f>'Šatny 1.NP - klece, podlaha'!J32</f>
        <v>0</v>
      </c>
      <c r="AX95" s="73">
        <f>'Šatny 1.NP - klece, podlaha'!J33</f>
        <v>0</v>
      </c>
      <c r="AY95" s="73">
        <f>'Šatny 1.NP - klece, podlaha'!J34</f>
        <v>0</v>
      </c>
      <c r="AZ95" s="73">
        <f>'Šatny 1.NP - klece, podlaha'!F31</f>
        <v>0</v>
      </c>
      <c r="BA95" s="73">
        <f>'Šatny 1.NP - klece, podlaha'!F32</f>
        <v>0</v>
      </c>
      <c r="BB95" s="73">
        <f>'Šatny 1.NP - klece, podlaha'!F33</f>
        <v>0</v>
      </c>
      <c r="BC95" s="73">
        <f>'Šatny 1.NP - klece, podlaha'!F34</f>
        <v>0</v>
      </c>
      <c r="BD95" s="75">
        <f>'Šatny 1.NP - klece, podlaha'!F35</f>
        <v>0</v>
      </c>
      <c r="BT95" s="76" t="s">
        <v>76</v>
      </c>
      <c r="BU95" s="76" t="s">
        <v>77</v>
      </c>
      <c r="BV95" s="76" t="s">
        <v>72</v>
      </c>
      <c r="BW95" s="76" t="s">
        <v>4</v>
      </c>
      <c r="BX95" s="76" t="s">
        <v>73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1u - Šatny 1.NP - podlah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6"/>
  <sheetViews>
    <sheetView showGridLines="0" tabSelected="1" workbookViewId="0">
      <selection activeCell="Y6" sqref="Y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1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2:46" ht="24.95" customHeight="1">
      <c r="B4" s="17"/>
      <c r="D4" s="18" t="s">
        <v>79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6.5" customHeight="1">
      <c r="B7" s="26"/>
      <c r="E7" s="177" t="s">
        <v>15</v>
      </c>
      <c r="F7" s="190"/>
      <c r="G7" s="190"/>
      <c r="H7" s="190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16</v>
      </c>
      <c r="F9" s="21" t="s">
        <v>1</v>
      </c>
      <c r="I9" s="23" t="s">
        <v>17</v>
      </c>
      <c r="J9" s="21" t="s">
        <v>1</v>
      </c>
      <c r="L9" s="26"/>
    </row>
    <row r="10" spans="2:46" s="1" customFormat="1" ht="12" customHeight="1">
      <c r="B10" s="26"/>
      <c r="D10" s="23" t="s">
        <v>18</v>
      </c>
      <c r="F10" s="21" t="s">
        <v>19</v>
      </c>
      <c r="I10" s="23" t="s">
        <v>20</v>
      </c>
      <c r="J10" s="46"/>
      <c r="L10" s="26"/>
    </row>
    <row r="11" spans="2:46" s="1" customFormat="1" ht="10.9" customHeight="1">
      <c r="B11" s="26"/>
      <c r="L11" s="26"/>
    </row>
    <row r="12" spans="2:46" s="1" customFormat="1" ht="12" customHeight="1">
      <c r="B12" s="26"/>
      <c r="D12" s="23" t="s">
        <v>22</v>
      </c>
      <c r="I12" s="23" t="s">
        <v>23</v>
      </c>
      <c r="J12" s="21" t="s">
        <v>1</v>
      </c>
      <c r="L12" s="26"/>
    </row>
    <row r="13" spans="2:46" s="1" customFormat="1" ht="18" customHeight="1">
      <c r="B13" s="26"/>
      <c r="E13" s="21" t="s">
        <v>24</v>
      </c>
      <c r="I13" s="23" t="s">
        <v>25</v>
      </c>
      <c r="J13" s="21" t="s">
        <v>1</v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26</v>
      </c>
      <c r="I15" s="23" t="s">
        <v>23</v>
      </c>
      <c r="J15" s="21" t="str">
        <f>'Rekapitulace stavby'!AN13</f>
        <v/>
      </c>
      <c r="L15" s="26"/>
    </row>
    <row r="16" spans="2:46" s="1" customFormat="1" ht="18" customHeight="1">
      <c r="B16" s="26"/>
      <c r="E16" s="156" t="str">
        <f>'Rekapitulace stavby'!E14</f>
        <v xml:space="preserve"> </v>
      </c>
      <c r="F16" s="156"/>
      <c r="G16" s="156"/>
      <c r="H16" s="156"/>
      <c r="I16" s="23" t="s">
        <v>25</v>
      </c>
      <c r="J16" s="21" t="str">
        <f>'Rekapitulace stavby'!AN14</f>
        <v/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27</v>
      </c>
      <c r="I18" s="23" t="s">
        <v>23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25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28</v>
      </c>
      <c r="I21" s="23" t="s">
        <v>23</v>
      </c>
      <c r="J21" s="21" t="str">
        <f>IF('Rekapitulace stavby'!AN19="","",'Rekapitulace stavby'!AN19)</f>
        <v/>
      </c>
      <c r="L21" s="26"/>
    </row>
    <row r="22" spans="2:12" s="1" customFormat="1" ht="18" customHeight="1">
      <c r="B22" s="26"/>
      <c r="E22" s="21" t="str">
        <f>IF('Rekapitulace stavby'!E20="","",'Rekapitulace stavby'!E20)</f>
        <v xml:space="preserve"> </v>
      </c>
      <c r="I22" s="23" t="s">
        <v>25</v>
      </c>
      <c r="J22" s="21" t="str">
        <f>IF('Rekapitulace stavby'!AN20="","",'Rekapitulace stavby'!AN20)</f>
        <v/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30</v>
      </c>
      <c r="L24" s="26"/>
    </row>
    <row r="25" spans="2:12" s="7" customFormat="1" ht="16.5" customHeight="1">
      <c r="B25" s="78"/>
      <c r="E25" s="159" t="s">
        <v>1</v>
      </c>
      <c r="F25" s="159"/>
      <c r="G25" s="159"/>
      <c r="H25" s="159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31</v>
      </c>
      <c r="J28" s="60">
        <f>ROUND(J120, 2)</f>
        <v>0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33</v>
      </c>
      <c r="I30" s="29" t="s">
        <v>32</v>
      </c>
      <c r="J30" s="29" t="s">
        <v>34</v>
      </c>
      <c r="L30" s="26"/>
    </row>
    <row r="31" spans="2:12" s="1" customFormat="1" ht="14.45" customHeight="1">
      <c r="B31" s="26"/>
      <c r="D31" s="49" t="s">
        <v>35</v>
      </c>
      <c r="E31" s="23" t="s">
        <v>36</v>
      </c>
      <c r="F31" s="80">
        <f>ROUND((SUM(BE120:BE154)),  2)</f>
        <v>0</v>
      </c>
      <c r="I31" s="81">
        <v>0.21</v>
      </c>
      <c r="J31" s="80">
        <f>ROUND(((SUM(BE120:BE154))*I31),  2)</f>
        <v>0</v>
      </c>
      <c r="L31" s="26"/>
    </row>
    <row r="32" spans="2:12" s="1" customFormat="1" ht="14.45" customHeight="1">
      <c r="B32" s="26"/>
      <c r="E32" s="23" t="s">
        <v>37</v>
      </c>
      <c r="F32" s="80">
        <f>ROUND((SUM(BF120:BF154)),  2)</f>
        <v>0</v>
      </c>
      <c r="I32" s="81">
        <v>0.12</v>
      </c>
      <c r="J32" s="80">
        <f>ROUND(((SUM(BF120:BF154))*I32),  2)</f>
        <v>0</v>
      </c>
      <c r="L32" s="26"/>
    </row>
    <row r="33" spans="2:12" s="1" customFormat="1" ht="14.45" hidden="1" customHeight="1">
      <c r="B33" s="26"/>
      <c r="E33" s="23" t="s">
        <v>38</v>
      </c>
      <c r="F33" s="80">
        <f>ROUND((SUM(BG120:BG154)),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39</v>
      </c>
      <c r="F34" s="80">
        <f>ROUND((SUM(BH120:BH154)),  2)</f>
        <v>0</v>
      </c>
      <c r="I34" s="81">
        <v>0.12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40</v>
      </c>
      <c r="F35" s="80">
        <f>ROUND((SUM(BI120:BI154)),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41</v>
      </c>
      <c r="E37" s="51"/>
      <c r="F37" s="51"/>
      <c r="G37" s="84" t="s">
        <v>42</v>
      </c>
      <c r="H37" s="85" t="s">
        <v>43</v>
      </c>
      <c r="I37" s="51"/>
      <c r="J37" s="86">
        <f>SUM(J28:J35)</f>
        <v>0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46</v>
      </c>
      <c r="E61" s="28"/>
      <c r="F61" s="88" t="s">
        <v>47</v>
      </c>
      <c r="G61" s="37" t="s">
        <v>46</v>
      </c>
      <c r="H61" s="28"/>
      <c r="I61" s="28"/>
      <c r="J61" s="89" t="s">
        <v>47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46</v>
      </c>
      <c r="E76" s="28"/>
      <c r="F76" s="88" t="s">
        <v>47</v>
      </c>
      <c r="G76" s="37" t="s">
        <v>46</v>
      </c>
      <c r="H76" s="28"/>
      <c r="I76" s="28"/>
      <c r="J76" s="89" t="s">
        <v>47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8" t="s">
        <v>80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14</v>
      </c>
      <c r="L84" s="26"/>
    </row>
    <row r="85" spans="2:47" s="1" customFormat="1" ht="16.5" hidden="1" customHeight="1">
      <c r="B85" s="26"/>
      <c r="E85" s="177" t="str">
        <f>E7</f>
        <v>Šatny 1.NP - podlaha</v>
      </c>
      <c r="F85" s="190"/>
      <c r="G85" s="190"/>
      <c r="H85" s="190"/>
      <c r="L85" s="26"/>
    </row>
    <row r="86" spans="2:47" s="1" customFormat="1" ht="6.95" hidden="1" customHeight="1">
      <c r="B86" s="26"/>
      <c r="L86" s="26"/>
    </row>
    <row r="87" spans="2:47" s="1" customFormat="1" ht="12" hidden="1" customHeight="1">
      <c r="B87" s="26"/>
      <c r="C87" s="23" t="s">
        <v>18</v>
      </c>
      <c r="F87" s="21" t="str">
        <f>F10</f>
        <v xml:space="preserve"> </v>
      </c>
      <c r="I87" s="23" t="s">
        <v>20</v>
      </c>
      <c r="J87" s="46" t="str">
        <f>IF(J10="","",J10)</f>
        <v/>
      </c>
      <c r="L87" s="26"/>
    </row>
    <row r="88" spans="2:47" s="1" customFormat="1" ht="6.95" hidden="1" customHeight="1">
      <c r="B88" s="26"/>
      <c r="L88" s="26"/>
    </row>
    <row r="89" spans="2:47" s="1" customFormat="1" ht="15.2" hidden="1" customHeight="1">
      <c r="B89" s="26"/>
      <c r="C89" s="23" t="s">
        <v>22</v>
      </c>
      <c r="F89" s="21" t="str">
        <f>E13</f>
        <v>ZŠ B.Dvorského 1049, Ostrava- Bělský les</v>
      </c>
      <c r="I89" s="23" t="s">
        <v>27</v>
      </c>
      <c r="J89" s="24" t="str">
        <f>E19</f>
        <v xml:space="preserve"> </v>
      </c>
      <c r="L89" s="26"/>
    </row>
    <row r="90" spans="2:47" s="1" customFormat="1" ht="15.2" hidden="1" customHeight="1">
      <c r="B90" s="26"/>
      <c r="C90" s="23" t="s">
        <v>26</v>
      </c>
      <c r="F90" s="21" t="str">
        <f>IF(E16="","",E16)</f>
        <v xml:space="preserve"> </v>
      </c>
      <c r="I90" s="23" t="s">
        <v>28</v>
      </c>
      <c r="J90" s="24" t="str">
        <f>E22</f>
        <v xml:space="preserve"> </v>
      </c>
      <c r="L90" s="26"/>
    </row>
    <row r="91" spans="2:47" s="1" customFormat="1" ht="10.35" hidden="1" customHeight="1">
      <c r="B91" s="26"/>
      <c r="L91" s="26"/>
    </row>
    <row r="92" spans="2:47" s="1" customFormat="1" ht="29.25" hidden="1" customHeight="1">
      <c r="B92" s="26"/>
      <c r="C92" s="90" t="s">
        <v>81</v>
      </c>
      <c r="D92" s="82"/>
      <c r="E92" s="82"/>
      <c r="F92" s="82"/>
      <c r="G92" s="82"/>
      <c r="H92" s="82"/>
      <c r="I92" s="82"/>
      <c r="J92" s="91" t="s">
        <v>82</v>
      </c>
      <c r="K92" s="82"/>
      <c r="L92" s="26"/>
    </row>
    <row r="93" spans="2:47" s="1" customFormat="1" ht="10.35" hidden="1" customHeight="1">
      <c r="B93" s="26"/>
      <c r="L93" s="26"/>
    </row>
    <row r="94" spans="2:47" s="1" customFormat="1" ht="22.9" hidden="1" customHeight="1">
      <c r="B94" s="26"/>
      <c r="C94" s="92" t="s">
        <v>83</v>
      </c>
      <c r="J94" s="60">
        <f>J120</f>
        <v>0</v>
      </c>
      <c r="L94" s="26"/>
      <c r="AU94" s="14" t="s">
        <v>84</v>
      </c>
    </row>
    <row r="95" spans="2:47" s="8" customFormat="1" ht="24.95" hidden="1" customHeight="1">
      <c r="B95" s="93"/>
      <c r="D95" s="94" t="s">
        <v>85</v>
      </c>
      <c r="E95" s="95"/>
      <c r="F95" s="95"/>
      <c r="G95" s="95"/>
      <c r="H95" s="95"/>
      <c r="I95" s="95"/>
      <c r="J95" s="96">
        <f>J121</f>
        <v>0</v>
      </c>
      <c r="L95" s="93"/>
    </row>
    <row r="96" spans="2:47" s="9" customFormat="1" ht="19.899999999999999" hidden="1" customHeight="1">
      <c r="B96" s="97"/>
      <c r="D96" s="98" t="s">
        <v>86</v>
      </c>
      <c r="E96" s="99"/>
      <c r="F96" s="99"/>
      <c r="G96" s="99"/>
      <c r="H96" s="99"/>
      <c r="I96" s="99"/>
      <c r="J96" s="100">
        <f>J122</f>
        <v>0</v>
      </c>
      <c r="L96" s="97"/>
    </row>
    <row r="97" spans="2:12" s="9" customFormat="1" ht="19.899999999999999" hidden="1" customHeight="1">
      <c r="B97" s="97"/>
      <c r="D97" s="98" t="s">
        <v>87</v>
      </c>
      <c r="E97" s="99"/>
      <c r="F97" s="99"/>
      <c r="G97" s="99"/>
      <c r="H97" s="99"/>
      <c r="I97" s="99"/>
      <c r="J97" s="100">
        <f>J124</f>
        <v>0</v>
      </c>
      <c r="L97" s="97"/>
    </row>
    <row r="98" spans="2:12" s="9" customFormat="1" ht="19.899999999999999" hidden="1" customHeight="1">
      <c r="B98" s="97"/>
      <c r="D98" s="98" t="s">
        <v>88</v>
      </c>
      <c r="E98" s="99"/>
      <c r="F98" s="99"/>
      <c r="G98" s="99"/>
      <c r="H98" s="99"/>
      <c r="I98" s="99"/>
      <c r="J98" s="100">
        <f>J126</f>
        <v>0</v>
      </c>
      <c r="L98" s="97"/>
    </row>
    <row r="99" spans="2:12" s="8" customFormat="1" ht="24.95" hidden="1" customHeight="1">
      <c r="B99" s="93"/>
      <c r="D99" s="94" t="s">
        <v>89</v>
      </c>
      <c r="E99" s="95"/>
      <c r="F99" s="95"/>
      <c r="G99" s="95"/>
      <c r="H99" s="95"/>
      <c r="I99" s="95"/>
      <c r="J99" s="96">
        <f>J132</f>
        <v>0</v>
      </c>
      <c r="L99" s="93"/>
    </row>
    <row r="100" spans="2:12" s="9" customFormat="1" ht="19.899999999999999" hidden="1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J133</f>
        <v>0</v>
      </c>
      <c r="L100" s="97"/>
    </row>
    <row r="101" spans="2:12" s="9" customFormat="1" ht="19.899999999999999" hidden="1" customHeight="1">
      <c r="B101" s="97"/>
      <c r="D101" s="98" t="s">
        <v>91</v>
      </c>
      <c r="E101" s="99"/>
      <c r="F101" s="99"/>
      <c r="G101" s="99"/>
      <c r="H101" s="99"/>
      <c r="I101" s="99"/>
      <c r="J101" s="100">
        <f>J135</f>
        <v>0</v>
      </c>
      <c r="L101" s="97"/>
    </row>
    <row r="102" spans="2:12" s="9" customFormat="1" ht="19.899999999999999" hidden="1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J153</f>
        <v>0</v>
      </c>
      <c r="L102" s="97"/>
    </row>
    <row r="103" spans="2:12" s="1" customFormat="1" ht="21.75" hidden="1" customHeight="1">
      <c r="B103" s="26"/>
      <c r="L103" s="26"/>
    </row>
    <row r="104" spans="2:12" s="1" customFormat="1" ht="6.95" hidden="1" customHeigh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26"/>
    </row>
    <row r="105" spans="2:12" hidden="1"/>
    <row r="106" spans="2:12" hidden="1"/>
    <row r="107" spans="2:12" hidden="1"/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6"/>
    </row>
    <row r="109" spans="2:12" s="1" customFormat="1" ht="24.95" customHeight="1">
      <c r="B109" s="26"/>
      <c r="C109" s="18" t="s">
        <v>93</v>
      </c>
      <c r="L109" s="26"/>
    </row>
    <row r="110" spans="2:12" s="1" customFormat="1" ht="6.95" customHeight="1">
      <c r="B110" s="26"/>
      <c r="L110" s="26"/>
    </row>
    <row r="111" spans="2:12" s="1" customFormat="1" ht="12" customHeight="1">
      <c r="B111" s="26"/>
      <c r="C111" s="23" t="s">
        <v>14</v>
      </c>
      <c r="L111" s="26"/>
    </row>
    <row r="112" spans="2:12" s="1" customFormat="1" ht="16.5" customHeight="1">
      <c r="B112" s="26"/>
      <c r="E112" s="177" t="str">
        <f>E7</f>
        <v>Šatny 1.NP - podlaha</v>
      </c>
      <c r="F112" s="190"/>
      <c r="G112" s="190"/>
      <c r="H112" s="190"/>
      <c r="L112" s="26"/>
    </row>
    <row r="113" spans="2:65" s="1" customFormat="1" ht="6.95" customHeight="1">
      <c r="B113" s="26"/>
      <c r="L113" s="26"/>
    </row>
    <row r="114" spans="2:65" s="1" customFormat="1" ht="12" customHeight="1">
      <c r="B114" s="26"/>
      <c r="C114" s="23" t="s">
        <v>18</v>
      </c>
      <c r="F114" s="21" t="str">
        <f>F10</f>
        <v xml:space="preserve"> </v>
      </c>
      <c r="I114" s="23" t="s">
        <v>20</v>
      </c>
      <c r="J114" s="46"/>
      <c r="L114" s="26"/>
    </row>
    <row r="115" spans="2:65" s="1" customFormat="1" ht="6.95" customHeight="1">
      <c r="B115" s="26"/>
      <c r="L115" s="26"/>
    </row>
    <row r="116" spans="2:65" s="1" customFormat="1" ht="15.2" customHeight="1">
      <c r="B116" s="26"/>
      <c r="C116" s="23" t="s">
        <v>22</v>
      </c>
      <c r="F116" s="21" t="str">
        <f>E13</f>
        <v>ZŠ B.Dvorského 1049, Ostrava- Bělský les</v>
      </c>
      <c r="I116" s="23" t="s">
        <v>27</v>
      </c>
      <c r="J116" s="24" t="str">
        <f>E19</f>
        <v xml:space="preserve"> </v>
      </c>
      <c r="L116" s="26"/>
    </row>
    <row r="117" spans="2:65" s="1" customFormat="1" ht="15.2" customHeight="1">
      <c r="B117" s="26"/>
      <c r="C117" s="23" t="s">
        <v>26</v>
      </c>
      <c r="F117" s="21" t="str">
        <f>IF(E16="","",E16)</f>
        <v xml:space="preserve"> </v>
      </c>
      <c r="I117" s="23" t="s">
        <v>28</v>
      </c>
      <c r="J117" s="24" t="str">
        <f>E22</f>
        <v xml:space="preserve"> </v>
      </c>
      <c r="L117" s="26"/>
    </row>
    <row r="118" spans="2:65" s="1" customFormat="1" ht="10.35" customHeight="1">
      <c r="B118" s="26"/>
      <c r="L118" s="26"/>
    </row>
    <row r="119" spans="2:65" s="10" customFormat="1" ht="29.25" customHeight="1">
      <c r="B119" s="101"/>
      <c r="C119" s="102" t="s">
        <v>94</v>
      </c>
      <c r="D119" s="103" t="s">
        <v>56</v>
      </c>
      <c r="E119" s="103" t="s">
        <v>52</v>
      </c>
      <c r="F119" s="103" t="s">
        <v>53</v>
      </c>
      <c r="G119" s="103" t="s">
        <v>95</v>
      </c>
      <c r="H119" s="103" t="s">
        <v>96</v>
      </c>
      <c r="I119" s="103" t="s">
        <v>97</v>
      </c>
      <c r="J119" s="104" t="s">
        <v>82</v>
      </c>
      <c r="K119" s="105" t="s">
        <v>98</v>
      </c>
      <c r="L119" s="101"/>
      <c r="M119" s="53" t="s">
        <v>1</v>
      </c>
      <c r="N119" s="54" t="s">
        <v>35</v>
      </c>
      <c r="O119" s="54" t="s">
        <v>99</v>
      </c>
      <c r="P119" s="54" t="s">
        <v>100</v>
      </c>
      <c r="Q119" s="54" t="s">
        <v>101</v>
      </c>
      <c r="R119" s="54" t="s">
        <v>102</v>
      </c>
      <c r="S119" s="54" t="s">
        <v>103</v>
      </c>
      <c r="T119" s="55" t="s">
        <v>104</v>
      </c>
    </row>
    <row r="120" spans="2:65" s="1" customFormat="1" ht="22.9" customHeight="1">
      <c r="B120" s="26"/>
      <c r="C120" s="58" t="s">
        <v>105</v>
      </c>
      <c r="J120" s="106">
        <f>BK120</f>
        <v>0</v>
      </c>
      <c r="L120" s="26"/>
      <c r="M120" s="56"/>
      <c r="N120" s="47"/>
      <c r="O120" s="47"/>
      <c r="P120" s="107">
        <f>P121+P132</f>
        <v>575.45827400000007</v>
      </c>
      <c r="Q120" s="47"/>
      <c r="R120" s="107">
        <f>R121+R132</f>
        <v>9.7650133999999991</v>
      </c>
      <c r="S120" s="47"/>
      <c r="T120" s="108">
        <f>T121+T132</f>
        <v>20.507372</v>
      </c>
      <c r="AT120" s="14" t="s">
        <v>70</v>
      </c>
      <c r="AU120" s="14" t="s">
        <v>84</v>
      </c>
      <c r="BK120" s="109">
        <f>BK121+BK132</f>
        <v>0</v>
      </c>
    </row>
    <row r="121" spans="2:65" s="11" customFormat="1" ht="25.9" customHeight="1">
      <c r="B121" s="110"/>
      <c r="D121" s="111" t="s">
        <v>70</v>
      </c>
      <c r="E121" s="112" t="s">
        <v>106</v>
      </c>
      <c r="F121" s="112" t="s">
        <v>107</v>
      </c>
      <c r="J121" s="113">
        <f>BK121</f>
        <v>0</v>
      </c>
      <c r="L121" s="110"/>
      <c r="M121" s="114"/>
      <c r="P121" s="115">
        <f>P122+P124+P126</f>
        <v>68.572049000000007</v>
      </c>
      <c r="R121" s="115">
        <f>R122+R124+R126</f>
        <v>0.48119999999999996</v>
      </c>
      <c r="T121" s="116">
        <f>T122+T124+T126</f>
        <v>0</v>
      </c>
      <c r="AR121" s="111" t="s">
        <v>76</v>
      </c>
      <c r="AT121" s="117" t="s">
        <v>70</v>
      </c>
      <c r="AU121" s="117" t="s">
        <v>71</v>
      </c>
      <c r="AY121" s="111" t="s">
        <v>108</v>
      </c>
      <c r="BK121" s="118">
        <f>BK122+BK124+BK126</f>
        <v>0</v>
      </c>
    </row>
    <row r="122" spans="2:65" s="11" customFormat="1" ht="22.9" customHeight="1">
      <c r="B122" s="110"/>
      <c r="D122" s="111" t="s">
        <v>70</v>
      </c>
      <c r="E122" s="119" t="s">
        <v>109</v>
      </c>
      <c r="F122" s="119" t="s">
        <v>110</v>
      </c>
      <c r="J122" s="120">
        <f>BK122</f>
        <v>0</v>
      </c>
      <c r="L122" s="110"/>
      <c r="M122" s="114"/>
      <c r="P122" s="115">
        <f>P123</f>
        <v>22.548000000000002</v>
      </c>
      <c r="R122" s="115">
        <f>R123</f>
        <v>0.45599999999999996</v>
      </c>
      <c r="T122" s="116">
        <f>T123</f>
        <v>0</v>
      </c>
      <c r="AR122" s="111" t="s">
        <v>76</v>
      </c>
      <c r="AT122" s="117" t="s">
        <v>70</v>
      </c>
      <c r="AU122" s="117" t="s">
        <v>76</v>
      </c>
      <c r="AY122" s="111" t="s">
        <v>108</v>
      </c>
      <c r="BK122" s="118">
        <f>BK123</f>
        <v>0</v>
      </c>
    </row>
    <row r="123" spans="2:65" s="1" customFormat="1" ht="16.5" customHeight="1">
      <c r="B123" s="121"/>
      <c r="C123" s="122" t="s">
        <v>111</v>
      </c>
      <c r="D123" s="122" t="s">
        <v>112</v>
      </c>
      <c r="E123" s="123" t="s">
        <v>113</v>
      </c>
      <c r="F123" s="124" t="s">
        <v>114</v>
      </c>
      <c r="G123" s="125" t="s">
        <v>115</v>
      </c>
      <c r="H123" s="126">
        <v>12</v>
      </c>
      <c r="I123" s="127"/>
      <c r="J123" s="127">
        <f>ROUND(I123*H123,2)</f>
        <v>0</v>
      </c>
      <c r="K123" s="128"/>
      <c r="L123" s="26"/>
      <c r="M123" s="129" t="s">
        <v>1</v>
      </c>
      <c r="N123" s="130" t="s">
        <v>36</v>
      </c>
      <c r="O123" s="131">
        <v>1.879</v>
      </c>
      <c r="P123" s="131">
        <f>O123*H123</f>
        <v>22.548000000000002</v>
      </c>
      <c r="Q123" s="131">
        <v>3.7999999999999999E-2</v>
      </c>
      <c r="R123" s="131">
        <f>Q123*H123</f>
        <v>0.45599999999999996</v>
      </c>
      <c r="S123" s="131">
        <v>0</v>
      </c>
      <c r="T123" s="132">
        <f>S123*H123</f>
        <v>0</v>
      </c>
      <c r="AR123" s="133" t="s">
        <v>116</v>
      </c>
      <c r="AT123" s="133" t="s">
        <v>112</v>
      </c>
      <c r="AU123" s="133" t="s">
        <v>78</v>
      </c>
      <c r="AY123" s="14" t="s">
        <v>108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4" t="s">
        <v>76</v>
      </c>
      <c r="BK123" s="134">
        <f>ROUND(I123*H123,2)</f>
        <v>0</v>
      </c>
      <c r="BL123" s="14" t="s">
        <v>116</v>
      </c>
      <c r="BM123" s="133" t="s">
        <v>117</v>
      </c>
    </row>
    <row r="124" spans="2:65" s="11" customFormat="1" ht="22.9" customHeight="1">
      <c r="B124" s="110"/>
      <c r="D124" s="111" t="s">
        <v>70</v>
      </c>
      <c r="E124" s="119" t="s">
        <v>118</v>
      </c>
      <c r="F124" s="119" t="s">
        <v>119</v>
      </c>
      <c r="J124" s="120">
        <f>BK124</f>
        <v>0</v>
      </c>
      <c r="L124" s="110"/>
      <c r="M124" s="114"/>
      <c r="P124" s="115">
        <f>P125</f>
        <v>15.120000000000001</v>
      </c>
      <c r="R124" s="115">
        <f>R125</f>
        <v>2.52E-2</v>
      </c>
      <c r="T124" s="116">
        <f>T125</f>
        <v>0</v>
      </c>
      <c r="AR124" s="111" t="s">
        <v>76</v>
      </c>
      <c r="AT124" s="117" t="s">
        <v>70</v>
      </c>
      <c r="AU124" s="117" t="s">
        <v>76</v>
      </c>
      <c r="AY124" s="111" t="s">
        <v>108</v>
      </c>
      <c r="BK124" s="118">
        <f>BK125</f>
        <v>0</v>
      </c>
    </row>
    <row r="125" spans="2:65" s="1" customFormat="1" ht="37.9" customHeight="1">
      <c r="B125" s="121"/>
      <c r="C125" s="122" t="s">
        <v>7</v>
      </c>
      <c r="D125" s="122" t="s">
        <v>112</v>
      </c>
      <c r="E125" s="123" t="s">
        <v>120</v>
      </c>
      <c r="F125" s="124" t="s">
        <v>121</v>
      </c>
      <c r="G125" s="125" t="s">
        <v>115</v>
      </c>
      <c r="H125" s="126">
        <v>120</v>
      </c>
      <c r="I125" s="127"/>
      <c r="J125" s="127">
        <f>ROUND(I125*H125,2)</f>
        <v>0</v>
      </c>
      <c r="K125" s="128"/>
      <c r="L125" s="26"/>
      <c r="M125" s="129" t="s">
        <v>1</v>
      </c>
      <c r="N125" s="130" t="s">
        <v>36</v>
      </c>
      <c r="O125" s="131">
        <v>0.126</v>
      </c>
      <c r="P125" s="131">
        <f>O125*H125</f>
        <v>15.120000000000001</v>
      </c>
      <c r="Q125" s="131">
        <v>2.1000000000000001E-4</v>
      </c>
      <c r="R125" s="131">
        <f>Q125*H125</f>
        <v>2.52E-2</v>
      </c>
      <c r="S125" s="131">
        <v>0</v>
      </c>
      <c r="T125" s="132">
        <f>S125*H125</f>
        <v>0</v>
      </c>
      <c r="AR125" s="133" t="s">
        <v>116</v>
      </c>
      <c r="AT125" s="133" t="s">
        <v>112</v>
      </c>
      <c r="AU125" s="133" t="s">
        <v>78</v>
      </c>
      <c r="AY125" s="14" t="s">
        <v>108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4" t="s">
        <v>76</v>
      </c>
      <c r="BK125" s="134">
        <f>ROUND(I125*H125,2)</f>
        <v>0</v>
      </c>
      <c r="BL125" s="14" t="s">
        <v>116</v>
      </c>
      <c r="BM125" s="133" t="s">
        <v>122</v>
      </c>
    </row>
    <row r="126" spans="2:65" s="11" customFormat="1" ht="22.9" customHeight="1">
      <c r="B126" s="110"/>
      <c r="D126" s="111" t="s">
        <v>70</v>
      </c>
      <c r="E126" s="119" t="s">
        <v>123</v>
      </c>
      <c r="F126" s="119" t="s">
        <v>124</v>
      </c>
      <c r="J126" s="120">
        <f>BK126</f>
        <v>0</v>
      </c>
      <c r="L126" s="110"/>
      <c r="M126" s="114"/>
      <c r="P126" s="115">
        <f>SUM(P127:P131)</f>
        <v>30.904049000000004</v>
      </c>
      <c r="R126" s="115">
        <f>SUM(R127:R131)</f>
        <v>0</v>
      </c>
      <c r="T126" s="116">
        <f>SUM(T127:T131)</f>
        <v>0</v>
      </c>
      <c r="AR126" s="111" t="s">
        <v>76</v>
      </c>
      <c r="AT126" s="117" t="s">
        <v>70</v>
      </c>
      <c r="AU126" s="117" t="s">
        <v>76</v>
      </c>
      <c r="AY126" s="111" t="s">
        <v>108</v>
      </c>
      <c r="BK126" s="118">
        <f>SUM(BK127:BK131)</f>
        <v>0</v>
      </c>
    </row>
    <row r="127" spans="2:65" s="1" customFormat="1" ht="24.2" customHeight="1">
      <c r="B127" s="121"/>
      <c r="C127" s="122" t="s">
        <v>125</v>
      </c>
      <c r="D127" s="122" t="s">
        <v>112</v>
      </c>
      <c r="E127" s="123" t="s">
        <v>126</v>
      </c>
      <c r="F127" s="124" t="s">
        <v>127</v>
      </c>
      <c r="G127" s="125" t="s">
        <v>128</v>
      </c>
      <c r="H127" s="126">
        <v>20.507000000000001</v>
      </c>
      <c r="I127" s="127"/>
      <c r="J127" s="127">
        <f>ROUND(I127*H127,2)</f>
        <v>0</v>
      </c>
      <c r="K127" s="128"/>
      <c r="L127" s="26"/>
      <c r="M127" s="129" t="s">
        <v>1</v>
      </c>
      <c r="N127" s="130" t="s">
        <v>36</v>
      </c>
      <c r="O127" s="131">
        <v>1.1679999999999999</v>
      </c>
      <c r="P127" s="131">
        <f>O127*H127</f>
        <v>23.952176000000001</v>
      </c>
      <c r="Q127" s="131">
        <v>0</v>
      </c>
      <c r="R127" s="131">
        <f>Q127*H127</f>
        <v>0</v>
      </c>
      <c r="S127" s="131">
        <v>0</v>
      </c>
      <c r="T127" s="132">
        <f>S127*H127</f>
        <v>0</v>
      </c>
      <c r="AR127" s="133" t="s">
        <v>116</v>
      </c>
      <c r="AT127" s="133" t="s">
        <v>112</v>
      </c>
      <c r="AU127" s="133" t="s">
        <v>78</v>
      </c>
      <c r="AY127" s="14" t="s">
        <v>108</v>
      </c>
      <c r="BE127" s="134">
        <f>IF(N127="základní",J127,0)</f>
        <v>0</v>
      </c>
      <c r="BF127" s="134">
        <f>IF(N127="snížená",J127,0)</f>
        <v>0</v>
      </c>
      <c r="BG127" s="134">
        <f>IF(N127="zákl. přenesená",J127,0)</f>
        <v>0</v>
      </c>
      <c r="BH127" s="134">
        <f>IF(N127="sníž. přenesená",J127,0)</f>
        <v>0</v>
      </c>
      <c r="BI127" s="134">
        <f>IF(N127="nulová",J127,0)</f>
        <v>0</v>
      </c>
      <c r="BJ127" s="14" t="s">
        <v>76</v>
      </c>
      <c r="BK127" s="134">
        <f>ROUND(I127*H127,2)</f>
        <v>0</v>
      </c>
      <c r="BL127" s="14" t="s">
        <v>116</v>
      </c>
      <c r="BM127" s="133" t="s">
        <v>129</v>
      </c>
    </row>
    <row r="128" spans="2:65" s="1" customFormat="1" ht="24.2" customHeight="1">
      <c r="B128" s="121"/>
      <c r="C128" s="122" t="s">
        <v>130</v>
      </c>
      <c r="D128" s="122" t="s">
        <v>112</v>
      </c>
      <c r="E128" s="123" t="s">
        <v>131</v>
      </c>
      <c r="F128" s="124" t="s">
        <v>132</v>
      </c>
      <c r="G128" s="125" t="s">
        <v>128</v>
      </c>
      <c r="H128" s="126">
        <v>287.09800000000001</v>
      </c>
      <c r="I128" s="127"/>
      <c r="J128" s="127">
        <f>ROUND(I128*H128,2)</f>
        <v>0</v>
      </c>
      <c r="K128" s="128"/>
      <c r="L128" s="26"/>
      <c r="M128" s="129" t="s">
        <v>1</v>
      </c>
      <c r="N128" s="130" t="s">
        <v>36</v>
      </c>
      <c r="O128" s="131">
        <v>6.0000000000000001E-3</v>
      </c>
      <c r="P128" s="131">
        <f>O128*H128</f>
        <v>1.722588</v>
      </c>
      <c r="Q128" s="131">
        <v>0</v>
      </c>
      <c r="R128" s="131">
        <f>Q128*H128</f>
        <v>0</v>
      </c>
      <c r="S128" s="131">
        <v>0</v>
      </c>
      <c r="T128" s="132">
        <f>S128*H128</f>
        <v>0</v>
      </c>
      <c r="AR128" s="133" t="s">
        <v>116</v>
      </c>
      <c r="AT128" s="133" t="s">
        <v>112</v>
      </c>
      <c r="AU128" s="133" t="s">
        <v>78</v>
      </c>
      <c r="AY128" s="14" t="s">
        <v>108</v>
      </c>
      <c r="BE128" s="134">
        <f>IF(N128="základní",J128,0)</f>
        <v>0</v>
      </c>
      <c r="BF128" s="134">
        <f>IF(N128="snížená",J128,0)</f>
        <v>0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4" t="s">
        <v>76</v>
      </c>
      <c r="BK128" s="134">
        <f>ROUND(I128*H128,2)</f>
        <v>0</v>
      </c>
      <c r="BL128" s="14" t="s">
        <v>116</v>
      </c>
      <c r="BM128" s="133" t="s">
        <v>133</v>
      </c>
    </row>
    <row r="129" spans="2:65" s="12" customFormat="1">
      <c r="B129" s="135"/>
      <c r="D129" s="136" t="s">
        <v>134</v>
      </c>
      <c r="F129" s="137" t="s">
        <v>135</v>
      </c>
      <c r="H129" s="138">
        <v>287.09800000000001</v>
      </c>
      <c r="L129" s="135"/>
      <c r="M129" s="139"/>
      <c r="T129" s="140"/>
      <c r="AT129" s="141" t="s">
        <v>134</v>
      </c>
      <c r="AU129" s="141" t="s">
        <v>78</v>
      </c>
      <c r="AV129" s="12" t="s">
        <v>78</v>
      </c>
      <c r="AW129" s="12" t="s">
        <v>3</v>
      </c>
      <c r="AX129" s="12" t="s">
        <v>76</v>
      </c>
      <c r="AY129" s="141" t="s">
        <v>108</v>
      </c>
    </row>
    <row r="130" spans="2:65" s="1" customFormat="1" ht="33" customHeight="1">
      <c r="B130" s="121"/>
      <c r="C130" s="122" t="s">
        <v>136</v>
      </c>
      <c r="D130" s="122" t="s">
        <v>112</v>
      </c>
      <c r="E130" s="123" t="s">
        <v>137</v>
      </c>
      <c r="F130" s="124" t="s">
        <v>138</v>
      </c>
      <c r="G130" s="125" t="s">
        <v>128</v>
      </c>
      <c r="H130" s="126">
        <v>20.507000000000001</v>
      </c>
      <c r="I130" s="127"/>
      <c r="J130" s="127">
        <f>ROUND(I130*H130,2)</f>
        <v>0</v>
      </c>
      <c r="K130" s="128"/>
      <c r="L130" s="26"/>
      <c r="M130" s="129" t="s">
        <v>1</v>
      </c>
      <c r="N130" s="130" t="s">
        <v>36</v>
      </c>
      <c r="O130" s="131">
        <v>0.255</v>
      </c>
      <c r="P130" s="131">
        <f>O130*H130</f>
        <v>5.2292850000000008</v>
      </c>
      <c r="Q130" s="131">
        <v>0</v>
      </c>
      <c r="R130" s="131">
        <f>Q130*H130</f>
        <v>0</v>
      </c>
      <c r="S130" s="131">
        <v>0</v>
      </c>
      <c r="T130" s="132">
        <f>S130*H130</f>
        <v>0</v>
      </c>
      <c r="AR130" s="133" t="s">
        <v>116</v>
      </c>
      <c r="AT130" s="133" t="s">
        <v>112</v>
      </c>
      <c r="AU130" s="133" t="s">
        <v>78</v>
      </c>
      <c r="AY130" s="14" t="s">
        <v>108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4" t="s">
        <v>76</v>
      </c>
      <c r="BK130" s="134">
        <f>ROUND(I130*H130,2)</f>
        <v>0</v>
      </c>
      <c r="BL130" s="14" t="s">
        <v>116</v>
      </c>
      <c r="BM130" s="133" t="s">
        <v>139</v>
      </c>
    </row>
    <row r="131" spans="2:65" s="1" customFormat="1" ht="33" customHeight="1">
      <c r="B131" s="121"/>
      <c r="C131" s="122" t="s">
        <v>140</v>
      </c>
      <c r="D131" s="122" t="s">
        <v>112</v>
      </c>
      <c r="E131" s="123" t="s">
        <v>141</v>
      </c>
      <c r="F131" s="124" t="s">
        <v>142</v>
      </c>
      <c r="G131" s="125" t="s">
        <v>128</v>
      </c>
      <c r="H131" s="126">
        <v>18.507000000000001</v>
      </c>
      <c r="I131" s="127"/>
      <c r="J131" s="127">
        <f>ROUND(I131*H131,2)</f>
        <v>0</v>
      </c>
      <c r="K131" s="128"/>
      <c r="L131" s="26"/>
      <c r="M131" s="129" t="s">
        <v>1</v>
      </c>
      <c r="N131" s="130" t="s">
        <v>36</v>
      </c>
      <c r="O131" s="131">
        <v>0</v>
      </c>
      <c r="P131" s="131">
        <f>O131*H131</f>
        <v>0</v>
      </c>
      <c r="Q131" s="131">
        <v>0</v>
      </c>
      <c r="R131" s="131">
        <f>Q131*H131</f>
        <v>0</v>
      </c>
      <c r="S131" s="131">
        <v>0</v>
      </c>
      <c r="T131" s="132">
        <f>S131*H131</f>
        <v>0</v>
      </c>
      <c r="AR131" s="133" t="s">
        <v>116</v>
      </c>
      <c r="AT131" s="133" t="s">
        <v>112</v>
      </c>
      <c r="AU131" s="133" t="s">
        <v>78</v>
      </c>
      <c r="AY131" s="14" t="s">
        <v>108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4" t="s">
        <v>76</v>
      </c>
      <c r="BK131" s="134">
        <f>ROUND(I131*H131,2)</f>
        <v>0</v>
      </c>
      <c r="BL131" s="14" t="s">
        <v>116</v>
      </c>
      <c r="BM131" s="133" t="s">
        <v>143</v>
      </c>
    </row>
    <row r="132" spans="2:65" s="11" customFormat="1" ht="25.9" customHeight="1">
      <c r="B132" s="110"/>
      <c r="D132" s="111" t="s">
        <v>70</v>
      </c>
      <c r="E132" s="112" t="s">
        <v>144</v>
      </c>
      <c r="F132" s="112" t="s">
        <v>145</v>
      </c>
      <c r="J132" s="113">
        <f>BK132</f>
        <v>0</v>
      </c>
      <c r="L132" s="110"/>
      <c r="M132" s="114"/>
      <c r="P132" s="115">
        <f>P133+P135+P153</f>
        <v>506.88622500000002</v>
      </c>
      <c r="R132" s="115">
        <f>R133+R135+R153</f>
        <v>9.2838133999999997</v>
      </c>
      <c r="T132" s="116">
        <f>T133+T135+T153</f>
        <v>20.507372</v>
      </c>
      <c r="AR132" s="111" t="s">
        <v>78</v>
      </c>
      <c r="AT132" s="117" t="s">
        <v>70</v>
      </c>
      <c r="AU132" s="117" t="s">
        <v>71</v>
      </c>
      <c r="AY132" s="111" t="s">
        <v>108</v>
      </c>
      <c r="BK132" s="118">
        <f>BK133+BK135+BK153</f>
        <v>0</v>
      </c>
    </row>
    <row r="133" spans="2:65" s="11" customFormat="1" ht="22.9" customHeight="1">
      <c r="B133" s="110"/>
      <c r="D133" s="111" t="s">
        <v>70</v>
      </c>
      <c r="E133" s="119" t="s">
        <v>146</v>
      </c>
      <c r="F133" s="119" t="s">
        <v>147</v>
      </c>
      <c r="J133" s="120">
        <f>BK133</f>
        <v>0</v>
      </c>
      <c r="L133" s="110"/>
      <c r="M133" s="114"/>
      <c r="P133" s="115">
        <f>P134</f>
        <v>114</v>
      </c>
      <c r="R133" s="115">
        <f>R134</f>
        <v>0</v>
      </c>
      <c r="T133" s="116">
        <f>T134</f>
        <v>2</v>
      </c>
      <c r="AR133" s="111" t="s">
        <v>78</v>
      </c>
      <c r="AT133" s="117" t="s">
        <v>70</v>
      </c>
      <c r="AU133" s="117" t="s">
        <v>76</v>
      </c>
      <c r="AY133" s="111" t="s">
        <v>108</v>
      </c>
      <c r="BK133" s="118">
        <f>BK134</f>
        <v>0</v>
      </c>
    </row>
    <row r="134" spans="2:65" s="1" customFormat="1" ht="33" customHeight="1">
      <c r="B134" s="121"/>
      <c r="C134" s="122" t="s">
        <v>148</v>
      </c>
      <c r="D134" s="122" t="s">
        <v>112</v>
      </c>
      <c r="E134" s="123" t="s">
        <v>149</v>
      </c>
      <c r="F134" s="124" t="s">
        <v>150</v>
      </c>
      <c r="G134" s="125" t="s">
        <v>151</v>
      </c>
      <c r="H134" s="126">
        <v>2000</v>
      </c>
      <c r="I134" s="127"/>
      <c r="J134" s="127">
        <f>ROUND(I134*H134,2)</f>
        <v>0</v>
      </c>
      <c r="K134" s="128"/>
      <c r="L134" s="26"/>
      <c r="M134" s="129" t="s">
        <v>1</v>
      </c>
      <c r="N134" s="130" t="s">
        <v>36</v>
      </c>
      <c r="O134" s="131">
        <v>5.7000000000000002E-2</v>
      </c>
      <c r="P134" s="131">
        <f>O134*H134</f>
        <v>114</v>
      </c>
      <c r="Q134" s="131">
        <v>0</v>
      </c>
      <c r="R134" s="131">
        <f>Q134*H134</f>
        <v>0</v>
      </c>
      <c r="S134" s="131">
        <v>1E-3</v>
      </c>
      <c r="T134" s="132">
        <f>S134*H134</f>
        <v>2</v>
      </c>
      <c r="AR134" s="133" t="s">
        <v>130</v>
      </c>
      <c r="AT134" s="133" t="s">
        <v>112</v>
      </c>
      <c r="AU134" s="133" t="s">
        <v>78</v>
      </c>
      <c r="AY134" s="14" t="s">
        <v>108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4" t="s">
        <v>76</v>
      </c>
      <c r="BK134" s="134">
        <f>ROUND(I134*H134,2)</f>
        <v>0</v>
      </c>
      <c r="BL134" s="14" t="s">
        <v>130</v>
      </c>
      <c r="BM134" s="133" t="s">
        <v>152</v>
      </c>
    </row>
    <row r="135" spans="2:65" s="11" customFormat="1" ht="22.9" customHeight="1">
      <c r="B135" s="110"/>
      <c r="D135" s="111" t="s">
        <v>70</v>
      </c>
      <c r="E135" s="119" t="s">
        <v>153</v>
      </c>
      <c r="F135" s="119" t="s">
        <v>154</v>
      </c>
      <c r="J135" s="120">
        <f>BK135</f>
        <v>0</v>
      </c>
      <c r="L135" s="110"/>
      <c r="M135" s="114"/>
      <c r="P135" s="115">
        <f>SUM(P136:P152)</f>
        <v>363.01644000000005</v>
      </c>
      <c r="R135" s="115">
        <f>SUM(R136:R152)</f>
        <v>9.2023503499999997</v>
      </c>
      <c r="T135" s="116">
        <f>SUM(T136:T152)</f>
        <v>18.507372</v>
      </c>
      <c r="AR135" s="111" t="s">
        <v>78</v>
      </c>
      <c r="AT135" s="117" t="s">
        <v>70</v>
      </c>
      <c r="AU135" s="117" t="s">
        <v>76</v>
      </c>
      <c r="AY135" s="111" t="s">
        <v>108</v>
      </c>
      <c r="BK135" s="118">
        <f>SUM(BK136:BK152)</f>
        <v>0</v>
      </c>
    </row>
    <row r="136" spans="2:65" s="1" customFormat="1" ht="16.5" customHeight="1">
      <c r="B136" s="121"/>
      <c r="C136" s="122" t="s">
        <v>109</v>
      </c>
      <c r="D136" s="122" t="s">
        <v>112</v>
      </c>
      <c r="E136" s="123" t="s">
        <v>155</v>
      </c>
      <c r="F136" s="124" t="s">
        <v>156</v>
      </c>
      <c r="G136" s="125" t="s">
        <v>115</v>
      </c>
      <c r="H136" s="126">
        <v>235.36500000000001</v>
      </c>
      <c r="I136" s="127"/>
      <c r="J136" s="127">
        <f>ROUND(I136*H136,2)</f>
        <v>0</v>
      </c>
      <c r="K136" s="128"/>
      <c r="L136" s="26"/>
      <c r="M136" s="129" t="s">
        <v>1</v>
      </c>
      <c r="N136" s="130" t="s">
        <v>36</v>
      </c>
      <c r="O136" s="131">
        <v>2.4E-2</v>
      </c>
      <c r="P136" s="131">
        <f>O136*H136</f>
        <v>5.6487600000000002</v>
      </c>
      <c r="Q136" s="131">
        <v>0</v>
      </c>
      <c r="R136" s="131">
        <f>Q136*H136</f>
        <v>0</v>
      </c>
      <c r="S136" s="131">
        <v>0</v>
      </c>
      <c r="T136" s="132">
        <f>S136*H136</f>
        <v>0</v>
      </c>
      <c r="AR136" s="133" t="s">
        <v>130</v>
      </c>
      <c r="AT136" s="133" t="s">
        <v>112</v>
      </c>
      <c r="AU136" s="133" t="s">
        <v>78</v>
      </c>
      <c r="AY136" s="14" t="s">
        <v>108</v>
      </c>
      <c r="BE136" s="134">
        <f>IF(N136="základní",J136,0)</f>
        <v>0</v>
      </c>
      <c r="BF136" s="134">
        <f>IF(N136="snížená",J136,0)</f>
        <v>0</v>
      </c>
      <c r="BG136" s="134">
        <f>IF(N136="zákl. přenesená",J136,0)</f>
        <v>0</v>
      </c>
      <c r="BH136" s="134">
        <f>IF(N136="sníž. přenesená",J136,0)</f>
        <v>0</v>
      </c>
      <c r="BI136" s="134">
        <f>IF(N136="nulová",J136,0)</f>
        <v>0</v>
      </c>
      <c r="BJ136" s="14" t="s">
        <v>76</v>
      </c>
      <c r="BK136" s="134">
        <f>ROUND(I136*H136,2)</f>
        <v>0</v>
      </c>
      <c r="BL136" s="14" t="s">
        <v>130</v>
      </c>
      <c r="BM136" s="133" t="s">
        <v>157</v>
      </c>
    </row>
    <row r="137" spans="2:65" s="12" customFormat="1">
      <c r="B137" s="135"/>
      <c r="D137" s="136" t="s">
        <v>134</v>
      </c>
      <c r="E137" s="141" t="s">
        <v>1</v>
      </c>
      <c r="F137" s="137" t="s">
        <v>158</v>
      </c>
      <c r="H137" s="138">
        <v>235.36500000000001</v>
      </c>
      <c r="L137" s="135"/>
      <c r="M137" s="139"/>
      <c r="T137" s="140"/>
      <c r="AT137" s="141" t="s">
        <v>134</v>
      </c>
      <c r="AU137" s="141" t="s">
        <v>78</v>
      </c>
      <c r="AV137" s="12" t="s">
        <v>78</v>
      </c>
      <c r="AW137" s="12" t="s">
        <v>29</v>
      </c>
      <c r="AX137" s="12" t="s">
        <v>76</v>
      </c>
      <c r="AY137" s="141" t="s">
        <v>108</v>
      </c>
    </row>
    <row r="138" spans="2:65" s="1" customFormat="1" ht="16.5" customHeight="1">
      <c r="B138" s="121"/>
      <c r="C138" s="122" t="s">
        <v>159</v>
      </c>
      <c r="D138" s="122" t="s">
        <v>112</v>
      </c>
      <c r="E138" s="123" t="s">
        <v>160</v>
      </c>
      <c r="F138" s="124" t="s">
        <v>161</v>
      </c>
      <c r="G138" s="125" t="s">
        <v>115</v>
      </c>
      <c r="H138" s="126">
        <v>470.73</v>
      </c>
      <c r="I138" s="127"/>
      <c r="J138" s="127">
        <f>ROUND(I138*H138,2)</f>
        <v>0</v>
      </c>
      <c r="K138" s="128"/>
      <c r="L138" s="26"/>
      <c r="M138" s="129" t="s">
        <v>1</v>
      </c>
      <c r="N138" s="130" t="s">
        <v>36</v>
      </c>
      <c r="O138" s="131">
        <v>4.3999999999999997E-2</v>
      </c>
      <c r="P138" s="131">
        <f>O138*H138</f>
        <v>20.712119999999999</v>
      </c>
      <c r="Q138" s="131">
        <v>2.9999999999999997E-4</v>
      </c>
      <c r="R138" s="131">
        <f>Q138*H138</f>
        <v>0.14121899999999998</v>
      </c>
      <c r="S138" s="131">
        <v>0</v>
      </c>
      <c r="T138" s="132">
        <f>S138*H138</f>
        <v>0</v>
      </c>
      <c r="AR138" s="133" t="s">
        <v>130</v>
      </c>
      <c r="AT138" s="133" t="s">
        <v>112</v>
      </c>
      <c r="AU138" s="133" t="s">
        <v>78</v>
      </c>
      <c r="AY138" s="14" t="s">
        <v>108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4" t="s">
        <v>76</v>
      </c>
      <c r="BK138" s="134">
        <f>ROUND(I138*H138,2)</f>
        <v>0</v>
      </c>
      <c r="BL138" s="14" t="s">
        <v>130</v>
      </c>
      <c r="BM138" s="133" t="s">
        <v>162</v>
      </c>
    </row>
    <row r="139" spans="2:65" s="12" customFormat="1">
      <c r="B139" s="135"/>
      <c r="D139" s="136" t="s">
        <v>134</v>
      </c>
      <c r="E139" s="141" t="s">
        <v>1</v>
      </c>
      <c r="F139" s="137" t="s">
        <v>163</v>
      </c>
      <c r="H139" s="138">
        <v>470.73</v>
      </c>
      <c r="L139" s="135"/>
      <c r="M139" s="139"/>
      <c r="T139" s="140"/>
      <c r="AT139" s="141" t="s">
        <v>134</v>
      </c>
      <c r="AU139" s="141" t="s">
        <v>78</v>
      </c>
      <c r="AV139" s="12" t="s">
        <v>78</v>
      </c>
      <c r="AW139" s="12" t="s">
        <v>29</v>
      </c>
      <c r="AX139" s="12" t="s">
        <v>76</v>
      </c>
      <c r="AY139" s="141" t="s">
        <v>108</v>
      </c>
    </row>
    <row r="140" spans="2:65" s="1" customFormat="1" ht="24.2" customHeight="1">
      <c r="B140" s="121"/>
      <c r="C140" s="122" t="s">
        <v>116</v>
      </c>
      <c r="D140" s="122" t="s">
        <v>112</v>
      </c>
      <c r="E140" s="123" t="s">
        <v>164</v>
      </c>
      <c r="F140" s="124" t="s">
        <v>165</v>
      </c>
      <c r="G140" s="125" t="s">
        <v>115</v>
      </c>
      <c r="H140" s="126">
        <v>235.36500000000001</v>
      </c>
      <c r="I140" s="127"/>
      <c r="J140" s="127">
        <f>ROUND(I140*H140,2)</f>
        <v>0</v>
      </c>
      <c r="K140" s="128"/>
      <c r="L140" s="26"/>
      <c r="M140" s="129" t="s">
        <v>1</v>
      </c>
      <c r="N140" s="130" t="s">
        <v>36</v>
      </c>
      <c r="O140" s="131">
        <v>3.5000000000000003E-2</v>
      </c>
      <c r="P140" s="131">
        <f>O140*H140</f>
        <v>8.237775000000001</v>
      </c>
      <c r="Q140" s="131">
        <v>0</v>
      </c>
      <c r="R140" s="131">
        <f>Q140*H140</f>
        <v>0</v>
      </c>
      <c r="S140" s="131">
        <v>0</v>
      </c>
      <c r="T140" s="132">
        <f>S140*H140</f>
        <v>0</v>
      </c>
      <c r="AR140" s="133" t="s">
        <v>130</v>
      </c>
      <c r="AT140" s="133" t="s">
        <v>112</v>
      </c>
      <c r="AU140" s="133" t="s">
        <v>78</v>
      </c>
      <c r="AY140" s="14" t="s">
        <v>108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76</v>
      </c>
      <c r="BK140" s="134">
        <f>ROUND(I140*H140,2)</f>
        <v>0</v>
      </c>
      <c r="BL140" s="14" t="s">
        <v>130</v>
      </c>
      <c r="BM140" s="133" t="s">
        <v>166</v>
      </c>
    </row>
    <row r="141" spans="2:65" s="1" customFormat="1" ht="24.2" customHeight="1">
      <c r="B141" s="121"/>
      <c r="C141" s="122" t="s">
        <v>167</v>
      </c>
      <c r="D141" s="122" t="s">
        <v>112</v>
      </c>
      <c r="E141" s="123" t="s">
        <v>168</v>
      </c>
      <c r="F141" s="124" t="s">
        <v>169</v>
      </c>
      <c r="G141" s="125" t="s">
        <v>115</v>
      </c>
      <c r="H141" s="126">
        <v>235.36500000000001</v>
      </c>
      <c r="I141" s="127"/>
      <c r="J141" s="127">
        <f>ROUND(I141*H141,2)</f>
        <v>0</v>
      </c>
      <c r="K141" s="128"/>
      <c r="L141" s="26"/>
      <c r="M141" s="129" t="s">
        <v>1</v>
      </c>
      <c r="N141" s="130" t="s">
        <v>36</v>
      </c>
      <c r="O141" s="131">
        <v>0.245</v>
      </c>
      <c r="P141" s="131">
        <f>O141*H141</f>
        <v>57.664425000000001</v>
      </c>
      <c r="Q141" s="131">
        <v>7.5799999999999999E-3</v>
      </c>
      <c r="R141" s="131">
        <f>Q141*H141</f>
        <v>1.7840667000000001</v>
      </c>
      <c r="S141" s="131">
        <v>0</v>
      </c>
      <c r="T141" s="132">
        <f>S141*H141</f>
        <v>0</v>
      </c>
      <c r="AR141" s="133" t="s">
        <v>130</v>
      </c>
      <c r="AT141" s="133" t="s">
        <v>112</v>
      </c>
      <c r="AU141" s="133" t="s">
        <v>78</v>
      </c>
      <c r="AY141" s="14" t="s">
        <v>108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4" t="s">
        <v>76</v>
      </c>
      <c r="BK141" s="134">
        <f>ROUND(I141*H141,2)</f>
        <v>0</v>
      </c>
      <c r="BL141" s="14" t="s">
        <v>130</v>
      </c>
      <c r="BM141" s="133" t="s">
        <v>170</v>
      </c>
    </row>
    <row r="142" spans="2:65" s="1" customFormat="1" ht="16.5" customHeight="1">
      <c r="B142" s="121"/>
      <c r="C142" s="122" t="s">
        <v>171</v>
      </c>
      <c r="D142" s="122" t="s">
        <v>112</v>
      </c>
      <c r="E142" s="123" t="s">
        <v>172</v>
      </c>
      <c r="F142" s="124" t="s">
        <v>173</v>
      </c>
      <c r="G142" s="125" t="s">
        <v>174</v>
      </c>
      <c r="H142" s="126">
        <v>60.3</v>
      </c>
      <c r="I142" s="127"/>
      <c r="J142" s="127">
        <f>ROUND(I142*H142,2)</f>
        <v>0</v>
      </c>
      <c r="K142" s="128"/>
      <c r="L142" s="26"/>
      <c r="M142" s="129" t="s">
        <v>1</v>
      </c>
      <c r="N142" s="130" t="s">
        <v>36</v>
      </c>
      <c r="O142" s="131">
        <v>6.9000000000000006E-2</v>
      </c>
      <c r="P142" s="131">
        <f>O142*H142</f>
        <v>4.1607000000000003</v>
      </c>
      <c r="Q142" s="131">
        <v>0</v>
      </c>
      <c r="R142" s="131">
        <f>Q142*H142</f>
        <v>0</v>
      </c>
      <c r="S142" s="131">
        <v>3.2499999999999999E-3</v>
      </c>
      <c r="T142" s="132">
        <f>S142*H142</f>
        <v>0.19597499999999998</v>
      </c>
      <c r="AR142" s="133" t="s">
        <v>130</v>
      </c>
      <c r="AT142" s="133" t="s">
        <v>112</v>
      </c>
      <c r="AU142" s="133" t="s">
        <v>78</v>
      </c>
      <c r="AY142" s="14" t="s">
        <v>108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4" t="s">
        <v>76</v>
      </c>
      <c r="BK142" s="134">
        <f>ROUND(I142*H142,2)</f>
        <v>0</v>
      </c>
      <c r="BL142" s="14" t="s">
        <v>130</v>
      </c>
      <c r="BM142" s="133" t="s">
        <v>175</v>
      </c>
    </row>
    <row r="143" spans="2:65" s="12" customFormat="1">
      <c r="B143" s="135"/>
      <c r="D143" s="136" t="s">
        <v>134</v>
      </c>
      <c r="E143" s="141" t="s">
        <v>1</v>
      </c>
      <c r="F143" s="137" t="s">
        <v>176</v>
      </c>
      <c r="H143" s="138">
        <v>60.3</v>
      </c>
      <c r="L143" s="135"/>
      <c r="M143" s="139"/>
      <c r="T143" s="140"/>
      <c r="AT143" s="141" t="s">
        <v>134</v>
      </c>
      <c r="AU143" s="141" t="s">
        <v>78</v>
      </c>
      <c r="AV143" s="12" t="s">
        <v>78</v>
      </c>
      <c r="AW143" s="12" t="s">
        <v>29</v>
      </c>
      <c r="AX143" s="12" t="s">
        <v>76</v>
      </c>
      <c r="AY143" s="141" t="s">
        <v>108</v>
      </c>
    </row>
    <row r="144" spans="2:65" s="1" customFormat="1" ht="33" customHeight="1">
      <c r="B144" s="121"/>
      <c r="C144" s="122" t="s">
        <v>177</v>
      </c>
      <c r="D144" s="122" t="s">
        <v>112</v>
      </c>
      <c r="E144" s="123" t="s">
        <v>178</v>
      </c>
      <c r="F144" s="124" t="s">
        <v>179</v>
      </c>
      <c r="G144" s="125" t="s">
        <v>174</v>
      </c>
      <c r="H144" s="126">
        <v>60.3</v>
      </c>
      <c r="I144" s="127"/>
      <c r="J144" s="127">
        <f>ROUND(I144*H144,2)</f>
        <v>0</v>
      </c>
      <c r="K144" s="128"/>
      <c r="L144" s="26"/>
      <c r="M144" s="129" t="s">
        <v>1</v>
      </c>
      <c r="N144" s="130" t="s">
        <v>36</v>
      </c>
      <c r="O144" s="131">
        <v>0.19</v>
      </c>
      <c r="P144" s="131">
        <f>O144*H144</f>
        <v>11.456999999999999</v>
      </c>
      <c r="Q144" s="131">
        <v>4.2999999999999999E-4</v>
      </c>
      <c r="R144" s="131">
        <f>Q144*H144</f>
        <v>2.5928999999999997E-2</v>
      </c>
      <c r="S144" s="131">
        <v>0</v>
      </c>
      <c r="T144" s="132">
        <f>S144*H144</f>
        <v>0</v>
      </c>
      <c r="AR144" s="133" t="s">
        <v>130</v>
      </c>
      <c r="AT144" s="133" t="s">
        <v>112</v>
      </c>
      <c r="AU144" s="133" t="s">
        <v>78</v>
      </c>
      <c r="AY144" s="14" t="s">
        <v>108</v>
      </c>
      <c r="BE144" s="134">
        <f>IF(N144="základní",J144,0)</f>
        <v>0</v>
      </c>
      <c r="BF144" s="134">
        <f>IF(N144="snížená",J144,0)</f>
        <v>0</v>
      </c>
      <c r="BG144" s="134">
        <f>IF(N144="zákl. přenesená",J144,0)</f>
        <v>0</v>
      </c>
      <c r="BH144" s="134">
        <f>IF(N144="sníž. přenesená",J144,0)</f>
        <v>0</v>
      </c>
      <c r="BI144" s="134">
        <f>IF(N144="nulová",J144,0)</f>
        <v>0</v>
      </c>
      <c r="BJ144" s="14" t="s">
        <v>76</v>
      </c>
      <c r="BK144" s="134">
        <f>ROUND(I144*H144,2)</f>
        <v>0</v>
      </c>
      <c r="BL144" s="14" t="s">
        <v>130</v>
      </c>
      <c r="BM144" s="133" t="s">
        <v>180</v>
      </c>
    </row>
    <row r="145" spans="2:65" s="1" customFormat="1" ht="24.2" customHeight="1">
      <c r="B145" s="121"/>
      <c r="C145" s="142" t="s">
        <v>181</v>
      </c>
      <c r="D145" s="142" t="s">
        <v>182</v>
      </c>
      <c r="E145" s="143" t="s">
        <v>183</v>
      </c>
      <c r="F145" s="144" t="s">
        <v>184</v>
      </c>
      <c r="G145" s="145" t="s">
        <v>174</v>
      </c>
      <c r="H145" s="146">
        <v>66.33</v>
      </c>
      <c r="I145" s="147"/>
      <c r="J145" s="147">
        <f>ROUND(I145*H145,2)</f>
        <v>0</v>
      </c>
      <c r="K145" s="148"/>
      <c r="L145" s="149"/>
      <c r="M145" s="150" t="s">
        <v>1</v>
      </c>
      <c r="N145" s="151" t="s">
        <v>36</v>
      </c>
      <c r="O145" s="131">
        <v>0</v>
      </c>
      <c r="P145" s="131">
        <f>O145*H145</f>
        <v>0</v>
      </c>
      <c r="Q145" s="131">
        <v>1.98E-3</v>
      </c>
      <c r="R145" s="131">
        <f>Q145*H145</f>
        <v>0.13133339999999999</v>
      </c>
      <c r="S145" s="131">
        <v>0</v>
      </c>
      <c r="T145" s="132">
        <f>S145*H145</f>
        <v>0</v>
      </c>
      <c r="AR145" s="133" t="s">
        <v>185</v>
      </c>
      <c r="AT145" s="133" t="s">
        <v>182</v>
      </c>
      <c r="AU145" s="133" t="s">
        <v>78</v>
      </c>
      <c r="AY145" s="14" t="s">
        <v>108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4" t="s">
        <v>76</v>
      </c>
      <c r="BK145" s="134">
        <f>ROUND(I145*H145,2)</f>
        <v>0</v>
      </c>
      <c r="BL145" s="14" t="s">
        <v>130</v>
      </c>
      <c r="BM145" s="133" t="s">
        <v>186</v>
      </c>
    </row>
    <row r="146" spans="2:65" s="12" customFormat="1">
      <c r="B146" s="135"/>
      <c r="D146" s="136" t="s">
        <v>134</v>
      </c>
      <c r="F146" s="137" t="s">
        <v>187</v>
      </c>
      <c r="H146" s="138">
        <v>66.33</v>
      </c>
      <c r="L146" s="135"/>
      <c r="M146" s="139"/>
      <c r="T146" s="140"/>
      <c r="AT146" s="141" t="s">
        <v>134</v>
      </c>
      <c r="AU146" s="141" t="s">
        <v>78</v>
      </c>
      <c r="AV146" s="12" t="s">
        <v>78</v>
      </c>
      <c r="AW146" s="12" t="s">
        <v>3</v>
      </c>
      <c r="AX146" s="12" t="s">
        <v>76</v>
      </c>
      <c r="AY146" s="141" t="s">
        <v>108</v>
      </c>
    </row>
    <row r="147" spans="2:65" s="1" customFormat="1" ht="24.2" customHeight="1">
      <c r="B147" s="121"/>
      <c r="C147" s="122" t="s">
        <v>78</v>
      </c>
      <c r="D147" s="122" t="s">
        <v>112</v>
      </c>
      <c r="E147" s="123" t="s">
        <v>188</v>
      </c>
      <c r="F147" s="124" t="s">
        <v>189</v>
      </c>
      <c r="G147" s="125" t="s">
        <v>115</v>
      </c>
      <c r="H147" s="126">
        <v>235.36500000000001</v>
      </c>
      <c r="I147" s="127"/>
      <c r="J147" s="127">
        <f>ROUND(I147*H147,2)</f>
        <v>0</v>
      </c>
      <c r="K147" s="128"/>
      <c r="L147" s="26"/>
      <c r="M147" s="129" t="s">
        <v>1</v>
      </c>
      <c r="N147" s="130" t="s">
        <v>36</v>
      </c>
      <c r="O147" s="131">
        <v>0.251</v>
      </c>
      <c r="P147" s="131">
        <f>O147*H147</f>
        <v>59.076615000000004</v>
      </c>
      <c r="Q147" s="131">
        <v>0</v>
      </c>
      <c r="R147" s="131">
        <f>Q147*H147</f>
        <v>0</v>
      </c>
      <c r="S147" s="131">
        <v>7.7799999999999994E-2</v>
      </c>
      <c r="T147" s="132">
        <f>S147*H147</f>
        <v>18.311396999999999</v>
      </c>
      <c r="AR147" s="133" t="s">
        <v>130</v>
      </c>
      <c r="AT147" s="133" t="s">
        <v>112</v>
      </c>
      <c r="AU147" s="133" t="s">
        <v>78</v>
      </c>
      <c r="AY147" s="14" t="s">
        <v>108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4" t="s">
        <v>76</v>
      </c>
      <c r="BK147" s="134">
        <f>ROUND(I147*H147,2)</f>
        <v>0</v>
      </c>
      <c r="BL147" s="14" t="s">
        <v>130</v>
      </c>
      <c r="BM147" s="133" t="s">
        <v>190</v>
      </c>
    </row>
    <row r="148" spans="2:65" s="1" customFormat="1" ht="33" customHeight="1">
      <c r="B148" s="121"/>
      <c r="C148" s="122" t="s">
        <v>191</v>
      </c>
      <c r="D148" s="122" t="s">
        <v>112</v>
      </c>
      <c r="E148" s="123" t="s">
        <v>192</v>
      </c>
      <c r="F148" s="124" t="s">
        <v>193</v>
      </c>
      <c r="G148" s="125" t="s">
        <v>115</v>
      </c>
      <c r="H148" s="126">
        <v>235.36500000000001</v>
      </c>
      <c r="I148" s="127"/>
      <c r="J148" s="127">
        <f>ROUND(I148*H148,2)</f>
        <v>0</v>
      </c>
      <c r="K148" s="128"/>
      <c r="L148" s="26"/>
      <c r="M148" s="129" t="s">
        <v>1</v>
      </c>
      <c r="N148" s="130" t="s">
        <v>36</v>
      </c>
      <c r="O148" s="131">
        <v>0.79200000000000004</v>
      </c>
      <c r="P148" s="131">
        <f>O148*H148</f>
        <v>186.40908000000002</v>
      </c>
      <c r="Q148" s="131">
        <v>6.0000000000000001E-3</v>
      </c>
      <c r="R148" s="131">
        <f>Q148*H148</f>
        <v>1.4121900000000001</v>
      </c>
      <c r="S148" s="131">
        <v>0</v>
      </c>
      <c r="T148" s="132">
        <f>S148*H148</f>
        <v>0</v>
      </c>
      <c r="AR148" s="133" t="s">
        <v>130</v>
      </c>
      <c r="AT148" s="133" t="s">
        <v>112</v>
      </c>
      <c r="AU148" s="133" t="s">
        <v>78</v>
      </c>
      <c r="AY148" s="14" t="s">
        <v>108</v>
      </c>
      <c r="BE148" s="134">
        <f>IF(N148="základní",J148,0)</f>
        <v>0</v>
      </c>
      <c r="BF148" s="134">
        <f>IF(N148="snížená",J148,0)</f>
        <v>0</v>
      </c>
      <c r="BG148" s="134">
        <f>IF(N148="zákl. přenesená",J148,0)</f>
        <v>0</v>
      </c>
      <c r="BH148" s="134">
        <f>IF(N148="sníž. přenesená",J148,0)</f>
        <v>0</v>
      </c>
      <c r="BI148" s="134">
        <f>IF(N148="nulová",J148,0)</f>
        <v>0</v>
      </c>
      <c r="BJ148" s="14" t="s">
        <v>76</v>
      </c>
      <c r="BK148" s="134">
        <f>ROUND(I148*H148,2)</f>
        <v>0</v>
      </c>
      <c r="BL148" s="14" t="s">
        <v>130</v>
      </c>
      <c r="BM148" s="133" t="s">
        <v>194</v>
      </c>
    </row>
    <row r="149" spans="2:65" s="1" customFormat="1" ht="33" customHeight="1">
      <c r="B149" s="121"/>
      <c r="C149" s="142" t="s">
        <v>195</v>
      </c>
      <c r="D149" s="142" t="s">
        <v>182</v>
      </c>
      <c r="E149" s="143" t="s">
        <v>196</v>
      </c>
      <c r="F149" s="144" t="s">
        <v>197</v>
      </c>
      <c r="G149" s="145" t="s">
        <v>115</v>
      </c>
      <c r="H149" s="146">
        <v>258.90199999999999</v>
      </c>
      <c r="I149" s="147"/>
      <c r="J149" s="147">
        <f>ROUND(I149*H149,2)</f>
        <v>0</v>
      </c>
      <c r="K149" s="148"/>
      <c r="L149" s="149"/>
      <c r="M149" s="150" t="s">
        <v>1</v>
      </c>
      <c r="N149" s="151" t="s">
        <v>36</v>
      </c>
      <c r="O149" s="131">
        <v>0</v>
      </c>
      <c r="P149" s="131">
        <f>O149*H149</f>
        <v>0</v>
      </c>
      <c r="Q149" s="131">
        <v>2.1999999999999999E-2</v>
      </c>
      <c r="R149" s="131">
        <f>Q149*H149</f>
        <v>5.6958439999999992</v>
      </c>
      <c r="S149" s="131">
        <v>0</v>
      </c>
      <c r="T149" s="132">
        <f>S149*H149</f>
        <v>0</v>
      </c>
      <c r="AR149" s="133" t="s">
        <v>185</v>
      </c>
      <c r="AT149" s="133" t="s">
        <v>182</v>
      </c>
      <c r="AU149" s="133" t="s">
        <v>78</v>
      </c>
      <c r="AY149" s="14" t="s">
        <v>108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4" t="s">
        <v>76</v>
      </c>
      <c r="BK149" s="134">
        <f>ROUND(I149*H149,2)</f>
        <v>0</v>
      </c>
      <c r="BL149" s="14" t="s">
        <v>130</v>
      </c>
      <c r="BM149" s="133" t="s">
        <v>198</v>
      </c>
    </row>
    <row r="150" spans="2:65" s="12" customFormat="1">
      <c r="B150" s="135"/>
      <c r="D150" s="136" t="s">
        <v>134</v>
      </c>
      <c r="F150" s="137" t="s">
        <v>199</v>
      </c>
      <c r="H150" s="138">
        <v>258.90199999999999</v>
      </c>
      <c r="L150" s="135"/>
      <c r="M150" s="139"/>
      <c r="T150" s="140"/>
      <c r="AT150" s="141" t="s">
        <v>134</v>
      </c>
      <c r="AU150" s="141" t="s">
        <v>78</v>
      </c>
      <c r="AV150" s="12" t="s">
        <v>78</v>
      </c>
      <c r="AW150" s="12" t="s">
        <v>3</v>
      </c>
      <c r="AX150" s="12" t="s">
        <v>76</v>
      </c>
      <c r="AY150" s="141" t="s">
        <v>108</v>
      </c>
    </row>
    <row r="151" spans="2:65" s="1" customFormat="1" ht="24.2" customHeight="1">
      <c r="B151" s="121"/>
      <c r="C151" s="122" t="s">
        <v>200</v>
      </c>
      <c r="D151" s="122" t="s">
        <v>112</v>
      </c>
      <c r="E151" s="123" t="s">
        <v>201</v>
      </c>
      <c r="F151" s="124" t="s">
        <v>202</v>
      </c>
      <c r="G151" s="125" t="s">
        <v>115</v>
      </c>
      <c r="H151" s="126">
        <v>235.36500000000001</v>
      </c>
      <c r="I151" s="127"/>
      <c r="J151" s="127">
        <f>ROUND(I151*H151,2)</f>
        <v>0</v>
      </c>
      <c r="K151" s="128"/>
      <c r="L151" s="26"/>
      <c r="M151" s="129" t="s">
        <v>1</v>
      </c>
      <c r="N151" s="130" t="s">
        <v>36</v>
      </c>
      <c r="O151" s="131">
        <v>4.1000000000000002E-2</v>
      </c>
      <c r="P151" s="131">
        <f>O151*H151</f>
        <v>9.6499649999999999</v>
      </c>
      <c r="Q151" s="131">
        <v>5.0000000000000002E-5</v>
      </c>
      <c r="R151" s="131">
        <f>Q151*H151</f>
        <v>1.1768250000000001E-2</v>
      </c>
      <c r="S151" s="131">
        <v>0</v>
      </c>
      <c r="T151" s="132">
        <f>S151*H151</f>
        <v>0</v>
      </c>
      <c r="AR151" s="133" t="s">
        <v>130</v>
      </c>
      <c r="AT151" s="133" t="s">
        <v>112</v>
      </c>
      <c r="AU151" s="133" t="s">
        <v>78</v>
      </c>
      <c r="AY151" s="14" t="s">
        <v>108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4" t="s">
        <v>76</v>
      </c>
      <c r="BK151" s="134">
        <f>ROUND(I151*H151,2)</f>
        <v>0</v>
      </c>
      <c r="BL151" s="14" t="s">
        <v>130</v>
      </c>
      <c r="BM151" s="133" t="s">
        <v>203</v>
      </c>
    </row>
    <row r="152" spans="2:65" s="1" customFormat="1" ht="24.2" customHeight="1">
      <c r="B152" s="121"/>
      <c r="C152" s="122" t="s">
        <v>204</v>
      </c>
      <c r="D152" s="122" t="s">
        <v>112</v>
      </c>
      <c r="E152" s="123" t="s">
        <v>205</v>
      </c>
      <c r="F152" s="124" t="s">
        <v>206</v>
      </c>
      <c r="G152" s="125" t="s">
        <v>207</v>
      </c>
      <c r="H152" s="126">
        <v>5235.5770000000002</v>
      </c>
      <c r="I152" s="127"/>
      <c r="J152" s="127">
        <f>ROUND(I152*H152,2)</f>
        <v>0</v>
      </c>
      <c r="K152" s="128"/>
      <c r="L152" s="26"/>
      <c r="M152" s="129" t="s">
        <v>1</v>
      </c>
      <c r="N152" s="130" t="s">
        <v>36</v>
      </c>
      <c r="O152" s="131">
        <v>0</v>
      </c>
      <c r="P152" s="131">
        <f>O152*H152</f>
        <v>0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130</v>
      </c>
      <c r="AT152" s="133" t="s">
        <v>112</v>
      </c>
      <c r="AU152" s="133" t="s">
        <v>78</v>
      </c>
      <c r="AY152" s="14" t="s">
        <v>108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4" t="s">
        <v>76</v>
      </c>
      <c r="BK152" s="134">
        <f>ROUND(I152*H152,2)</f>
        <v>0</v>
      </c>
      <c r="BL152" s="14" t="s">
        <v>130</v>
      </c>
      <c r="BM152" s="133" t="s">
        <v>208</v>
      </c>
    </row>
    <row r="153" spans="2:65" s="11" customFormat="1" ht="22.9" customHeight="1">
      <c r="B153" s="110"/>
      <c r="D153" s="111" t="s">
        <v>70</v>
      </c>
      <c r="E153" s="119" t="s">
        <v>209</v>
      </c>
      <c r="F153" s="119" t="s">
        <v>210</v>
      </c>
      <c r="J153" s="120">
        <f>BK153</f>
        <v>0</v>
      </c>
      <c r="L153" s="110"/>
      <c r="M153" s="114"/>
      <c r="P153" s="115">
        <f>P154</f>
        <v>29.869785</v>
      </c>
      <c r="R153" s="115">
        <f>R154</f>
        <v>8.1463049999999995E-2</v>
      </c>
      <c r="T153" s="116">
        <f>T154</f>
        <v>0</v>
      </c>
      <c r="AR153" s="111" t="s">
        <v>78</v>
      </c>
      <c r="AT153" s="117" t="s">
        <v>70</v>
      </c>
      <c r="AU153" s="117" t="s">
        <v>76</v>
      </c>
      <c r="AY153" s="111" t="s">
        <v>108</v>
      </c>
      <c r="BK153" s="118">
        <f>BK154</f>
        <v>0</v>
      </c>
    </row>
    <row r="154" spans="2:65" s="1" customFormat="1" ht="33" customHeight="1">
      <c r="B154" s="121"/>
      <c r="C154" s="122" t="s">
        <v>211</v>
      </c>
      <c r="D154" s="122" t="s">
        <v>112</v>
      </c>
      <c r="E154" s="123" t="s">
        <v>212</v>
      </c>
      <c r="F154" s="124" t="s">
        <v>213</v>
      </c>
      <c r="G154" s="125" t="s">
        <v>115</v>
      </c>
      <c r="H154" s="126">
        <v>301.71499999999997</v>
      </c>
      <c r="I154" s="127"/>
      <c r="J154" s="127">
        <f>ROUND(I154*H154,2)</f>
        <v>0</v>
      </c>
      <c r="K154" s="128"/>
      <c r="L154" s="26"/>
      <c r="M154" s="152" t="s">
        <v>1</v>
      </c>
      <c r="N154" s="153" t="s">
        <v>36</v>
      </c>
      <c r="O154" s="154">
        <v>9.9000000000000005E-2</v>
      </c>
      <c r="P154" s="154">
        <f>O154*H154</f>
        <v>29.869785</v>
      </c>
      <c r="Q154" s="154">
        <v>2.7E-4</v>
      </c>
      <c r="R154" s="154">
        <f>Q154*H154</f>
        <v>8.1463049999999995E-2</v>
      </c>
      <c r="S154" s="154">
        <v>0</v>
      </c>
      <c r="T154" s="155">
        <f>S154*H154</f>
        <v>0</v>
      </c>
      <c r="AR154" s="133" t="s">
        <v>130</v>
      </c>
      <c r="AT154" s="133" t="s">
        <v>112</v>
      </c>
      <c r="AU154" s="133" t="s">
        <v>78</v>
      </c>
      <c r="AY154" s="14" t="s">
        <v>108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76</v>
      </c>
      <c r="BK154" s="134">
        <f>ROUND(I154*H154,2)</f>
        <v>0</v>
      </c>
      <c r="BL154" s="14" t="s">
        <v>130</v>
      </c>
      <c r="BM154" s="133" t="s">
        <v>214</v>
      </c>
    </row>
    <row r="155" spans="2:65" s="12" customFormat="1">
      <c r="B155" s="135"/>
      <c r="D155" s="136" t="s">
        <v>134</v>
      </c>
      <c r="E155" s="141" t="s">
        <v>1</v>
      </c>
      <c r="F155" s="137" t="s">
        <v>215</v>
      </c>
      <c r="H155" s="138">
        <v>301.71499999999997</v>
      </c>
      <c r="L155" s="135"/>
      <c r="M155" s="139"/>
      <c r="T155" s="140"/>
      <c r="AT155" s="141" t="s">
        <v>134</v>
      </c>
      <c r="AU155" s="141" t="s">
        <v>78</v>
      </c>
      <c r="AV155" s="12" t="s">
        <v>78</v>
      </c>
      <c r="AW155" s="12" t="s">
        <v>29</v>
      </c>
      <c r="AX155" s="12" t="s">
        <v>76</v>
      </c>
      <c r="AY155" s="141" t="s">
        <v>108</v>
      </c>
    </row>
    <row r="156" spans="2:65" s="1" customFormat="1" ht="6.95" customHeight="1">
      <c r="B156" s="38"/>
      <c r="C156" s="39"/>
      <c r="D156" s="39"/>
      <c r="E156" s="39"/>
      <c r="F156" s="39"/>
      <c r="G156" s="39"/>
      <c r="H156" s="39"/>
      <c r="I156" s="39"/>
      <c r="J156" s="39"/>
      <c r="K156" s="39"/>
      <c r="L156" s="26"/>
    </row>
  </sheetData>
  <autoFilter ref="C119:K154" xr:uid="{00000000-0009-0000-0000-000001000000}"/>
  <mergeCells count="6">
    <mergeCell ref="E112:H11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Šatny 1.NP - klece, podlaha</vt:lpstr>
      <vt:lpstr>'Rekapitulace stavby'!Názvy_tisku</vt:lpstr>
      <vt:lpstr>'Šatny 1.NP - klece, podlaha'!Názvy_tisku</vt:lpstr>
      <vt:lpstr>'Rekapitulace stavby'!Oblast_tisku</vt:lpstr>
      <vt:lpstr>'Šatny 1.NP - klece, podlaha'!Oblast_tisku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Kulhánková</dc:creator>
  <cp:lastModifiedBy>Iva</cp:lastModifiedBy>
  <dcterms:created xsi:type="dcterms:W3CDTF">2024-11-01T11:35:24Z</dcterms:created>
  <dcterms:modified xsi:type="dcterms:W3CDTF">2025-10-13T09:00:47Z</dcterms:modified>
</cp:coreProperties>
</file>