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Dokumenty\DNS-VZ\BYTY DNS\2025\Volgogradská 22,b.5\"/>
    </mc:Choice>
  </mc:AlternateContent>
  <xr:revisionPtr revIDLastSave="0" documentId="13_ncr:1_{83590856-F9C4-4C75-9C46-AD0687E2CD87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02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02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02 Pol'!$A$1:$W$137</definedName>
    <definedName name="_xlnm.Print_Area" localSheetId="1">Stavba!$A$1:$J$67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krouhleni">Stavba!$G$27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2" l="1"/>
  <c r="G26" i="12" s="1"/>
  <c r="I52" i="1" s="1"/>
  <c r="G27" i="12"/>
  <c r="G82" i="12" l="1"/>
  <c r="G9" i="12" l="1"/>
  <c r="M9" i="12" s="1"/>
  <c r="I9" i="12"/>
  <c r="K9" i="12"/>
  <c r="O9" i="12"/>
  <c r="Q9" i="12"/>
  <c r="V9" i="12"/>
  <c r="G12" i="12"/>
  <c r="M12" i="12" s="1"/>
  <c r="I12" i="12"/>
  <c r="K12" i="12"/>
  <c r="O12" i="12"/>
  <c r="Q12" i="12"/>
  <c r="V12" i="12"/>
  <c r="G15" i="12"/>
  <c r="M15" i="12" s="1"/>
  <c r="I15" i="12"/>
  <c r="K15" i="12"/>
  <c r="O15" i="12"/>
  <c r="Q15" i="12"/>
  <c r="V15" i="12"/>
  <c r="G17" i="12"/>
  <c r="I17" i="12"/>
  <c r="K17" i="12"/>
  <c r="O17" i="12"/>
  <c r="Q17" i="12"/>
  <c r="V17" i="12"/>
  <c r="G20" i="12"/>
  <c r="M20" i="12" s="1"/>
  <c r="I20" i="12"/>
  <c r="K20" i="12"/>
  <c r="O20" i="12"/>
  <c r="Q20" i="12"/>
  <c r="V20" i="12"/>
  <c r="G22" i="12"/>
  <c r="M22" i="12" s="1"/>
  <c r="M21" i="12" s="1"/>
  <c r="I22" i="12"/>
  <c r="I21" i="12" s="1"/>
  <c r="K22" i="12"/>
  <c r="K21" i="12" s="1"/>
  <c r="O22" i="12"/>
  <c r="O21" i="12" s="1"/>
  <c r="Q22" i="12"/>
  <c r="Q21" i="12" s="1"/>
  <c r="V22" i="12"/>
  <c r="V21" i="12" s="1"/>
  <c r="G25" i="12"/>
  <c r="G24" i="12" s="1"/>
  <c r="I51" i="1" s="1"/>
  <c r="I25" i="12"/>
  <c r="I24" i="12" s="1"/>
  <c r="K25" i="12"/>
  <c r="K24" i="12" s="1"/>
  <c r="O25" i="12"/>
  <c r="O24" i="12" s="1"/>
  <c r="Q25" i="12"/>
  <c r="Q24" i="12" s="1"/>
  <c r="V25" i="12"/>
  <c r="V24" i="12" s="1"/>
  <c r="G30" i="12"/>
  <c r="M30" i="12" s="1"/>
  <c r="I30" i="12"/>
  <c r="K30" i="12"/>
  <c r="O30" i="12"/>
  <c r="Q30" i="12"/>
  <c r="V30" i="12"/>
  <c r="G32" i="12"/>
  <c r="I32" i="12"/>
  <c r="K32" i="12"/>
  <c r="O32" i="12"/>
  <c r="Q32" i="12"/>
  <c r="V32" i="12"/>
  <c r="G33" i="12"/>
  <c r="M33" i="12" s="1"/>
  <c r="I33" i="12"/>
  <c r="K33" i="12"/>
  <c r="O33" i="12"/>
  <c r="Q33" i="12"/>
  <c r="V33" i="12"/>
  <c r="G34" i="12"/>
  <c r="M34" i="12" s="1"/>
  <c r="I34" i="12"/>
  <c r="K34" i="12"/>
  <c r="O34" i="12"/>
  <c r="Q34" i="12"/>
  <c r="V34" i="12"/>
  <c r="G36" i="12"/>
  <c r="M36" i="12" s="1"/>
  <c r="I36" i="12"/>
  <c r="K36" i="12"/>
  <c r="O36" i="12"/>
  <c r="Q36" i="12"/>
  <c r="V36" i="12"/>
  <c r="G37" i="12"/>
  <c r="M37" i="12" s="1"/>
  <c r="I37" i="12"/>
  <c r="K37" i="12"/>
  <c r="O37" i="12"/>
  <c r="Q37" i="12"/>
  <c r="V37" i="12"/>
  <c r="G38" i="12"/>
  <c r="M38" i="12" s="1"/>
  <c r="I38" i="12"/>
  <c r="K38" i="12"/>
  <c r="O38" i="12"/>
  <c r="Q38" i="12"/>
  <c r="V38" i="12"/>
  <c r="G39" i="12"/>
  <c r="M39" i="12" s="1"/>
  <c r="I39" i="12"/>
  <c r="K39" i="12"/>
  <c r="O39" i="12"/>
  <c r="Q39" i="12"/>
  <c r="V39" i="12"/>
  <c r="G40" i="12"/>
  <c r="M40" i="12" s="1"/>
  <c r="I40" i="12"/>
  <c r="K40" i="12"/>
  <c r="O40" i="12"/>
  <c r="Q40" i="12"/>
  <c r="V40" i="12"/>
  <c r="G41" i="12"/>
  <c r="I54" i="1" s="1"/>
  <c r="G42" i="12"/>
  <c r="M42" i="12" s="1"/>
  <c r="M41" i="12" s="1"/>
  <c r="I42" i="12"/>
  <c r="I41" i="12" s="1"/>
  <c r="K42" i="12"/>
  <c r="K41" i="12" s="1"/>
  <c r="O42" i="12"/>
  <c r="O41" i="12" s="1"/>
  <c r="Q42" i="12"/>
  <c r="Q41" i="12" s="1"/>
  <c r="V42" i="12"/>
  <c r="V41" i="12" s="1"/>
  <c r="G44" i="12"/>
  <c r="M44" i="12" s="1"/>
  <c r="M43" i="12" s="1"/>
  <c r="I44" i="12"/>
  <c r="I43" i="12" s="1"/>
  <c r="K44" i="12"/>
  <c r="K43" i="12" s="1"/>
  <c r="O44" i="12"/>
  <c r="O43" i="12" s="1"/>
  <c r="Q44" i="12"/>
  <c r="Q43" i="12" s="1"/>
  <c r="V44" i="12"/>
  <c r="V43" i="12" s="1"/>
  <c r="G48" i="12"/>
  <c r="M48" i="12" s="1"/>
  <c r="I48" i="12"/>
  <c r="K48" i="12"/>
  <c r="O48" i="12"/>
  <c r="Q48" i="12"/>
  <c r="V48" i="12"/>
  <c r="G49" i="12"/>
  <c r="I49" i="12"/>
  <c r="K49" i="12"/>
  <c r="O49" i="12"/>
  <c r="Q49" i="12"/>
  <c r="V49" i="12"/>
  <c r="G50" i="12"/>
  <c r="M50" i="12" s="1"/>
  <c r="I50" i="12"/>
  <c r="K50" i="12"/>
  <c r="O50" i="12"/>
  <c r="Q50" i="12"/>
  <c r="V50" i="12"/>
  <c r="G51" i="12"/>
  <c r="M51" i="12" s="1"/>
  <c r="I51" i="12"/>
  <c r="K51" i="12"/>
  <c r="O51" i="12"/>
  <c r="Q51" i="12"/>
  <c r="V51" i="12"/>
  <c r="G52" i="12"/>
  <c r="M52" i="12" s="1"/>
  <c r="I52" i="12"/>
  <c r="K52" i="12"/>
  <c r="O52" i="12"/>
  <c r="Q52" i="12"/>
  <c r="V52" i="12"/>
  <c r="G53" i="12"/>
  <c r="M53" i="12" s="1"/>
  <c r="I53" i="12"/>
  <c r="K53" i="12"/>
  <c r="O53" i="12"/>
  <c r="Q53" i="12"/>
  <c r="V53" i="12"/>
  <c r="G55" i="12"/>
  <c r="I55" i="12"/>
  <c r="K55" i="12"/>
  <c r="O55" i="12"/>
  <c r="Q55" i="12"/>
  <c r="V55" i="12"/>
  <c r="G56" i="12"/>
  <c r="M56" i="12" s="1"/>
  <c r="I56" i="12"/>
  <c r="K56" i="12"/>
  <c r="O56" i="12"/>
  <c r="Q56" i="12"/>
  <c r="V56" i="12"/>
  <c r="G57" i="12"/>
  <c r="M57" i="12" s="1"/>
  <c r="I57" i="12"/>
  <c r="K57" i="12"/>
  <c r="O57" i="12"/>
  <c r="Q57" i="12"/>
  <c r="V57" i="12"/>
  <c r="G58" i="12"/>
  <c r="M58" i="12" s="1"/>
  <c r="I58" i="12"/>
  <c r="K58" i="12"/>
  <c r="O58" i="12"/>
  <c r="Q58" i="12"/>
  <c r="V58" i="12"/>
  <c r="G59" i="12"/>
  <c r="M59" i="12" s="1"/>
  <c r="I59" i="12"/>
  <c r="K59" i="12"/>
  <c r="O59" i="12"/>
  <c r="Q59" i="12"/>
  <c r="V59" i="12"/>
  <c r="G60" i="12"/>
  <c r="M60" i="12" s="1"/>
  <c r="I60" i="12"/>
  <c r="K60" i="12"/>
  <c r="O60" i="12"/>
  <c r="Q60" i="12"/>
  <c r="V60" i="12"/>
  <c r="G61" i="12"/>
  <c r="M61" i="12" s="1"/>
  <c r="I61" i="12"/>
  <c r="K61" i="12"/>
  <c r="O61" i="12"/>
  <c r="Q61" i="12"/>
  <c r="V61" i="12"/>
  <c r="G62" i="12"/>
  <c r="M62" i="12" s="1"/>
  <c r="I62" i="12"/>
  <c r="K62" i="12"/>
  <c r="O62" i="12"/>
  <c r="Q62" i="12"/>
  <c r="V62" i="12"/>
  <c r="G63" i="12"/>
  <c r="M63" i="12" s="1"/>
  <c r="I63" i="12"/>
  <c r="K63" i="12"/>
  <c r="O63" i="12"/>
  <c r="Q63" i="12"/>
  <c r="V63" i="12"/>
  <c r="G64" i="12"/>
  <c r="M64" i="12" s="1"/>
  <c r="I64" i="12"/>
  <c r="K64" i="12"/>
  <c r="O64" i="12"/>
  <c r="Q64" i="12"/>
  <c r="V64" i="12"/>
  <c r="G65" i="12"/>
  <c r="M65" i="12" s="1"/>
  <c r="I65" i="12"/>
  <c r="K65" i="12"/>
  <c r="O65" i="12"/>
  <c r="Q65" i="12"/>
  <c r="V65" i="12"/>
  <c r="G67" i="12"/>
  <c r="I67" i="12"/>
  <c r="K67" i="12"/>
  <c r="O67" i="12"/>
  <c r="Q67" i="12"/>
  <c r="V67" i="12"/>
  <c r="G68" i="12"/>
  <c r="M68" i="12" s="1"/>
  <c r="I68" i="12"/>
  <c r="K68" i="12"/>
  <c r="O68" i="12"/>
  <c r="Q68" i="12"/>
  <c r="V68" i="12"/>
  <c r="G69" i="12"/>
  <c r="M69" i="12" s="1"/>
  <c r="I69" i="12"/>
  <c r="K69" i="12"/>
  <c r="O69" i="12"/>
  <c r="Q69" i="12"/>
  <c r="V69" i="12"/>
  <c r="G70" i="12"/>
  <c r="M70" i="12" s="1"/>
  <c r="I70" i="12"/>
  <c r="K70" i="12"/>
  <c r="O70" i="12"/>
  <c r="Q70" i="12"/>
  <c r="V70" i="12"/>
  <c r="G72" i="12"/>
  <c r="M72" i="12" s="1"/>
  <c r="I72" i="12"/>
  <c r="K72" i="12"/>
  <c r="O72" i="12"/>
  <c r="Q72" i="12"/>
  <c r="V72" i="12"/>
  <c r="G73" i="12"/>
  <c r="I73" i="12"/>
  <c r="K73" i="12"/>
  <c r="O73" i="12"/>
  <c r="Q73" i="12"/>
  <c r="V73" i="12"/>
  <c r="G74" i="12"/>
  <c r="M74" i="12" s="1"/>
  <c r="I74" i="12"/>
  <c r="K74" i="12"/>
  <c r="O74" i="12"/>
  <c r="Q74" i="12"/>
  <c r="V74" i="12"/>
  <c r="G75" i="12"/>
  <c r="M75" i="12" s="1"/>
  <c r="I75" i="12"/>
  <c r="K75" i="12"/>
  <c r="O75" i="12"/>
  <c r="Q75" i="12"/>
  <c r="V75" i="12"/>
  <c r="G76" i="12"/>
  <c r="M76" i="12" s="1"/>
  <c r="I76" i="12"/>
  <c r="K76" i="12"/>
  <c r="O76" i="12"/>
  <c r="Q76" i="12"/>
  <c r="V76" i="12"/>
  <c r="G77" i="12"/>
  <c r="M77" i="12" s="1"/>
  <c r="I77" i="12"/>
  <c r="K77" i="12"/>
  <c r="O77" i="12"/>
  <c r="Q77" i="12"/>
  <c r="V77" i="12"/>
  <c r="G78" i="12"/>
  <c r="M78" i="12" s="1"/>
  <c r="I78" i="12"/>
  <c r="K78" i="12"/>
  <c r="O78" i="12"/>
  <c r="Q78" i="12"/>
  <c r="V78" i="12"/>
  <c r="G79" i="12"/>
  <c r="M79" i="12" s="1"/>
  <c r="I79" i="12"/>
  <c r="K79" i="12"/>
  <c r="O79" i="12"/>
  <c r="Q79" i="12"/>
  <c r="V79" i="12"/>
  <c r="G80" i="12"/>
  <c r="M80" i="12" s="1"/>
  <c r="I80" i="12"/>
  <c r="K80" i="12"/>
  <c r="O80" i="12"/>
  <c r="Q80" i="12"/>
  <c r="V80" i="12"/>
  <c r="G81" i="12"/>
  <c r="M81" i="12" s="1"/>
  <c r="I81" i="12"/>
  <c r="K81" i="12"/>
  <c r="O81" i="12"/>
  <c r="Q81" i="12"/>
  <c r="V81" i="12"/>
  <c r="M82" i="12"/>
  <c r="I82" i="12"/>
  <c r="K82" i="12"/>
  <c r="O82" i="12"/>
  <c r="Q82" i="12"/>
  <c r="V82" i="12"/>
  <c r="G83" i="12"/>
  <c r="M83" i="12" s="1"/>
  <c r="I83" i="12"/>
  <c r="K83" i="12"/>
  <c r="O83" i="12"/>
  <c r="Q83" i="12"/>
  <c r="V83" i="12"/>
  <c r="G84" i="12"/>
  <c r="M84" i="12" s="1"/>
  <c r="I84" i="12"/>
  <c r="K84" i="12"/>
  <c r="O84" i="12"/>
  <c r="Q84" i="12"/>
  <c r="V84" i="12"/>
  <c r="G85" i="12"/>
  <c r="M85" i="12" s="1"/>
  <c r="I85" i="12"/>
  <c r="K85" i="12"/>
  <c r="O85" i="12"/>
  <c r="Q85" i="12"/>
  <c r="V85" i="12"/>
  <c r="G86" i="12"/>
  <c r="M86" i="12" s="1"/>
  <c r="I86" i="12"/>
  <c r="K86" i="12"/>
  <c r="O86" i="12"/>
  <c r="Q86" i="12"/>
  <c r="V86" i="12"/>
  <c r="G87" i="12"/>
  <c r="M87" i="12" s="1"/>
  <c r="I87" i="12"/>
  <c r="K87" i="12"/>
  <c r="O87" i="12"/>
  <c r="Q87" i="12"/>
  <c r="V87" i="12"/>
  <c r="G88" i="12"/>
  <c r="M88" i="12" s="1"/>
  <c r="I88" i="12"/>
  <c r="K88" i="12"/>
  <c r="O88" i="12"/>
  <c r="Q88" i="12"/>
  <c r="V88" i="12"/>
  <c r="G89" i="12"/>
  <c r="M89" i="12" s="1"/>
  <c r="I89" i="12"/>
  <c r="K89" i="12"/>
  <c r="O89" i="12"/>
  <c r="Q89" i="12"/>
  <c r="V89" i="12"/>
  <c r="G91" i="12"/>
  <c r="G90" i="12" s="1"/>
  <c r="I60" i="1" s="1"/>
  <c r="I91" i="12"/>
  <c r="I90" i="12" s="1"/>
  <c r="K91" i="12"/>
  <c r="K90" i="12" s="1"/>
  <c r="O91" i="12"/>
  <c r="O90" i="12" s="1"/>
  <c r="Q91" i="12"/>
  <c r="Q90" i="12" s="1"/>
  <c r="V91" i="12"/>
  <c r="V90" i="12" s="1"/>
  <c r="G93" i="12"/>
  <c r="M93" i="12" s="1"/>
  <c r="I93" i="12"/>
  <c r="K93" i="12"/>
  <c r="O93" i="12"/>
  <c r="Q93" i="12"/>
  <c r="V93" i="12"/>
  <c r="G95" i="12"/>
  <c r="M95" i="12" s="1"/>
  <c r="I95" i="12"/>
  <c r="K95" i="12"/>
  <c r="O95" i="12"/>
  <c r="Q95" i="12"/>
  <c r="V95" i="12"/>
  <c r="G96" i="12"/>
  <c r="M96" i="12" s="1"/>
  <c r="I96" i="12"/>
  <c r="K96" i="12"/>
  <c r="O96" i="12"/>
  <c r="Q96" i="12"/>
  <c r="V96" i="12"/>
  <c r="G98" i="12"/>
  <c r="M98" i="12" s="1"/>
  <c r="I98" i="12"/>
  <c r="K98" i="12"/>
  <c r="O98" i="12"/>
  <c r="Q98" i="12"/>
  <c r="V98" i="12"/>
  <c r="G100" i="12"/>
  <c r="M100" i="12" s="1"/>
  <c r="I100" i="12"/>
  <c r="K100" i="12"/>
  <c r="O100" i="12"/>
  <c r="Q100" i="12"/>
  <c r="V100" i="12"/>
  <c r="G102" i="12"/>
  <c r="I102" i="12"/>
  <c r="K102" i="12"/>
  <c r="O102" i="12"/>
  <c r="Q102" i="12"/>
  <c r="V102" i="12"/>
  <c r="G104" i="12"/>
  <c r="M104" i="12" s="1"/>
  <c r="I104" i="12"/>
  <c r="K104" i="12"/>
  <c r="O104" i="12"/>
  <c r="Q104" i="12"/>
  <c r="V104" i="12"/>
  <c r="G106" i="12"/>
  <c r="M106" i="12" s="1"/>
  <c r="I106" i="12"/>
  <c r="K106" i="12"/>
  <c r="O106" i="12"/>
  <c r="Q106" i="12"/>
  <c r="V106" i="12"/>
  <c r="G107" i="12"/>
  <c r="M107" i="12" s="1"/>
  <c r="I107" i="12"/>
  <c r="K107" i="12"/>
  <c r="O107" i="12"/>
  <c r="Q107" i="12"/>
  <c r="V107" i="12"/>
  <c r="G109" i="12"/>
  <c r="M109" i="12" s="1"/>
  <c r="I109" i="12"/>
  <c r="K109" i="12"/>
  <c r="O109" i="12"/>
  <c r="Q109" i="12"/>
  <c r="V109" i="12"/>
  <c r="G111" i="12"/>
  <c r="M111" i="12" s="1"/>
  <c r="I111" i="12"/>
  <c r="K111" i="12"/>
  <c r="O111" i="12"/>
  <c r="Q111" i="12"/>
  <c r="V111" i="12"/>
  <c r="G113" i="12"/>
  <c r="M113" i="12" s="1"/>
  <c r="I113" i="12"/>
  <c r="K113" i="12"/>
  <c r="O113" i="12"/>
  <c r="Q113" i="12"/>
  <c r="V113" i="12"/>
  <c r="G115" i="12"/>
  <c r="M115" i="12" s="1"/>
  <c r="M114" i="12" s="1"/>
  <c r="I115" i="12"/>
  <c r="I114" i="12" s="1"/>
  <c r="K115" i="12"/>
  <c r="K114" i="12" s="1"/>
  <c r="O115" i="12"/>
  <c r="O114" i="12" s="1"/>
  <c r="Q115" i="12"/>
  <c r="Q114" i="12" s="1"/>
  <c r="V115" i="12"/>
  <c r="V114" i="12" s="1"/>
  <c r="G117" i="12"/>
  <c r="M117" i="12" s="1"/>
  <c r="I117" i="12"/>
  <c r="K117" i="12"/>
  <c r="O117" i="12"/>
  <c r="Q117" i="12"/>
  <c r="V117" i="12"/>
  <c r="G118" i="12"/>
  <c r="I118" i="12"/>
  <c r="K118" i="12"/>
  <c r="O118" i="12"/>
  <c r="Q118" i="12"/>
  <c r="V118" i="12"/>
  <c r="G119" i="12"/>
  <c r="M119" i="12" s="1"/>
  <c r="I119" i="12"/>
  <c r="K119" i="12"/>
  <c r="O119" i="12"/>
  <c r="Q119" i="12"/>
  <c r="V119" i="12"/>
  <c r="G120" i="12"/>
  <c r="M120" i="12" s="1"/>
  <c r="I120" i="12"/>
  <c r="K120" i="12"/>
  <c r="O120" i="12"/>
  <c r="Q120" i="12"/>
  <c r="V120" i="12"/>
  <c r="G121" i="12"/>
  <c r="M121" i="12" s="1"/>
  <c r="I121" i="12"/>
  <c r="K121" i="12"/>
  <c r="O121" i="12"/>
  <c r="Q121" i="12"/>
  <c r="V121" i="12"/>
  <c r="G122" i="12"/>
  <c r="M122" i="12" s="1"/>
  <c r="I122" i="12"/>
  <c r="K122" i="12"/>
  <c r="O122" i="12"/>
  <c r="Q122" i="12"/>
  <c r="V122" i="12"/>
  <c r="G124" i="12"/>
  <c r="M124" i="12" s="1"/>
  <c r="I124" i="12"/>
  <c r="K124" i="12"/>
  <c r="O124" i="12"/>
  <c r="Q124" i="12"/>
  <c r="V124" i="12"/>
  <c r="G125" i="12"/>
  <c r="M125" i="12" s="1"/>
  <c r="I125" i="12"/>
  <c r="K125" i="12"/>
  <c r="O125" i="12"/>
  <c r="Q125" i="12"/>
  <c r="V125" i="12"/>
  <c r="G126" i="12"/>
  <c r="M126" i="12" s="1"/>
  <c r="I126" i="12"/>
  <c r="K126" i="12"/>
  <c r="O126" i="12"/>
  <c r="Q126" i="12"/>
  <c r="V126" i="12"/>
  <c r="AF128" i="12"/>
  <c r="I20" i="1"/>
  <c r="V110" i="12" l="1"/>
  <c r="V66" i="12"/>
  <c r="M25" i="12"/>
  <c r="M24" i="12" s="1"/>
  <c r="K92" i="12"/>
  <c r="G47" i="12"/>
  <c r="I56" i="1" s="1"/>
  <c r="Q123" i="12"/>
  <c r="K101" i="12"/>
  <c r="K110" i="12"/>
  <c r="Q54" i="12"/>
  <c r="I116" i="12"/>
  <c r="I123" i="12"/>
  <c r="K116" i="12"/>
  <c r="G71" i="12"/>
  <c r="G66" i="12"/>
  <c r="I58" i="1" s="1"/>
  <c r="G54" i="12"/>
  <c r="I57" i="1" s="1"/>
  <c r="G29" i="12"/>
  <c r="I53" i="1" s="1"/>
  <c r="K8" i="12"/>
  <c r="O47" i="12"/>
  <c r="V29" i="12"/>
  <c r="O123" i="12"/>
  <c r="Q116" i="12"/>
  <c r="G41" i="1"/>
  <c r="G39" i="1"/>
  <c r="G42" i="1" s="1"/>
  <c r="G25" i="1" s="1"/>
  <c r="A25" i="1" s="1"/>
  <c r="A26" i="1" s="1"/>
  <c r="G26" i="1" s="1"/>
  <c r="K123" i="12"/>
  <c r="G114" i="12"/>
  <c r="I64" i="1" s="1"/>
  <c r="I18" i="1" s="1"/>
  <c r="V101" i="12"/>
  <c r="V92" i="12"/>
  <c r="O71" i="12"/>
  <c r="I54" i="12"/>
  <c r="O54" i="12"/>
  <c r="O8" i="12"/>
  <c r="G40" i="1"/>
  <c r="V123" i="12"/>
  <c r="V116" i="12"/>
  <c r="M110" i="12"/>
  <c r="G101" i="12"/>
  <c r="I62" i="1" s="1"/>
  <c r="K71" i="12"/>
  <c r="Q71" i="12"/>
  <c r="I71" i="12"/>
  <c r="Q66" i="12"/>
  <c r="I66" i="12"/>
  <c r="O66" i="12"/>
  <c r="K54" i="12"/>
  <c r="K47" i="12"/>
  <c r="Q47" i="12"/>
  <c r="I47" i="12"/>
  <c r="G43" i="12"/>
  <c r="I55" i="1" s="1"/>
  <c r="O29" i="12"/>
  <c r="G21" i="12"/>
  <c r="I50" i="1" s="1"/>
  <c r="V8" i="12"/>
  <c r="I8" i="12"/>
  <c r="O116" i="12"/>
  <c r="G116" i="12"/>
  <c r="I65" i="1" s="1"/>
  <c r="Q110" i="12"/>
  <c r="I110" i="12"/>
  <c r="O110" i="12"/>
  <c r="Q101" i="12"/>
  <c r="I101" i="12"/>
  <c r="O101" i="12"/>
  <c r="Q92" i="12"/>
  <c r="I92" i="12"/>
  <c r="O92" i="12"/>
  <c r="V71" i="12"/>
  <c r="K66" i="12"/>
  <c r="V54" i="12"/>
  <c r="V47" i="12"/>
  <c r="K29" i="12"/>
  <c r="Q29" i="12"/>
  <c r="I29" i="12"/>
  <c r="G8" i="12"/>
  <c r="Q8" i="12"/>
  <c r="M92" i="12"/>
  <c r="M123" i="12"/>
  <c r="AE128" i="12"/>
  <c r="G123" i="12"/>
  <c r="I66" i="1" s="1"/>
  <c r="I19" i="1" s="1"/>
  <c r="M118" i="12"/>
  <c r="M116" i="12" s="1"/>
  <c r="G110" i="12"/>
  <c r="I63" i="1" s="1"/>
  <c r="M102" i="12"/>
  <c r="M101" i="12" s="1"/>
  <c r="G92" i="12"/>
  <c r="I61" i="1" s="1"/>
  <c r="M91" i="12"/>
  <c r="M90" i="12" s="1"/>
  <c r="M67" i="12"/>
  <c r="M66" i="12" s="1"/>
  <c r="M55" i="12"/>
  <c r="M54" i="12" s="1"/>
  <c r="M32" i="12"/>
  <c r="M29" i="12" s="1"/>
  <c r="M17" i="12"/>
  <c r="M8" i="12" s="1"/>
  <c r="M73" i="12"/>
  <c r="M71" i="12" s="1"/>
  <c r="M49" i="12"/>
  <c r="M47" i="12" s="1"/>
  <c r="J28" i="1"/>
  <c r="J26" i="1"/>
  <c r="G38" i="1"/>
  <c r="F38" i="1"/>
  <c r="H32" i="1"/>
  <c r="J23" i="1"/>
  <c r="J24" i="1"/>
  <c r="J25" i="1"/>
  <c r="J27" i="1"/>
  <c r="E24" i="1"/>
  <c r="E26" i="1"/>
  <c r="G128" i="12" l="1"/>
  <c r="I59" i="1"/>
  <c r="I17" i="1"/>
  <c r="I49" i="1"/>
  <c r="F40" i="1"/>
  <c r="H40" i="1" s="1"/>
  <c r="I40" i="1" s="1"/>
  <c r="F39" i="1"/>
  <c r="F41" i="1"/>
  <c r="H41" i="1" s="1"/>
  <c r="I41" i="1" s="1"/>
  <c r="I67" i="1" l="1"/>
  <c r="I21" i="1" s="1"/>
  <c r="G23" i="1" s="1"/>
  <c r="I16" i="1"/>
  <c r="F42" i="1"/>
  <c r="H39" i="1"/>
  <c r="I39" i="1" l="1"/>
  <c r="I42" i="1" s="1"/>
  <c r="H42" i="1"/>
  <c r="A23" i="1"/>
  <c r="A24" i="1" s="1"/>
  <c r="G24" i="1" s="1"/>
  <c r="A27" i="1" s="1"/>
  <c r="A29" i="1" s="1"/>
  <c r="G29" i="1" s="1"/>
  <c r="G27" i="1" s="1"/>
  <c r="G28" i="1"/>
  <c r="J66" i="1"/>
  <c r="J54" i="1"/>
  <c r="J59" i="1"/>
  <c r="J50" i="1"/>
  <c r="J61" i="1"/>
  <c r="J55" i="1"/>
  <c r="J64" i="1"/>
  <c r="J51" i="1"/>
  <c r="J60" i="1"/>
  <c r="J53" i="1"/>
  <c r="J63" i="1"/>
  <c r="J58" i="1"/>
  <c r="J62" i="1"/>
  <c r="J65" i="1"/>
  <c r="J56" i="1"/>
  <c r="J49" i="1"/>
  <c r="J57" i="1"/>
  <c r="J67" i="1" l="1"/>
  <c r="J40" i="1"/>
  <c r="J41" i="1"/>
  <c r="J39" i="1"/>
  <c r="J4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<sst xmlns="http://schemas.openxmlformats.org/spreadsheetml/2006/main" count="769" uniqueCount="326">
  <si>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</si>
  <si>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</si>
  <si>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</si>
  <si>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</si>
  <si>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</si>
  <si>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</si>
  <si>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</si>
  <si>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</si>
  <si>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</si>
  <si>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</si>
  <si>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</si>
  <si>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</si>
  <si>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</si>
  <si>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</si>
  <si>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</si>
  <si>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</si>
  <si>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</si>
  <si>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</si>
  <si>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</si>
  <si>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</si>
  <si>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</si>
  <si>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</si>
  <si>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</si>
  <si>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</si>
  <si>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</si>
  <si>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</si>
  <si>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</si>
  <si>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</si>
  <si>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</si>
  <si>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</si>
  <si>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</si>
  <si>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</si>
  <si>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</si>
  <si>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</si>
  <si>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</si>
  <si>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</si>
  <si>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</si>
  <si>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</si>
  <si>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</si>
  <si>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</si>
  <si>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</si>
  <si>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</si>
  <si>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</si>
  <si>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02</t>
  </si>
  <si>
    <t>Rozpočet Volgogradská 2389/126</t>
  </si>
  <si>
    <t>01</t>
  </si>
  <si>
    <t>Stavební práce HSV, PSV</t>
  </si>
  <si>
    <t>Objekt:</t>
  </si>
  <si>
    <t>Rozpočet:</t>
  </si>
  <si>
    <t>Ing. Alexandr Knězek</t>
  </si>
  <si>
    <t>2018-21</t>
  </si>
  <si>
    <t>Rekonstrukce BJ1+BJ2, Volgogradská, O-Zábřeh</t>
  </si>
  <si>
    <t>Stavba</t>
  </si>
  <si>
    <t>Celkem za stavbu</t>
  </si>
  <si>
    <t>CZK</t>
  </si>
  <si>
    <t>Rekapitulace dílů</t>
  </si>
  <si>
    <t>Typ dílu</t>
  </si>
  <si>
    <t>34</t>
  </si>
  <si>
    <t>Stěny a příčky</t>
  </si>
  <si>
    <t>61</t>
  </si>
  <si>
    <t>Úpravy povrchů vnitřní</t>
  </si>
  <si>
    <t>94</t>
  </si>
  <si>
    <t>Lešení a stavební výtahy</t>
  </si>
  <si>
    <t>96</t>
  </si>
  <si>
    <t>Bourání konstrukcí</t>
  </si>
  <si>
    <t>99</t>
  </si>
  <si>
    <t>Staveništní přesun hmot</t>
  </si>
  <si>
    <t>711</t>
  </si>
  <si>
    <t>Izolace proti vodě</t>
  </si>
  <si>
    <t>721</t>
  </si>
  <si>
    <t>Vnitřní kanalizace</t>
  </si>
  <si>
    <t>722</t>
  </si>
  <si>
    <t>Vnitřní vodovod</t>
  </si>
  <si>
    <t>723</t>
  </si>
  <si>
    <t>Vnitřní plynovod</t>
  </si>
  <si>
    <t>725</t>
  </si>
  <si>
    <t>Zařizovací předměty</t>
  </si>
  <si>
    <t>766</t>
  </si>
  <si>
    <t>Konstrukce truhlářské</t>
  </si>
  <si>
    <t>771</t>
  </si>
  <si>
    <t>Podlahy z dlaždic a obklady</t>
  </si>
  <si>
    <t>781</t>
  </si>
  <si>
    <t>Obklady keramické</t>
  </si>
  <si>
    <t>784</t>
  </si>
  <si>
    <t>Malby</t>
  </si>
  <si>
    <t>M21</t>
  </si>
  <si>
    <t>Elektromontáže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</si>
  <si>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</si>
  <si>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</si>
  <si>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</si>
  <si>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</si>
  <si>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</si>
  <si>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</si>
  <si>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</si>
  <si>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</si>
  <si>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</si>
  <si>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</si>
  <si>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</si>
  <si>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</si>
  <si>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</si>
  <si>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</si>
  <si>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</si>
  <si>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</si>
  <si>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</si>
  <si>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</si>
  <si>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</si>
  <si>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</si>
  <si>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</si>
  <si>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</si>
  <si>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</si>
  <si>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</si>
  <si>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</si>
  <si>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</si>
  <si>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</si>
  <si>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</si>
  <si>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</si>
  <si>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Díl:</t>
  </si>
  <si>
    <t>DIL</t>
  </si>
  <si>
    <t>342261111</t>
  </si>
  <si>
    <t>m2</t>
  </si>
  <si>
    <t>RTS 18/ I</t>
  </si>
  <si>
    <t>POL1_1</t>
  </si>
  <si>
    <t>VV</t>
  </si>
  <si>
    <t>1,44*2,65</t>
  </si>
  <si>
    <t>342261112</t>
  </si>
  <si>
    <t>POL1_</t>
  </si>
  <si>
    <t>100 mm tl. : 0,7*2,65</t>
  </si>
  <si>
    <t>2,5*2,65</t>
  </si>
  <si>
    <t>346244351</t>
  </si>
  <si>
    <t>Obezdívka koupelnových van tl. 6,5 cm, z tvárnic Ytong</t>
  </si>
  <si>
    <t>RTS 17/ I</t>
  </si>
  <si>
    <t>RTS 16/ II</t>
  </si>
  <si>
    <t>1,5*0,6</t>
  </si>
  <si>
    <t>342264051</t>
  </si>
  <si>
    <t>Podhled sádrokartonový na zavěšenou ocel. konstr.</t>
  </si>
  <si>
    <t>1,5*1,5</t>
  </si>
  <si>
    <t>0,86*1,1</t>
  </si>
  <si>
    <t>342265196</t>
  </si>
  <si>
    <t>kus</t>
  </si>
  <si>
    <t>612481211</t>
  </si>
  <si>
    <t>Montáž výztužné sítě(perlinky)do stěrky-vnit.stěny</t>
  </si>
  <si>
    <t>přizdívka koupelna pod vanou : 1,5*0,6</t>
  </si>
  <si>
    <t>941955001</t>
  </si>
  <si>
    <t>Lešení lehké pomocné, výška podlahy do 1,2 m</t>
  </si>
  <si>
    <t>952901111</t>
  </si>
  <si>
    <t>967041112</t>
  </si>
  <si>
    <t>Přisekání rovných ostění bez odstupu v betonu, zvětšení otvoru pro int dveře 700/1970</t>
  </si>
  <si>
    <t>974049121</t>
  </si>
  <si>
    <t>Vysekání rýh v betonových zdech 3x3 cm</t>
  </si>
  <si>
    <t>m</t>
  </si>
  <si>
    <t>978059531</t>
  </si>
  <si>
    <t>Odsekání vnitřních obkladů stěn nad 2 m2</t>
  </si>
  <si>
    <t>9pc02</t>
  </si>
  <si>
    <t>Vlastní</t>
  </si>
  <si>
    <t>Indiv</t>
  </si>
  <si>
    <t>9pc03</t>
  </si>
  <si>
    <t>Demontáže zařizovacích předmětů a sítí</t>
  </si>
  <si>
    <t>kmpl</t>
  </si>
  <si>
    <t>9pc04</t>
  </si>
  <si>
    <t>Likvidace vybouraných hmot, poplatek za skládku</t>
  </si>
  <si>
    <t>Kalkul</t>
  </si>
  <si>
    <t>HACO</t>
  </si>
  <si>
    <t>Sanita</t>
  </si>
  <si>
    <t>999281111</t>
  </si>
  <si>
    <t>Přesun hmot pro opravy a údržbu do výšky 25 m</t>
  </si>
  <si>
    <t>t</t>
  </si>
  <si>
    <t>POL7_1</t>
  </si>
  <si>
    <t>711210020</t>
  </si>
  <si>
    <t>POL2_7</t>
  </si>
  <si>
    <t>721176102</t>
  </si>
  <si>
    <t>Potrubí HT připojovací D 40 x 1,8 mm</t>
  </si>
  <si>
    <t>POL1_7</t>
  </si>
  <si>
    <t>721176103</t>
  </si>
  <si>
    <t>Potrubí HT připojovací D 50 x 1,8 mm</t>
  </si>
  <si>
    <t>721176104</t>
  </si>
  <si>
    <t>Potrubí HT připojovací D 75 x 1,9 mm</t>
  </si>
  <si>
    <t>721194105</t>
  </si>
  <si>
    <t>Vyvedení odpadních výpustek D 50 x 1,8</t>
  </si>
  <si>
    <t>721pc01</t>
  </si>
  <si>
    <t>D+M Flexi napojení WC d=110mm</t>
  </si>
  <si>
    <t>998721202</t>
  </si>
  <si>
    <t>Přesun hmot pro vnitřní kanalizaci, výšky do 12 m</t>
  </si>
  <si>
    <t>POL7_1002</t>
  </si>
  <si>
    <t>722171912</t>
  </si>
  <si>
    <t>Odříznutí plastové trubky D 20 mm</t>
  </si>
  <si>
    <t>722173912</t>
  </si>
  <si>
    <t>Spoje pro rozvod vody plast polyf. D 20 mm</t>
  </si>
  <si>
    <t>722172331</t>
  </si>
  <si>
    <t>Potrubí z PPR, D 20x3,4 mm, vč. zed. výpom.</t>
  </si>
  <si>
    <t>722172332</t>
  </si>
  <si>
    <t>Potrubí z PPR, D 25x4,2 mm, vč. zed. výpom.</t>
  </si>
  <si>
    <t>722220111</t>
  </si>
  <si>
    <t>Nástěnka K 247, pro výtokový ventil G 1/2</t>
  </si>
  <si>
    <t>722220121</t>
  </si>
  <si>
    <t>Nástěnka K 247, pro baterii G 1/2</t>
  </si>
  <si>
    <t>pár</t>
  </si>
  <si>
    <t>722239101</t>
  </si>
  <si>
    <t>Montáž vodovodních armatur 2závity, G 1/2</t>
  </si>
  <si>
    <t>722290226</t>
  </si>
  <si>
    <t>Zkouška tlaku potrubí závitového DN 50</t>
  </si>
  <si>
    <t>722290234</t>
  </si>
  <si>
    <t>Proplach a dezinfekce vodovod.potrubí DN 80</t>
  </si>
  <si>
    <t>Izolace mirelon</t>
  </si>
  <si>
    <t>998722203</t>
  </si>
  <si>
    <t>Přesun hmot pro vnitřní vodovod, výšky do 24 m</t>
  </si>
  <si>
    <t>723166103</t>
  </si>
  <si>
    <t>Zhotov.ohybu slož.(etážky) na potrubí Cu D 18,plyn</t>
  </si>
  <si>
    <t>Revize</t>
  </si>
  <si>
    <t>Hadice</t>
  </si>
  <si>
    <t>D+M hadice pancerova + kohout kulovy</t>
  </si>
  <si>
    <t>998723203</t>
  </si>
  <si>
    <t>Přesun hmot pro vnitřní plynovod, výšky do 24 m</t>
  </si>
  <si>
    <t>725219401</t>
  </si>
  <si>
    <t>Montáž umyvadel na šrouby do zdiva</t>
  </si>
  <si>
    <t>soubor</t>
  </si>
  <si>
    <t>725229102</t>
  </si>
  <si>
    <t>Montáž van ocel. a plastových s uzávěr. HL 500-5/4</t>
  </si>
  <si>
    <t>725819402</t>
  </si>
  <si>
    <t>Montáž ventilu rohového bez trubičky G 1/2</t>
  </si>
  <si>
    <t>725839203</t>
  </si>
  <si>
    <t>Montáž baterie vanové nástěnné G 1/2</t>
  </si>
  <si>
    <t>725849203</t>
  </si>
  <si>
    <t>Montáž baterií sprchových nást.difer.G 3/4xg1</t>
  </si>
  <si>
    <t>725860107</t>
  </si>
  <si>
    <t>Uzávěrka zápachová umyvadlová T 1015,D 40</t>
  </si>
  <si>
    <t>725860180</t>
  </si>
  <si>
    <t>Sifon pračkový HL400, D 40/50 mm nerezový</t>
  </si>
  <si>
    <t>725860213</t>
  </si>
  <si>
    <t>725pc01</t>
  </si>
  <si>
    <t>725pc02</t>
  </si>
  <si>
    <t>725pc03</t>
  </si>
  <si>
    <t>Roltechnik</t>
  </si>
  <si>
    <t>Ventil</t>
  </si>
  <si>
    <t>Ventil kulový k WC, pračce, umyvadlům</t>
  </si>
  <si>
    <t>WC</t>
  </si>
  <si>
    <t>POL12_1</t>
  </si>
  <si>
    <t>998725201</t>
  </si>
  <si>
    <t>Přesun hmot pro zařizovací předměty, výšky do 6 m</t>
  </si>
  <si>
    <t>Polaris</t>
  </si>
  <si>
    <t>POL3_</t>
  </si>
  <si>
    <t>771101115</t>
  </si>
  <si>
    <t>Vyrovnání podkladů samonivel. hmotou tl. do 10 mm</t>
  </si>
  <si>
    <t>3,196</t>
  </si>
  <si>
    <t>771575109</t>
  </si>
  <si>
    <t>RTS 11/ I</t>
  </si>
  <si>
    <t>771579793</t>
  </si>
  <si>
    <t>59763003</t>
  </si>
  <si>
    <t>3,196*1,1</t>
  </si>
  <si>
    <t>998771204</t>
  </si>
  <si>
    <t>Přesun hmot pro podlahy z dlaždic, výšky do 36 m</t>
  </si>
  <si>
    <t>781419705</t>
  </si>
  <si>
    <t>781471107</t>
  </si>
  <si>
    <t>781491001</t>
  </si>
  <si>
    <t>59782420</t>
  </si>
  <si>
    <t>SPCM</t>
  </si>
  <si>
    <t>998781204</t>
  </si>
  <si>
    <t>Přesun hmot pro obklady keramické, výšky do 36 m</t>
  </si>
  <si>
    <t>784413301</t>
  </si>
  <si>
    <t>Pačokování 2x, bílení 1x, místnosti H do 3,8 m</t>
  </si>
  <si>
    <t>784165512</t>
  </si>
  <si>
    <t>21-1</t>
  </si>
  <si>
    <t>D+M elektroinstalacnich praci vc. revize</t>
  </si>
  <si>
    <t>979011111</t>
  </si>
  <si>
    <t>Svislá doprava suti a vybour. hmot za 2.NP a 1.PP</t>
  </si>
  <si>
    <t>POL8_1</t>
  </si>
  <si>
    <t>979011121</t>
  </si>
  <si>
    <t>Příplatek za každé další podlaží</t>
  </si>
  <si>
    <t>979081111</t>
  </si>
  <si>
    <t>Odvoz suti a vybour. hmot na skládku do 1 km</t>
  </si>
  <si>
    <t>979081121</t>
  </si>
  <si>
    <t>Příplatek k odvozu za každý další 1 km</t>
  </si>
  <si>
    <t>979082111</t>
  </si>
  <si>
    <t>Vnitrostaveništní doprava suti do 10 m</t>
  </si>
  <si>
    <t>979990001</t>
  </si>
  <si>
    <t>Poplatek za skládku stavební suti</t>
  </si>
  <si>
    <t>VRN0</t>
  </si>
  <si>
    <t>Zařízení staveniště</t>
  </si>
  <si>
    <t>Soubor</t>
  </si>
  <si>
    <t>POL99_8</t>
  </si>
  <si>
    <t>VRN1</t>
  </si>
  <si>
    <t>Provoz investora</t>
  </si>
  <si>
    <t>VRN2</t>
  </si>
  <si>
    <t>Kompletační činnost (IČD)</t>
  </si>
  <si>
    <t>SUM</t>
  </si>
  <si>
    <t>Poznámky uchazeče k zadání</t>
  </si>
  <si>
    <t>POPUZIV</t>
  </si>
  <si>
    <t>END</t>
  </si>
  <si>
    <t>Příplatek za spárovací hmotu - plošně,keram.dlažba, malta např.Keracolor FF (Mapei)</t>
  </si>
  <si>
    <t>Příplatek za spárovací hmotu-plošně,pórovin.obklad, malta např.Keracolor FF (Mapei)</t>
  </si>
  <si>
    <t>Malba  bílá, bez penetrace, 2 x</t>
  </si>
  <si>
    <t>Nohy k vaně</t>
  </si>
  <si>
    <t>Příčka sádrokarton. ocel.kce, 1x oplášť. tl.100 mm, desky standard impreg.tl.15 mm, minerál tl. 6 cm</t>
  </si>
  <si>
    <t>Rozpočet Volgogradská vana</t>
  </si>
  <si>
    <t>Příčka sádrokarton. ocel.kce, 1x oplášť. tl. 80 mm, desky standard impreg.tl.15 mm, minerál tl. 5 cm</t>
  </si>
  <si>
    <t>Montáž podlah keram.,hladké, tmel, Unifix 2K (Schomburg)</t>
  </si>
  <si>
    <t>Dlažba keram např.Samba, Mexico,min. 30x30 cm, dle výběru objednatele</t>
  </si>
  <si>
    <t>80 mm tl. : (0,8+0,86)*2,65</t>
  </si>
  <si>
    <t>4</t>
  </si>
  <si>
    <t>Vyčištění budov o výšce podlaží do 2 m</t>
  </si>
  <si>
    <t>parozábrana</t>
  </si>
  <si>
    <t xml:space="preserve"> WC KOMBI, duální splachování</t>
  </si>
  <si>
    <t>(1,5*2*3)</t>
  </si>
  <si>
    <t>Sifon umyvadlový HL132, D 32, 40 mm, automatická zátka</t>
  </si>
  <si>
    <t>Sifon vanový PP HL500, DN 40,50, automatická zátka</t>
  </si>
  <si>
    <t>Baterie vanova V169, záruka min.5 let, včetně tyčového držáku na sprchu</t>
  </si>
  <si>
    <t>23</t>
  </si>
  <si>
    <t>23*1,1</t>
  </si>
  <si>
    <t>Montáž lišt k obkladům, rohových, koutových i dilatačních, eloxovaný hliník</t>
  </si>
  <si>
    <t>Stěrka hydroizolační těsnicí hmotou, Aquafin 2 K, proti vlhkosti, těsnící pásek do rohů (11 bm)</t>
  </si>
  <si>
    <t>95</t>
  </si>
  <si>
    <t>Dokončovací konstrukce na pozemních stavbách</t>
  </si>
  <si>
    <t>95R01</t>
  </si>
  <si>
    <t>95R02</t>
  </si>
  <si>
    <t>D+M dopojení flexI hadicí odvětrání z koupelny a WC do  VZT potrubí v instalační šachtici</t>
  </si>
  <si>
    <t>kpl</t>
  </si>
  <si>
    <t>Vana akrylátova 1500*700 , automatická zátka</t>
  </si>
  <si>
    <t>Obklad vnitř.stěn,keram.režný,hladký, MC, 60x30 cm</t>
  </si>
  <si>
    <t>Obkládačka pórov. 600x300x6,8, dle výběru objednatele</t>
  </si>
  <si>
    <t>D+M Dvirka kontrolni 60x30 dle obkladu na magnet</t>
  </si>
  <si>
    <t>D+M Revizní dvířka  do  SDK příčky, lamino 800x900 mm(dekor určí objednatel)</t>
  </si>
  <si>
    <t>D+M zárubní a dveří např.SAPELLI - povrchová úprava CPL HDF,odsouhlasí objednatel</t>
  </si>
  <si>
    <t>Dřez kuchyňský nerez s odkapávačem a otvorem pro dřezovou baterii, zátka click clack</t>
  </si>
  <si>
    <t>Baterie umyvadlová, dřezová, s dlouhým výtokovým ramínkem ,záruka min.5 let</t>
  </si>
  <si>
    <t>montáž větracích mřížek s uzavíráním koupelna,WC</t>
  </si>
  <si>
    <t>Vybourání umakartového jádra, včetně SDK podhledu</t>
  </si>
  <si>
    <t>Umyvadlo např.JIKA 55-60 cm,s otvorem pro stojánkovou baterii, zátka click clack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</si>
</sst>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10"/>
      <name val="Arial CE"/>
    </font>
    <font>
      <b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8" fillId="0" borderId="0"/>
  </cellStyleXfs>
  <cellXfs count="252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/>
    <xf numFmtId="49" fontId="6" fillId="3" borderId="0" xfId="0" applyNumberFormat="1" applyFont="1" applyFill="1" applyAlignment="1">
      <alignment horizontal="left" vertical="center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4" borderId="6" xfId="0" applyFont="1" applyFill="1" applyBorder="1" applyAlignment="1" applyProtection="1">
      <alignment horizontal="righ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/>
    <xf numFmtId="3" fontId="0" fillId="0" borderId="0" xfId="0" applyNumberFormat="1"/>
    <xf numFmtId="3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3" fontId="7" fillId="5" borderId="30" xfId="0" applyNumberFormat="1" applyFont="1" applyFill="1" applyBorder="1" applyAlignment="1">
      <alignment vertical="center"/>
    </xf>
    <xf numFmtId="3" fontId="7" fillId="5" borderId="31" xfId="0" applyNumberFormat="1" applyFont="1" applyFill="1" applyBorder="1" applyAlignment="1">
      <alignment vertical="center"/>
    </xf>
    <xf numFmtId="3" fontId="7" fillId="5" borderId="31" xfId="0" applyNumberFormat="1" applyFont="1" applyFill="1" applyBorder="1" applyAlignment="1">
      <alignment vertical="center" wrapText="1"/>
    </xf>
    <xf numFmtId="3" fontId="10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3" fontId="0" fillId="0" borderId="33" xfId="0" applyNumberFormat="1" applyBorder="1" applyAlignment="1">
      <alignment vertical="center"/>
    </xf>
    <xf numFmtId="3" fontId="3" fillId="0" borderId="35" xfId="0" applyNumberFormat="1" applyFont="1" applyBorder="1" applyAlignment="1">
      <alignment horizontal="right" vertical="center" wrapText="1" shrinkToFit="1"/>
    </xf>
    <xf numFmtId="3" fontId="3" fillId="0" borderId="35" xfId="0" applyNumberFormat="1" applyFont="1" applyBorder="1" applyAlignment="1">
      <alignment horizontal="right" vertical="center" shrinkToFit="1"/>
    </xf>
    <xf numFmtId="3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3" fontId="5" fillId="0" borderId="33" xfId="0" applyNumberFormat="1" applyFont="1" applyBorder="1" applyAlignment="1">
      <alignment vertical="center"/>
    </xf>
    <xf numFmtId="3" fontId="5" fillId="0" borderId="35" xfId="0" applyNumberFormat="1" applyFont="1" applyBorder="1" applyAlignment="1">
      <alignment vertical="center" wrapText="1" shrinkToFit="1"/>
    </xf>
    <xf numFmtId="3" fontId="5" fillId="0" borderId="35" xfId="0" applyNumberFormat="1" applyFont="1" applyBorder="1" applyAlignment="1">
      <alignment vertical="center" shrinkToFit="1"/>
    </xf>
    <xf numFmtId="3" fontId="5" fillId="0" borderId="35" xfId="0" applyNumberFormat="1" applyFont="1" applyBorder="1" applyAlignment="1">
      <alignment vertical="center"/>
    </xf>
    <xf numFmtId="3" fontId="0" fillId="0" borderId="33" xfId="0" applyNumberFormat="1" applyBorder="1" applyAlignment="1">
      <alignment horizontal="left" vertical="center"/>
    </xf>
    <xf numFmtId="3" fontId="0" fillId="0" borderId="35" xfId="0" applyNumberFormat="1" applyBorder="1" applyAlignment="1">
      <alignment vertical="center" wrapText="1" shrinkToFit="1"/>
    </xf>
    <xf numFmtId="3" fontId="0" fillId="3" borderId="39" xfId="0" applyNumberFormat="1" applyFill="1" applyBorder="1" applyAlignment="1">
      <alignment vertical="center" wrapText="1" shrinkToFit="1"/>
    </xf>
    <xf numFmtId="3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vertical="center"/>
    </xf>
    <xf numFmtId="0" fontId="3" fillId="3" borderId="36" xfId="0" applyFont="1" applyFill="1" applyBorder="1" applyAlignment="1">
      <alignment vertical="center"/>
    </xf>
    <xf numFmtId="0" fontId="3" fillId="3" borderId="37" xfId="0" applyFont="1" applyFill="1" applyBorder="1" applyAlignment="1">
      <alignment vertical="center"/>
    </xf>
    <xf numFmtId="3" fontId="3" fillId="0" borderId="35" xfId="0" applyNumberFormat="1" applyFont="1" applyBorder="1" applyAlignment="1">
      <alignment vertical="center"/>
    </xf>
    <xf numFmtId="3" fontId="3" fillId="3" borderId="39" xfId="0" applyNumberFormat="1" applyFont="1" applyFill="1" applyBorder="1" applyAlignment="1">
      <alignment vertical="center"/>
    </xf>
    <xf numFmtId="4" fontId="3" fillId="0" borderId="35" xfId="0" applyNumberFormat="1" applyFont="1" applyBorder="1" applyAlignment="1">
      <alignment horizontal="center" vertical="center"/>
    </xf>
    <xf numFmtId="4" fontId="3" fillId="0" borderId="35" xfId="0" applyNumberFormat="1" applyFont="1" applyBorder="1" applyAlignment="1">
      <alignment vertical="center"/>
    </xf>
    <xf numFmtId="4" fontId="3" fillId="3" borderId="39" xfId="0" applyNumberFormat="1" applyFont="1" applyFill="1" applyBorder="1" applyAlignment="1">
      <alignment horizontal="center" vertical="center"/>
    </xf>
    <xf numFmtId="4" fontId="3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1" fillId="0" borderId="21" xfId="0" applyFon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0" fontId="16" fillId="0" borderId="0" xfId="0" applyFont="1" applyAlignment="1">
      <alignment horizontal="center" vertical="top" shrinkToFit="1"/>
    </xf>
    <xf numFmtId="4" fontId="16" fillId="0" borderId="0" xfId="0" applyNumberFormat="1" applyFont="1" applyAlignment="1">
      <alignment vertical="top" shrinkToFit="1"/>
    </xf>
    <xf numFmtId="4" fontId="16" fillId="4" borderId="0" xfId="0" applyNumberFormat="1" applyFont="1" applyFill="1" applyAlignment="1" applyProtection="1">
      <alignment vertical="top" shrinkToFit="1"/>
      <protection locked="0"/>
    </xf>
    <xf numFmtId="0" fontId="17" fillId="0" borderId="0" xfId="0" applyFont="1" applyAlignment="1">
      <alignment horizontal="center" vertical="top" wrapText="1" shrinkToFit="1"/>
    </xf>
    <xf numFmtId="0" fontId="17" fillId="0" borderId="0" xfId="0" applyFont="1" applyAlignment="1">
      <alignment vertical="top" wrapText="1" shrinkToFit="1"/>
    </xf>
    <xf numFmtId="4" fontId="5" fillId="3" borderId="0" xfId="0" applyNumberFormat="1" applyFont="1" applyFill="1" applyAlignment="1">
      <alignment vertical="top" shrinkToFit="1"/>
    </xf>
    <xf numFmtId="0" fontId="5" fillId="3" borderId="29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4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40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4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4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164" fontId="16" fillId="4" borderId="0" xfId="0" applyNumberFormat="1" applyFont="1" applyFill="1" applyAlignment="1" applyProtection="1">
      <alignment vertical="top" shrinkToFit="1"/>
      <protection locked="0"/>
    </xf>
    <xf numFmtId="4" fontId="5" fillId="3" borderId="22" xfId="0" applyNumberFormat="1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0" fontId="17" fillId="0" borderId="0" xfId="0" quotePrefix="1" applyFont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16" fillId="0" borderId="0" xfId="0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19" fillId="3" borderId="36" xfId="2" applyFont="1" applyFill="1" applyBorder="1"/>
    <xf numFmtId="3" fontId="3" fillId="0" borderId="39" xfId="0" applyNumberFormat="1" applyFont="1" applyBorder="1" applyAlignment="1">
      <alignment vertical="center"/>
    </xf>
    <xf numFmtId="0" fontId="3" fillId="2" borderId="0" xfId="0" applyFont="1" applyFill="1" applyAlignment="1">
      <alignment horizontal="left" wrapText="1"/>
    </xf>
    <xf numFmtId="49" fontId="3" fillId="0" borderId="33" xfId="0" applyNumberFormat="1" applyFont="1" applyBorder="1" applyAlignment="1">
      <alignment vertical="center" wrapText="1"/>
    </xf>
    <xf numFmtId="49" fontId="3" fillId="0" borderId="34" xfId="0" applyNumberFormat="1" applyFont="1" applyBorder="1" applyAlignment="1">
      <alignment vertical="center" wrapText="1"/>
    </xf>
    <xf numFmtId="3" fontId="0" fillId="0" borderId="34" xfId="0" applyNumberFormat="1" applyBorder="1" applyAlignment="1">
      <alignment vertical="center"/>
    </xf>
    <xf numFmtId="3" fontId="0" fillId="0" borderId="34" xfId="0" applyNumberFormat="1" applyBorder="1" applyAlignment="1">
      <alignment vertical="center" wrapText="1"/>
    </xf>
    <xf numFmtId="3" fontId="5" fillId="0" borderId="34" xfId="0" applyNumberFormat="1" applyFont="1" applyBorder="1" applyAlignment="1">
      <alignment vertical="center"/>
    </xf>
    <xf numFmtId="3" fontId="5" fillId="0" borderId="34" xfId="0" applyNumberFormat="1" applyFont="1" applyBorder="1" applyAlignment="1">
      <alignment vertical="center" wrapText="1"/>
    </xf>
    <xf numFmtId="3" fontId="0" fillId="3" borderId="36" xfId="0" applyNumberFormat="1" applyFill="1" applyBorder="1" applyAlignment="1">
      <alignment vertical="center"/>
    </xf>
    <xf numFmtId="3" fontId="0" fillId="3" borderId="37" xfId="0" applyNumberFormat="1" applyFill="1" applyBorder="1" applyAlignment="1">
      <alignment vertical="center"/>
    </xf>
    <xf numFmtId="3" fontId="0" fillId="3" borderId="38" xfId="0" applyNumberFormat="1" applyFill="1" applyBorder="1" applyAlignment="1">
      <alignment vertical="center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4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</cellXfs>
  <cellStyles count="3">
    <cellStyle name="Normální" xfId="0" builtinId="0"/>
    <cellStyle name="normální 2" xfId="1" xr:uid="{00000000-0005-0000-0000-000001000000}"/>
    <cellStyle name="normální_POL.XLS" xfId="2" xr:uid="{00000000-0005-0000-0000-000002000000}"/>
  </cellStyles>
  <dxfs count="0"/>
  <tableStyles count="0" defaultTableStyle="TableStyleMedium9" defaultPivotStyle="PivotStyleLight16"/>
  <colors>
    <mruColors>
      <color rgb="FFD6E1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3\homes3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7" t="s">
        <v>40</v>
      </c>
    </row>
    <row r="2" spans="1:7" ht="57.75" customHeight="1" x14ac:dyDescent="0.2">
      <c r="A2" s="183" t="s">
        <v>41</v>
      </c>
      <c r="B2" s="183"/>
      <c r="C2" s="183"/>
      <c r="D2" s="183"/>
      <c r="E2" s="183"/>
      <c r="F2" s="183"/>
      <c r="G2" s="183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0"/>
  <sheetViews>
    <sheetView showGridLines="0" topLeftCell="B49" zoomScaleNormal="100" zoomScaleSheetLayoutView="75" workbookViewId="0">
      <selection activeCell="G23" sqref="G23:I23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9" width="12.7109375" customWidth="1"/>
    <col min="10" max="10" width="6.7109375" customWidth="1"/>
    <col min="11" max="11" width="4.28515625" customWidth="1"/>
    <col min="12" max="15" width="10.7109375" customWidth="1"/>
  </cols>
  <sheetData>
    <row r="1" spans="1:15" ht="33.75" customHeight="1" x14ac:dyDescent="0.2">
      <c r="A1" s="62" t="s">
        <v>38</v>
      </c>
      <c r="B1" s="210" t="s">
        <v>4</v>
      </c>
      <c r="C1" s="211"/>
      <c r="D1" s="211"/>
      <c r="E1" s="211"/>
      <c r="F1" s="211"/>
      <c r="G1" s="211"/>
      <c r="H1" s="211"/>
      <c r="I1" s="211"/>
      <c r="J1" s="212"/>
    </row>
    <row r="2" spans="1:15" ht="36" customHeight="1" x14ac:dyDescent="0.2">
      <c r="A2" s="2"/>
      <c r="B2" s="69" t="s">
        <v>24</v>
      </c>
      <c r="C2" s="70"/>
      <c r="D2" s="71" t="s">
        <v>50</v>
      </c>
      <c r="E2" s="216" t="s">
        <v>51</v>
      </c>
      <c r="F2" s="217"/>
      <c r="G2" s="217"/>
      <c r="H2" s="217"/>
      <c r="I2" s="217"/>
      <c r="J2" s="218"/>
      <c r="O2" s="1"/>
    </row>
    <row r="3" spans="1:15" ht="27" customHeight="1" x14ac:dyDescent="0.2">
      <c r="A3" s="2"/>
      <c r="B3" s="72" t="s">
        <v>47</v>
      </c>
      <c r="C3" s="70"/>
      <c r="D3" s="73" t="s">
        <v>45</v>
      </c>
      <c r="E3" s="219" t="s">
        <v>46</v>
      </c>
      <c r="F3" s="220"/>
      <c r="G3" s="220"/>
      <c r="H3" s="220"/>
      <c r="I3" s="220"/>
      <c r="J3" s="221"/>
    </row>
    <row r="4" spans="1:15" ht="23.25" customHeight="1" x14ac:dyDescent="0.2">
      <c r="A4" s="68">
        <v>1014</v>
      </c>
      <c r="B4" s="74" t="s">
        <v>48</v>
      </c>
      <c r="C4" s="75"/>
      <c r="D4" s="76" t="s">
        <v>43</v>
      </c>
      <c r="E4" s="207" t="s">
        <v>292</v>
      </c>
      <c r="F4" s="208"/>
      <c r="G4" s="208"/>
      <c r="H4" s="208"/>
      <c r="I4" s="208"/>
      <c r="J4" s="209"/>
    </row>
    <row r="5" spans="1:15" ht="24" customHeight="1" x14ac:dyDescent="0.2">
      <c r="A5" s="2"/>
      <c r="B5" s="39" t="s">
        <v>23</v>
      </c>
      <c r="D5" s="28"/>
      <c r="E5" s="22"/>
      <c r="F5" s="22"/>
      <c r="G5" s="22"/>
      <c r="H5" s="24" t="s">
        <v>42</v>
      </c>
      <c r="I5" s="28"/>
      <c r="J5" s="8"/>
    </row>
    <row r="6" spans="1:15" ht="15.75" customHeight="1" x14ac:dyDescent="0.2">
      <c r="A6" s="2"/>
      <c r="B6" s="35"/>
      <c r="C6" s="22"/>
      <c r="D6" s="28"/>
      <c r="E6" s="22"/>
      <c r="F6" s="22"/>
      <c r="G6" s="22"/>
      <c r="H6" s="24" t="s">
        <v>36</v>
      </c>
      <c r="I6" s="28"/>
      <c r="J6" s="8"/>
    </row>
    <row r="7" spans="1:15" ht="15.75" customHeight="1" x14ac:dyDescent="0.2">
      <c r="A7" s="2"/>
      <c r="B7" s="36"/>
      <c r="C7" s="23"/>
      <c r="D7" s="29"/>
      <c r="E7" s="30"/>
      <c r="F7" s="30"/>
      <c r="G7" s="30"/>
      <c r="H7" s="31"/>
      <c r="I7" s="30"/>
      <c r="J7" s="42"/>
    </row>
    <row r="8" spans="1:15" ht="24" hidden="1" customHeight="1" x14ac:dyDescent="0.2">
      <c r="A8" s="2"/>
      <c r="B8" s="39" t="s">
        <v>21</v>
      </c>
      <c r="D8" s="28"/>
      <c r="H8" s="24" t="s">
        <v>42</v>
      </c>
      <c r="I8" s="28"/>
      <c r="J8" s="8"/>
    </row>
    <row r="9" spans="1:15" ht="15.75" hidden="1" customHeight="1" x14ac:dyDescent="0.2">
      <c r="A9" s="2"/>
      <c r="B9" s="2"/>
      <c r="D9" s="28"/>
      <c r="H9" s="24" t="s">
        <v>36</v>
      </c>
      <c r="I9" s="28"/>
      <c r="J9" s="8"/>
    </row>
    <row r="10" spans="1:15" ht="15.75" hidden="1" customHeight="1" x14ac:dyDescent="0.2">
      <c r="A10" s="2"/>
      <c r="B10" s="43"/>
      <c r="C10" s="23"/>
      <c r="D10" s="29"/>
      <c r="E10" s="31"/>
      <c r="F10" s="31"/>
      <c r="G10" s="14"/>
      <c r="H10" s="14"/>
      <c r="I10" s="44"/>
      <c r="J10" s="42"/>
    </row>
    <row r="11" spans="1:15" ht="24" customHeight="1" x14ac:dyDescent="0.2">
      <c r="A11" s="2"/>
      <c r="B11" s="39" t="s">
        <v>20</v>
      </c>
      <c r="D11" s="223"/>
      <c r="E11" s="223"/>
      <c r="F11" s="223"/>
      <c r="G11" s="223"/>
      <c r="H11" s="24" t="s">
        <v>42</v>
      </c>
      <c r="I11" s="78"/>
      <c r="J11" s="8"/>
    </row>
    <row r="12" spans="1:15" ht="15.75" customHeight="1" x14ac:dyDescent="0.2">
      <c r="A12" s="2"/>
      <c r="B12" s="35"/>
      <c r="C12" s="22"/>
      <c r="D12" s="205"/>
      <c r="E12" s="205"/>
      <c r="F12" s="205"/>
      <c r="G12" s="205"/>
      <c r="H12" s="24" t="s">
        <v>36</v>
      </c>
      <c r="I12" s="78"/>
      <c r="J12" s="8"/>
    </row>
    <row r="13" spans="1:15" ht="15.75" customHeight="1" x14ac:dyDescent="0.2">
      <c r="A13" s="2"/>
      <c r="B13" s="36"/>
      <c r="C13" s="77"/>
      <c r="D13" s="206"/>
      <c r="E13" s="206"/>
      <c r="F13" s="206"/>
      <c r="G13" s="206"/>
      <c r="H13" s="25"/>
      <c r="I13" s="30"/>
      <c r="J13" s="42"/>
    </row>
    <row r="14" spans="1:15" ht="24" hidden="1" customHeight="1" x14ac:dyDescent="0.2">
      <c r="A14" s="2"/>
      <c r="B14" s="55" t="s">
        <v>22</v>
      </c>
      <c r="C14" s="56"/>
      <c r="D14" s="57" t="s">
        <v>49</v>
      </c>
      <c r="E14" s="58"/>
      <c r="F14" s="58"/>
      <c r="G14" s="58"/>
      <c r="H14" s="59"/>
      <c r="I14" s="58"/>
      <c r="J14" s="60"/>
    </row>
    <row r="15" spans="1:15" ht="32.25" customHeight="1" x14ac:dyDescent="0.2">
      <c r="A15" s="2"/>
      <c r="B15" s="43" t="s">
        <v>34</v>
      </c>
      <c r="C15" s="61"/>
      <c r="D15" s="14"/>
      <c r="E15" s="222"/>
      <c r="F15" s="222"/>
      <c r="G15" s="224"/>
      <c r="H15" s="224"/>
      <c r="I15" s="224" t="s">
        <v>31</v>
      </c>
      <c r="J15" s="225"/>
    </row>
    <row r="16" spans="1:15" ht="23.25" customHeight="1" x14ac:dyDescent="0.2">
      <c r="A16" s="129" t="s">
        <v>26</v>
      </c>
      <c r="B16" s="46" t="s">
        <v>26</v>
      </c>
      <c r="C16" s="47"/>
      <c r="D16" s="48"/>
      <c r="E16" s="198"/>
      <c r="F16" s="199"/>
      <c r="G16" s="198"/>
      <c r="H16" s="199"/>
      <c r="I16" s="198">
        <f>SUMIF(F49:F66,A16,I49:I66)+SUMIF(F49:F66,"PSU",I49:I66)</f>
        <v>0</v>
      </c>
      <c r="J16" s="200"/>
    </row>
    <row r="17" spans="1:10" ht="23.25" customHeight="1" x14ac:dyDescent="0.2">
      <c r="A17" s="129" t="s">
        <v>27</v>
      </c>
      <c r="B17" s="46" t="s">
        <v>27</v>
      </c>
      <c r="C17" s="47"/>
      <c r="D17" s="48"/>
      <c r="E17" s="198"/>
      <c r="F17" s="199"/>
      <c r="G17" s="198"/>
      <c r="H17" s="199"/>
      <c r="I17" s="198">
        <f>SUMIF(F49:F66,A17,I49:I66)</f>
        <v>0</v>
      </c>
      <c r="J17" s="200"/>
    </row>
    <row r="18" spans="1:10" ht="23.25" customHeight="1" x14ac:dyDescent="0.2">
      <c r="A18" s="129" t="s">
        <v>28</v>
      </c>
      <c r="B18" s="46" t="s">
        <v>28</v>
      </c>
      <c r="C18" s="47"/>
      <c r="D18" s="48"/>
      <c r="E18" s="198"/>
      <c r="F18" s="199"/>
      <c r="G18" s="198"/>
      <c r="H18" s="199"/>
      <c r="I18" s="198">
        <f>SUMIF(F49:F66,A18,I49:I66)</f>
        <v>0</v>
      </c>
      <c r="J18" s="200"/>
    </row>
    <row r="19" spans="1:10" ht="23.25" customHeight="1" x14ac:dyDescent="0.2">
      <c r="A19" s="129" t="s">
        <v>90</v>
      </c>
      <c r="B19" s="46" t="s">
        <v>29</v>
      </c>
      <c r="C19" s="47"/>
      <c r="D19" s="48"/>
      <c r="E19" s="198"/>
      <c r="F19" s="199"/>
      <c r="G19" s="198"/>
      <c r="H19" s="199"/>
      <c r="I19" s="198">
        <f>SUMIF(F49:F66,A19,I49:I66)</f>
        <v>0</v>
      </c>
      <c r="J19" s="200"/>
    </row>
    <row r="20" spans="1:10" ht="23.25" customHeight="1" x14ac:dyDescent="0.2">
      <c r="A20" s="129" t="s">
        <v>91</v>
      </c>
      <c r="B20" s="46" t="s">
        <v>30</v>
      </c>
      <c r="C20" s="47"/>
      <c r="D20" s="48"/>
      <c r="E20" s="198"/>
      <c r="F20" s="199"/>
      <c r="G20" s="198"/>
      <c r="H20" s="199"/>
      <c r="I20" s="198">
        <f>SUMIF(F49:F66,A20,I49:I66)</f>
        <v>0</v>
      </c>
      <c r="J20" s="200"/>
    </row>
    <row r="21" spans="1:10" ht="23.25" customHeight="1" x14ac:dyDescent="0.2">
      <c r="A21" s="2"/>
      <c r="B21" s="63" t="s">
        <v>31</v>
      </c>
      <c r="C21" s="64"/>
      <c r="D21" s="65"/>
      <c r="E21" s="201"/>
      <c r="F21" s="226"/>
      <c r="G21" s="201"/>
      <c r="H21" s="226"/>
      <c r="I21" s="201">
        <f t="shared" ref="I21" si="0">SUM(I67)</f>
        <v>0</v>
      </c>
      <c r="J21" s="202"/>
    </row>
    <row r="22" spans="1:10" ht="33" customHeight="1" x14ac:dyDescent="0.2">
      <c r="A22" s="2"/>
      <c r="B22" s="54" t="s">
        <v>35</v>
      </c>
      <c r="C22" s="47"/>
      <c r="D22" s="48"/>
      <c r="E22" s="53"/>
      <c r="F22" s="50"/>
      <c r="G22" s="41"/>
      <c r="H22" s="41"/>
      <c r="I22" s="41"/>
      <c r="J22" s="51"/>
    </row>
    <row r="23" spans="1:10" ht="23.25" customHeight="1" x14ac:dyDescent="0.2">
      <c r="A23" s="2">
        <f>ZakladDPHSni*SazbaDPH1/100</f>
        <v>0</v>
      </c>
      <c r="B23" s="46" t="s">
        <v>13</v>
      </c>
      <c r="C23" s="47"/>
      <c r="D23" s="48"/>
      <c r="E23" s="49">
        <v>15</v>
      </c>
      <c r="F23" s="50" t="s">
        <v>0</v>
      </c>
      <c r="G23" s="196">
        <f t="shared" ref="G23" si="1">SUM(I21)</f>
        <v>0</v>
      </c>
      <c r="H23" s="197"/>
      <c r="I23" s="197"/>
      <c r="J23" s="51" t="str">
        <f t="shared" ref="J23:J28" si="2">Mena</f>
        <v>CZK</v>
      </c>
    </row>
    <row r="24" spans="1:10" ht="23.25" customHeight="1" x14ac:dyDescent="0.2">
      <c r="A24" s="2">
        <f>(A23-INT(A23))*100</f>
        <v>0</v>
      </c>
      <c r="B24" s="46" t="s">
        <v>14</v>
      </c>
      <c r="C24" s="47"/>
      <c r="D24" s="48"/>
      <c r="E24" s="49">
        <f>SazbaDPH1</f>
        <v>15</v>
      </c>
      <c r="F24" s="50" t="s">
        <v>0</v>
      </c>
      <c r="G24" s="194">
        <f>IF(A24&gt;50, ROUNDUP(A23, 0), ROUNDDOWN(A23, 0))</f>
        <v>0</v>
      </c>
      <c r="H24" s="195"/>
      <c r="I24" s="195"/>
      <c r="J24" s="51" t="str">
        <f t="shared" si="2"/>
        <v>CZK</v>
      </c>
    </row>
    <row r="25" spans="1:10" ht="23.25" customHeight="1" x14ac:dyDescent="0.2">
      <c r="A25" s="2">
        <f>ZakladDPHZakl*SazbaDPH2/100</f>
        <v>0</v>
      </c>
      <c r="B25" s="46" t="s">
        <v>15</v>
      </c>
      <c r="C25" s="47"/>
      <c r="D25" s="48"/>
      <c r="E25" s="49">
        <v>21</v>
      </c>
      <c r="F25" s="50" t="s">
        <v>0</v>
      </c>
      <c r="G25" s="196">
        <f>ZakladDPHZaklVypocet</f>
        <v>0</v>
      </c>
      <c r="H25" s="197"/>
      <c r="I25" s="197"/>
      <c r="J25" s="51" t="str">
        <f t="shared" si="2"/>
        <v>CZK</v>
      </c>
    </row>
    <row r="26" spans="1:10" ht="23.25" customHeight="1" x14ac:dyDescent="0.2">
      <c r="A26" s="2">
        <f>(A25-INT(A25))*100</f>
        <v>0</v>
      </c>
      <c r="B26" s="40" t="s">
        <v>16</v>
      </c>
      <c r="C26" s="18"/>
      <c r="D26" s="14"/>
      <c r="E26" s="37">
        <f>SazbaDPH2</f>
        <v>21</v>
      </c>
      <c r="F26" s="38" t="s">
        <v>0</v>
      </c>
      <c r="G26" s="213">
        <f>IF(A26&gt;50, ROUNDUP(A25, 0), ROUNDDOWN(A25, 0))</f>
        <v>0</v>
      </c>
      <c r="H26" s="214"/>
      <c r="I26" s="214"/>
      <c r="J26" s="45" t="str">
        <f t="shared" si="2"/>
        <v>CZK</v>
      </c>
    </row>
    <row r="27" spans="1:10" ht="23.25" customHeight="1" thickBot="1" x14ac:dyDescent="0.25">
      <c r="A27" s="2">
        <f>ZakladDPHSni+DPHSni+ZakladDPHZakl+DPHZakl</f>
        <v>0</v>
      </c>
      <c r="B27" s="39" t="s">
        <v>5</v>
      </c>
      <c r="C27" s="16"/>
      <c r="D27" s="19"/>
      <c r="E27" s="16"/>
      <c r="F27" s="17"/>
      <c r="G27" s="215">
        <f>CenaCelkem-(ZakladDPHSni+DPHSni+ZakladDPHZakl+DPHZakl)</f>
        <v>0</v>
      </c>
      <c r="H27" s="215"/>
      <c r="I27" s="215"/>
      <c r="J27" s="52" t="str">
        <f t="shared" si="2"/>
        <v>CZK</v>
      </c>
    </row>
    <row r="28" spans="1:10" ht="27.75" hidden="1" customHeight="1" thickBot="1" x14ac:dyDescent="0.25">
      <c r="A28" s="2"/>
      <c r="B28" s="106" t="s">
        <v>25</v>
      </c>
      <c r="C28" s="107"/>
      <c r="D28" s="107"/>
      <c r="E28" s="108"/>
      <c r="F28" s="109"/>
      <c r="G28" s="204">
        <f>ZakladDPHSniVypocet+ZakladDPHZaklVypocet</f>
        <v>0</v>
      </c>
      <c r="H28" s="204"/>
      <c r="I28" s="204"/>
      <c r="J28" s="110" t="str">
        <f t="shared" si="2"/>
        <v>CZK</v>
      </c>
    </row>
    <row r="29" spans="1:10" ht="27.75" customHeight="1" thickBot="1" x14ac:dyDescent="0.25">
      <c r="A29" s="2">
        <f>(A27-INT(A27))*100</f>
        <v>0</v>
      </c>
      <c r="B29" s="106" t="s">
        <v>37</v>
      </c>
      <c r="C29" s="111"/>
      <c r="D29" s="111"/>
      <c r="E29" s="111"/>
      <c r="F29" s="111"/>
      <c r="G29" s="203">
        <f>IF(A29&gt;50, ROUNDUP(A27, 0), ROUNDDOWN(A27, 0))</f>
        <v>0</v>
      </c>
      <c r="H29" s="203"/>
      <c r="I29" s="203"/>
      <c r="J29" s="112" t="s">
        <v>54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20"/>
      <c r="C32" s="15" t="s">
        <v>12</v>
      </c>
      <c r="D32" s="33"/>
      <c r="E32" s="33"/>
      <c r="F32" s="15" t="s">
        <v>11</v>
      </c>
      <c r="G32" s="33"/>
      <c r="H32" s="34">
        <f ca="1">TODAY()</f>
        <v>45812</v>
      </c>
      <c r="I32" s="33"/>
      <c r="J32" s="9"/>
    </row>
    <row r="33" spans="1:10" ht="47.25" customHeight="1" x14ac:dyDescent="0.2">
      <c r="A33" s="2"/>
      <c r="B33" s="2"/>
      <c r="J33" s="9"/>
    </row>
    <row r="34" spans="1:10" s="27" customFormat="1" ht="18.75" customHeight="1" x14ac:dyDescent="0.2">
      <c r="A34" s="26"/>
      <c r="B34" s="26"/>
      <c r="D34" s="21"/>
      <c r="E34" s="21"/>
      <c r="G34" s="21"/>
      <c r="H34" s="21"/>
      <c r="I34" s="21"/>
      <c r="J34" s="32"/>
    </row>
    <row r="35" spans="1:10" ht="12.75" customHeight="1" x14ac:dyDescent="0.2">
      <c r="A35" s="2"/>
      <c r="B35" s="2"/>
      <c r="D35" s="193" t="s">
        <v>2</v>
      </c>
      <c r="E35" s="193"/>
      <c r="H35" s="10" t="s">
        <v>3</v>
      </c>
      <c r="J35" s="9"/>
    </row>
    <row r="36" spans="1:10" ht="13.5" customHeight="1" thickBot="1" x14ac:dyDescent="0.25">
      <c r="A36" s="11"/>
      <c r="B36" s="11"/>
      <c r="C36" s="12"/>
      <c r="D36" s="12"/>
      <c r="E36" s="12"/>
      <c r="F36" s="12"/>
      <c r="G36" s="12"/>
      <c r="H36" s="12"/>
      <c r="I36" s="12"/>
      <c r="J36" s="13"/>
    </row>
    <row r="37" spans="1:10" ht="27" hidden="1" customHeight="1" x14ac:dyDescent="0.2">
      <c r="B37" s="83" t="s">
        <v>17</v>
      </c>
      <c r="C37" s="84"/>
      <c r="D37" s="84"/>
      <c r="E37" s="84"/>
      <c r="F37" s="85"/>
      <c r="G37" s="85"/>
      <c r="H37" s="85"/>
      <c r="I37" s="85"/>
      <c r="J37" s="84"/>
    </row>
    <row r="38" spans="1:10" ht="25.5" hidden="1" customHeight="1" x14ac:dyDescent="0.2">
      <c r="A38" s="82" t="s">
        <v>39</v>
      </c>
      <c r="B38" s="86" t="s">
        <v>18</v>
      </c>
      <c r="C38" s="87" t="s">
        <v>6</v>
      </c>
      <c r="D38" s="88"/>
      <c r="E38" s="88"/>
      <c r="F38" s="89" t="str">
        <f>B23</f>
        <v>Základ pro sníženou DPH</v>
      </c>
      <c r="G38" s="89" t="str">
        <f>B25</f>
        <v>Základ pro základní DPH</v>
      </c>
      <c r="H38" s="90" t="s">
        <v>19</v>
      </c>
      <c r="I38" s="90" t="s">
        <v>1</v>
      </c>
      <c r="J38" s="91" t="s">
        <v>0</v>
      </c>
    </row>
    <row r="39" spans="1:10" ht="25.5" hidden="1" customHeight="1" x14ac:dyDescent="0.2">
      <c r="A39" s="82">
        <v>1</v>
      </c>
      <c r="B39" s="92" t="s">
        <v>52</v>
      </c>
      <c r="C39" s="186"/>
      <c r="D39" s="187"/>
      <c r="E39" s="187"/>
      <c r="F39" s="93">
        <f>'01 02 Pol'!AE128</f>
        <v>0</v>
      </c>
      <c r="G39" s="94">
        <f>'01 02 Pol'!AF128</f>
        <v>0</v>
      </c>
      <c r="H39" s="95">
        <f>(F39*SazbaDPH1/100)+(G39*SazbaDPH2/100)</f>
        <v>0</v>
      </c>
      <c r="I39" s="95">
        <f>F39+G39+H39</f>
        <v>0</v>
      </c>
      <c r="J39" s="96" t="str">
        <f>IF(CenaCelkemVypocet=0,"",I39/CenaCelkemVypocet*100)</f>
        <v/>
      </c>
    </row>
    <row r="40" spans="1:10" ht="25.5" hidden="1" customHeight="1" x14ac:dyDescent="0.2">
      <c r="A40" s="82">
        <v>2</v>
      </c>
      <c r="B40" s="97" t="s">
        <v>45</v>
      </c>
      <c r="C40" s="188" t="s">
        <v>46</v>
      </c>
      <c r="D40" s="189"/>
      <c r="E40" s="189"/>
      <c r="F40" s="98">
        <f>'01 02 Pol'!AE128</f>
        <v>0</v>
      </c>
      <c r="G40" s="99">
        <f>'01 02 Pol'!AF128</f>
        <v>0</v>
      </c>
      <c r="H40" s="99">
        <f>(F40*SazbaDPH1/100)+(G40*SazbaDPH2/100)</f>
        <v>0</v>
      </c>
      <c r="I40" s="99">
        <f>F40+G40+H40</f>
        <v>0</v>
      </c>
      <c r="J40" s="100" t="str">
        <f>IF(CenaCelkemVypocet=0,"",I40/CenaCelkemVypocet*100)</f>
        <v/>
      </c>
    </row>
    <row r="41" spans="1:10" ht="25.5" hidden="1" customHeight="1" x14ac:dyDescent="0.2">
      <c r="A41" s="82">
        <v>3</v>
      </c>
      <c r="B41" s="101" t="s">
        <v>43</v>
      </c>
      <c r="C41" s="186" t="s">
        <v>44</v>
      </c>
      <c r="D41" s="187"/>
      <c r="E41" s="187"/>
      <c r="F41" s="102">
        <f>'01 02 Pol'!AE128</f>
        <v>0</v>
      </c>
      <c r="G41" s="95">
        <f>'01 02 Pol'!AF128</f>
        <v>0</v>
      </c>
      <c r="H41" s="95">
        <f>(F41*SazbaDPH1/100)+(G41*SazbaDPH2/100)</f>
        <v>0</v>
      </c>
      <c r="I41" s="95">
        <f>F41+G41+H41</f>
        <v>0</v>
      </c>
      <c r="J41" s="96" t="str">
        <f>IF(CenaCelkemVypocet=0,"",I41/CenaCelkemVypocet*100)</f>
        <v/>
      </c>
    </row>
    <row r="42" spans="1:10" ht="25.5" hidden="1" customHeight="1" x14ac:dyDescent="0.2">
      <c r="A42" s="82"/>
      <c r="B42" s="190" t="s">
        <v>53</v>
      </c>
      <c r="C42" s="191"/>
      <c r="D42" s="191"/>
      <c r="E42" s="192"/>
      <c r="F42" s="103">
        <f>SUMIF(A39:A41,"=1",F39:F41)</f>
        <v>0</v>
      </c>
      <c r="G42" s="104">
        <f>SUMIF(A39:A41,"=1",G39:G41)</f>
        <v>0</v>
      </c>
      <c r="H42" s="104">
        <f>SUMIF(A39:A41,"=1",H39:H41)</f>
        <v>0</v>
      </c>
      <c r="I42" s="104">
        <f>SUMIF(A39:A41,"=1",I39:I41)</f>
        <v>0</v>
      </c>
      <c r="J42" s="105">
        <f>SUMIF(A39:A41,"=1",J39:J41)</f>
        <v>0</v>
      </c>
    </row>
    <row r="46" spans="1:10" ht="15.75" x14ac:dyDescent="0.25">
      <c r="B46" s="113" t="s">
        <v>55</v>
      </c>
    </row>
    <row r="48" spans="1:10" ht="25.5" customHeight="1" x14ac:dyDescent="0.2">
      <c r="A48" s="114"/>
      <c r="B48" s="117" t="s">
        <v>18</v>
      </c>
      <c r="C48" s="117" t="s">
        <v>6</v>
      </c>
      <c r="D48" s="118"/>
      <c r="E48" s="118"/>
      <c r="F48" s="119" t="s">
        <v>56</v>
      </c>
      <c r="G48" s="119"/>
      <c r="H48" s="119"/>
      <c r="I48" s="119" t="s">
        <v>31</v>
      </c>
      <c r="J48" s="119" t="s">
        <v>0</v>
      </c>
    </row>
    <row r="49" spans="1:10" ht="25.5" customHeight="1" x14ac:dyDescent="0.2">
      <c r="A49" s="115"/>
      <c r="B49" s="120" t="s">
        <v>57</v>
      </c>
      <c r="C49" s="184" t="s">
        <v>58</v>
      </c>
      <c r="D49" s="185"/>
      <c r="E49" s="185"/>
      <c r="F49" s="125" t="s">
        <v>26</v>
      </c>
      <c r="G49" s="126"/>
      <c r="H49" s="126"/>
      <c r="I49" s="126">
        <f>'01 02 Pol'!G8</f>
        <v>0</v>
      </c>
      <c r="J49" s="123" t="str">
        <f>IF(I67=0,"",I49/I67*100)</f>
        <v/>
      </c>
    </row>
    <row r="50" spans="1:10" ht="25.5" customHeight="1" x14ac:dyDescent="0.2">
      <c r="A50" s="115"/>
      <c r="B50" s="120" t="s">
        <v>59</v>
      </c>
      <c r="C50" s="184" t="s">
        <v>60</v>
      </c>
      <c r="D50" s="185"/>
      <c r="E50" s="185"/>
      <c r="F50" s="125" t="s">
        <v>26</v>
      </c>
      <c r="G50" s="126"/>
      <c r="H50" s="126"/>
      <c r="I50" s="126">
        <f>'01 02 Pol'!G21</f>
        <v>0</v>
      </c>
      <c r="J50" s="123" t="str">
        <f>IF(I67=0,"",I50/I67*100)</f>
        <v/>
      </c>
    </row>
    <row r="51" spans="1:10" ht="25.5" customHeight="1" x14ac:dyDescent="0.2">
      <c r="A51" s="115"/>
      <c r="B51" s="120" t="s">
        <v>61</v>
      </c>
      <c r="C51" s="184" t="s">
        <v>62</v>
      </c>
      <c r="D51" s="185"/>
      <c r="E51" s="185"/>
      <c r="F51" s="125" t="s">
        <v>26</v>
      </c>
      <c r="G51" s="126"/>
      <c r="H51" s="126"/>
      <c r="I51" s="126">
        <f>'01 02 Pol'!G24</f>
        <v>0</v>
      </c>
      <c r="J51" s="123" t="str">
        <f>IF(I67=0,"",I51/I67*100)</f>
        <v/>
      </c>
    </row>
    <row r="52" spans="1:10" ht="25.5" customHeight="1" x14ac:dyDescent="0.2">
      <c r="A52" s="115"/>
      <c r="B52" s="120" t="s">
        <v>309</v>
      </c>
      <c r="C52" s="184" t="s">
        <v>310</v>
      </c>
      <c r="D52" s="185"/>
      <c r="E52" s="185"/>
      <c r="F52" s="125" t="s">
        <v>26</v>
      </c>
      <c r="G52" s="126"/>
      <c r="H52" s="126"/>
      <c r="I52" s="126">
        <f>SUM('01 02 Pol'!G26)</f>
        <v>0</v>
      </c>
      <c r="J52" s="182"/>
    </row>
    <row r="53" spans="1:10" ht="25.5" customHeight="1" x14ac:dyDescent="0.2">
      <c r="A53" s="115"/>
      <c r="B53" s="120" t="s">
        <v>63</v>
      </c>
      <c r="C53" s="184" t="s">
        <v>64</v>
      </c>
      <c r="D53" s="185"/>
      <c r="E53" s="185"/>
      <c r="F53" s="125" t="s">
        <v>26</v>
      </c>
      <c r="G53" s="126"/>
      <c r="H53" s="126"/>
      <c r="I53" s="126">
        <f>'01 02 Pol'!G29</f>
        <v>0</v>
      </c>
      <c r="J53" s="123" t="str">
        <f>IF(I67=0,"",I53/I67*100)</f>
        <v/>
      </c>
    </row>
    <row r="54" spans="1:10" ht="25.5" customHeight="1" x14ac:dyDescent="0.2">
      <c r="A54" s="115"/>
      <c r="B54" s="120" t="s">
        <v>65</v>
      </c>
      <c r="C54" s="184" t="s">
        <v>66</v>
      </c>
      <c r="D54" s="185"/>
      <c r="E54" s="185"/>
      <c r="F54" s="125" t="s">
        <v>26</v>
      </c>
      <c r="G54" s="126"/>
      <c r="H54" s="126"/>
      <c r="I54" s="126">
        <f>'01 02 Pol'!G41</f>
        <v>0</v>
      </c>
      <c r="J54" s="123" t="str">
        <f>IF(I67=0,"",I54/I67*100)</f>
        <v/>
      </c>
    </row>
    <row r="55" spans="1:10" ht="25.5" customHeight="1" x14ac:dyDescent="0.2">
      <c r="A55" s="115"/>
      <c r="B55" s="120" t="s">
        <v>67</v>
      </c>
      <c r="C55" s="184" t="s">
        <v>68</v>
      </c>
      <c r="D55" s="185"/>
      <c r="E55" s="185"/>
      <c r="F55" s="125" t="s">
        <v>27</v>
      </c>
      <c r="G55" s="126"/>
      <c r="H55" s="126"/>
      <c r="I55" s="126">
        <f>'01 02 Pol'!G43</f>
        <v>0</v>
      </c>
      <c r="J55" s="123" t="str">
        <f>IF(I67=0,"",I55/I67*100)</f>
        <v/>
      </c>
    </row>
    <row r="56" spans="1:10" ht="25.5" customHeight="1" x14ac:dyDescent="0.2">
      <c r="A56" s="115"/>
      <c r="B56" s="120" t="s">
        <v>69</v>
      </c>
      <c r="C56" s="184" t="s">
        <v>70</v>
      </c>
      <c r="D56" s="185"/>
      <c r="E56" s="185"/>
      <c r="F56" s="125" t="s">
        <v>27</v>
      </c>
      <c r="G56" s="126"/>
      <c r="H56" s="126"/>
      <c r="I56" s="126">
        <f>'01 02 Pol'!G47</f>
        <v>0</v>
      </c>
      <c r="J56" s="123" t="str">
        <f>IF(I67=0,"",I56/I67*100)</f>
        <v/>
      </c>
    </row>
    <row r="57" spans="1:10" ht="25.5" customHeight="1" x14ac:dyDescent="0.2">
      <c r="A57" s="115"/>
      <c r="B57" s="120" t="s">
        <v>71</v>
      </c>
      <c r="C57" s="184" t="s">
        <v>72</v>
      </c>
      <c r="D57" s="185"/>
      <c r="E57" s="185"/>
      <c r="F57" s="125" t="s">
        <v>27</v>
      </c>
      <c r="G57" s="126"/>
      <c r="H57" s="126"/>
      <c r="I57" s="126">
        <f>'01 02 Pol'!G54</f>
        <v>0</v>
      </c>
      <c r="J57" s="123" t="str">
        <f>IF(I67=0,"",I57/I67*100)</f>
        <v/>
      </c>
    </row>
    <row r="58" spans="1:10" ht="25.5" customHeight="1" x14ac:dyDescent="0.2">
      <c r="A58" s="115"/>
      <c r="B58" s="120" t="s">
        <v>73</v>
      </c>
      <c r="C58" s="184" t="s">
        <v>74</v>
      </c>
      <c r="D58" s="185"/>
      <c r="E58" s="185"/>
      <c r="F58" s="125" t="s">
        <v>27</v>
      </c>
      <c r="G58" s="126"/>
      <c r="H58" s="126"/>
      <c r="I58" s="126">
        <f>'01 02 Pol'!G66</f>
        <v>0</v>
      </c>
      <c r="J58" s="123" t="str">
        <f>IF(I67=0,"",I58/I67*100)</f>
        <v/>
      </c>
    </row>
    <row r="59" spans="1:10" ht="25.5" customHeight="1" x14ac:dyDescent="0.2">
      <c r="A59" s="115"/>
      <c r="B59" s="120" t="s">
        <v>75</v>
      </c>
      <c r="C59" s="184" t="s">
        <v>76</v>
      </c>
      <c r="D59" s="185"/>
      <c r="E59" s="185"/>
      <c r="F59" s="125" t="s">
        <v>27</v>
      </c>
      <c r="G59" s="126"/>
      <c r="H59" s="126"/>
      <c r="I59" s="126">
        <f>'01 02 Pol'!G71</f>
        <v>0</v>
      </c>
      <c r="J59" s="123" t="str">
        <f>IF(I67=0,"",I59/I67*100)</f>
        <v/>
      </c>
    </row>
    <row r="60" spans="1:10" ht="25.5" customHeight="1" x14ac:dyDescent="0.2">
      <c r="A60" s="115"/>
      <c r="B60" s="120" t="s">
        <v>77</v>
      </c>
      <c r="C60" s="184" t="s">
        <v>78</v>
      </c>
      <c r="D60" s="185"/>
      <c r="E60" s="185"/>
      <c r="F60" s="125" t="s">
        <v>27</v>
      </c>
      <c r="G60" s="126"/>
      <c r="H60" s="126"/>
      <c r="I60" s="126">
        <f>'01 02 Pol'!G90</f>
        <v>0</v>
      </c>
      <c r="J60" s="123" t="str">
        <f>IF(I67=0,"",I60/I67*100)</f>
        <v/>
      </c>
    </row>
    <row r="61" spans="1:10" ht="25.5" customHeight="1" x14ac:dyDescent="0.2">
      <c r="A61" s="115"/>
      <c r="B61" s="120" t="s">
        <v>79</v>
      </c>
      <c r="C61" s="184" t="s">
        <v>80</v>
      </c>
      <c r="D61" s="185"/>
      <c r="E61" s="185"/>
      <c r="F61" s="125" t="s">
        <v>27</v>
      </c>
      <c r="G61" s="126"/>
      <c r="H61" s="126"/>
      <c r="I61" s="126">
        <f>'01 02 Pol'!G92</f>
        <v>0</v>
      </c>
      <c r="J61" s="123" t="str">
        <f>IF(I67=0,"",I61/I67*100)</f>
        <v/>
      </c>
    </row>
    <row r="62" spans="1:10" ht="25.5" customHeight="1" x14ac:dyDescent="0.2">
      <c r="A62" s="115"/>
      <c r="B62" s="120" t="s">
        <v>81</v>
      </c>
      <c r="C62" s="184" t="s">
        <v>82</v>
      </c>
      <c r="D62" s="185"/>
      <c r="E62" s="185"/>
      <c r="F62" s="125" t="s">
        <v>27</v>
      </c>
      <c r="G62" s="126"/>
      <c r="H62" s="126"/>
      <c r="I62" s="126">
        <f>'01 02 Pol'!G101</f>
        <v>0</v>
      </c>
      <c r="J62" s="123" t="str">
        <f>IF(I67=0,"",I62/I67*100)</f>
        <v/>
      </c>
    </row>
    <row r="63" spans="1:10" ht="25.5" customHeight="1" x14ac:dyDescent="0.2">
      <c r="A63" s="115"/>
      <c r="B63" s="120" t="s">
        <v>83</v>
      </c>
      <c r="C63" s="184" t="s">
        <v>84</v>
      </c>
      <c r="D63" s="185"/>
      <c r="E63" s="185"/>
      <c r="F63" s="125" t="s">
        <v>27</v>
      </c>
      <c r="G63" s="126"/>
      <c r="H63" s="126"/>
      <c r="I63" s="126">
        <f>'01 02 Pol'!G110</f>
        <v>0</v>
      </c>
      <c r="J63" s="123" t="str">
        <f>IF(I67=0,"",I63/I67*100)</f>
        <v/>
      </c>
    </row>
    <row r="64" spans="1:10" ht="25.5" customHeight="1" x14ac:dyDescent="0.2">
      <c r="A64" s="115"/>
      <c r="B64" s="120" t="s">
        <v>85</v>
      </c>
      <c r="C64" s="184" t="s">
        <v>86</v>
      </c>
      <c r="D64" s="185"/>
      <c r="E64" s="185"/>
      <c r="F64" s="125" t="s">
        <v>28</v>
      </c>
      <c r="G64" s="126"/>
      <c r="H64" s="126"/>
      <c r="I64" s="126">
        <f>'01 02 Pol'!G114</f>
        <v>0</v>
      </c>
      <c r="J64" s="123" t="str">
        <f>IF(I67=0,"",I64/I67*100)</f>
        <v/>
      </c>
    </row>
    <row r="65" spans="1:10" ht="25.5" customHeight="1" x14ac:dyDescent="0.2">
      <c r="A65" s="115"/>
      <c r="B65" s="120" t="s">
        <v>87</v>
      </c>
      <c r="C65" s="184" t="s">
        <v>88</v>
      </c>
      <c r="D65" s="185"/>
      <c r="E65" s="185"/>
      <c r="F65" s="125" t="s">
        <v>89</v>
      </c>
      <c r="G65" s="126"/>
      <c r="H65" s="126"/>
      <c r="I65" s="126">
        <f>'01 02 Pol'!G116</f>
        <v>0</v>
      </c>
      <c r="J65" s="123" t="str">
        <f>IF(I67=0,"",I65/I67*100)</f>
        <v/>
      </c>
    </row>
    <row r="66" spans="1:10" ht="25.5" customHeight="1" x14ac:dyDescent="0.2">
      <c r="A66" s="115"/>
      <c r="B66" s="120" t="s">
        <v>90</v>
      </c>
      <c r="C66" s="184" t="s">
        <v>29</v>
      </c>
      <c r="D66" s="185"/>
      <c r="E66" s="185"/>
      <c r="F66" s="125" t="s">
        <v>90</v>
      </c>
      <c r="G66" s="126"/>
      <c r="H66" s="126"/>
      <c r="I66" s="126">
        <f>'01 02 Pol'!G123</f>
        <v>0</v>
      </c>
      <c r="J66" s="123" t="str">
        <f>IF(I67=0,"",I66/I67*100)</f>
        <v/>
      </c>
    </row>
    <row r="67" spans="1:10" ht="25.5" customHeight="1" x14ac:dyDescent="0.2">
      <c r="A67" s="116"/>
      <c r="B67" s="121" t="s">
        <v>1</v>
      </c>
      <c r="C67" s="121"/>
      <c r="D67" s="122"/>
      <c r="E67" s="122"/>
      <c r="F67" s="127"/>
      <c r="G67" s="128"/>
      <c r="H67" s="128"/>
      <c r="I67" s="128">
        <f>SUM(I49:I66)</f>
        <v>0</v>
      </c>
      <c r="J67" s="124">
        <f>SUM(J49:J66)</f>
        <v>0</v>
      </c>
    </row>
    <row r="68" spans="1:10" x14ac:dyDescent="0.2">
      <c r="F68" s="80"/>
      <c r="G68" s="80"/>
      <c r="H68" s="80"/>
      <c r="I68" s="80"/>
      <c r="J68" s="81"/>
    </row>
    <row r="69" spans="1:10" x14ac:dyDescent="0.2">
      <c r="F69" s="80"/>
      <c r="G69" s="80"/>
      <c r="H69" s="80"/>
      <c r="I69" s="80"/>
      <c r="J69" s="81"/>
    </row>
    <row r="70" spans="1:10" x14ac:dyDescent="0.2">
      <c r="F70" s="80"/>
      <c r="G70" s="80"/>
      <c r="H70" s="80"/>
      <c r="I70" s="80"/>
      <c r="J70" s="81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8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D13:G13"/>
    <mergeCell ref="E4:J4"/>
    <mergeCell ref="G16:H16"/>
    <mergeCell ref="G17:H17"/>
    <mergeCell ref="E16:F16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C39:E39"/>
    <mergeCell ref="C40:E40"/>
    <mergeCell ref="C41:E41"/>
    <mergeCell ref="B42:E42"/>
    <mergeCell ref="C49:E49"/>
    <mergeCell ref="C50:E50"/>
    <mergeCell ref="C51:E51"/>
    <mergeCell ref="C53:E53"/>
    <mergeCell ref="C54:E54"/>
    <mergeCell ref="C55:E55"/>
    <mergeCell ref="C52:E52"/>
    <mergeCell ref="C56:E56"/>
    <mergeCell ref="C57:E57"/>
    <mergeCell ref="C58:E58"/>
    <mergeCell ref="C59:E59"/>
    <mergeCell ref="C60:E60"/>
    <mergeCell ref="C66:E66"/>
    <mergeCell ref="C61:E61"/>
    <mergeCell ref="C62:E62"/>
    <mergeCell ref="C63:E63"/>
    <mergeCell ref="C64:E64"/>
    <mergeCell ref="C65:E65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selection activeCell="F8" sqref="F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27" t="s">
        <v>7</v>
      </c>
      <c r="B1" s="227"/>
      <c r="C1" s="228"/>
      <c r="D1" s="227"/>
      <c r="E1" s="227"/>
      <c r="F1" s="227"/>
      <c r="G1" s="227"/>
    </row>
    <row r="2" spans="1:7" ht="24.95" customHeight="1" x14ac:dyDescent="0.2">
      <c r="A2" s="67" t="s">
        <v>8</v>
      </c>
      <c r="B2" s="66"/>
      <c r="C2" s="229"/>
      <c r="D2" s="229"/>
      <c r="E2" s="229"/>
      <c r="F2" s="229"/>
      <c r="G2" s="230"/>
    </row>
    <row r="3" spans="1:7" ht="24.95" customHeight="1" x14ac:dyDescent="0.2">
      <c r="A3" s="67" t="s">
        <v>9</v>
      </c>
      <c r="B3" s="66"/>
      <c r="C3" s="229"/>
      <c r="D3" s="229"/>
      <c r="E3" s="229"/>
      <c r="F3" s="229"/>
      <c r="G3" s="230"/>
    </row>
    <row r="4" spans="1:7" ht="24.95" customHeight="1" x14ac:dyDescent="0.2">
      <c r="A4" s="67" t="s">
        <v>10</v>
      </c>
      <c r="B4" s="66"/>
      <c r="C4" s="229"/>
      <c r="D4" s="229"/>
      <c r="E4" s="229"/>
      <c r="F4" s="229"/>
      <c r="G4" s="230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5002"/>
  <sheetViews>
    <sheetView tabSelected="1" workbookViewId="0">
      <pane ySplit="7" topLeftCell="A108" activePane="bottomLeft" state="frozen"/>
      <selection pane="bottomLeft" activeCell="C80" sqref="C80"/>
    </sheetView>
  </sheetViews>
  <sheetFormatPr defaultRowHeight="12.75" outlineLevelRow="1" x14ac:dyDescent="0.2"/>
  <cols>
    <col min="1" max="1" width="3.42578125" customWidth="1"/>
    <col min="2" max="2" width="12.5703125" style="79" customWidth="1"/>
    <col min="3" max="3" width="38.28515625" style="79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3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43" t="s">
        <v>7</v>
      </c>
      <c r="B1" s="243"/>
      <c r="C1" s="243"/>
      <c r="D1" s="243"/>
      <c r="E1" s="243"/>
      <c r="F1" s="243"/>
      <c r="G1" s="243"/>
      <c r="AG1" t="s">
        <v>92</v>
      </c>
    </row>
    <row r="2" spans="1:60" ht="24.95" customHeight="1" x14ac:dyDescent="0.2">
      <c r="A2" s="130" t="s">
        <v>8</v>
      </c>
      <c r="B2" s="66" t="s">
        <v>50</v>
      </c>
      <c r="C2" s="244" t="s">
        <v>51</v>
      </c>
      <c r="D2" s="245"/>
      <c r="E2" s="245"/>
      <c r="F2" s="245"/>
      <c r="G2" s="246"/>
      <c r="AG2" t="s">
        <v>93</v>
      </c>
    </row>
    <row r="3" spans="1:60" ht="24.95" customHeight="1" x14ac:dyDescent="0.2">
      <c r="A3" s="130" t="s">
        <v>9</v>
      </c>
      <c r="B3" s="66" t="s">
        <v>45</v>
      </c>
      <c r="C3" s="244" t="s">
        <v>46</v>
      </c>
      <c r="D3" s="245"/>
      <c r="E3" s="245"/>
      <c r="F3" s="245"/>
      <c r="G3" s="246"/>
      <c r="AC3" s="79" t="s">
        <v>93</v>
      </c>
      <c r="AG3" t="s">
        <v>94</v>
      </c>
    </row>
    <row r="4" spans="1:60" ht="24.95" customHeight="1" x14ac:dyDescent="0.2">
      <c r="A4" s="131" t="s">
        <v>10</v>
      </c>
      <c r="B4" s="132" t="s">
        <v>43</v>
      </c>
      <c r="C4" s="247" t="s">
        <v>292</v>
      </c>
      <c r="D4" s="248"/>
      <c r="E4" s="248"/>
      <c r="F4" s="248"/>
      <c r="G4" s="249"/>
      <c r="AG4" t="s">
        <v>95</v>
      </c>
    </row>
    <row r="5" spans="1:60" x14ac:dyDescent="0.2">
      <c r="D5" s="10"/>
    </row>
    <row r="6" spans="1:60" ht="38.25" x14ac:dyDescent="0.2">
      <c r="A6" s="134" t="s">
        <v>96</v>
      </c>
      <c r="B6" s="136" t="s">
        <v>97</v>
      </c>
      <c r="C6" s="136" t="s">
        <v>98</v>
      </c>
      <c r="D6" s="135" t="s">
        <v>99</v>
      </c>
      <c r="E6" s="134" t="s">
        <v>100</v>
      </c>
      <c r="F6" s="133" t="s">
        <v>101</v>
      </c>
      <c r="G6" s="134" t="s">
        <v>31</v>
      </c>
      <c r="H6" s="137" t="s">
        <v>32</v>
      </c>
      <c r="I6" s="137" t="s">
        <v>102</v>
      </c>
      <c r="J6" s="137" t="s">
        <v>33</v>
      </c>
      <c r="K6" s="137" t="s">
        <v>103</v>
      </c>
      <c r="L6" s="137" t="s">
        <v>104</v>
      </c>
      <c r="M6" s="137" t="s">
        <v>105</v>
      </c>
      <c r="N6" s="137" t="s">
        <v>106</v>
      </c>
      <c r="O6" s="137" t="s">
        <v>107</v>
      </c>
      <c r="P6" s="137" t="s">
        <v>108</v>
      </c>
      <c r="Q6" s="137" t="s">
        <v>109</v>
      </c>
      <c r="R6" s="137" t="s">
        <v>110</v>
      </c>
      <c r="S6" s="137" t="s">
        <v>111</v>
      </c>
      <c r="T6" s="137" t="s">
        <v>112</v>
      </c>
      <c r="U6" s="137" t="s">
        <v>113</v>
      </c>
      <c r="V6" s="137" t="s">
        <v>114</v>
      </c>
      <c r="W6" s="137" t="s">
        <v>115</v>
      </c>
    </row>
    <row r="7" spans="1:60" hidden="1" x14ac:dyDescent="0.2">
      <c r="A7" s="3"/>
      <c r="B7" s="4"/>
      <c r="C7" s="4"/>
      <c r="D7" s="6"/>
      <c r="E7" s="139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</row>
    <row r="8" spans="1:60" x14ac:dyDescent="0.2">
      <c r="A8" s="153" t="s">
        <v>116</v>
      </c>
      <c r="B8" s="154" t="s">
        <v>57</v>
      </c>
      <c r="C8" s="173" t="s">
        <v>58</v>
      </c>
      <c r="D8" s="155"/>
      <c r="E8" s="156"/>
      <c r="F8" s="157"/>
      <c r="G8" s="158">
        <f>SUMIF(AG9:AG20,"&lt;&gt;NOR",G9:G20)</f>
        <v>0</v>
      </c>
      <c r="H8" s="152"/>
      <c r="I8" s="152">
        <f>SUM(I9:I20)</f>
        <v>0</v>
      </c>
      <c r="J8" s="152"/>
      <c r="K8" s="152">
        <f>SUM(K9:K20)</f>
        <v>0</v>
      </c>
      <c r="L8" s="152"/>
      <c r="M8" s="152">
        <f>SUM(M9:M20)</f>
        <v>0</v>
      </c>
      <c r="N8" s="152"/>
      <c r="O8" s="152">
        <f>SUM(O9:O20)</f>
        <v>0.48000000000000004</v>
      </c>
      <c r="P8" s="152"/>
      <c r="Q8" s="152">
        <f>SUM(Q9:Q20)</f>
        <v>0</v>
      </c>
      <c r="R8" s="152"/>
      <c r="S8" s="152"/>
      <c r="T8" s="152"/>
      <c r="U8" s="152"/>
      <c r="V8" s="152">
        <f>SUM(V9:V20)</f>
        <v>29.620000000000005</v>
      </c>
      <c r="W8" s="152"/>
      <c r="AG8" t="s">
        <v>117</v>
      </c>
    </row>
    <row r="9" spans="1:60" ht="22.5" outlineLevel="1" x14ac:dyDescent="0.2">
      <c r="A9" s="159">
        <v>1</v>
      </c>
      <c r="B9" s="160" t="s">
        <v>118</v>
      </c>
      <c r="C9" s="174" t="s">
        <v>293</v>
      </c>
      <c r="D9" s="161" t="s">
        <v>119</v>
      </c>
      <c r="E9" s="162">
        <v>8.2149999999999999</v>
      </c>
      <c r="F9" s="163"/>
      <c r="G9" s="164">
        <f>ROUND(E9*F9,2)</f>
        <v>0</v>
      </c>
      <c r="H9" s="149"/>
      <c r="I9" s="148">
        <f>ROUND(E9*H9,2)</f>
        <v>0</v>
      </c>
      <c r="J9" s="149"/>
      <c r="K9" s="148">
        <f>ROUND(E9*J9,2)</f>
        <v>0</v>
      </c>
      <c r="L9" s="148">
        <v>15</v>
      </c>
      <c r="M9" s="148">
        <f>G9*(1+L9/100)</f>
        <v>0</v>
      </c>
      <c r="N9" s="148">
        <v>2.383E-2</v>
      </c>
      <c r="O9" s="148">
        <f>ROUND(E9*N9,2)</f>
        <v>0.2</v>
      </c>
      <c r="P9" s="148">
        <v>0</v>
      </c>
      <c r="Q9" s="148">
        <f>ROUND(E9*P9,2)</f>
        <v>0</v>
      </c>
      <c r="R9" s="148"/>
      <c r="S9" s="148" t="s">
        <v>120</v>
      </c>
      <c r="T9" s="148" t="s">
        <v>120</v>
      </c>
      <c r="U9" s="148">
        <v>1.194</v>
      </c>
      <c r="V9" s="148">
        <f>ROUND(E9*U9,2)</f>
        <v>9.81</v>
      </c>
      <c r="W9" s="148"/>
      <c r="X9" s="138"/>
      <c r="Y9" s="138"/>
      <c r="Z9" s="138"/>
      <c r="AA9" s="138"/>
      <c r="AB9" s="138"/>
      <c r="AC9" s="138"/>
      <c r="AD9" s="138"/>
      <c r="AE9" s="138"/>
      <c r="AF9" s="138"/>
      <c r="AG9" s="138" t="s">
        <v>121</v>
      </c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  <c r="BF9" s="138"/>
      <c r="BG9" s="138"/>
      <c r="BH9" s="138"/>
    </row>
    <row r="10" spans="1:60" outlineLevel="1" x14ac:dyDescent="0.2">
      <c r="A10" s="145"/>
      <c r="B10" s="146"/>
      <c r="C10" s="175" t="s">
        <v>296</v>
      </c>
      <c r="D10" s="150"/>
      <c r="E10" s="151">
        <v>4.399</v>
      </c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38"/>
      <c r="Y10" s="138"/>
      <c r="Z10" s="138"/>
      <c r="AA10" s="138"/>
      <c r="AB10" s="138"/>
      <c r="AC10" s="138"/>
      <c r="AD10" s="138"/>
      <c r="AE10" s="138"/>
      <c r="AF10" s="138"/>
      <c r="AG10" s="138" t="s">
        <v>122</v>
      </c>
      <c r="AH10" s="138">
        <v>0</v>
      </c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  <c r="BF10" s="138"/>
      <c r="BG10" s="138"/>
      <c r="BH10" s="138"/>
    </row>
    <row r="11" spans="1:60" outlineLevel="1" x14ac:dyDescent="0.2">
      <c r="A11" s="145"/>
      <c r="B11" s="146"/>
      <c r="C11" s="175" t="s">
        <v>123</v>
      </c>
      <c r="D11" s="150"/>
      <c r="E11" s="151">
        <v>3.8159999999999998</v>
      </c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38"/>
      <c r="Y11" s="138"/>
      <c r="Z11" s="138"/>
      <c r="AA11" s="138"/>
      <c r="AB11" s="138"/>
      <c r="AC11" s="138"/>
      <c r="AD11" s="138"/>
      <c r="AE11" s="138"/>
      <c r="AF11" s="138"/>
      <c r="AG11" s="138" t="s">
        <v>122</v>
      </c>
      <c r="AH11" s="138">
        <v>0</v>
      </c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</row>
    <row r="12" spans="1:60" ht="22.5" outlineLevel="1" x14ac:dyDescent="0.2">
      <c r="A12" s="159">
        <v>2</v>
      </c>
      <c r="B12" s="160" t="s">
        <v>124</v>
      </c>
      <c r="C12" s="174" t="s">
        <v>291</v>
      </c>
      <c r="D12" s="161" t="s">
        <v>119</v>
      </c>
      <c r="E12" s="162">
        <v>8.48</v>
      </c>
      <c r="F12" s="163"/>
      <c r="G12" s="164">
        <f>ROUND(E12*F12,2)</f>
        <v>0</v>
      </c>
      <c r="H12" s="149"/>
      <c r="I12" s="148">
        <f>ROUND(E12*H12,2)</f>
        <v>0</v>
      </c>
      <c r="J12" s="149"/>
      <c r="K12" s="148">
        <f>ROUND(E12*J12,2)</f>
        <v>0</v>
      </c>
      <c r="L12" s="148">
        <v>15</v>
      </c>
      <c r="M12" s="148">
        <f>G12*(1+L12/100)</f>
        <v>0</v>
      </c>
      <c r="N12" s="148">
        <v>2.5420000000000002E-2</v>
      </c>
      <c r="O12" s="148">
        <f>ROUND(E12*N12,2)</f>
        <v>0.22</v>
      </c>
      <c r="P12" s="148">
        <v>0</v>
      </c>
      <c r="Q12" s="148">
        <f>ROUND(E12*P12,2)</f>
        <v>0</v>
      </c>
      <c r="R12" s="148"/>
      <c r="S12" s="148" t="s">
        <v>120</v>
      </c>
      <c r="T12" s="148" t="s">
        <v>120</v>
      </c>
      <c r="U12" s="148">
        <v>1.2250000000000001</v>
      </c>
      <c r="V12" s="148">
        <f>ROUND(E12*U12,2)</f>
        <v>10.39</v>
      </c>
      <c r="W12" s="148"/>
      <c r="X12" s="138"/>
      <c r="Y12" s="138"/>
      <c r="Z12" s="138"/>
      <c r="AA12" s="138"/>
      <c r="AB12" s="138"/>
      <c r="AC12" s="138"/>
      <c r="AD12" s="138"/>
      <c r="AE12" s="138"/>
      <c r="AF12" s="138"/>
      <c r="AG12" s="138" t="s">
        <v>125</v>
      </c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</row>
    <row r="13" spans="1:60" outlineLevel="1" x14ac:dyDescent="0.2">
      <c r="A13" s="145"/>
      <c r="B13" s="146"/>
      <c r="C13" s="175" t="s">
        <v>126</v>
      </c>
      <c r="D13" s="150"/>
      <c r="E13" s="151">
        <v>1.855</v>
      </c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38"/>
      <c r="Y13" s="138"/>
      <c r="Z13" s="138"/>
      <c r="AA13" s="138"/>
      <c r="AB13" s="138"/>
      <c r="AC13" s="138"/>
      <c r="AD13" s="138"/>
      <c r="AE13" s="138"/>
      <c r="AF13" s="138"/>
      <c r="AG13" s="138" t="s">
        <v>122</v>
      </c>
      <c r="AH13" s="138">
        <v>0</v>
      </c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138"/>
      <c r="BB13" s="138"/>
      <c r="BC13" s="138"/>
      <c r="BD13" s="138"/>
      <c r="BE13" s="138"/>
      <c r="BF13" s="138"/>
      <c r="BG13" s="138"/>
      <c r="BH13" s="138"/>
    </row>
    <row r="14" spans="1:60" outlineLevel="1" x14ac:dyDescent="0.2">
      <c r="A14" s="145"/>
      <c r="B14" s="146"/>
      <c r="C14" s="175" t="s">
        <v>127</v>
      </c>
      <c r="D14" s="150"/>
      <c r="E14" s="151">
        <v>6.625</v>
      </c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38"/>
      <c r="Y14" s="138"/>
      <c r="Z14" s="138"/>
      <c r="AA14" s="138"/>
      <c r="AB14" s="138"/>
      <c r="AC14" s="138"/>
      <c r="AD14" s="138"/>
      <c r="AE14" s="138"/>
      <c r="AF14" s="138"/>
      <c r="AG14" s="138" t="s">
        <v>122</v>
      </c>
      <c r="AH14" s="138">
        <v>0</v>
      </c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138"/>
      <c r="AU14" s="138"/>
      <c r="AV14" s="138"/>
      <c r="AW14" s="138"/>
      <c r="AX14" s="138"/>
      <c r="AY14" s="138"/>
      <c r="AZ14" s="138"/>
      <c r="BA14" s="138"/>
      <c r="BB14" s="138"/>
      <c r="BC14" s="138"/>
      <c r="BD14" s="138"/>
      <c r="BE14" s="138"/>
      <c r="BF14" s="138"/>
      <c r="BG14" s="138"/>
      <c r="BH14" s="138"/>
    </row>
    <row r="15" spans="1:60" ht="22.5" outlineLevel="1" x14ac:dyDescent="0.2">
      <c r="A15" s="159">
        <v>3</v>
      </c>
      <c r="B15" s="160" t="s">
        <v>128</v>
      </c>
      <c r="C15" s="174" t="s">
        <v>129</v>
      </c>
      <c r="D15" s="161" t="s">
        <v>119</v>
      </c>
      <c r="E15" s="162">
        <v>0.9</v>
      </c>
      <c r="F15" s="163"/>
      <c r="G15" s="164">
        <f>ROUND(E15*F15,2)</f>
        <v>0</v>
      </c>
      <c r="H15" s="149"/>
      <c r="I15" s="148">
        <f>ROUND(E15*H15,2)</f>
        <v>0</v>
      </c>
      <c r="J15" s="149"/>
      <c r="K15" s="148">
        <f>ROUND(E15*J15,2)</f>
        <v>0</v>
      </c>
      <c r="L15" s="148">
        <v>15</v>
      </c>
      <c r="M15" s="148">
        <f>G15*(1+L15/100)</f>
        <v>0</v>
      </c>
      <c r="N15" s="148">
        <v>2.5930000000000002E-2</v>
      </c>
      <c r="O15" s="148">
        <f>ROUND(E15*N15,2)</f>
        <v>0.02</v>
      </c>
      <c r="P15" s="148">
        <v>0</v>
      </c>
      <c r="Q15" s="148">
        <f>ROUND(E15*P15,2)</f>
        <v>0</v>
      </c>
      <c r="R15" s="148"/>
      <c r="S15" s="148" t="s">
        <v>130</v>
      </c>
      <c r="T15" s="148" t="s">
        <v>131</v>
      </c>
      <c r="U15" s="148">
        <v>0.89100000000000001</v>
      </c>
      <c r="V15" s="148">
        <f>ROUND(E15*U15,2)</f>
        <v>0.8</v>
      </c>
      <c r="W15" s="148"/>
      <c r="X15" s="138"/>
      <c r="Y15" s="138"/>
      <c r="Z15" s="138"/>
      <c r="AA15" s="138"/>
      <c r="AB15" s="138"/>
      <c r="AC15" s="138"/>
      <c r="AD15" s="138"/>
      <c r="AE15" s="138"/>
      <c r="AF15" s="138"/>
      <c r="AG15" s="138" t="s">
        <v>121</v>
      </c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138"/>
      <c r="BG15" s="138"/>
      <c r="BH15" s="138"/>
    </row>
    <row r="16" spans="1:60" outlineLevel="1" x14ac:dyDescent="0.2">
      <c r="A16" s="145"/>
      <c r="B16" s="146"/>
      <c r="C16" s="175" t="s">
        <v>132</v>
      </c>
      <c r="D16" s="150"/>
      <c r="E16" s="151">
        <v>0.9</v>
      </c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38"/>
      <c r="Y16" s="138"/>
      <c r="Z16" s="138"/>
      <c r="AA16" s="138"/>
      <c r="AB16" s="138"/>
      <c r="AC16" s="138"/>
      <c r="AD16" s="138"/>
      <c r="AE16" s="138"/>
      <c r="AF16" s="138"/>
      <c r="AG16" s="138" t="s">
        <v>122</v>
      </c>
      <c r="AH16" s="138">
        <v>0</v>
      </c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8"/>
      <c r="BD16" s="138"/>
      <c r="BE16" s="138"/>
      <c r="BF16" s="138"/>
      <c r="BG16" s="138"/>
      <c r="BH16" s="138"/>
    </row>
    <row r="17" spans="1:60" outlineLevel="1" x14ac:dyDescent="0.2">
      <c r="A17" s="159">
        <v>4</v>
      </c>
      <c r="B17" s="160" t="s">
        <v>133</v>
      </c>
      <c r="C17" s="174" t="s">
        <v>134</v>
      </c>
      <c r="D17" s="161" t="s">
        <v>119</v>
      </c>
      <c r="E17" s="162">
        <v>3.1960000000000002</v>
      </c>
      <c r="F17" s="163"/>
      <c r="G17" s="164">
        <f>ROUND(E17*F17,2)</f>
        <v>0</v>
      </c>
      <c r="H17" s="149"/>
      <c r="I17" s="148">
        <f>ROUND(E17*H17,2)</f>
        <v>0</v>
      </c>
      <c r="J17" s="149"/>
      <c r="K17" s="148">
        <f>ROUND(E17*J17,2)</f>
        <v>0</v>
      </c>
      <c r="L17" s="148">
        <v>15</v>
      </c>
      <c r="M17" s="148">
        <f>G17*(1+L17/100)</f>
        <v>0</v>
      </c>
      <c r="N17" s="148">
        <v>1.2149999999999999E-2</v>
      </c>
      <c r="O17" s="148">
        <f>ROUND(E17*N17,2)</f>
        <v>0.04</v>
      </c>
      <c r="P17" s="148">
        <v>0</v>
      </c>
      <c r="Q17" s="148">
        <f>ROUND(E17*P17,2)</f>
        <v>0</v>
      </c>
      <c r="R17" s="148"/>
      <c r="S17" s="148" t="s">
        <v>120</v>
      </c>
      <c r="T17" s="148" t="s">
        <v>120</v>
      </c>
      <c r="U17" s="148">
        <v>1.0109999999999999</v>
      </c>
      <c r="V17" s="148">
        <f>ROUND(E17*U17,2)</f>
        <v>3.23</v>
      </c>
      <c r="W17" s="148"/>
      <c r="X17" s="138"/>
      <c r="Y17" s="138"/>
      <c r="Z17" s="138"/>
      <c r="AA17" s="138"/>
      <c r="AB17" s="138"/>
      <c r="AC17" s="138"/>
      <c r="AD17" s="138"/>
      <c r="AE17" s="138"/>
      <c r="AF17" s="138"/>
      <c r="AG17" s="138" t="s">
        <v>121</v>
      </c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38"/>
      <c r="AU17" s="138"/>
      <c r="AV17" s="138"/>
      <c r="AW17" s="138"/>
      <c r="AX17" s="138"/>
      <c r="AY17" s="138"/>
      <c r="AZ17" s="138"/>
      <c r="BA17" s="138"/>
      <c r="BB17" s="138"/>
      <c r="BC17" s="138"/>
      <c r="BD17" s="138"/>
      <c r="BE17" s="138"/>
      <c r="BF17" s="138"/>
      <c r="BG17" s="138"/>
      <c r="BH17" s="138"/>
    </row>
    <row r="18" spans="1:60" outlineLevel="1" x14ac:dyDescent="0.2">
      <c r="A18" s="145"/>
      <c r="B18" s="146"/>
      <c r="C18" s="175" t="s">
        <v>135</v>
      </c>
      <c r="D18" s="150"/>
      <c r="E18" s="151">
        <v>2.25</v>
      </c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38"/>
      <c r="Y18" s="138"/>
      <c r="Z18" s="138"/>
      <c r="AA18" s="138"/>
      <c r="AB18" s="138"/>
      <c r="AC18" s="138"/>
      <c r="AD18" s="138"/>
      <c r="AE18" s="138"/>
      <c r="AF18" s="138"/>
      <c r="AG18" s="138" t="s">
        <v>122</v>
      </c>
      <c r="AH18" s="138">
        <v>0</v>
      </c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8"/>
      <c r="BC18" s="138"/>
      <c r="BD18" s="138"/>
      <c r="BE18" s="138"/>
      <c r="BF18" s="138"/>
      <c r="BG18" s="138"/>
      <c r="BH18" s="138"/>
    </row>
    <row r="19" spans="1:60" outlineLevel="1" x14ac:dyDescent="0.2">
      <c r="A19" s="145"/>
      <c r="B19" s="146"/>
      <c r="C19" s="175" t="s">
        <v>136</v>
      </c>
      <c r="D19" s="150"/>
      <c r="E19" s="151">
        <v>0.94599999999999995</v>
      </c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38"/>
      <c r="Y19" s="138"/>
      <c r="Z19" s="138"/>
      <c r="AA19" s="138"/>
      <c r="AB19" s="138"/>
      <c r="AC19" s="138"/>
      <c r="AD19" s="138"/>
      <c r="AE19" s="138"/>
      <c r="AF19" s="138"/>
      <c r="AG19" s="138" t="s">
        <v>122</v>
      </c>
      <c r="AH19" s="138">
        <v>0</v>
      </c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</row>
    <row r="20" spans="1:60" outlineLevel="1" x14ac:dyDescent="0.2">
      <c r="A20" s="165">
        <v>5</v>
      </c>
      <c r="B20" s="166" t="s">
        <v>137</v>
      </c>
      <c r="C20" s="176" t="s">
        <v>299</v>
      </c>
      <c r="D20" s="167" t="s">
        <v>119</v>
      </c>
      <c r="E20" s="168">
        <v>3.1960000000000002</v>
      </c>
      <c r="F20" s="169"/>
      <c r="G20" s="170">
        <f>ROUND(E20*F20,2)</f>
        <v>0</v>
      </c>
      <c r="H20" s="149"/>
      <c r="I20" s="148">
        <f>ROUND(E20*H20,2)</f>
        <v>0</v>
      </c>
      <c r="J20" s="149"/>
      <c r="K20" s="148">
        <f>ROUND(E20*J20,2)</f>
        <v>0</v>
      </c>
      <c r="L20" s="148">
        <v>15</v>
      </c>
      <c r="M20" s="148">
        <f>G20*(1+L20/100)</f>
        <v>0</v>
      </c>
      <c r="N20" s="148">
        <v>0</v>
      </c>
      <c r="O20" s="148">
        <f>ROUND(E20*N20,2)</f>
        <v>0</v>
      </c>
      <c r="P20" s="148">
        <v>0</v>
      </c>
      <c r="Q20" s="148">
        <f>ROUND(E20*P20,2)</f>
        <v>0</v>
      </c>
      <c r="R20" s="148"/>
      <c r="S20" s="148" t="s">
        <v>120</v>
      </c>
      <c r="T20" s="148" t="s">
        <v>120</v>
      </c>
      <c r="U20" s="148">
        <v>1.6850000000000001</v>
      </c>
      <c r="V20" s="148">
        <f>ROUND(E20*U20,2)</f>
        <v>5.39</v>
      </c>
      <c r="W20" s="148"/>
      <c r="X20" s="138"/>
      <c r="Y20" s="138"/>
      <c r="Z20" s="138"/>
      <c r="AA20" s="138"/>
      <c r="AB20" s="138"/>
      <c r="AC20" s="138"/>
      <c r="AD20" s="138"/>
      <c r="AE20" s="138"/>
      <c r="AF20" s="138"/>
      <c r="AG20" s="138" t="s">
        <v>121</v>
      </c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138"/>
      <c r="BE20" s="138"/>
      <c r="BF20" s="138"/>
      <c r="BG20" s="138"/>
      <c r="BH20" s="138"/>
    </row>
    <row r="21" spans="1:60" x14ac:dyDescent="0.2">
      <c r="A21" s="153" t="s">
        <v>116</v>
      </c>
      <c r="B21" s="154" t="s">
        <v>59</v>
      </c>
      <c r="C21" s="173" t="s">
        <v>60</v>
      </c>
      <c r="D21" s="155"/>
      <c r="E21" s="156"/>
      <c r="F21" s="157"/>
      <c r="G21" s="158">
        <f>SUMIF(AG22:AG23,"&lt;&gt;NOR",G22:G23)</f>
        <v>0</v>
      </c>
      <c r="H21" s="152"/>
      <c r="I21" s="152">
        <f>SUM(I22:I23)</f>
        <v>0</v>
      </c>
      <c r="J21" s="152"/>
      <c r="K21" s="152">
        <f>SUM(K22:K23)</f>
        <v>0</v>
      </c>
      <c r="L21" s="152"/>
      <c r="M21" s="152">
        <f>SUM(M22:M23)</f>
        <v>0</v>
      </c>
      <c r="N21" s="152"/>
      <c r="O21" s="152">
        <f>SUM(O22:O23)</f>
        <v>0</v>
      </c>
      <c r="P21" s="152"/>
      <c r="Q21" s="152">
        <f>SUM(Q22:Q23)</f>
        <v>0</v>
      </c>
      <c r="R21" s="152"/>
      <c r="S21" s="152"/>
      <c r="T21" s="152"/>
      <c r="U21" s="152"/>
      <c r="V21" s="152">
        <f>SUM(V22:V23)</f>
        <v>0.33</v>
      </c>
      <c r="W21" s="152"/>
      <c r="AG21" t="s">
        <v>117</v>
      </c>
    </row>
    <row r="22" spans="1:60" outlineLevel="1" x14ac:dyDescent="0.2">
      <c r="A22" s="159">
        <v>6</v>
      </c>
      <c r="B22" s="160" t="s">
        <v>139</v>
      </c>
      <c r="C22" s="174" t="s">
        <v>140</v>
      </c>
      <c r="D22" s="161" t="s">
        <v>119</v>
      </c>
      <c r="E22" s="162">
        <v>0.9</v>
      </c>
      <c r="F22" s="163"/>
      <c r="G22" s="164">
        <f>ROUND(E22*F22,2)</f>
        <v>0</v>
      </c>
      <c r="H22" s="149"/>
      <c r="I22" s="148">
        <f>ROUND(E22*H22,2)</f>
        <v>0</v>
      </c>
      <c r="J22" s="149"/>
      <c r="K22" s="148">
        <f>ROUND(E22*J22,2)</f>
        <v>0</v>
      </c>
      <c r="L22" s="148">
        <v>15</v>
      </c>
      <c r="M22" s="148">
        <f>G22*(1+L22/100)</f>
        <v>0</v>
      </c>
      <c r="N22" s="148">
        <v>0</v>
      </c>
      <c r="O22" s="148">
        <f>ROUND(E22*N22,2)</f>
        <v>0</v>
      </c>
      <c r="P22" s="148">
        <v>0</v>
      </c>
      <c r="Q22" s="148">
        <f>ROUND(E22*P22,2)</f>
        <v>0</v>
      </c>
      <c r="R22" s="148"/>
      <c r="S22" s="148" t="s">
        <v>120</v>
      </c>
      <c r="T22" s="148" t="s">
        <v>120</v>
      </c>
      <c r="U22" s="148">
        <v>0.36199999999999999</v>
      </c>
      <c r="V22" s="148">
        <f>ROUND(E22*U22,2)</f>
        <v>0.33</v>
      </c>
      <c r="W22" s="148"/>
      <c r="X22" s="138"/>
      <c r="Y22" s="138"/>
      <c r="Z22" s="138"/>
      <c r="AA22" s="138"/>
      <c r="AB22" s="138"/>
      <c r="AC22" s="138"/>
      <c r="AD22" s="138"/>
      <c r="AE22" s="138"/>
      <c r="AF22" s="138"/>
      <c r="AG22" s="138" t="s">
        <v>121</v>
      </c>
      <c r="AH22" s="138"/>
      <c r="AI22" s="138"/>
      <c r="AJ22" s="138"/>
      <c r="AK22" s="138"/>
      <c r="AL22" s="138"/>
      <c r="AM22" s="138"/>
      <c r="AN22" s="138"/>
      <c r="AO22" s="138"/>
      <c r="AP22" s="138"/>
      <c r="AQ22" s="138"/>
      <c r="AR22" s="138"/>
      <c r="AS22" s="138"/>
      <c r="AT22" s="138"/>
      <c r="AU22" s="138"/>
      <c r="AV22" s="138"/>
      <c r="AW22" s="138"/>
      <c r="AX22" s="138"/>
      <c r="AY22" s="138"/>
      <c r="AZ22" s="138"/>
      <c r="BA22" s="138"/>
      <c r="BB22" s="138"/>
      <c r="BC22" s="138"/>
      <c r="BD22" s="138"/>
      <c r="BE22" s="138"/>
      <c r="BF22" s="138"/>
      <c r="BG22" s="138"/>
      <c r="BH22" s="138"/>
    </row>
    <row r="23" spans="1:60" outlineLevel="1" x14ac:dyDescent="0.2">
      <c r="A23" s="145"/>
      <c r="B23" s="146"/>
      <c r="C23" s="175" t="s">
        <v>141</v>
      </c>
      <c r="D23" s="150"/>
      <c r="E23" s="151">
        <v>0.9</v>
      </c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38"/>
      <c r="Y23" s="138"/>
      <c r="Z23" s="138"/>
      <c r="AA23" s="138"/>
      <c r="AB23" s="138"/>
      <c r="AC23" s="138"/>
      <c r="AD23" s="138"/>
      <c r="AE23" s="138"/>
      <c r="AF23" s="138"/>
      <c r="AG23" s="138" t="s">
        <v>122</v>
      </c>
      <c r="AH23" s="138">
        <v>0</v>
      </c>
      <c r="AI23" s="138"/>
      <c r="AJ23" s="138"/>
      <c r="AK23" s="138"/>
      <c r="AL23" s="138"/>
      <c r="AM23" s="138"/>
      <c r="AN23" s="138"/>
      <c r="AO23" s="138"/>
      <c r="AP23" s="138"/>
      <c r="AQ23" s="138"/>
      <c r="AR23" s="138"/>
      <c r="AS23" s="138"/>
      <c r="AT23" s="138"/>
      <c r="AU23" s="138"/>
      <c r="AV23" s="138"/>
      <c r="AW23" s="138"/>
      <c r="AX23" s="138"/>
      <c r="AY23" s="138"/>
      <c r="AZ23" s="138"/>
      <c r="BA23" s="138"/>
      <c r="BB23" s="138"/>
      <c r="BC23" s="138"/>
      <c r="BD23" s="138"/>
      <c r="BE23" s="138"/>
      <c r="BF23" s="138"/>
      <c r="BG23" s="138"/>
      <c r="BH23" s="138"/>
    </row>
    <row r="24" spans="1:60" x14ac:dyDescent="0.2">
      <c r="A24" s="153" t="s">
        <v>116</v>
      </c>
      <c r="B24" s="154" t="s">
        <v>61</v>
      </c>
      <c r="C24" s="173" t="s">
        <v>62</v>
      </c>
      <c r="D24" s="155"/>
      <c r="E24" s="156"/>
      <c r="F24" s="157"/>
      <c r="G24" s="158">
        <f>SUMIF(AG25:AG25,"&lt;&gt;NOR",G25:G25)</f>
        <v>0</v>
      </c>
      <c r="H24" s="152"/>
      <c r="I24" s="152">
        <f>SUM(I25:I25)</f>
        <v>0</v>
      </c>
      <c r="J24" s="152"/>
      <c r="K24" s="152">
        <f>SUM(K25:K25)</f>
        <v>0</v>
      </c>
      <c r="L24" s="152"/>
      <c r="M24" s="152">
        <f>SUM(M25:M25)</f>
        <v>0</v>
      </c>
      <c r="N24" s="152"/>
      <c r="O24" s="152">
        <f>SUM(O25:O25)</f>
        <v>0</v>
      </c>
      <c r="P24" s="152"/>
      <c r="Q24" s="152">
        <f>SUM(Q25:Q25)</f>
        <v>0</v>
      </c>
      <c r="R24" s="152"/>
      <c r="S24" s="152"/>
      <c r="T24" s="152"/>
      <c r="U24" s="152"/>
      <c r="V24" s="152">
        <f>SUM(V25:V25)</f>
        <v>0.56999999999999995</v>
      </c>
      <c r="W24" s="152"/>
      <c r="AG24" t="s">
        <v>117</v>
      </c>
    </row>
    <row r="25" spans="1:60" outlineLevel="1" x14ac:dyDescent="0.2">
      <c r="A25" s="165">
        <v>7</v>
      </c>
      <c r="B25" s="166" t="s">
        <v>142</v>
      </c>
      <c r="C25" s="176" t="s">
        <v>143</v>
      </c>
      <c r="D25" s="167" t="s">
        <v>119</v>
      </c>
      <c r="E25" s="168">
        <v>3.1960000000000002</v>
      </c>
      <c r="F25" s="169"/>
      <c r="G25" s="170">
        <f>ROUND(E25*F25,2)</f>
        <v>0</v>
      </c>
      <c r="H25" s="149"/>
      <c r="I25" s="148">
        <f>ROUND(E25*H25,2)</f>
        <v>0</v>
      </c>
      <c r="J25" s="149"/>
      <c r="K25" s="148">
        <f>ROUND(E25*J25,2)</f>
        <v>0</v>
      </c>
      <c r="L25" s="148">
        <v>15</v>
      </c>
      <c r="M25" s="148">
        <f>G25*(1+L25/100)</f>
        <v>0</v>
      </c>
      <c r="N25" s="148">
        <v>1.2099999999999999E-3</v>
      </c>
      <c r="O25" s="148">
        <f>ROUND(E25*N25,2)</f>
        <v>0</v>
      </c>
      <c r="P25" s="148">
        <v>0</v>
      </c>
      <c r="Q25" s="148">
        <f>ROUND(E25*P25,2)</f>
        <v>0</v>
      </c>
      <c r="R25" s="148"/>
      <c r="S25" s="148" t="s">
        <v>120</v>
      </c>
      <c r="T25" s="148" t="s">
        <v>120</v>
      </c>
      <c r="U25" s="148">
        <v>0.17699999999999999</v>
      </c>
      <c r="V25" s="148">
        <f>ROUND(E25*U25,2)</f>
        <v>0.56999999999999995</v>
      </c>
      <c r="W25" s="148"/>
      <c r="X25" s="138"/>
      <c r="Y25" s="138"/>
      <c r="Z25" s="138"/>
      <c r="AA25" s="138"/>
      <c r="AB25" s="138"/>
      <c r="AC25" s="138"/>
      <c r="AD25" s="138"/>
      <c r="AE25" s="138"/>
      <c r="AF25" s="138"/>
      <c r="AG25" s="138" t="s">
        <v>121</v>
      </c>
      <c r="AH25" s="138"/>
      <c r="AI25" s="138"/>
      <c r="AJ25" s="138"/>
      <c r="AK25" s="138"/>
      <c r="AL25" s="138"/>
      <c r="AM25" s="138"/>
      <c r="AN25" s="138"/>
      <c r="AO25" s="138"/>
      <c r="AP25" s="138"/>
      <c r="AQ25" s="138"/>
      <c r="AR25" s="138"/>
      <c r="AS25" s="138"/>
      <c r="AT25" s="138"/>
      <c r="AU25" s="138"/>
      <c r="AV25" s="138"/>
      <c r="AW25" s="138"/>
      <c r="AX25" s="138"/>
      <c r="AY25" s="138"/>
      <c r="AZ25" s="138"/>
      <c r="BA25" s="138"/>
      <c r="BB25" s="138"/>
      <c r="BC25" s="138"/>
      <c r="BD25" s="138"/>
      <c r="BE25" s="138"/>
      <c r="BF25" s="138"/>
      <c r="BG25" s="138"/>
      <c r="BH25" s="138"/>
    </row>
    <row r="26" spans="1:60" outlineLevel="1" x14ac:dyDescent="0.2">
      <c r="A26" s="153" t="s">
        <v>116</v>
      </c>
      <c r="B26" s="154" t="s">
        <v>309</v>
      </c>
      <c r="C26" s="181" t="s">
        <v>310</v>
      </c>
      <c r="D26" s="155"/>
      <c r="E26" s="156"/>
      <c r="F26" s="157"/>
      <c r="G26" s="158">
        <f>SUM(G28+G27)</f>
        <v>0</v>
      </c>
      <c r="H26" s="149"/>
      <c r="I26" s="148"/>
      <c r="J26" s="149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38"/>
      <c r="Y26" s="138"/>
      <c r="Z26" s="138"/>
      <c r="AA26" s="138"/>
      <c r="AB26" s="138"/>
      <c r="AC26" s="138"/>
      <c r="AD26" s="138"/>
      <c r="AE26" s="138"/>
      <c r="AF26" s="138"/>
      <c r="AG26" s="138"/>
      <c r="AH26" s="138"/>
      <c r="AI26" s="138"/>
      <c r="AJ26" s="138"/>
      <c r="AK26" s="138"/>
      <c r="AL26" s="138"/>
      <c r="AM26" s="138"/>
      <c r="AN26" s="138"/>
      <c r="AO26" s="138"/>
      <c r="AP26" s="138"/>
      <c r="AQ26" s="138"/>
      <c r="AR26" s="138"/>
      <c r="AS26" s="138"/>
      <c r="AT26" s="138"/>
      <c r="AU26" s="138"/>
      <c r="AV26" s="138"/>
      <c r="AW26" s="138"/>
      <c r="AX26" s="138"/>
      <c r="AY26" s="138"/>
      <c r="AZ26" s="138"/>
      <c r="BA26" s="138"/>
      <c r="BB26" s="138"/>
      <c r="BC26" s="138"/>
      <c r="BD26" s="138"/>
      <c r="BE26" s="138"/>
      <c r="BF26" s="138"/>
      <c r="BG26" s="138"/>
      <c r="BH26" s="138"/>
    </row>
    <row r="27" spans="1:60" ht="22.5" outlineLevel="1" x14ac:dyDescent="0.2">
      <c r="A27" s="159">
        <v>8</v>
      </c>
      <c r="B27" s="160" t="s">
        <v>311</v>
      </c>
      <c r="C27" s="174" t="s">
        <v>313</v>
      </c>
      <c r="D27" s="161" t="s">
        <v>314</v>
      </c>
      <c r="E27" s="162">
        <v>1</v>
      </c>
      <c r="F27" s="163"/>
      <c r="G27" s="164">
        <f>ROUND(E27*F27,2)</f>
        <v>0</v>
      </c>
      <c r="H27" s="149"/>
      <c r="I27" s="148"/>
      <c r="J27" s="149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38"/>
      <c r="Y27" s="138"/>
      <c r="Z27" s="138"/>
      <c r="AA27" s="138"/>
      <c r="AB27" s="138"/>
      <c r="AC27" s="138"/>
      <c r="AD27" s="138"/>
      <c r="AE27" s="138"/>
      <c r="AF27" s="138"/>
      <c r="AG27" s="138"/>
      <c r="AH27" s="138"/>
      <c r="AI27" s="138"/>
      <c r="AJ27" s="138"/>
      <c r="AK27" s="138"/>
      <c r="AL27" s="138"/>
      <c r="AM27" s="138"/>
      <c r="AN27" s="138"/>
      <c r="AO27" s="138"/>
      <c r="AP27" s="138"/>
      <c r="AQ27" s="138"/>
      <c r="AR27" s="138"/>
      <c r="AS27" s="138"/>
      <c r="AT27" s="138"/>
      <c r="AU27" s="138"/>
      <c r="AV27" s="138"/>
      <c r="AW27" s="138"/>
      <c r="AX27" s="138"/>
      <c r="AY27" s="138"/>
      <c r="AZ27" s="138"/>
      <c r="BA27" s="138"/>
      <c r="BB27" s="138"/>
      <c r="BC27" s="138"/>
      <c r="BD27" s="138"/>
      <c r="BE27" s="138"/>
      <c r="BF27" s="138"/>
      <c r="BG27" s="138"/>
      <c r="BH27" s="138"/>
    </row>
    <row r="28" spans="1:60" outlineLevel="1" x14ac:dyDescent="0.2">
      <c r="A28" s="159">
        <v>9</v>
      </c>
      <c r="B28" s="160" t="s">
        <v>312</v>
      </c>
      <c r="C28" s="174" t="s">
        <v>323</v>
      </c>
      <c r="D28" s="161" t="s">
        <v>138</v>
      </c>
      <c r="E28" s="162">
        <v>2</v>
      </c>
      <c r="F28" s="163"/>
      <c r="G28" s="164">
        <f>ROUND(E28*F28,2)</f>
        <v>0</v>
      </c>
      <c r="H28" s="149"/>
      <c r="I28" s="148"/>
      <c r="J28" s="149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38"/>
      <c r="Y28" s="138"/>
      <c r="Z28" s="138"/>
      <c r="AA28" s="138"/>
      <c r="AB28" s="138"/>
      <c r="AC28" s="138"/>
      <c r="AD28" s="138"/>
      <c r="AE28" s="138"/>
      <c r="AF28" s="138"/>
      <c r="AG28" s="138"/>
      <c r="AH28" s="138"/>
      <c r="AI28" s="138"/>
      <c r="AJ28" s="138"/>
      <c r="AK28" s="138"/>
      <c r="AL28" s="138"/>
      <c r="AM28" s="138"/>
      <c r="AN28" s="138"/>
      <c r="AO28" s="138"/>
      <c r="AP28" s="138"/>
      <c r="AQ28" s="138"/>
      <c r="AR28" s="138"/>
      <c r="AS28" s="138"/>
      <c r="AT28" s="138"/>
      <c r="AU28" s="138"/>
      <c r="AV28" s="138"/>
      <c r="AW28" s="138"/>
      <c r="AX28" s="138"/>
      <c r="AY28" s="138"/>
      <c r="AZ28" s="138"/>
      <c r="BA28" s="138"/>
      <c r="BB28" s="138"/>
      <c r="BC28" s="138"/>
      <c r="BD28" s="138"/>
      <c r="BE28" s="138"/>
      <c r="BF28" s="138"/>
      <c r="BG28" s="138"/>
      <c r="BH28" s="138"/>
    </row>
    <row r="29" spans="1:60" x14ac:dyDescent="0.2">
      <c r="A29" s="153" t="s">
        <v>116</v>
      </c>
      <c r="B29" s="154" t="s">
        <v>63</v>
      </c>
      <c r="C29" s="173" t="s">
        <v>64</v>
      </c>
      <c r="D29" s="155"/>
      <c r="E29" s="156"/>
      <c r="F29" s="157"/>
      <c r="G29" s="158">
        <f>SUMIF(AG30:AG40,"&lt;&gt;NOR",G30:G40)</f>
        <v>0</v>
      </c>
      <c r="H29" s="152"/>
      <c r="I29" s="152">
        <f>SUM(I30:I40)</f>
        <v>0</v>
      </c>
      <c r="J29" s="152"/>
      <c r="K29" s="152">
        <f>SUM(K30:K40)</f>
        <v>0</v>
      </c>
      <c r="L29" s="152"/>
      <c r="M29" s="152">
        <f>SUM(M30:M40)</f>
        <v>0</v>
      </c>
      <c r="N29" s="152"/>
      <c r="O29" s="152">
        <f>SUM(O30:O40)</f>
        <v>0.02</v>
      </c>
      <c r="P29" s="152"/>
      <c r="Q29" s="152">
        <f>SUM(Q30:Q40)</f>
        <v>0.41000000000000003</v>
      </c>
      <c r="R29" s="152"/>
      <c r="S29" s="152"/>
      <c r="T29" s="152"/>
      <c r="U29" s="152"/>
      <c r="V29" s="152">
        <f>SUM(V30:V40)</f>
        <v>10.469999999999999</v>
      </c>
      <c r="W29" s="152"/>
      <c r="AG29" t="s">
        <v>117</v>
      </c>
    </row>
    <row r="30" spans="1:60" outlineLevel="1" x14ac:dyDescent="0.2">
      <c r="A30" s="159">
        <v>10</v>
      </c>
      <c r="B30" s="160" t="s">
        <v>144</v>
      </c>
      <c r="C30" s="174" t="s">
        <v>298</v>
      </c>
      <c r="D30" s="161" t="s">
        <v>119</v>
      </c>
      <c r="E30" s="162">
        <v>4</v>
      </c>
      <c r="F30" s="163"/>
      <c r="G30" s="164">
        <f>ROUND(E30*F30,2)</f>
        <v>0</v>
      </c>
      <c r="H30" s="149"/>
      <c r="I30" s="148">
        <f>ROUND(E30*H30,2)</f>
        <v>0</v>
      </c>
      <c r="J30" s="149"/>
      <c r="K30" s="148">
        <f>ROUND(E30*J30,2)</f>
        <v>0</v>
      </c>
      <c r="L30" s="148">
        <v>15</v>
      </c>
      <c r="M30" s="148">
        <f>G30*(1+L30/100)</f>
        <v>0</v>
      </c>
      <c r="N30" s="148">
        <v>4.0000000000000003E-5</v>
      </c>
      <c r="O30" s="148">
        <f>ROUND(E30*N30,2)</f>
        <v>0</v>
      </c>
      <c r="P30" s="148">
        <v>0</v>
      </c>
      <c r="Q30" s="148">
        <f>ROUND(E30*P30,2)</f>
        <v>0</v>
      </c>
      <c r="R30" s="148"/>
      <c r="S30" s="148" t="s">
        <v>120</v>
      </c>
      <c r="T30" s="148" t="s">
        <v>120</v>
      </c>
      <c r="U30" s="148">
        <v>0.308</v>
      </c>
      <c r="V30" s="148">
        <f>ROUND(E30*U30,2)</f>
        <v>1.23</v>
      </c>
      <c r="W30" s="148"/>
      <c r="X30" s="138"/>
      <c r="Y30" s="138"/>
      <c r="Z30" s="138"/>
      <c r="AA30" s="138"/>
      <c r="AB30" s="138"/>
      <c r="AC30" s="138"/>
      <c r="AD30" s="138"/>
      <c r="AE30" s="138"/>
      <c r="AF30" s="138"/>
      <c r="AG30" s="138" t="s">
        <v>121</v>
      </c>
      <c r="AH30" s="138"/>
      <c r="AI30" s="138"/>
      <c r="AJ30" s="138"/>
      <c r="AK30" s="138"/>
      <c r="AL30" s="138"/>
      <c r="AM30" s="138"/>
      <c r="AN30" s="138"/>
      <c r="AO30" s="138"/>
      <c r="AP30" s="138"/>
      <c r="AQ30" s="138"/>
      <c r="AR30" s="138"/>
      <c r="AS30" s="138"/>
      <c r="AT30" s="138"/>
      <c r="AU30" s="138"/>
      <c r="AV30" s="138"/>
      <c r="AW30" s="138"/>
      <c r="AX30" s="138"/>
      <c r="AY30" s="138"/>
      <c r="AZ30" s="138"/>
      <c r="BA30" s="138"/>
      <c r="BB30" s="138"/>
      <c r="BC30" s="138"/>
      <c r="BD30" s="138"/>
      <c r="BE30" s="138"/>
      <c r="BF30" s="138"/>
      <c r="BG30" s="138"/>
      <c r="BH30" s="138"/>
    </row>
    <row r="31" spans="1:60" outlineLevel="1" x14ac:dyDescent="0.2">
      <c r="A31" s="145"/>
      <c r="B31" s="146"/>
      <c r="C31" s="175">
        <v>4</v>
      </c>
      <c r="D31" s="150"/>
      <c r="E31" s="151">
        <v>4</v>
      </c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38"/>
      <c r="Y31" s="138"/>
      <c r="Z31" s="138"/>
      <c r="AA31" s="138"/>
      <c r="AB31" s="138"/>
      <c r="AC31" s="138"/>
      <c r="AD31" s="138"/>
      <c r="AE31" s="138"/>
      <c r="AF31" s="138"/>
      <c r="AG31" s="138" t="s">
        <v>122</v>
      </c>
      <c r="AH31" s="138">
        <v>0</v>
      </c>
      <c r="AI31" s="138"/>
      <c r="AJ31" s="138"/>
      <c r="AK31" s="138"/>
      <c r="AL31" s="138"/>
      <c r="AM31" s="138"/>
      <c r="AN31" s="138"/>
      <c r="AO31" s="138"/>
      <c r="AP31" s="138"/>
      <c r="AQ31" s="138"/>
      <c r="AR31" s="138"/>
      <c r="AS31" s="138"/>
      <c r="AT31" s="138"/>
      <c r="AU31" s="138"/>
      <c r="AV31" s="138"/>
      <c r="AW31" s="138"/>
      <c r="AX31" s="138"/>
      <c r="AY31" s="138"/>
      <c r="AZ31" s="138"/>
      <c r="BA31" s="138"/>
      <c r="BB31" s="138"/>
      <c r="BC31" s="138"/>
      <c r="BD31" s="138"/>
      <c r="BE31" s="138"/>
      <c r="BF31" s="138"/>
      <c r="BG31" s="138"/>
      <c r="BH31" s="138"/>
    </row>
    <row r="32" spans="1:60" ht="22.5" outlineLevel="1" x14ac:dyDescent="0.2">
      <c r="A32" s="165">
        <v>11</v>
      </c>
      <c r="B32" s="166" t="s">
        <v>145</v>
      </c>
      <c r="C32" s="176" t="s">
        <v>146</v>
      </c>
      <c r="D32" s="167" t="s">
        <v>119</v>
      </c>
      <c r="E32" s="168">
        <v>2</v>
      </c>
      <c r="F32" s="169"/>
      <c r="G32" s="170">
        <f>ROUND(E32*F32,2)</f>
        <v>0</v>
      </c>
      <c r="H32" s="149"/>
      <c r="I32" s="148">
        <f>ROUND(E32*H32,2)</f>
        <v>0</v>
      </c>
      <c r="J32" s="149"/>
      <c r="K32" s="148">
        <f>ROUND(E32*J32,2)</f>
        <v>0</v>
      </c>
      <c r="L32" s="148">
        <v>15</v>
      </c>
      <c r="M32" s="148">
        <f>G32*(1+L32/100)</f>
        <v>0</v>
      </c>
      <c r="N32" s="148">
        <v>0</v>
      </c>
      <c r="O32" s="148">
        <f>ROUND(E32*N32,2)</f>
        <v>0</v>
      </c>
      <c r="P32" s="148">
        <v>6.6000000000000003E-2</v>
      </c>
      <c r="Q32" s="148">
        <f>ROUND(E32*P32,2)</f>
        <v>0.13</v>
      </c>
      <c r="R32" s="148"/>
      <c r="S32" s="148" t="s">
        <v>120</v>
      </c>
      <c r="T32" s="148" t="s">
        <v>120</v>
      </c>
      <c r="U32" s="148">
        <v>2.3519999999999999</v>
      </c>
      <c r="V32" s="148">
        <f>ROUND(E32*U32,2)</f>
        <v>4.7</v>
      </c>
      <c r="W32" s="148"/>
      <c r="X32" s="138"/>
      <c r="Y32" s="138"/>
      <c r="Z32" s="138"/>
      <c r="AA32" s="138"/>
      <c r="AB32" s="138"/>
      <c r="AC32" s="138"/>
      <c r="AD32" s="138"/>
      <c r="AE32" s="138"/>
      <c r="AF32" s="138"/>
      <c r="AG32" s="138" t="s">
        <v>121</v>
      </c>
      <c r="AH32" s="138"/>
      <c r="AI32" s="138"/>
      <c r="AJ32" s="138"/>
      <c r="AK32" s="138"/>
      <c r="AL32" s="138"/>
      <c r="AM32" s="138"/>
      <c r="AN32" s="138"/>
      <c r="AO32" s="138"/>
      <c r="AP32" s="138"/>
      <c r="AQ32" s="138"/>
      <c r="AR32" s="138"/>
      <c r="AS32" s="138"/>
      <c r="AT32" s="138"/>
      <c r="AU32" s="138"/>
      <c r="AV32" s="138"/>
      <c r="AW32" s="138"/>
      <c r="AX32" s="138"/>
      <c r="AY32" s="138"/>
      <c r="AZ32" s="138"/>
      <c r="BA32" s="138"/>
      <c r="BB32" s="138"/>
      <c r="BC32" s="138"/>
      <c r="BD32" s="138"/>
      <c r="BE32" s="138"/>
      <c r="BF32" s="138"/>
      <c r="BG32" s="138"/>
      <c r="BH32" s="138"/>
    </row>
    <row r="33" spans="1:60" outlineLevel="1" x14ac:dyDescent="0.2">
      <c r="A33" s="165">
        <v>12</v>
      </c>
      <c r="B33" s="166" t="s">
        <v>147</v>
      </c>
      <c r="C33" s="176" t="s">
        <v>148</v>
      </c>
      <c r="D33" s="167" t="s">
        <v>149</v>
      </c>
      <c r="E33" s="168">
        <v>5</v>
      </c>
      <c r="F33" s="169"/>
      <c r="G33" s="170">
        <f>ROUND(E33*F33,2)</f>
        <v>0</v>
      </c>
      <c r="H33" s="149"/>
      <c r="I33" s="148">
        <f>ROUND(E33*H33,2)</f>
        <v>0</v>
      </c>
      <c r="J33" s="149"/>
      <c r="K33" s="148">
        <f>ROUND(E33*J33,2)</f>
        <v>0</v>
      </c>
      <c r="L33" s="148">
        <v>15</v>
      </c>
      <c r="M33" s="148">
        <f>G33*(1+L33/100)</f>
        <v>0</v>
      </c>
      <c r="N33" s="148">
        <v>4.8999999999999998E-4</v>
      </c>
      <c r="O33" s="148">
        <f>ROUND(E33*N33,2)</f>
        <v>0</v>
      </c>
      <c r="P33" s="148">
        <v>2E-3</v>
      </c>
      <c r="Q33" s="148">
        <f>ROUND(E33*P33,2)</f>
        <v>0.01</v>
      </c>
      <c r="R33" s="148"/>
      <c r="S33" s="148" t="s">
        <v>120</v>
      </c>
      <c r="T33" s="148" t="s">
        <v>120</v>
      </c>
      <c r="U33" s="148">
        <v>0.40899999999999997</v>
      </c>
      <c r="V33" s="148">
        <f>ROUND(E33*U33,2)</f>
        <v>2.0499999999999998</v>
      </c>
      <c r="W33" s="148"/>
      <c r="X33" s="138"/>
      <c r="Y33" s="138"/>
      <c r="Z33" s="138"/>
      <c r="AA33" s="138"/>
      <c r="AB33" s="138"/>
      <c r="AC33" s="138"/>
      <c r="AD33" s="138"/>
      <c r="AE33" s="138"/>
      <c r="AF33" s="138"/>
      <c r="AG33" s="138" t="s">
        <v>121</v>
      </c>
      <c r="AH33" s="138"/>
      <c r="AI33" s="138"/>
      <c r="AJ33" s="138"/>
      <c r="AK33" s="138"/>
      <c r="AL33" s="138"/>
      <c r="AM33" s="138"/>
      <c r="AN33" s="138"/>
      <c r="AO33" s="138"/>
      <c r="AP33" s="138"/>
      <c r="AQ33" s="138"/>
      <c r="AR33" s="138"/>
      <c r="AS33" s="138"/>
      <c r="AT33" s="138"/>
      <c r="AU33" s="138"/>
      <c r="AV33" s="138"/>
      <c r="AW33" s="138"/>
      <c r="AX33" s="138"/>
      <c r="AY33" s="138"/>
      <c r="AZ33" s="138"/>
      <c r="BA33" s="138"/>
      <c r="BB33" s="138"/>
      <c r="BC33" s="138"/>
      <c r="BD33" s="138"/>
      <c r="BE33" s="138"/>
      <c r="BF33" s="138"/>
      <c r="BG33" s="138"/>
      <c r="BH33" s="138"/>
    </row>
    <row r="34" spans="1:60" outlineLevel="1" x14ac:dyDescent="0.2">
      <c r="A34" s="159">
        <v>13</v>
      </c>
      <c r="B34" s="160" t="s">
        <v>150</v>
      </c>
      <c r="C34" s="174" t="s">
        <v>151</v>
      </c>
      <c r="D34" s="161" t="s">
        <v>119</v>
      </c>
      <c r="E34" s="162">
        <v>4</v>
      </c>
      <c r="F34" s="163"/>
      <c r="G34" s="164">
        <f>ROUND(E34*F34,2)</f>
        <v>0</v>
      </c>
      <c r="H34" s="149"/>
      <c r="I34" s="148">
        <f>ROUND(E34*H34,2)</f>
        <v>0</v>
      </c>
      <c r="J34" s="149"/>
      <c r="K34" s="148">
        <f>ROUND(E34*J34,2)</f>
        <v>0</v>
      </c>
      <c r="L34" s="148">
        <v>15</v>
      </c>
      <c r="M34" s="148">
        <f>G34*(1+L34/100)</f>
        <v>0</v>
      </c>
      <c r="N34" s="148">
        <v>0</v>
      </c>
      <c r="O34" s="148">
        <f>ROUND(E34*N34,2)</f>
        <v>0</v>
      </c>
      <c r="P34" s="148">
        <v>6.8000000000000005E-2</v>
      </c>
      <c r="Q34" s="148">
        <f>ROUND(E34*P34,2)</f>
        <v>0.27</v>
      </c>
      <c r="R34" s="148"/>
      <c r="S34" s="148" t="s">
        <v>120</v>
      </c>
      <c r="T34" s="148" t="s">
        <v>120</v>
      </c>
      <c r="U34" s="148">
        <v>0.3</v>
      </c>
      <c r="V34" s="148">
        <f>ROUND(E34*U34,2)</f>
        <v>1.2</v>
      </c>
      <c r="W34" s="148"/>
      <c r="X34" s="138"/>
      <c r="Y34" s="138"/>
      <c r="Z34" s="138"/>
      <c r="AA34" s="138"/>
      <c r="AB34" s="138"/>
      <c r="AC34" s="138"/>
      <c r="AD34" s="138"/>
      <c r="AE34" s="138"/>
      <c r="AF34" s="138"/>
      <c r="AG34" s="138" t="s">
        <v>121</v>
      </c>
      <c r="AH34" s="138"/>
      <c r="AI34" s="138"/>
      <c r="AJ34" s="138"/>
      <c r="AK34" s="138"/>
      <c r="AL34" s="138"/>
      <c r="AM34" s="138"/>
      <c r="AN34" s="138"/>
      <c r="AO34" s="138"/>
      <c r="AP34" s="138"/>
      <c r="AQ34" s="138"/>
      <c r="AR34" s="138"/>
      <c r="AS34" s="138"/>
      <c r="AT34" s="138"/>
      <c r="AU34" s="138"/>
      <c r="AV34" s="138"/>
      <c r="AW34" s="138"/>
      <c r="AX34" s="138"/>
      <c r="AY34" s="138"/>
      <c r="AZ34" s="138"/>
      <c r="BA34" s="138"/>
      <c r="BB34" s="138"/>
      <c r="BC34" s="138"/>
      <c r="BD34" s="138"/>
      <c r="BE34" s="138"/>
      <c r="BF34" s="138"/>
      <c r="BG34" s="138"/>
      <c r="BH34" s="138"/>
    </row>
    <row r="35" spans="1:60" outlineLevel="1" x14ac:dyDescent="0.2">
      <c r="A35" s="145"/>
      <c r="B35" s="146"/>
      <c r="C35" s="175" t="s">
        <v>297</v>
      </c>
      <c r="D35" s="150"/>
      <c r="E35" s="151">
        <v>4</v>
      </c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38"/>
      <c r="Y35" s="138"/>
      <c r="Z35" s="138"/>
      <c r="AA35" s="138"/>
      <c r="AB35" s="138"/>
      <c r="AC35" s="138"/>
      <c r="AD35" s="138"/>
      <c r="AE35" s="138"/>
      <c r="AF35" s="138"/>
      <c r="AG35" s="138" t="s">
        <v>122</v>
      </c>
      <c r="AH35" s="138">
        <v>0</v>
      </c>
      <c r="AI35" s="138"/>
      <c r="AJ35" s="138"/>
      <c r="AK35" s="138"/>
      <c r="AL35" s="138"/>
      <c r="AM35" s="138"/>
      <c r="AN35" s="138"/>
      <c r="AO35" s="138"/>
      <c r="AP35" s="138"/>
      <c r="AQ35" s="138"/>
      <c r="AR35" s="138"/>
      <c r="AS35" s="138"/>
      <c r="AT35" s="138"/>
      <c r="AU35" s="138"/>
      <c r="AV35" s="138"/>
      <c r="AW35" s="138"/>
      <c r="AX35" s="138"/>
      <c r="AY35" s="138"/>
      <c r="AZ35" s="138"/>
      <c r="BA35" s="138"/>
      <c r="BB35" s="138"/>
      <c r="BC35" s="138"/>
      <c r="BD35" s="138"/>
      <c r="BE35" s="138"/>
      <c r="BF35" s="138"/>
      <c r="BG35" s="138"/>
      <c r="BH35" s="138"/>
    </row>
    <row r="36" spans="1:60" ht="22.5" outlineLevel="1" x14ac:dyDescent="0.2">
      <c r="A36" s="165">
        <v>14</v>
      </c>
      <c r="B36" s="166" t="s">
        <v>152</v>
      </c>
      <c r="C36" s="176" t="s">
        <v>324</v>
      </c>
      <c r="D36" s="167" t="s">
        <v>138</v>
      </c>
      <c r="E36" s="168">
        <v>1</v>
      </c>
      <c r="F36" s="169"/>
      <c r="G36" s="170">
        <f>ROUND(E36*F36,2)</f>
        <v>0</v>
      </c>
      <c r="H36" s="149"/>
      <c r="I36" s="148">
        <f>ROUND(E36*H36,2)</f>
        <v>0</v>
      </c>
      <c r="J36" s="149"/>
      <c r="K36" s="148">
        <f>ROUND(E36*J36,2)</f>
        <v>0</v>
      </c>
      <c r="L36" s="148">
        <v>15</v>
      </c>
      <c r="M36" s="148">
        <f>G36*(1+L36/100)</f>
        <v>0</v>
      </c>
      <c r="N36" s="148">
        <v>0</v>
      </c>
      <c r="O36" s="148">
        <f>ROUND(E36*N36,2)</f>
        <v>0</v>
      </c>
      <c r="P36" s="148">
        <v>0</v>
      </c>
      <c r="Q36" s="148">
        <f>ROUND(E36*P36,2)</f>
        <v>0</v>
      </c>
      <c r="R36" s="148"/>
      <c r="S36" s="148" t="s">
        <v>153</v>
      </c>
      <c r="T36" s="148" t="s">
        <v>154</v>
      </c>
      <c r="U36" s="148">
        <v>0</v>
      </c>
      <c r="V36" s="148">
        <f>ROUND(E36*U36,2)</f>
        <v>0</v>
      </c>
      <c r="W36" s="148"/>
      <c r="X36" s="138"/>
      <c r="Y36" s="138"/>
      <c r="Z36" s="138"/>
      <c r="AA36" s="138"/>
      <c r="AB36" s="138"/>
      <c r="AC36" s="138"/>
      <c r="AD36" s="138"/>
      <c r="AE36" s="138"/>
      <c r="AF36" s="138"/>
      <c r="AG36" s="138" t="s">
        <v>121</v>
      </c>
      <c r="AH36" s="138"/>
      <c r="AI36" s="138"/>
      <c r="AJ36" s="138"/>
      <c r="AK36" s="138"/>
      <c r="AL36" s="138"/>
      <c r="AM36" s="138"/>
      <c r="AN36" s="138"/>
      <c r="AO36" s="138"/>
      <c r="AP36" s="138"/>
      <c r="AQ36" s="138"/>
      <c r="AR36" s="138"/>
      <c r="AS36" s="138"/>
      <c r="AT36" s="138"/>
      <c r="AU36" s="138"/>
      <c r="AV36" s="138"/>
      <c r="AW36" s="138"/>
      <c r="AX36" s="138"/>
      <c r="AY36" s="138"/>
      <c r="AZ36" s="138"/>
      <c r="BA36" s="138"/>
      <c r="BB36" s="138"/>
      <c r="BC36" s="138"/>
      <c r="BD36" s="138"/>
      <c r="BE36" s="138"/>
      <c r="BF36" s="138"/>
      <c r="BG36" s="138"/>
      <c r="BH36" s="138"/>
    </row>
    <row r="37" spans="1:60" outlineLevel="1" x14ac:dyDescent="0.2">
      <c r="A37" s="165">
        <v>15</v>
      </c>
      <c r="B37" s="166" t="s">
        <v>155</v>
      </c>
      <c r="C37" s="176" t="s">
        <v>156</v>
      </c>
      <c r="D37" s="167" t="s">
        <v>157</v>
      </c>
      <c r="E37" s="168">
        <v>1</v>
      </c>
      <c r="F37" s="169"/>
      <c r="G37" s="170">
        <f>ROUND(E37*F37,2)</f>
        <v>0</v>
      </c>
      <c r="H37" s="149"/>
      <c r="I37" s="148">
        <f>ROUND(E37*H37,2)</f>
        <v>0</v>
      </c>
      <c r="J37" s="149"/>
      <c r="K37" s="148">
        <f>ROUND(E37*J37,2)</f>
        <v>0</v>
      </c>
      <c r="L37" s="148">
        <v>15</v>
      </c>
      <c r="M37" s="148">
        <f>G37*(1+L37/100)</f>
        <v>0</v>
      </c>
      <c r="N37" s="148">
        <v>0</v>
      </c>
      <c r="O37" s="148">
        <f>ROUND(E37*N37,2)</f>
        <v>0</v>
      </c>
      <c r="P37" s="148">
        <v>0</v>
      </c>
      <c r="Q37" s="148">
        <f>ROUND(E37*P37,2)</f>
        <v>0</v>
      </c>
      <c r="R37" s="148"/>
      <c r="S37" s="148" t="s">
        <v>153</v>
      </c>
      <c r="T37" s="148" t="s">
        <v>154</v>
      </c>
      <c r="U37" s="148">
        <v>0</v>
      </c>
      <c r="V37" s="148">
        <f>ROUND(E37*U37,2)</f>
        <v>0</v>
      </c>
      <c r="W37" s="148"/>
      <c r="X37" s="138"/>
      <c r="Y37" s="138"/>
      <c r="Z37" s="138"/>
      <c r="AA37" s="138"/>
      <c r="AB37" s="138"/>
      <c r="AC37" s="138"/>
      <c r="AD37" s="138"/>
      <c r="AE37" s="138"/>
      <c r="AF37" s="138"/>
      <c r="AG37" s="138" t="s">
        <v>121</v>
      </c>
      <c r="AH37" s="138"/>
      <c r="AI37" s="138"/>
      <c r="AJ37" s="138"/>
      <c r="AK37" s="138"/>
      <c r="AL37" s="138"/>
      <c r="AM37" s="138"/>
      <c r="AN37" s="138"/>
      <c r="AO37" s="138"/>
      <c r="AP37" s="138"/>
      <c r="AQ37" s="138"/>
      <c r="AR37" s="138"/>
      <c r="AS37" s="138"/>
      <c r="AT37" s="138"/>
      <c r="AU37" s="138"/>
      <c r="AV37" s="138"/>
      <c r="AW37" s="138"/>
      <c r="AX37" s="138"/>
      <c r="AY37" s="138"/>
      <c r="AZ37" s="138"/>
      <c r="BA37" s="138"/>
      <c r="BB37" s="138"/>
      <c r="BC37" s="138"/>
      <c r="BD37" s="138"/>
      <c r="BE37" s="138"/>
      <c r="BF37" s="138"/>
      <c r="BG37" s="138"/>
      <c r="BH37" s="138"/>
    </row>
    <row r="38" spans="1:60" outlineLevel="1" x14ac:dyDescent="0.2">
      <c r="A38" s="165">
        <v>16</v>
      </c>
      <c r="B38" s="166" t="s">
        <v>158</v>
      </c>
      <c r="C38" s="176" t="s">
        <v>159</v>
      </c>
      <c r="D38" s="167" t="s">
        <v>157</v>
      </c>
      <c r="E38" s="168">
        <v>1</v>
      </c>
      <c r="F38" s="169"/>
      <c r="G38" s="170">
        <f>ROUND(E38*F38,2)</f>
        <v>0</v>
      </c>
      <c r="H38" s="149"/>
      <c r="I38" s="148">
        <f>ROUND(E38*H38,2)</f>
        <v>0</v>
      </c>
      <c r="J38" s="149"/>
      <c r="K38" s="148">
        <f>ROUND(E38*J38,2)</f>
        <v>0</v>
      </c>
      <c r="L38" s="148">
        <v>15</v>
      </c>
      <c r="M38" s="148">
        <f>G38*(1+L38/100)</f>
        <v>0</v>
      </c>
      <c r="N38" s="148">
        <v>0</v>
      </c>
      <c r="O38" s="148">
        <f>ROUND(E38*N38,2)</f>
        <v>0</v>
      </c>
      <c r="P38" s="148">
        <v>0</v>
      </c>
      <c r="Q38" s="148">
        <f>ROUND(E38*P38,2)</f>
        <v>0</v>
      </c>
      <c r="R38" s="148"/>
      <c r="S38" s="148" t="s">
        <v>153</v>
      </c>
      <c r="T38" s="148" t="s">
        <v>160</v>
      </c>
      <c r="U38" s="148">
        <v>0</v>
      </c>
      <c r="V38" s="148">
        <f>ROUND(E38*U38,2)</f>
        <v>0</v>
      </c>
      <c r="W38" s="148"/>
      <c r="X38" s="138"/>
      <c r="Y38" s="138"/>
      <c r="Z38" s="138"/>
      <c r="AA38" s="138"/>
      <c r="AB38" s="138"/>
      <c r="AC38" s="138"/>
      <c r="AD38" s="138"/>
      <c r="AE38" s="138"/>
      <c r="AF38" s="138"/>
      <c r="AG38" s="138" t="s">
        <v>121</v>
      </c>
      <c r="AH38" s="138"/>
      <c r="AI38" s="138"/>
      <c r="AJ38" s="138"/>
      <c r="AK38" s="138"/>
      <c r="AL38" s="138"/>
      <c r="AM38" s="138"/>
      <c r="AN38" s="138"/>
      <c r="AO38" s="138"/>
      <c r="AP38" s="138"/>
      <c r="AQ38" s="138"/>
      <c r="AR38" s="138"/>
      <c r="AS38" s="138"/>
      <c r="AT38" s="138"/>
      <c r="AU38" s="138"/>
      <c r="AV38" s="138"/>
      <c r="AW38" s="138"/>
      <c r="AX38" s="138"/>
      <c r="AY38" s="138"/>
      <c r="AZ38" s="138"/>
      <c r="BA38" s="138"/>
      <c r="BB38" s="138"/>
      <c r="BC38" s="138"/>
      <c r="BD38" s="138"/>
      <c r="BE38" s="138"/>
      <c r="BF38" s="138"/>
      <c r="BG38" s="138"/>
      <c r="BH38" s="138"/>
    </row>
    <row r="39" spans="1:60" ht="22.5" outlineLevel="1" x14ac:dyDescent="0.2">
      <c r="A39" s="165">
        <v>17</v>
      </c>
      <c r="B39" s="166" t="s">
        <v>161</v>
      </c>
      <c r="C39" s="176" t="s">
        <v>319</v>
      </c>
      <c r="D39" s="167" t="s">
        <v>138</v>
      </c>
      <c r="E39" s="168">
        <v>1</v>
      </c>
      <c r="F39" s="169"/>
      <c r="G39" s="170">
        <f>ROUND(E39*F39,2)</f>
        <v>0</v>
      </c>
      <c r="H39" s="149"/>
      <c r="I39" s="148">
        <f>ROUND(E39*H39,2)</f>
        <v>0</v>
      </c>
      <c r="J39" s="149"/>
      <c r="K39" s="148">
        <f>ROUND(E39*J39,2)</f>
        <v>0</v>
      </c>
      <c r="L39" s="148">
        <v>15</v>
      </c>
      <c r="M39" s="148">
        <f>G39*(1+L39/100)</f>
        <v>0</v>
      </c>
      <c r="N39" s="148">
        <v>2.1250000000000002E-2</v>
      </c>
      <c r="O39" s="148">
        <f>ROUND(E39*N39,2)</f>
        <v>0.02</v>
      </c>
      <c r="P39" s="148">
        <v>0</v>
      </c>
      <c r="Q39" s="148">
        <f>ROUND(E39*P39,2)</f>
        <v>0</v>
      </c>
      <c r="R39" s="148"/>
      <c r="S39" s="148" t="s">
        <v>153</v>
      </c>
      <c r="T39" s="148" t="s">
        <v>154</v>
      </c>
      <c r="U39" s="148">
        <v>1.29</v>
      </c>
      <c r="V39" s="148">
        <f>ROUND(E39*U39,2)</f>
        <v>1.29</v>
      </c>
      <c r="W39" s="148"/>
      <c r="X39" s="138"/>
      <c r="Y39" s="138"/>
      <c r="Z39" s="138"/>
      <c r="AA39" s="138"/>
      <c r="AB39" s="138"/>
      <c r="AC39" s="138"/>
      <c r="AD39" s="138"/>
      <c r="AE39" s="138"/>
      <c r="AF39" s="138"/>
      <c r="AG39" s="138" t="s">
        <v>125</v>
      </c>
      <c r="AH39" s="138"/>
      <c r="AI39" s="138"/>
      <c r="AJ39" s="138"/>
      <c r="AK39" s="138"/>
      <c r="AL39" s="138"/>
      <c r="AM39" s="138"/>
      <c r="AN39" s="138"/>
      <c r="AO39" s="138"/>
      <c r="AP39" s="138"/>
      <c r="AQ39" s="138"/>
      <c r="AR39" s="138"/>
      <c r="AS39" s="138"/>
      <c r="AT39" s="138"/>
      <c r="AU39" s="138"/>
      <c r="AV39" s="138"/>
      <c r="AW39" s="138"/>
      <c r="AX39" s="138"/>
      <c r="AY39" s="138"/>
      <c r="AZ39" s="138"/>
      <c r="BA39" s="138"/>
      <c r="BB39" s="138"/>
      <c r="BC39" s="138"/>
      <c r="BD39" s="138"/>
      <c r="BE39" s="138"/>
      <c r="BF39" s="138"/>
      <c r="BG39" s="138"/>
      <c r="BH39" s="138"/>
    </row>
    <row r="40" spans="1:60" outlineLevel="1" x14ac:dyDescent="0.2">
      <c r="A40" s="165">
        <v>18</v>
      </c>
      <c r="B40" s="166" t="s">
        <v>162</v>
      </c>
      <c r="C40" s="176" t="s">
        <v>318</v>
      </c>
      <c r="D40" s="167" t="s">
        <v>138</v>
      </c>
      <c r="E40" s="168">
        <v>1</v>
      </c>
      <c r="F40" s="169"/>
      <c r="G40" s="170">
        <f>ROUND(E40*F40,2)</f>
        <v>0</v>
      </c>
      <c r="H40" s="149"/>
      <c r="I40" s="148">
        <f>ROUND(E40*H40,2)</f>
        <v>0</v>
      </c>
      <c r="J40" s="149"/>
      <c r="K40" s="148">
        <f>ROUND(E40*J40,2)</f>
        <v>0</v>
      </c>
      <c r="L40" s="148">
        <v>15</v>
      </c>
      <c r="M40" s="148">
        <f>G40*(1+L40/100)</f>
        <v>0</v>
      </c>
      <c r="N40" s="148">
        <v>0</v>
      </c>
      <c r="O40" s="148">
        <f>ROUND(E40*N40,2)</f>
        <v>0</v>
      </c>
      <c r="P40" s="148">
        <v>0</v>
      </c>
      <c r="Q40" s="148">
        <f>ROUND(E40*P40,2)</f>
        <v>0</v>
      </c>
      <c r="R40" s="148"/>
      <c r="S40" s="148" t="s">
        <v>153</v>
      </c>
      <c r="T40" s="148" t="s">
        <v>160</v>
      </c>
      <c r="U40" s="148">
        <v>0</v>
      </c>
      <c r="V40" s="148">
        <f>ROUND(E40*U40,2)</f>
        <v>0</v>
      </c>
      <c r="W40" s="148"/>
      <c r="X40" s="138"/>
      <c r="Y40" s="138"/>
      <c r="Z40" s="138"/>
      <c r="AA40" s="138"/>
      <c r="AB40" s="138"/>
      <c r="AC40" s="138"/>
      <c r="AD40" s="138"/>
      <c r="AE40" s="138"/>
      <c r="AF40" s="138"/>
      <c r="AG40" s="138" t="s">
        <v>121</v>
      </c>
      <c r="AH40" s="138"/>
      <c r="AI40" s="138"/>
      <c r="AJ40" s="138"/>
      <c r="AK40" s="138"/>
      <c r="AL40" s="138"/>
      <c r="AM40" s="138"/>
      <c r="AN40" s="138"/>
      <c r="AO40" s="138"/>
      <c r="AP40" s="138"/>
      <c r="AQ40" s="138"/>
      <c r="AR40" s="138"/>
      <c r="AS40" s="138"/>
      <c r="AT40" s="138"/>
      <c r="AU40" s="138"/>
      <c r="AV40" s="138"/>
      <c r="AW40" s="138"/>
      <c r="AX40" s="138"/>
      <c r="AY40" s="138"/>
      <c r="AZ40" s="138"/>
      <c r="BA40" s="138"/>
      <c r="BB40" s="138"/>
      <c r="BC40" s="138"/>
      <c r="BD40" s="138"/>
      <c r="BE40" s="138"/>
      <c r="BF40" s="138"/>
      <c r="BG40" s="138"/>
      <c r="BH40" s="138"/>
    </row>
    <row r="41" spans="1:60" x14ac:dyDescent="0.2">
      <c r="A41" s="153" t="s">
        <v>116</v>
      </c>
      <c r="B41" s="154" t="s">
        <v>65</v>
      </c>
      <c r="C41" s="173" t="s">
        <v>66</v>
      </c>
      <c r="D41" s="155"/>
      <c r="E41" s="156"/>
      <c r="F41" s="157"/>
      <c r="G41" s="158">
        <f>SUMIF(AG42:AG42,"&lt;&gt;NOR",G42:G42)</f>
        <v>0</v>
      </c>
      <c r="H41" s="152"/>
      <c r="I41" s="152">
        <f>SUM(I42:I42)</f>
        <v>0</v>
      </c>
      <c r="J41" s="152"/>
      <c r="K41" s="152">
        <f>SUM(K42:K42)</f>
        <v>0</v>
      </c>
      <c r="L41" s="152"/>
      <c r="M41" s="152">
        <f>SUM(M42:M42)</f>
        <v>0</v>
      </c>
      <c r="N41" s="152"/>
      <c r="O41" s="152">
        <f>SUM(O42:O42)</f>
        <v>0</v>
      </c>
      <c r="P41" s="152"/>
      <c r="Q41" s="152">
        <f>SUM(Q42:Q42)</f>
        <v>0</v>
      </c>
      <c r="R41" s="152"/>
      <c r="S41" s="152"/>
      <c r="T41" s="152"/>
      <c r="U41" s="152"/>
      <c r="V41" s="152">
        <f>SUM(V42:V42)</f>
        <v>1.3</v>
      </c>
      <c r="W41" s="152"/>
      <c r="AG41" t="s">
        <v>117</v>
      </c>
    </row>
    <row r="42" spans="1:60" outlineLevel="1" x14ac:dyDescent="0.2">
      <c r="A42" s="165">
        <v>19</v>
      </c>
      <c r="B42" s="166" t="s">
        <v>163</v>
      </c>
      <c r="C42" s="176" t="s">
        <v>164</v>
      </c>
      <c r="D42" s="167" t="s">
        <v>165</v>
      </c>
      <c r="E42" s="168">
        <v>0.50178</v>
      </c>
      <c r="F42" s="169"/>
      <c r="G42" s="170">
        <f>ROUND(E42*F42,2)</f>
        <v>0</v>
      </c>
      <c r="H42" s="149"/>
      <c r="I42" s="148">
        <f>ROUND(E42*H42,2)</f>
        <v>0</v>
      </c>
      <c r="J42" s="149"/>
      <c r="K42" s="148">
        <f>ROUND(E42*J42,2)</f>
        <v>0</v>
      </c>
      <c r="L42" s="148">
        <v>15</v>
      </c>
      <c r="M42" s="148">
        <f>G42*(1+L42/100)</f>
        <v>0</v>
      </c>
      <c r="N42" s="148">
        <v>0</v>
      </c>
      <c r="O42" s="148">
        <f>ROUND(E42*N42,2)</f>
        <v>0</v>
      </c>
      <c r="P42" s="148">
        <v>0</v>
      </c>
      <c r="Q42" s="148">
        <f>ROUND(E42*P42,2)</f>
        <v>0</v>
      </c>
      <c r="R42" s="148"/>
      <c r="S42" s="148" t="s">
        <v>120</v>
      </c>
      <c r="T42" s="148" t="s">
        <v>120</v>
      </c>
      <c r="U42" s="148">
        <v>2.5979999999999999</v>
      </c>
      <c r="V42" s="148">
        <f>ROUND(E42*U42,2)</f>
        <v>1.3</v>
      </c>
      <c r="W42" s="148"/>
      <c r="X42" s="138"/>
      <c r="Y42" s="138"/>
      <c r="Z42" s="138"/>
      <c r="AA42" s="138"/>
      <c r="AB42" s="138"/>
      <c r="AC42" s="138"/>
      <c r="AD42" s="138"/>
      <c r="AE42" s="138"/>
      <c r="AF42" s="138"/>
      <c r="AG42" s="138" t="s">
        <v>166</v>
      </c>
      <c r="AH42" s="138"/>
      <c r="AI42" s="138"/>
      <c r="AJ42" s="138"/>
      <c r="AK42" s="138"/>
      <c r="AL42" s="138"/>
      <c r="AM42" s="138"/>
      <c r="AN42" s="138"/>
      <c r="AO42" s="138"/>
      <c r="AP42" s="138"/>
      <c r="AQ42" s="138"/>
      <c r="AR42" s="138"/>
      <c r="AS42" s="138"/>
      <c r="AT42" s="138"/>
      <c r="AU42" s="138"/>
      <c r="AV42" s="138"/>
      <c r="AW42" s="138"/>
      <c r="AX42" s="138"/>
      <c r="AY42" s="138"/>
      <c r="AZ42" s="138"/>
      <c r="BA42" s="138"/>
      <c r="BB42" s="138"/>
      <c r="BC42" s="138"/>
      <c r="BD42" s="138"/>
      <c r="BE42" s="138"/>
      <c r="BF42" s="138"/>
      <c r="BG42" s="138"/>
      <c r="BH42" s="138"/>
    </row>
    <row r="43" spans="1:60" x14ac:dyDescent="0.2">
      <c r="A43" s="153" t="s">
        <v>116</v>
      </c>
      <c r="B43" s="154" t="s">
        <v>67</v>
      </c>
      <c r="C43" s="173" t="s">
        <v>68</v>
      </c>
      <c r="D43" s="155"/>
      <c r="E43" s="156"/>
      <c r="F43" s="157"/>
      <c r="G43" s="158">
        <f>SUMIF(AG44:AG46,"&lt;&gt;NOR",G44:G46)</f>
        <v>0</v>
      </c>
      <c r="H43" s="152"/>
      <c r="I43" s="152">
        <f>SUM(I44:I46)</f>
        <v>0</v>
      </c>
      <c r="J43" s="152"/>
      <c r="K43" s="152">
        <f>SUM(K44:K46)</f>
        <v>0</v>
      </c>
      <c r="L43" s="152"/>
      <c r="M43" s="152">
        <f>SUM(M44:M46)</f>
        <v>0</v>
      </c>
      <c r="N43" s="152"/>
      <c r="O43" s="152">
        <f>SUM(O44:O46)</f>
        <v>0.04</v>
      </c>
      <c r="P43" s="152"/>
      <c r="Q43" s="152">
        <f>SUM(Q44:Q46)</f>
        <v>0</v>
      </c>
      <c r="R43" s="152"/>
      <c r="S43" s="152"/>
      <c r="T43" s="152"/>
      <c r="U43" s="152"/>
      <c r="V43" s="152">
        <f>SUM(V44:V46)</f>
        <v>4.71</v>
      </c>
      <c r="W43" s="152"/>
      <c r="AG43" t="s">
        <v>117</v>
      </c>
    </row>
    <row r="44" spans="1:60" ht="22.5" outlineLevel="1" x14ac:dyDescent="0.2">
      <c r="A44" s="159">
        <v>20</v>
      </c>
      <c r="B44" s="160" t="s">
        <v>167</v>
      </c>
      <c r="C44" s="174" t="s">
        <v>308</v>
      </c>
      <c r="D44" s="161" t="s">
        <v>119</v>
      </c>
      <c r="E44" s="162">
        <v>11.25</v>
      </c>
      <c r="F44" s="163"/>
      <c r="G44" s="164">
        <f>ROUND(E44*F44,2)</f>
        <v>0</v>
      </c>
      <c r="H44" s="149"/>
      <c r="I44" s="148">
        <f>ROUND(E44*H44,2)</f>
        <v>0</v>
      </c>
      <c r="J44" s="149"/>
      <c r="K44" s="148">
        <f>ROUND(E44*J44,2)</f>
        <v>0</v>
      </c>
      <c r="L44" s="148">
        <v>15</v>
      </c>
      <c r="M44" s="148">
        <f>G44*(1+L44/100)</f>
        <v>0</v>
      </c>
      <c r="N44" s="148">
        <v>3.7799999999999999E-3</v>
      </c>
      <c r="O44" s="148">
        <f>ROUND(E44*N44,2)</f>
        <v>0.04</v>
      </c>
      <c r="P44" s="148">
        <v>0</v>
      </c>
      <c r="Q44" s="148">
        <f>ROUND(E44*P44,2)</f>
        <v>0</v>
      </c>
      <c r="R44" s="148"/>
      <c r="S44" s="148" t="s">
        <v>120</v>
      </c>
      <c r="T44" s="148" t="s">
        <v>120</v>
      </c>
      <c r="U44" s="148">
        <v>0.41865000000000002</v>
      </c>
      <c r="V44" s="148">
        <f>ROUND(E44*U44,2)</f>
        <v>4.71</v>
      </c>
      <c r="W44" s="148"/>
      <c r="X44" s="138"/>
      <c r="Y44" s="138"/>
      <c r="Z44" s="138"/>
      <c r="AA44" s="138"/>
      <c r="AB44" s="138"/>
      <c r="AC44" s="138"/>
      <c r="AD44" s="138"/>
      <c r="AE44" s="138"/>
      <c r="AF44" s="138"/>
      <c r="AG44" s="138" t="s">
        <v>168</v>
      </c>
      <c r="AH44" s="138"/>
      <c r="AI44" s="138"/>
      <c r="AJ44" s="138"/>
      <c r="AK44" s="138"/>
      <c r="AL44" s="138"/>
      <c r="AM44" s="138"/>
      <c r="AN44" s="138"/>
      <c r="AO44" s="138"/>
      <c r="AP44" s="138"/>
      <c r="AQ44" s="138"/>
      <c r="AR44" s="138"/>
      <c r="AS44" s="138"/>
      <c r="AT44" s="138"/>
      <c r="AU44" s="138"/>
      <c r="AV44" s="138"/>
      <c r="AW44" s="138"/>
      <c r="AX44" s="138"/>
      <c r="AY44" s="138"/>
      <c r="AZ44" s="138"/>
      <c r="BA44" s="138"/>
      <c r="BB44" s="138"/>
      <c r="BC44" s="138"/>
      <c r="BD44" s="138"/>
      <c r="BE44" s="138"/>
      <c r="BF44" s="138"/>
      <c r="BG44" s="138"/>
      <c r="BH44" s="138"/>
    </row>
    <row r="45" spans="1:60" outlineLevel="1" x14ac:dyDescent="0.2">
      <c r="A45" s="145"/>
      <c r="B45" s="146"/>
      <c r="C45" s="175" t="s">
        <v>135</v>
      </c>
      <c r="D45" s="150"/>
      <c r="E45" s="151">
        <v>2.25</v>
      </c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38"/>
      <c r="Y45" s="138"/>
      <c r="Z45" s="138"/>
      <c r="AA45" s="138"/>
      <c r="AB45" s="138"/>
      <c r="AC45" s="138"/>
      <c r="AD45" s="138"/>
      <c r="AE45" s="138"/>
      <c r="AF45" s="138"/>
      <c r="AG45" s="138" t="s">
        <v>122</v>
      </c>
      <c r="AH45" s="138">
        <v>0</v>
      </c>
      <c r="AI45" s="138"/>
      <c r="AJ45" s="138"/>
      <c r="AK45" s="138"/>
      <c r="AL45" s="138"/>
      <c r="AM45" s="138"/>
      <c r="AN45" s="138"/>
      <c r="AO45" s="138"/>
      <c r="AP45" s="138"/>
      <c r="AQ45" s="138"/>
      <c r="AR45" s="138"/>
      <c r="AS45" s="138"/>
      <c r="AT45" s="138"/>
      <c r="AU45" s="138"/>
      <c r="AV45" s="138"/>
      <c r="AW45" s="138"/>
      <c r="AX45" s="138"/>
      <c r="AY45" s="138"/>
      <c r="AZ45" s="138"/>
      <c r="BA45" s="138"/>
      <c r="BB45" s="138"/>
      <c r="BC45" s="138"/>
      <c r="BD45" s="138"/>
      <c r="BE45" s="138"/>
      <c r="BF45" s="138"/>
      <c r="BG45" s="138"/>
      <c r="BH45" s="138"/>
    </row>
    <row r="46" spans="1:60" outlineLevel="1" x14ac:dyDescent="0.2">
      <c r="A46" s="145"/>
      <c r="B46" s="146"/>
      <c r="C46" s="175" t="s">
        <v>301</v>
      </c>
      <c r="D46" s="150"/>
      <c r="E46" s="151">
        <v>9</v>
      </c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38"/>
      <c r="Y46" s="138"/>
      <c r="Z46" s="138"/>
      <c r="AA46" s="138"/>
      <c r="AB46" s="138"/>
      <c r="AC46" s="138"/>
      <c r="AD46" s="138"/>
      <c r="AE46" s="138"/>
      <c r="AF46" s="138"/>
      <c r="AG46" s="138" t="s">
        <v>122</v>
      </c>
      <c r="AH46" s="138">
        <v>0</v>
      </c>
      <c r="AI46" s="138"/>
      <c r="AJ46" s="138"/>
      <c r="AK46" s="138"/>
      <c r="AL46" s="138"/>
      <c r="AM46" s="138"/>
      <c r="AN46" s="138"/>
      <c r="AO46" s="138"/>
      <c r="AP46" s="138"/>
      <c r="AQ46" s="138"/>
      <c r="AR46" s="138"/>
      <c r="AS46" s="138"/>
      <c r="AT46" s="138"/>
      <c r="AU46" s="138"/>
      <c r="AV46" s="138"/>
      <c r="AW46" s="138"/>
      <c r="AX46" s="138"/>
      <c r="AY46" s="138"/>
      <c r="AZ46" s="138"/>
      <c r="BA46" s="138"/>
      <c r="BB46" s="138"/>
      <c r="BC46" s="138"/>
      <c r="BD46" s="138"/>
      <c r="BE46" s="138"/>
      <c r="BF46" s="138"/>
      <c r="BG46" s="138"/>
      <c r="BH46" s="138"/>
    </row>
    <row r="47" spans="1:60" x14ac:dyDescent="0.2">
      <c r="A47" s="153" t="s">
        <v>116</v>
      </c>
      <c r="B47" s="154" t="s">
        <v>69</v>
      </c>
      <c r="C47" s="173" t="s">
        <v>70</v>
      </c>
      <c r="D47" s="155"/>
      <c r="E47" s="156"/>
      <c r="F47" s="157"/>
      <c r="G47" s="158">
        <f>SUMIF(AG48:AG53,"&lt;&gt;NOR",G48:G53)</f>
        <v>0</v>
      </c>
      <c r="H47" s="152"/>
      <c r="I47" s="152">
        <f>SUM(I48:I53)</f>
        <v>0</v>
      </c>
      <c r="J47" s="152"/>
      <c r="K47" s="152">
        <f>SUM(K48:K53)</f>
        <v>0</v>
      </c>
      <c r="L47" s="152"/>
      <c r="M47" s="152">
        <f>SUM(M48:M53)</f>
        <v>0</v>
      </c>
      <c r="N47" s="152"/>
      <c r="O47" s="152">
        <f>SUM(O48:O53)</f>
        <v>0</v>
      </c>
      <c r="P47" s="152"/>
      <c r="Q47" s="152">
        <f>SUM(Q48:Q53)</f>
        <v>0</v>
      </c>
      <c r="R47" s="152"/>
      <c r="S47" s="152"/>
      <c r="T47" s="152"/>
      <c r="U47" s="152"/>
      <c r="V47" s="152">
        <f>SUM(V48:V53)</f>
        <v>2.0099999999999998</v>
      </c>
      <c r="W47" s="152"/>
      <c r="AG47" t="s">
        <v>117</v>
      </c>
    </row>
    <row r="48" spans="1:60" outlineLevel="1" x14ac:dyDescent="0.2">
      <c r="A48" s="165">
        <v>21</v>
      </c>
      <c r="B48" s="166" t="s">
        <v>169</v>
      </c>
      <c r="C48" s="176" t="s">
        <v>170</v>
      </c>
      <c r="D48" s="167" t="s">
        <v>149</v>
      </c>
      <c r="E48" s="168">
        <v>1</v>
      </c>
      <c r="F48" s="169"/>
      <c r="G48" s="170">
        <f t="shared" ref="G48:G53" si="0">ROUND(E48*F48,2)</f>
        <v>0</v>
      </c>
      <c r="H48" s="149"/>
      <c r="I48" s="148">
        <f t="shared" ref="I48:I53" si="1">ROUND(E48*H48,2)</f>
        <v>0</v>
      </c>
      <c r="J48" s="149"/>
      <c r="K48" s="148">
        <f t="shared" ref="K48:K53" si="2">ROUND(E48*J48,2)</f>
        <v>0</v>
      </c>
      <c r="L48" s="148">
        <v>15</v>
      </c>
      <c r="M48" s="148">
        <f t="shared" ref="M48:M53" si="3">G48*(1+L48/100)</f>
        <v>0</v>
      </c>
      <c r="N48" s="148">
        <v>3.8000000000000002E-4</v>
      </c>
      <c r="O48" s="148">
        <f t="shared" ref="O48:O53" si="4">ROUND(E48*N48,2)</f>
        <v>0</v>
      </c>
      <c r="P48" s="148">
        <v>0</v>
      </c>
      <c r="Q48" s="148">
        <f t="shared" ref="Q48:Q53" si="5">ROUND(E48*P48,2)</f>
        <v>0</v>
      </c>
      <c r="R48" s="148"/>
      <c r="S48" s="148" t="s">
        <v>120</v>
      </c>
      <c r="T48" s="148" t="s">
        <v>120</v>
      </c>
      <c r="U48" s="148">
        <v>0.32</v>
      </c>
      <c r="V48" s="148">
        <f t="shared" ref="V48:V53" si="6">ROUND(E48*U48,2)</f>
        <v>0.32</v>
      </c>
      <c r="W48" s="148"/>
      <c r="X48" s="138"/>
      <c r="Y48" s="138"/>
      <c r="Z48" s="138"/>
      <c r="AA48" s="138"/>
      <c r="AB48" s="138"/>
      <c r="AC48" s="138"/>
      <c r="AD48" s="138"/>
      <c r="AE48" s="138"/>
      <c r="AF48" s="138"/>
      <c r="AG48" s="138" t="s">
        <v>171</v>
      </c>
      <c r="AH48" s="138"/>
      <c r="AI48" s="138"/>
      <c r="AJ48" s="138"/>
      <c r="AK48" s="138"/>
      <c r="AL48" s="138"/>
      <c r="AM48" s="138"/>
      <c r="AN48" s="138"/>
      <c r="AO48" s="138"/>
      <c r="AP48" s="138"/>
      <c r="AQ48" s="138"/>
      <c r="AR48" s="138"/>
      <c r="AS48" s="138"/>
      <c r="AT48" s="138"/>
      <c r="AU48" s="138"/>
      <c r="AV48" s="138"/>
      <c r="AW48" s="138"/>
      <c r="AX48" s="138"/>
      <c r="AY48" s="138"/>
      <c r="AZ48" s="138"/>
      <c r="BA48" s="138"/>
      <c r="BB48" s="138"/>
      <c r="BC48" s="138"/>
      <c r="BD48" s="138"/>
      <c r="BE48" s="138"/>
      <c r="BF48" s="138"/>
      <c r="BG48" s="138"/>
      <c r="BH48" s="138"/>
    </row>
    <row r="49" spans="1:60" outlineLevel="1" x14ac:dyDescent="0.2">
      <c r="A49" s="165">
        <v>22</v>
      </c>
      <c r="B49" s="166" t="s">
        <v>172</v>
      </c>
      <c r="C49" s="176" t="s">
        <v>173</v>
      </c>
      <c r="D49" s="167" t="s">
        <v>149</v>
      </c>
      <c r="E49" s="168">
        <v>2</v>
      </c>
      <c r="F49" s="169"/>
      <c r="G49" s="170">
        <f t="shared" si="0"/>
        <v>0</v>
      </c>
      <c r="H49" s="149"/>
      <c r="I49" s="148">
        <f t="shared" si="1"/>
        <v>0</v>
      </c>
      <c r="J49" s="149"/>
      <c r="K49" s="148">
        <f t="shared" si="2"/>
        <v>0</v>
      </c>
      <c r="L49" s="148">
        <v>15</v>
      </c>
      <c r="M49" s="148">
        <f t="shared" si="3"/>
        <v>0</v>
      </c>
      <c r="N49" s="148">
        <v>4.6999999999999999E-4</v>
      </c>
      <c r="O49" s="148">
        <f t="shared" si="4"/>
        <v>0</v>
      </c>
      <c r="P49" s="148">
        <v>0</v>
      </c>
      <c r="Q49" s="148">
        <f t="shared" si="5"/>
        <v>0</v>
      </c>
      <c r="R49" s="148"/>
      <c r="S49" s="148" t="s">
        <v>120</v>
      </c>
      <c r="T49" s="148" t="s">
        <v>120</v>
      </c>
      <c r="U49" s="148">
        <v>0.35899999999999999</v>
      </c>
      <c r="V49" s="148">
        <f t="shared" si="6"/>
        <v>0.72</v>
      </c>
      <c r="W49" s="148"/>
      <c r="X49" s="138"/>
      <c r="Y49" s="138"/>
      <c r="Z49" s="138"/>
      <c r="AA49" s="138"/>
      <c r="AB49" s="138"/>
      <c r="AC49" s="138"/>
      <c r="AD49" s="138"/>
      <c r="AE49" s="138"/>
      <c r="AF49" s="138"/>
      <c r="AG49" s="138" t="s">
        <v>171</v>
      </c>
      <c r="AH49" s="138"/>
      <c r="AI49" s="138"/>
      <c r="AJ49" s="138"/>
      <c r="AK49" s="138"/>
      <c r="AL49" s="138"/>
      <c r="AM49" s="138"/>
      <c r="AN49" s="138"/>
      <c r="AO49" s="138"/>
      <c r="AP49" s="138"/>
      <c r="AQ49" s="138"/>
      <c r="AR49" s="138"/>
      <c r="AS49" s="138"/>
      <c r="AT49" s="138"/>
      <c r="AU49" s="138"/>
      <c r="AV49" s="138"/>
      <c r="AW49" s="138"/>
      <c r="AX49" s="138"/>
      <c r="AY49" s="138"/>
      <c r="AZ49" s="138"/>
      <c r="BA49" s="138"/>
      <c r="BB49" s="138"/>
      <c r="BC49" s="138"/>
      <c r="BD49" s="138"/>
      <c r="BE49" s="138"/>
      <c r="BF49" s="138"/>
      <c r="BG49" s="138"/>
      <c r="BH49" s="138"/>
    </row>
    <row r="50" spans="1:60" outlineLevel="1" x14ac:dyDescent="0.2">
      <c r="A50" s="165">
        <v>23</v>
      </c>
      <c r="B50" s="166" t="s">
        <v>174</v>
      </c>
      <c r="C50" s="176" t="s">
        <v>175</v>
      </c>
      <c r="D50" s="167" t="s">
        <v>149</v>
      </c>
      <c r="E50" s="168">
        <v>1</v>
      </c>
      <c r="F50" s="169"/>
      <c r="G50" s="170">
        <f t="shared" si="0"/>
        <v>0</v>
      </c>
      <c r="H50" s="149"/>
      <c r="I50" s="148">
        <f t="shared" si="1"/>
        <v>0</v>
      </c>
      <c r="J50" s="149"/>
      <c r="K50" s="148">
        <f t="shared" si="2"/>
        <v>0</v>
      </c>
      <c r="L50" s="148">
        <v>15</v>
      </c>
      <c r="M50" s="148">
        <f t="shared" si="3"/>
        <v>0</v>
      </c>
      <c r="N50" s="148">
        <v>6.9999999999999999E-4</v>
      </c>
      <c r="O50" s="148">
        <f t="shared" si="4"/>
        <v>0</v>
      </c>
      <c r="P50" s="148">
        <v>0</v>
      </c>
      <c r="Q50" s="148">
        <f t="shared" si="5"/>
        <v>0</v>
      </c>
      <c r="R50" s="148"/>
      <c r="S50" s="148" t="s">
        <v>120</v>
      </c>
      <c r="T50" s="148" t="s">
        <v>120</v>
      </c>
      <c r="U50" s="148">
        <v>0.45200000000000001</v>
      </c>
      <c r="V50" s="148">
        <f t="shared" si="6"/>
        <v>0.45</v>
      </c>
      <c r="W50" s="148"/>
      <c r="X50" s="138"/>
      <c r="Y50" s="138"/>
      <c r="Z50" s="138"/>
      <c r="AA50" s="138"/>
      <c r="AB50" s="138"/>
      <c r="AC50" s="138"/>
      <c r="AD50" s="138"/>
      <c r="AE50" s="138"/>
      <c r="AF50" s="138"/>
      <c r="AG50" s="138" t="s">
        <v>125</v>
      </c>
      <c r="AH50" s="138"/>
      <c r="AI50" s="138"/>
      <c r="AJ50" s="138"/>
      <c r="AK50" s="138"/>
      <c r="AL50" s="138"/>
      <c r="AM50" s="138"/>
      <c r="AN50" s="138"/>
      <c r="AO50" s="138"/>
      <c r="AP50" s="138"/>
      <c r="AQ50" s="138"/>
      <c r="AR50" s="138"/>
      <c r="AS50" s="138"/>
      <c r="AT50" s="138"/>
      <c r="AU50" s="138"/>
      <c r="AV50" s="138"/>
      <c r="AW50" s="138"/>
      <c r="AX50" s="138"/>
      <c r="AY50" s="138"/>
      <c r="AZ50" s="138"/>
      <c r="BA50" s="138"/>
      <c r="BB50" s="138"/>
      <c r="BC50" s="138"/>
      <c r="BD50" s="138"/>
      <c r="BE50" s="138"/>
      <c r="BF50" s="138"/>
      <c r="BG50" s="138"/>
      <c r="BH50" s="138"/>
    </row>
    <row r="51" spans="1:60" outlineLevel="1" x14ac:dyDescent="0.2">
      <c r="A51" s="165">
        <v>24</v>
      </c>
      <c r="B51" s="166" t="s">
        <v>176</v>
      </c>
      <c r="C51" s="176" t="s">
        <v>177</v>
      </c>
      <c r="D51" s="167" t="s">
        <v>138</v>
      </c>
      <c r="E51" s="168">
        <v>3</v>
      </c>
      <c r="F51" s="169"/>
      <c r="G51" s="170">
        <f t="shared" si="0"/>
        <v>0</v>
      </c>
      <c r="H51" s="149"/>
      <c r="I51" s="148">
        <f t="shared" si="1"/>
        <v>0</v>
      </c>
      <c r="J51" s="149"/>
      <c r="K51" s="148">
        <f t="shared" si="2"/>
        <v>0</v>
      </c>
      <c r="L51" s="148">
        <v>15</v>
      </c>
      <c r="M51" s="148">
        <f t="shared" si="3"/>
        <v>0</v>
      </c>
      <c r="N51" s="148">
        <v>0</v>
      </c>
      <c r="O51" s="148">
        <f t="shared" si="4"/>
        <v>0</v>
      </c>
      <c r="P51" s="148">
        <v>0</v>
      </c>
      <c r="Q51" s="148">
        <f t="shared" si="5"/>
        <v>0</v>
      </c>
      <c r="R51" s="148"/>
      <c r="S51" s="148" t="s">
        <v>120</v>
      </c>
      <c r="T51" s="148" t="s">
        <v>120</v>
      </c>
      <c r="U51" s="148">
        <v>0.17399999999999999</v>
      </c>
      <c r="V51" s="148">
        <f t="shared" si="6"/>
        <v>0.52</v>
      </c>
      <c r="W51" s="148"/>
      <c r="X51" s="138"/>
      <c r="Y51" s="138"/>
      <c r="Z51" s="138"/>
      <c r="AA51" s="138"/>
      <c r="AB51" s="138"/>
      <c r="AC51" s="138"/>
      <c r="AD51" s="138"/>
      <c r="AE51" s="138"/>
      <c r="AF51" s="138"/>
      <c r="AG51" s="138" t="s">
        <v>171</v>
      </c>
      <c r="AH51" s="138"/>
      <c r="AI51" s="138"/>
      <c r="AJ51" s="138"/>
      <c r="AK51" s="138"/>
      <c r="AL51" s="138"/>
      <c r="AM51" s="138"/>
      <c r="AN51" s="138"/>
      <c r="AO51" s="138"/>
      <c r="AP51" s="138"/>
      <c r="AQ51" s="138"/>
      <c r="AR51" s="138"/>
      <c r="AS51" s="138"/>
      <c r="AT51" s="138"/>
      <c r="AU51" s="138"/>
      <c r="AV51" s="138"/>
      <c r="AW51" s="138"/>
      <c r="AX51" s="138"/>
      <c r="AY51" s="138"/>
      <c r="AZ51" s="138"/>
      <c r="BA51" s="138"/>
      <c r="BB51" s="138"/>
      <c r="BC51" s="138"/>
      <c r="BD51" s="138"/>
      <c r="BE51" s="138"/>
      <c r="BF51" s="138"/>
      <c r="BG51" s="138"/>
      <c r="BH51" s="138"/>
    </row>
    <row r="52" spans="1:60" outlineLevel="1" x14ac:dyDescent="0.2">
      <c r="A52" s="159">
        <v>25</v>
      </c>
      <c r="B52" s="160" t="s">
        <v>178</v>
      </c>
      <c r="C52" s="174" t="s">
        <v>179</v>
      </c>
      <c r="D52" s="161" t="s">
        <v>138</v>
      </c>
      <c r="E52" s="162">
        <v>1</v>
      </c>
      <c r="F52" s="163"/>
      <c r="G52" s="164">
        <f t="shared" si="0"/>
        <v>0</v>
      </c>
      <c r="H52" s="149"/>
      <c r="I52" s="148">
        <f t="shared" si="1"/>
        <v>0</v>
      </c>
      <c r="J52" s="149"/>
      <c r="K52" s="148">
        <f t="shared" si="2"/>
        <v>0</v>
      </c>
      <c r="L52" s="148">
        <v>15</v>
      </c>
      <c r="M52" s="148">
        <f t="shared" si="3"/>
        <v>0</v>
      </c>
      <c r="N52" s="148">
        <v>0</v>
      </c>
      <c r="O52" s="148">
        <f t="shared" si="4"/>
        <v>0</v>
      </c>
      <c r="P52" s="148">
        <v>0</v>
      </c>
      <c r="Q52" s="148">
        <f t="shared" si="5"/>
        <v>0</v>
      </c>
      <c r="R52" s="148"/>
      <c r="S52" s="148" t="s">
        <v>153</v>
      </c>
      <c r="T52" s="148" t="s">
        <v>154</v>
      </c>
      <c r="U52" s="148">
        <v>0</v>
      </c>
      <c r="V52" s="148">
        <f t="shared" si="6"/>
        <v>0</v>
      </c>
      <c r="W52" s="148"/>
      <c r="X52" s="138"/>
      <c r="Y52" s="138"/>
      <c r="Z52" s="138"/>
      <c r="AA52" s="138"/>
      <c r="AB52" s="138"/>
      <c r="AC52" s="138"/>
      <c r="AD52" s="138"/>
      <c r="AE52" s="138"/>
      <c r="AF52" s="138"/>
      <c r="AG52" s="138" t="s">
        <v>125</v>
      </c>
      <c r="AH52" s="138"/>
      <c r="AI52" s="138"/>
      <c r="AJ52" s="138"/>
      <c r="AK52" s="138"/>
      <c r="AL52" s="138"/>
      <c r="AM52" s="138"/>
      <c r="AN52" s="138"/>
      <c r="AO52" s="138"/>
      <c r="AP52" s="138"/>
      <c r="AQ52" s="138"/>
      <c r="AR52" s="138"/>
      <c r="AS52" s="138"/>
      <c r="AT52" s="138"/>
      <c r="AU52" s="138"/>
      <c r="AV52" s="138"/>
      <c r="AW52" s="138"/>
      <c r="AX52" s="138"/>
      <c r="AY52" s="138"/>
      <c r="AZ52" s="138"/>
      <c r="BA52" s="138"/>
      <c r="BB52" s="138"/>
      <c r="BC52" s="138"/>
      <c r="BD52" s="138"/>
      <c r="BE52" s="138"/>
      <c r="BF52" s="138"/>
      <c r="BG52" s="138"/>
      <c r="BH52" s="138"/>
    </row>
    <row r="53" spans="1:60" outlineLevel="1" x14ac:dyDescent="0.2">
      <c r="A53" s="145">
        <v>26</v>
      </c>
      <c r="B53" s="146" t="s">
        <v>180</v>
      </c>
      <c r="C53" s="177" t="s">
        <v>181</v>
      </c>
      <c r="D53" s="147" t="s">
        <v>0</v>
      </c>
      <c r="E53" s="171"/>
      <c r="F53" s="149"/>
      <c r="G53" s="148">
        <f t="shared" si="0"/>
        <v>0</v>
      </c>
      <c r="H53" s="149"/>
      <c r="I53" s="148">
        <f t="shared" si="1"/>
        <v>0</v>
      </c>
      <c r="J53" s="149"/>
      <c r="K53" s="148">
        <f t="shared" si="2"/>
        <v>0</v>
      </c>
      <c r="L53" s="148">
        <v>15</v>
      </c>
      <c r="M53" s="148">
        <f t="shared" si="3"/>
        <v>0</v>
      </c>
      <c r="N53" s="148">
        <v>0</v>
      </c>
      <c r="O53" s="148">
        <f t="shared" si="4"/>
        <v>0</v>
      </c>
      <c r="P53" s="148">
        <v>0</v>
      </c>
      <c r="Q53" s="148">
        <f t="shared" si="5"/>
        <v>0</v>
      </c>
      <c r="R53" s="148"/>
      <c r="S53" s="148" t="s">
        <v>120</v>
      </c>
      <c r="T53" s="148" t="s">
        <v>120</v>
      </c>
      <c r="U53" s="148">
        <v>0</v>
      </c>
      <c r="V53" s="148">
        <f t="shared" si="6"/>
        <v>0</v>
      </c>
      <c r="W53" s="148"/>
      <c r="X53" s="138"/>
      <c r="Y53" s="138"/>
      <c r="Z53" s="138"/>
      <c r="AA53" s="138"/>
      <c r="AB53" s="138"/>
      <c r="AC53" s="138"/>
      <c r="AD53" s="138"/>
      <c r="AE53" s="138"/>
      <c r="AF53" s="138"/>
      <c r="AG53" s="138" t="s">
        <v>182</v>
      </c>
      <c r="AH53" s="138"/>
      <c r="AI53" s="138"/>
      <c r="AJ53" s="138"/>
      <c r="AK53" s="138"/>
      <c r="AL53" s="138"/>
      <c r="AM53" s="138"/>
      <c r="AN53" s="138"/>
      <c r="AO53" s="138"/>
      <c r="AP53" s="138"/>
      <c r="AQ53" s="138"/>
      <c r="AR53" s="138"/>
      <c r="AS53" s="138"/>
      <c r="AT53" s="138"/>
      <c r="AU53" s="138"/>
      <c r="AV53" s="138"/>
      <c r="AW53" s="138"/>
      <c r="AX53" s="138"/>
      <c r="AY53" s="138"/>
      <c r="AZ53" s="138"/>
      <c r="BA53" s="138"/>
      <c r="BB53" s="138"/>
      <c r="BC53" s="138"/>
      <c r="BD53" s="138"/>
      <c r="BE53" s="138"/>
      <c r="BF53" s="138"/>
      <c r="BG53" s="138"/>
      <c r="BH53" s="138"/>
    </row>
    <row r="54" spans="1:60" x14ac:dyDescent="0.2">
      <c r="A54" s="153" t="s">
        <v>116</v>
      </c>
      <c r="B54" s="154" t="s">
        <v>71</v>
      </c>
      <c r="C54" s="173" t="s">
        <v>72</v>
      </c>
      <c r="D54" s="155"/>
      <c r="E54" s="156"/>
      <c r="F54" s="157"/>
      <c r="G54" s="158">
        <f>SUMIF(AG55:AG65,"&lt;&gt;NOR",G55:G65)</f>
        <v>0</v>
      </c>
      <c r="H54" s="152"/>
      <c r="I54" s="152">
        <f>SUM(I55:I65)</f>
        <v>0</v>
      </c>
      <c r="J54" s="152"/>
      <c r="K54" s="152">
        <f>SUM(K55:K65)</f>
        <v>0</v>
      </c>
      <c r="L54" s="152"/>
      <c r="M54" s="152">
        <f>SUM(M55:M65)</f>
        <v>0</v>
      </c>
      <c r="N54" s="152"/>
      <c r="O54" s="152">
        <f>SUM(O55:O65)</f>
        <v>0.02</v>
      </c>
      <c r="P54" s="152"/>
      <c r="Q54" s="152">
        <f>SUM(Q55:Q65)</f>
        <v>0</v>
      </c>
      <c r="R54" s="152"/>
      <c r="S54" s="152"/>
      <c r="T54" s="152"/>
      <c r="U54" s="152"/>
      <c r="V54" s="152">
        <f>SUM(V55:V65)</f>
        <v>8.36</v>
      </c>
      <c r="W54" s="152"/>
      <c r="AG54" t="s">
        <v>117</v>
      </c>
    </row>
    <row r="55" spans="1:60" outlineLevel="1" x14ac:dyDescent="0.2">
      <c r="A55" s="165">
        <v>27</v>
      </c>
      <c r="B55" s="166" t="s">
        <v>183</v>
      </c>
      <c r="C55" s="176" t="s">
        <v>184</v>
      </c>
      <c r="D55" s="167" t="s">
        <v>138</v>
      </c>
      <c r="E55" s="168">
        <v>10</v>
      </c>
      <c r="F55" s="169"/>
      <c r="G55" s="170">
        <f t="shared" ref="G55:G65" si="7">ROUND(E55*F55,2)</f>
        <v>0</v>
      </c>
      <c r="H55" s="149"/>
      <c r="I55" s="148">
        <f t="shared" ref="I55:I65" si="8">ROUND(E55*H55,2)</f>
        <v>0</v>
      </c>
      <c r="J55" s="149"/>
      <c r="K55" s="148">
        <f t="shared" ref="K55:K65" si="9">ROUND(E55*J55,2)</f>
        <v>0</v>
      </c>
      <c r="L55" s="148">
        <v>15</v>
      </c>
      <c r="M55" s="148">
        <f t="shared" ref="M55:M65" si="10">G55*(1+L55/100)</f>
        <v>0</v>
      </c>
      <c r="N55" s="148">
        <v>0</v>
      </c>
      <c r="O55" s="148">
        <f t="shared" ref="O55:O65" si="11">ROUND(E55*N55,2)</f>
        <v>0</v>
      </c>
      <c r="P55" s="148">
        <v>0</v>
      </c>
      <c r="Q55" s="148">
        <f t="shared" ref="Q55:Q65" si="12">ROUND(E55*P55,2)</f>
        <v>0</v>
      </c>
      <c r="R55" s="148"/>
      <c r="S55" s="148" t="s">
        <v>120</v>
      </c>
      <c r="T55" s="148" t="s">
        <v>120</v>
      </c>
      <c r="U55" s="148">
        <v>1.7899999999999999E-2</v>
      </c>
      <c r="V55" s="148">
        <f t="shared" ref="V55:V65" si="13">ROUND(E55*U55,2)</f>
        <v>0.18</v>
      </c>
      <c r="W55" s="148"/>
      <c r="X55" s="138"/>
      <c r="Y55" s="138"/>
      <c r="Z55" s="138"/>
      <c r="AA55" s="138"/>
      <c r="AB55" s="138"/>
      <c r="AC55" s="138"/>
      <c r="AD55" s="138"/>
      <c r="AE55" s="138"/>
      <c r="AF55" s="138"/>
      <c r="AG55" s="138" t="s">
        <v>171</v>
      </c>
      <c r="AH55" s="138"/>
      <c r="AI55" s="138"/>
      <c r="AJ55" s="138"/>
      <c r="AK55" s="138"/>
      <c r="AL55" s="138"/>
      <c r="AM55" s="138"/>
      <c r="AN55" s="138"/>
      <c r="AO55" s="138"/>
      <c r="AP55" s="138"/>
      <c r="AQ55" s="138"/>
      <c r="AR55" s="138"/>
      <c r="AS55" s="138"/>
      <c r="AT55" s="138"/>
      <c r="AU55" s="138"/>
      <c r="AV55" s="138"/>
      <c r="AW55" s="138"/>
      <c r="AX55" s="138"/>
      <c r="AY55" s="138"/>
      <c r="AZ55" s="138"/>
      <c r="BA55" s="138"/>
      <c r="BB55" s="138"/>
      <c r="BC55" s="138"/>
      <c r="BD55" s="138"/>
      <c r="BE55" s="138"/>
      <c r="BF55" s="138"/>
      <c r="BG55" s="138"/>
      <c r="BH55" s="138"/>
    </row>
    <row r="56" spans="1:60" outlineLevel="1" x14ac:dyDescent="0.2">
      <c r="A56" s="165">
        <v>28</v>
      </c>
      <c r="B56" s="166" t="s">
        <v>185</v>
      </c>
      <c r="C56" s="176" t="s">
        <v>186</v>
      </c>
      <c r="D56" s="167" t="s">
        <v>138</v>
      </c>
      <c r="E56" s="168">
        <v>10</v>
      </c>
      <c r="F56" s="169"/>
      <c r="G56" s="170">
        <f t="shared" si="7"/>
        <v>0</v>
      </c>
      <c r="H56" s="149"/>
      <c r="I56" s="148">
        <f t="shared" si="8"/>
        <v>0</v>
      </c>
      <c r="J56" s="149"/>
      <c r="K56" s="148">
        <f t="shared" si="9"/>
        <v>0</v>
      </c>
      <c r="L56" s="148">
        <v>15</v>
      </c>
      <c r="M56" s="148">
        <f t="shared" si="10"/>
        <v>0</v>
      </c>
      <c r="N56" s="148">
        <v>0</v>
      </c>
      <c r="O56" s="148">
        <f t="shared" si="11"/>
        <v>0</v>
      </c>
      <c r="P56" s="148">
        <v>0</v>
      </c>
      <c r="Q56" s="148">
        <f t="shared" si="12"/>
        <v>0</v>
      </c>
      <c r="R56" s="148"/>
      <c r="S56" s="148" t="s">
        <v>120</v>
      </c>
      <c r="T56" s="148" t="s">
        <v>120</v>
      </c>
      <c r="U56" s="148">
        <v>7.6880000000000004E-2</v>
      </c>
      <c r="V56" s="148">
        <f t="shared" si="13"/>
        <v>0.77</v>
      </c>
      <c r="W56" s="148"/>
      <c r="X56" s="138"/>
      <c r="Y56" s="138"/>
      <c r="Z56" s="138"/>
      <c r="AA56" s="138"/>
      <c r="AB56" s="138"/>
      <c r="AC56" s="138"/>
      <c r="AD56" s="138"/>
      <c r="AE56" s="138"/>
      <c r="AF56" s="138"/>
      <c r="AG56" s="138" t="s">
        <v>171</v>
      </c>
      <c r="AH56" s="138"/>
      <c r="AI56" s="138"/>
      <c r="AJ56" s="138"/>
      <c r="AK56" s="138"/>
      <c r="AL56" s="138"/>
      <c r="AM56" s="138"/>
      <c r="AN56" s="138"/>
      <c r="AO56" s="138"/>
      <c r="AP56" s="138"/>
      <c r="AQ56" s="138"/>
      <c r="AR56" s="138"/>
      <c r="AS56" s="138"/>
      <c r="AT56" s="138"/>
      <c r="AU56" s="138"/>
      <c r="AV56" s="138"/>
      <c r="AW56" s="138"/>
      <c r="AX56" s="138"/>
      <c r="AY56" s="138"/>
      <c r="AZ56" s="138"/>
      <c r="BA56" s="138"/>
      <c r="BB56" s="138"/>
      <c r="BC56" s="138"/>
      <c r="BD56" s="138"/>
      <c r="BE56" s="138"/>
      <c r="BF56" s="138"/>
      <c r="BG56" s="138"/>
      <c r="BH56" s="138"/>
    </row>
    <row r="57" spans="1:60" outlineLevel="1" x14ac:dyDescent="0.2">
      <c r="A57" s="165">
        <v>29</v>
      </c>
      <c r="B57" s="166" t="s">
        <v>187</v>
      </c>
      <c r="C57" s="176" t="s">
        <v>188</v>
      </c>
      <c r="D57" s="167" t="s">
        <v>149</v>
      </c>
      <c r="E57" s="168">
        <v>3.5</v>
      </c>
      <c r="F57" s="169"/>
      <c r="G57" s="170">
        <f t="shared" si="7"/>
        <v>0</v>
      </c>
      <c r="H57" s="149"/>
      <c r="I57" s="148">
        <f t="shared" si="8"/>
        <v>0</v>
      </c>
      <c r="J57" s="149"/>
      <c r="K57" s="148">
        <f t="shared" si="9"/>
        <v>0</v>
      </c>
      <c r="L57" s="148">
        <v>15</v>
      </c>
      <c r="M57" s="148">
        <f t="shared" si="10"/>
        <v>0</v>
      </c>
      <c r="N57" s="148">
        <v>4.0099999999999997E-3</v>
      </c>
      <c r="O57" s="148">
        <f t="shared" si="11"/>
        <v>0.01</v>
      </c>
      <c r="P57" s="148">
        <v>0</v>
      </c>
      <c r="Q57" s="148">
        <f t="shared" si="12"/>
        <v>0</v>
      </c>
      <c r="R57" s="148"/>
      <c r="S57" s="148" t="s">
        <v>120</v>
      </c>
      <c r="T57" s="148" t="s">
        <v>120</v>
      </c>
      <c r="U57" s="148">
        <v>0.54290000000000005</v>
      </c>
      <c r="V57" s="148">
        <f t="shared" si="13"/>
        <v>1.9</v>
      </c>
      <c r="W57" s="148"/>
      <c r="X57" s="138"/>
      <c r="Y57" s="138"/>
      <c r="Z57" s="138"/>
      <c r="AA57" s="138"/>
      <c r="AB57" s="138"/>
      <c r="AC57" s="138"/>
      <c r="AD57" s="138"/>
      <c r="AE57" s="138"/>
      <c r="AF57" s="138"/>
      <c r="AG57" s="138" t="s">
        <v>171</v>
      </c>
      <c r="AH57" s="138"/>
      <c r="AI57" s="138"/>
      <c r="AJ57" s="138"/>
      <c r="AK57" s="138"/>
      <c r="AL57" s="138"/>
      <c r="AM57" s="138"/>
      <c r="AN57" s="138"/>
      <c r="AO57" s="138"/>
      <c r="AP57" s="138"/>
      <c r="AQ57" s="138"/>
      <c r="AR57" s="138"/>
      <c r="AS57" s="138"/>
      <c r="AT57" s="138"/>
      <c r="AU57" s="138"/>
      <c r="AV57" s="138"/>
      <c r="AW57" s="138"/>
      <c r="AX57" s="138"/>
      <c r="AY57" s="138"/>
      <c r="AZ57" s="138"/>
      <c r="BA57" s="138"/>
      <c r="BB57" s="138"/>
      <c r="BC57" s="138"/>
      <c r="BD57" s="138"/>
      <c r="BE57" s="138"/>
      <c r="BF57" s="138"/>
      <c r="BG57" s="138"/>
      <c r="BH57" s="138"/>
    </row>
    <row r="58" spans="1:60" outlineLevel="1" x14ac:dyDescent="0.2">
      <c r="A58" s="165">
        <v>30</v>
      </c>
      <c r="B58" s="166" t="s">
        <v>189</v>
      </c>
      <c r="C58" s="176" t="s">
        <v>190</v>
      </c>
      <c r="D58" s="167" t="s">
        <v>149</v>
      </c>
      <c r="E58" s="168">
        <v>2.5</v>
      </c>
      <c r="F58" s="169"/>
      <c r="G58" s="170">
        <f t="shared" si="7"/>
        <v>0</v>
      </c>
      <c r="H58" s="149"/>
      <c r="I58" s="148">
        <f t="shared" si="8"/>
        <v>0</v>
      </c>
      <c r="J58" s="149"/>
      <c r="K58" s="148">
        <f t="shared" si="9"/>
        <v>0</v>
      </c>
      <c r="L58" s="148">
        <v>15</v>
      </c>
      <c r="M58" s="148">
        <f t="shared" si="10"/>
        <v>0</v>
      </c>
      <c r="N58" s="148">
        <v>5.2199999999999998E-3</v>
      </c>
      <c r="O58" s="148">
        <f t="shared" si="11"/>
        <v>0.01</v>
      </c>
      <c r="P58" s="148">
        <v>0</v>
      </c>
      <c r="Q58" s="148">
        <f t="shared" si="12"/>
        <v>0</v>
      </c>
      <c r="R58" s="148"/>
      <c r="S58" s="148" t="s">
        <v>120</v>
      </c>
      <c r="T58" s="148" t="s">
        <v>120</v>
      </c>
      <c r="U58" s="148">
        <v>0.63429999999999997</v>
      </c>
      <c r="V58" s="148">
        <f t="shared" si="13"/>
        <v>1.59</v>
      </c>
      <c r="W58" s="148"/>
      <c r="X58" s="138"/>
      <c r="Y58" s="138"/>
      <c r="Z58" s="138"/>
      <c r="AA58" s="138"/>
      <c r="AB58" s="138"/>
      <c r="AC58" s="138"/>
      <c r="AD58" s="138"/>
      <c r="AE58" s="138"/>
      <c r="AF58" s="138"/>
      <c r="AG58" s="138" t="s">
        <v>125</v>
      </c>
      <c r="AH58" s="138"/>
      <c r="AI58" s="138"/>
      <c r="AJ58" s="138"/>
      <c r="AK58" s="138"/>
      <c r="AL58" s="138"/>
      <c r="AM58" s="138"/>
      <c r="AN58" s="138"/>
      <c r="AO58" s="138"/>
      <c r="AP58" s="138"/>
      <c r="AQ58" s="138"/>
      <c r="AR58" s="138"/>
      <c r="AS58" s="138"/>
      <c r="AT58" s="138"/>
      <c r="AU58" s="138"/>
      <c r="AV58" s="138"/>
      <c r="AW58" s="138"/>
      <c r="AX58" s="138"/>
      <c r="AY58" s="138"/>
      <c r="AZ58" s="138"/>
      <c r="BA58" s="138"/>
      <c r="BB58" s="138"/>
      <c r="BC58" s="138"/>
      <c r="BD58" s="138"/>
      <c r="BE58" s="138"/>
      <c r="BF58" s="138"/>
      <c r="BG58" s="138"/>
      <c r="BH58" s="138"/>
    </row>
    <row r="59" spans="1:60" outlineLevel="1" x14ac:dyDescent="0.2">
      <c r="A59" s="165">
        <v>31</v>
      </c>
      <c r="B59" s="166" t="s">
        <v>191</v>
      </c>
      <c r="C59" s="176" t="s">
        <v>192</v>
      </c>
      <c r="D59" s="167" t="s">
        <v>138</v>
      </c>
      <c r="E59" s="168">
        <v>2</v>
      </c>
      <c r="F59" s="169"/>
      <c r="G59" s="170">
        <f t="shared" si="7"/>
        <v>0</v>
      </c>
      <c r="H59" s="149"/>
      <c r="I59" s="148">
        <f t="shared" si="8"/>
        <v>0</v>
      </c>
      <c r="J59" s="149"/>
      <c r="K59" s="148">
        <f t="shared" si="9"/>
        <v>0</v>
      </c>
      <c r="L59" s="148">
        <v>15</v>
      </c>
      <c r="M59" s="148">
        <f t="shared" si="10"/>
        <v>0</v>
      </c>
      <c r="N59" s="148">
        <v>6.3000000000000003E-4</v>
      </c>
      <c r="O59" s="148">
        <f t="shared" si="11"/>
        <v>0</v>
      </c>
      <c r="P59" s="148">
        <v>0</v>
      </c>
      <c r="Q59" s="148">
        <f t="shared" si="12"/>
        <v>0</v>
      </c>
      <c r="R59" s="148"/>
      <c r="S59" s="148" t="s">
        <v>120</v>
      </c>
      <c r="T59" s="148" t="s">
        <v>120</v>
      </c>
      <c r="U59" s="148">
        <v>0.27200000000000002</v>
      </c>
      <c r="V59" s="148">
        <f t="shared" si="13"/>
        <v>0.54</v>
      </c>
      <c r="W59" s="148"/>
      <c r="X59" s="138"/>
      <c r="Y59" s="138"/>
      <c r="Z59" s="138"/>
      <c r="AA59" s="138"/>
      <c r="AB59" s="138"/>
      <c r="AC59" s="138"/>
      <c r="AD59" s="138"/>
      <c r="AE59" s="138"/>
      <c r="AF59" s="138"/>
      <c r="AG59" s="138" t="s">
        <v>171</v>
      </c>
      <c r="AH59" s="138"/>
      <c r="AI59" s="138"/>
      <c r="AJ59" s="138"/>
      <c r="AK59" s="138"/>
      <c r="AL59" s="138"/>
      <c r="AM59" s="138"/>
      <c r="AN59" s="138"/>
      <c r="AO59" s="138"/>
      <c r="AP59" s="138"/>
      <c r="AQ59" s="138"/>
      <c r="AR59" s="138"/>
      <c r="AS59" s="138"/>
      <c r="AT59" s="138"/>
      <c r="AU59" s="138"/>
      <c r="AV59" s="138"/>
      <c r="AW59" s="138"/>
      <c r="AX59" s="138"/>
      <c r="AY59" s="138"/>
      <c r="AZ59" s="138"/>
      <c r="BA59" s="138"/>
      <c r="BB59" s="138"/>
      <c r="BC59" s="138"/>
      <c r="BD59" s="138"/>
      <c r="BE59" s="138"/>
      <c r="BF59" s="138"/>
      <c r="BG59" s="138"/>
      <c r="BH59" s="138"/>
    </row>
    <row r="60" spans="1:60" outlineLevel="1" x14ac:dyDescent="0.2">
      <c r="A60" s="165">
        <v>32</v>
      </c>
      <c r="B60" s="166" t="s">
        <v>193</v>
      </c>
      <c r="C60" s="176" t="s">
        <v>194</v>
      </c>
      <c r="D60" s="167" t="s">
        <v>195</v>
      </c>
      <c r="E60" s="168">
        <v>3</v>
      </c>
      <c r="F60" s="169"/>
      <c r="G60" s="170">
        <f t="shared" si="7"/>
        <v>0</v>
      </c>
      <c r="H60" s="149"/>
      <c r="I60" s="148">
        <f t="shared" si="8"/>
        <v>0</v>
      </c>
      <c r="J60" s="149"/>
      <c r="K60" s="148">
        <f t="shared" si="9"/>
        <v>0</v>
      </c>
      <c r="L60" s="148">
        <v>15</v>
      </c>
      <c r="M60" s="148">
        <f t="shared" si="10"/>
        <v>0</v>
      </c>
      <c r="N60" s="148">
        <v>1.48E-3</v>
      </c>
      <c r="O60" s="148">
        <f t="shared" si="11"/>
        <v>0</v>
      </c>
      <c r="P60" s="148">
        <v>0</v>
      </c>
      <c r="Q60" s="148">
        <f t="shared" si="12"/>
        <v>0</v>
      </c>
      <c r="R60" s="148"/>
      <c r="S60" s="148" t="s">
        <v>120</v>
      </c>
      <c r="T60" s="148" t="s">
        <v>120</v>
      </c>
      <c r="U60" s="148">
        <v>0.54</v>
      </c>
      <c r="V60" s="148">
        <f t="shared" si="13"/>
        <v>1.62</v>
      </c>
      <c r="W60" s="148"/>
      <c r="X60" s="138"/>
      <c r="Y60" s="138"/>
      <c r="Z60" s="138"/>
      <c r="AA60" s="138"/>
      <c r="AB60" s="138"/>
      <c r="AC60" s="138"/>
      <c r="AD60" s="138"/>
      <c r="AE60" s="138"/>
      <c r="AF60" s="138"/>
      <c r="AG60" s="138" t="s">
        <v>171</v>
      </c>
      <c r="AH60" s="138"/>
      <c r="AI60" s="138"/>
      <c r="AJ60" s="138"/>
      <c r="AK60" s="138"/>
      <c r="AL60" s="138"/>
      <c r="AM60" s="138"/>
      <c r="AN60" s="138"/>
      <c r="AO60" s="138"/>
      <c r="AP60" s="138"/>
      <c r="AQ60" s="138"/>
      <c r="AR60" s="138"/>
      <c r="AS60" s="138"/>
      <c r="AT60" s="138"/>
      <c r="AU60" s="138"/>
      <c r="AV60" s="138"/>
      <c r="AW60" s="138"/>
      <c r="AX60" s="138"/>
      <c r="AY60" s="138"/>
      <c r="AZ60" s="138"/>
      <c r="BA60" s="138"/>
      <c r="BB60" s="138"/>
      <c r="BC60" s="138"/>
      <c r="BD60" s="138"/>
      <c r="BE60" s="138"/>
      <c r="BF60" s="138"/>
      <c r="BG60" s="138"/>
      <c r="BH60" s="138"/>
    </row>
    <row r="61" spans="1:60" outlineLevel="1" x14ac:dyDescent="0.2">
      <c r="A61" s="165">
        <v>33</v>
      </c>
      <c r="B61" s="166" t="s">
        <v>196</v>
      </c>
      <c r="C61" s="176" t="s">
        <v>197</v>
      </c>
      <c r="D61" s="167" t="s">
        <v>138</v>
      </c>
      <c r="E61" s="168">
        <v>6</v>
      </c>
      <c r="F61" s="169"/>
      <c r="G61" s="170">
        <f t="shared" si="7"/>
        <v>0</v>
      </c>
      <c r="H61" s="149"/>
      <c r="I61" s="148">
        <f t="shared" si="8"/>
        <v>0</v>
      </c>
      <c r="J61" s="149"/>
      <c r="K61" s="148">
        <f t="shared" si="9"/>
        <v>0</v>
      </c>
      <c r="L61" s="148">
        <v>15</v>
      </c>
      <c r="M61" s="148">
        <f t="shared" si="10"/>
        <v>0</v>
      </c>
      <c r="N61" s="148">
        <v>0</v>
      </c>
      <c r="O61" s="148">
        <f t="shared" si="11"/>
        <v>0</v>
      </c>
      <c r="P61" s="148">
        <v>0</v>
      </c>
      <c r="Q61" s="148">
        <f t="shared" si="12"/>
        <v>0</v>
      </c>
      <c r="R61" s="148"/>
      <c r="S61" s="148" t="s">
        <v>120</v>
      </c>
      <c r="T61" s="148" t="s">
        <v>120</v>
      </c>
      <c r="U61" s="148">
        <v>0.16500000000000001</v>
      </c>
      <c r="V61" s="148">
        <f t="shared" si="13"/>
        <v>0.99</v>
      </c>
      <c r="W61" s="148"/>
      <c r="X61" s="138"/>
      <c r="Y61" s="138"/>
      <c r="Z61" s="138"/>
      <c r="AA61" s="138"/>
      <c r="AB61" s="138"/>
      <c r="AC61" s="138"/>
      <c r="AD61" s="138"/>
      <c r="AE61" s="138"/>
      <c r="AF61" s="138"/>
      <c r="AG61" s="138" t="s">
        <v>171</v>
      </c>
      <c r="AH61" s="138"/>
      <c r="AI61" s="138"/>
      <c r="AJ61" s="138"/>
      <c r="AK61" s="138"/>
      <c r="AL61" s="138"/>
      <c r="AM61" s="138"/>
      <c r="AN61" s="138"/>
      <c r="AO61" s="138"/>
      <c r="AP61" s="138"/>
      <c r="AQ61" s="138"/>
      <c r="AR61" s="138"/>
      <c r="AS61" s="138"/>
      <c r="AT61" s="138"/>
      <c r="AU61" s="138"/>
      <c r="AV61" s="138"/>
      <c r="AW61" s="138"/>
      <c r="AX61" s="138"/>
      <c r="AY61" s="138"/>
      <c r="AZ61" s="138"/>
      <c r="BA61" s="138"/>
      <c r="BB61" s="138"/>
      <c r="BC61" s="138"/>
      <c r="BD61" s="138"/>
      <c r="BE61" s="138"/>
      <c r="BF61" s="138"/>
      <c r="BG61" s="138"/>
      <c r="BH61" s="138"/>
    </row>
    <row r="62" spans="1:60" outlineLevel="1" x14ac:dyDescent="0.2">
      <c r="A62" s="165">
        <v>34</v>
      </c>
      <c r="B62" s="166" t="s">
        <v>198</v>
      </c>
      <c r="C62" s="176" t="s">
        <v>199</v>
      </c>
      <c r="D62" s="167" t="s">
        <v>149</v>
      </c>
      <c r="E62" s="168">
        <v>6</v>
      </c>
      <c r="F62" s="169"/>
      <c r="G62" s="170">
        <f t="shared" si="7"/>
        <v>0</v>
      </c>
      <c r="H62" s="149"/>
      <c r="I62" s="148">
        <f t="shared" si="8"/>
        <v>0</v>
      </c>
      <c r="J62" s="149"/>
      <c r="K62" s="148">
        <f t="shared" si="9"/>
        <v>0</v>
      </c>
      <c r="L62" s="148">
        <v>15</v>
      </c>
      <c r="M62" s="148">
        <f t="shared" si="10"/>
        <v>0</v>
      </c>
      <c r="N62" s="148">
        <v>1.8000000000000001E-4</v>
      </c>
      <c r="O62" s="148">
        <f t="shared" si="11"/>
        <v>0</v>
      </c>
      <c r="P62" s="148">
        <v>0</v>
      </c>
      <c r="Q62" s="148">
        <f t="shared" si="12"/>
        <v>0</v>
      </c>
      <c r="R62" s="148"/>
      <c r="S62" s="148" t="s">
        <v>120</v>
      </c>
      <c r="T62" s="148" t="s">
        <v>120</v>
      </c>
      <c r="U62" s="148">
        <v>6.7000000000000004E-2</v>
      </c>
      <c r="V62" s="148">
        <f t="shared" si="13"/>
        <v>0.4</v>
      </c>
      <c r="W62" s="148"/>
      <c r="X62" s="138"/>
      <c r="Y62" s="138"/>
      <c r="Z62" s="138"/>
      <c r="AA62" s="138"/>
      <c r="AB62" s="138"/>
      <c r="AC62" s="138"/>
      <c r="AD62" s="138"/>
      <c r="AE62" s="138"/>
      <c r="AF62" s="138"/>
      <c r="AG62" s="138" t="s">
        <v>171</v>
      </c>
      <c r="AH62" s="138"/>
      <c r="AI62" s="138"/>
      <c r="AJ62" s="138"/>
      <c r="AK62" s="138"/>
      <c r="AL62" s="138"/>
      <c r="AM62" s="138"/>
      <c r="AN62" s="138"/>
      <c r="AO62" s="138"/>
      <c r="AP62" s="138"/>
      <c r="AQ62" s="138"/>
      <c r="AR62" s="138"/>
      <c r="AS62" s="138"/>
      <c r="AT62" s="138"/>
      <c r="AU62" s="138"/>
      <c r="AV62" s="138"/>
      <c r="AW62" s="138"/>
      <c r="AX62" s="138"/>
      <c r="AY62" s="138"/>
      <c r="AZ62" s="138"/>
      <c r="BA62" s="138"/>
      <c r="BB62" s="138"/>
      <c r="BC62" s="138"/>
      <c r="BD62" s="138"/>
      <c r="BE62" s="138"/>
      <c r="BF62" s="138"/>
      <c r="BG62" s="138"/>
      <c r="BH62" s="138"/>
    </row>
    <row r="63" spans="1:60" outlineLevel="1" x14ac:dyDescent="0.2">
      <c r="A63" s="165">
        <v>35</v>
      </c>
      <c r="B63" s="166" t="s">
        <v>200</v>
      </c>
      <c r="C63" s="176" t="s">
        <v>201</v>
      </c>
      <c r="D63" s="167" t="s">
        <v>149</v>
      </c>
      <c r="E63" s="168">
        <v>6</v>
      </c>
      <c r="F63" s="169"/>
      <c r="G63" s="170">
        <f t="shared" si="7"/>
        <v>0</v>
      </c>
      <c r="H63" s="149"/>
      <c r="I63" s="148">
        <f t="shared" si="8"/>
        <v>0</v>
      </c>
      <c r="J63" s="149"/>
      <c r="K63" s="148">
        <f t="shared" si="9"/>
        <v>0</v>
      </c>
      <c r="L63" s="148">
        <v>15</v>
      </c>
      <c r="M63" s="148">
        <f t="shared" si="10"/>
        <v>0</v>
      </c>
      <c r="N63" s="148">
        <v>1.0000000000000001E-5</v>
      </c>
      <c r="O63" s="148">
        <f t="shared" si="11"/>
        <v>0</v>
      </c>
      <c r="P63" s="148">
        <v>0</v>
      </c>
      <c r="Q63" s="148">
        <f t="shared" si="12"/>
        <v>0</v>
      </c>
      <c r="R63" s="148"/>
      <c r="S63" s="148" t="s">
        <v>120</v>
      </c>
      <c r="T63" s="148" t="s">
        <v>120</v>
      </c>
      <c r="U63" s="148">
        <v>6.2E-2</v>
      </c>
      <c r="V63" s="148">
        <f t="shared" si="13"/>
        <v>0.37</v>
      </c>
      <c r="W63" s="148"/>
      <c r="X63" s="138"/>
      <c r="Y63" s="138"/>
      <c r="Z63" s="138"/>
      <c r="AA63" s="138"/>
      <c r="AB63" s="138"/>
      <c r="AC63" s="138"/>
      <c r="AD63" s="138"/>
      <c r="AE63" s="138"/>
      <c r="AF63" s="138"/>
      <c r="AG63" s="138" t="s">
        <v>171</v>
      </c>
      <c r="AH63" s="138"/>
      <c r="AI63" s="138"/>
      <c r="AJ63" s="138"/>
      <c r="AK63" s="138"/>
      <c r="AL63" s="138"/>
      <c r="AM63" s="138"/>
      <c r="AN63" s="138"/>
      <c r="AO63" s="138"/>
      <c r="AP63" s="138"/>
      <c r="AQ63" s="138"/>
      <c r="AR63" s="138"/>
      <c r="AS63" s="138"/>
      <c r="AT63" s="138"/>
      <c r="AU63" s="138"/>
      <c r="AV63" s="138"/>
      <c r="AW63" s="138"/>
      <c r="AX63" s="138"/>
      <c r="AY63" s="138"/>
      <c r="AZ63" s="138"/>
      <c r="BA63" s="138"/>
      <c r="BB63" s="138"/>
      <c r="BC63" s="138"/>
      <c r="BD63" s="138"/>
      <c r="BE63" s="138"/>
      <c r="BF63" s="138"/>
      <c r="BG63" s="138"/>
      <c r="BH63" s="138"/>
    </row>
    <row r="64" spans="1:60" outlineLevel="1" x14ac:dyDescent="0.2">
      <c r="A64" s="159">
        <v>36</v>
      </c>
      <c r="B64" s="160" t="s">
        <v>71</v>
      </c>
      <c r="C64" s="174" t="s">
        <v>202</v>
      </c>
      <c r="D64" s="161" t="s">
        <v>149</v>
      </c>
      <c r="E64" s="162">
        <v>6</v>
      </c>
      <c r="F64" s="163"/>
      <c r="G64" s="164">
        <f t="shared" si="7"/>
        <v>0</v>
      </c>
      <c r="H64" s="149"/>
      <c r="I64" s="148">
        <f t="shared" si="8"/>
        <v>0</v>
      </c>
      <c r="J64" s="149"/>
      <c r="K64" s="148">
        <f t="shared" si="9"/>
        <v>0</v>
      </c>
      <c r="L64" s="148">
        <v>15</v>
      </c>
      <c r="M64" s="148">
        <f t="shared" si="10"/>
        <v>0</v>
      </c>
      <c r="N64" s="148">
        <v>0</v>
      </c>
      <c r="O64" s="148">
        <f t="shared" si="11"/>
        <v>0</v>
      </c>
      <c r="P64" s="148">
        <v>0</v>
      </c>
      <c r="Q64" s="148">
        <f t="shared" si="12"/>
        <v>0</v>
      </c>
      <c r="R64" s="148"/>
      <c r="S64" s="148" t="s">
        <v>153</v>
      </c>
      <c r="T64" s="148" t="s">
        <v>160</v>
      </c>
      <c r="U64" s="148">
        <v>0</v>
      </c>
      <c r="V64" s="148">
        <f t="shared" si="13"/>
        <v>0</v>
      </c>
      <c r="W64" s="148"/>
      <c r="X64" s="138"/>
      <c r="Y64" s="138"/>
      <c r="Z64" s="138"/>
      <c r="AA64" s="138"/>
      <c r="AB64" s="138"/>
      <c r="AC64" s="138"/>
      <c r="AD64" s="138"/>
      <c r="AE64" s="138"/>
      <c r="AF64" s="138"/>
      <c r="AG64" s="138" t="s">
        <v>121</v>
      </c>
      <c r="AH64" s="138"/>
      <c r="AI64" s="138"/>
      <c r="AJ64" s="138"/>
      <c r="AK64" s="138"/>
      <c r="AL64" s="138"/>
      <c r="AM64" s="138"/>
      <c r="AN64" s="138"/>
      <c r="AO64" s="138"/>
      <c r="AP64" s="138"/>
      <c r="AQ64" s="138"/>
      <c r="AR64" s="138"/>
      <c r="AS64" s="138"/>
      <c r="AT64" s="138"/>
      <c r="AU64" s="138"/>
      <c r="AV64" s="138"/>
      <c r="AW64" s="138"/>
      <c r="AX64" s="138"/>
      <c r="AY64" s="138"/>
      <c r="AZ64" s="138"/>
      <c r="BA64" s="138"/>
      <c r="BB64" s="138"/>
      <c r="BC64" s="138"/>
      <c r="BD64" s="138"/>
      <c r="BE64" s="138"/>
      <c r="BF64" s="138"/>
      <c r="BG64" s="138"/>
      <c r="BH64" s="138"/>
    </row>
    <row r="65" spans="1:60" outlineLevel="1" x14ac:dyDescent="0.2">
      <c r="A65" s="145">
        <v>37</v>
      </c>
      <c r="B65" s="146" t="s">
        <v>203</v>
      </c>
      <c r="C65" s="177" t="s">
        <v>204</v>
      </c>
      <c r="D65" s="147" t="s">
        <v>0</v>
      </c>
      <c r="E65" s="171"/>
      <c r="F65" s="149"/>
      <c r="G65" s="148">
        <f t="shared" si="7"/>
        <v>0</v>
      </c>
      <c r="H65" s="149"/>
      <c r="I65" s="148">
        <f t="shared" si="8"/>
        <v>0</v>
      </c>
      <c r="J65" s="149"/>
      <c r="K65" s="148">
        <f t="shared" si="9"/>
        <v>0</v>
      </c>
      <c r="L65" s="148">
        <v>15</v>
      </c>
      <c r="M65" s="148">
        <f t="shared" si="10"/>
        <v>0</v>
      </c>
      <c r="N65" s="148">
        <v>0</v>
      </c>
      <c r="O65" s="148">
        <f t="shared" si="11"/>
        <v>0</v>
      </c>
      <c r="P65" s="148">
        <v>0</v>
      </c>
      <c r="Q65" s="148">
        <f t="shared" si="12"/>
        <v>0</v>
      </c>
      <c r="R65" s="148"/>
      <c r="S65" s="148" t="s">
        <v>120</v>
      </c>
      <c r="T65" s="148" t="s">
        <v>120</v>
      </c>
      <c r="U65" s="148">
        <v>0</v>
      </c>
      <c r="V65" s="148">
        <f t="shared" si="13"/>
        <v>0</v>
      </c>
      <c r="W65" s="148"/>
      <c r="X65" s="138"/>
      <c r="Y65" s="138"/>
      <c r="Z65" s="138"/>
      <c r="AA65" s="138"/>
      <c r="AB65" s="138"/>
      <c r="AC65" s="138"/>
      <c r="AD65" s="138"/>
      <c r="AE65" s="138"/>
      <c r="AF65" s="138"/>
      <c r="AG65" s="138" t="s">
        <v>182</v>
      </c>
      <c r="AH65" s="138"/>
      <c r="AI65" s="138"/>
      <c r="AJ65" s="138"/>
      <c r="AK65" s="138"/>
      <c r="AL65" s="138"/>
      <c r="AM65" s="138"/>
      <c r="AN65" s="138"/>
      <c r="AO65" s="138"/>
      <c r="AP65" s="138"/>
      <c r="AQ65" s="138"/>
      <c r="AR65" s="138"/>
      <c r="AS65" s="138"/>
      <c r="AT65" s="138"/>
      <c r="AU65" s="138"/>
      <c r="AV65" s="138"/>
      <c r="AW65" s="138"/>
      <c r="AX65" s="138"/>
      <c r="AY65" s="138"/>
      <c r="AZ65" s="138"/>
      <c r="BA65" s="138"/>
      <c r="BB65" s="138"/>
      <c r="BC65" s="138"/>
      <c r="BD65" s="138"/>
      <c r="BE65" s="138"/>
      <c r="BF65" s="138"/>
      <c r="BG65" s="138"/>
      <c r="BH65" s="138"/>
    </row>
    <row r="66" spans="1:60" x14ac:dyDescent="0.2">
      <c r="A66" s="153" t="s">
        <v>116</v>
      </c>
      <c r="B66" s="154" t="s">
        <v>73</v>
      </c>
      <c r="C66" s="173" t="s">
        <v>74</v>
      </c>
      <c r="D66" s="155"/>
      <c r="E66" s="156"/>
      <c r="F66" s="157"/>
      <c r="G66" s="158">
        <f>SUMIF(AG67:AG70,"&lt;&gt;NOR",G67:G70)</f>
        <v>0</v>
      </c>
      <c r="H66" s="152"/>
      <c r="I66" s="152">
        <f>SUM(I67:I70)</f>
        <v>0</v>
      </c>
      <c r="J66" s="152"/>
      <c r="K66" s="152">
        <f>SUM(K67:K70)</f>
        <v>0</v>
      </c>
      <c r="L66" s="152"/>
      <c r="M66" s="152">
        <f>SUM(M67:M70)</f>
        <v>0</v>
      </c>
      <c r="N66" s="152"/>
      <c r="O66" s="152">
        <f>SUM(O67:O70)</f>
        <v>0</v>
      </c>
      <c r="P66" s="152"/>
      <c r="Q66" s="152">
        <f>SUM(Q67:Q70)</f>
        <v>0</v>
      </c>
      <c r="R66" s="152"/>
      <c r="S66" s="152"/>
      <c r="T66" s="152"/>
      <c r="U66" s="152"/>
      <c r="V66" s="152">
        <f>SUM(V67:V70)</f>
        <v>0.2</v>
      </c>
      <c r="W66" s="152"/>
      <c r="AG66" t="s">
        <v>117</v>
      </c>
    </row>
    <row r="67" spans="1:60" outlineLevel="1" x14ac:dyDescent="0.2">
      <c r="A67" s="165">
        <v>38</v>
      </c>
      <c r="B67" s="166" t="s">
        <v>205</v>
      </c>
      <c r="C67" s="176" t="s">
        <v>206</v>
      </c>
      <c r="D67" s="167" t="s">
        <v>149</v>
      </c>
      <c r="E67" s="168">
        <v>1.5</v>
      </c>
      <c r="F67" s="169"/>
      <c r="G67" s="170">
        <f>ROUND(E67*F67,2)</f>
        <v>0</v>
      </c>
      <c r="H67" s="149"/>
      <c r="I67" s="148">
        <f>ROUND(E67*H67,2)</f>
        <v>0</v>
      </c>
      <c r="J67" s="149"/>
      <c r="K67" s="148">
        <f>ROUND(E67*J67,2)</f>
        <v>0</v>
      </c>
      <c r="L67" s="148">
        <v>15</v>
      </c>
      <c r="M67" s="148">
        <f>G67*(1+L67/100)</f>
        <v>0</v>
      </c>
      <c r="N67" s="148">
        <v>0</v>
      </c>
      <c r="O67" s="148">
        <f>ROUND(E67*N67,2)</f>
        <v>0</v>
      </c>
      <c r="P67" s="148">
        <v>0</v>
      </c>
      <c r="Q67" s="148">
        <f>ROUND(E67*P67,2)</f>
        <v>0</v>
      </c>
      <c r="R67" s="148"/>
      <c r="S67" s="148" t="s">
        <v>120</v>
      </c>
      <c r="T67" s="148" t="s">
        <v>154</v>
      </c>
      <c r="U67" s="148">
        <v>0.13300000000000001</v>
      </c>
      <c r="V67" s="148">
        <f>ROUND(E67*U67,2)</f>
        <v>0.2</v>
      </c>
      <c r="W67" s="148"/>
      <c r="X67" s="138"/>
      <c r="Y67" s="138"/>
      <c r="Z67" s="138"/>
      <c r="AA67" s="138"/>
      <c r="AB67" s="138"/>
      <c r="AC67" s="138"/>
      <c r="AD67" s="138"/>
      <c r="AE67" s="138"/>
      <c r="AF67" s="138"/>
      <c r="AG67" s="138" t="s">
        <v>125</v>
      </c>
      <c r="AH67" s="138"/>
      <c r="AI67" s="138"/>
      <c r="AJ67" s="138"/>
      <c r="AK67" s="138"/>
      <c r="AL67" s="138"/>
      <c r="AM67" s="138"/>
      <c r="AN67" s="138"/>
      <c r="AO67" s="138"/>
      <c r="AP67" s="138"/>
      <c r="AQ67" s="138"/>
      <c r="AR67" s="138"/>
      <c r="AS67" s="138"/>
      <c r="AT67" s="138"/>
      <c r="AU67" s="138"/>
      <c r="AV67" s="138"/>
      <c r="AW67" s="138"/>
      <c r="AX67" s="138"/>
      <c r="AY67" s="138"/>
      <c r="AZ67" s="138"/>
      <c r="BA67" s="138"/>
      <c r="BB67" s="138"/>
      <c r="BC67" s="138"/>
      <c r="BD67" s="138"/>
      <c r="BE67" s="138"/>
      <c r="BF67" s="138"/>
      <c r="BG67" s="138"/>
      <c r="BH67" s="138"/>
    </row>
    <row r="68" spans="1:60" outlineLevel="1" x14ac:dyDescent="0.2">
      <c r="A68" s="165">
        <v>39</v>
      </c>
      <c r="B68" s="166" t="s">
        <v>73</v>
      </c>
      <c r="C68" s="176" t="s">
        <v>207</v>
      </c>
      <c r="D68" s="167" t="s">
        <v>157</v>
      </c>
      <c r="E68" s="168">
        <v>1</v>
      </c>
      <c r="F68" s="169"/>
      <c r="G68" s="170">
        <f>ROUND(E68*F68,2)</f>
        <v>0</v>
      </c>
      <c r="H68" s="149"/>
      <c r="I68" s="148">
        <f>ROUND(E68*H68,2)</f>
        <v>0</v>
      </c>
      <c r="J68" s="149"/>
      <c r="K68" s="148">
        <f>ROUND(E68*J68,2)</f>
        <v>0</v>
      </c>
      <c r="L68" s="148">
        <v>15</v>
      </c>
      <c r="M68" s="148">
        <f>G68*(1+L68/100)</f>
        <v>0</v>
      </c>
      <c r="N68" s="148">
        <v>0</v>
      </c>
      <c r="O68" s="148">
        <f>ROUND(E68*N68,2)</f>
        <v>0</v>
      </c>
      <c r="P68" s="148">
        <v>0</v>
      </c>
      <c r="Q68" s="148">
        <f>ROUND(E68*P68,2)</f>
        <v>0</v>
      </c>
      <c r="R68" s="148"/>
      <c r="S68" s="148" t="s">
        <v>153</v>
      </c>
      <c r="T68" s="148" t="s">
        <v>160</v>
      </c>
      <c r="U68" s="148">
        <v>0</v>
      </c>
      <c r="V68" s="148">
        <f>ROUND(E68*U68,2)</f>
        <v>0</v>
      </c>
      <c r="W68" s="148"/>
      <c r="X68" s="138"/>
      <c r="Y68" s="138"/>
      <c r="Z68" s="138"/>
      <c r="AA68" s="138"/>
      <c r="AB68" s="138"/>
      <c r="AC68" s="138"/>
      <c r="AD68" s="138"/>
      <c r="AE68" s="138"/>
      <c r="AF68" s="138"/>
      <c r="AG68" s="138" t="s">
        <v>121</v>
      </c>
      <c r="AH68" s="138"/>
      <c r="AI68" s="138"/>
      <c r="AJ68" s="138"/>
      <c r="AK68" s="138"/>
      <c r="AL68" s="138"/>
      <c r="AM68" s="138"/>
      <c r="AN68" s="138"/>
      <c r="AO68" s="138"/>
      <c r="AP68" s="138"/>
      <c r="AQ68" s="138"/>
      <c r="AR68" s="138"/>
      <c r="AS68" s="138"/>
      <c r="AT68" s="138"/>
      <c r="AU68" s="138"/>
      <c r="AV68" s="138"/>
      <c r="AW68" s="138"/>
      <c r="AX68" s="138"/>
      <c r="AY68" s="138"/>
      <c r="AZ68" s="138"/>
      <c r="BA68" s="138"/>
      <c r="BB68" s="138"/>
      <c r="BC68" s="138"/>
      <c r="BD68" s="138"/>
      <c r="BE68" s="138"/>
      <c r="BF68" s="138"/>
      <c r="BG68" s="138"/>
      <c r="BH68" s="138"/>
    </row>
    <row r="69" spans="1:60" outlineLevel="1" x14ac:dyDescent="0.2">
      <c r="A69" s="159">
        <v>40</v>
      </c>
      <c r="B69" s="160" t="s">
        <v>208</v>
      </c>
      <c r="C69" s="174" t="s">
        <v>209</v>
      </c>
      <c r="D69" s="161" t="s">
        <v>157</v>
      </c>
      <c r="E69" s="162">
        <v>1</v>
      </c>
      <c r="F69" s="163"/>
      <c r="G69" s="164">
        <f>ROUND(E69*F69,2)</f>
        <v>0</v>
      </c>
      <c r="H69" s="149"/>
      <c r="I69" s="148">
        <f>ROUND(E69*H69,2)</f>
        <v>0</v>
      </c>
      <c r="J69" s="149"/>
      <c r="K69" s="148">
        <f>ROUND(E69*J69,2)</f>
        <v>0</v>
      </c>
      <c r="L69" s="148">
        <v>15</v>
      </c>
      <c r="M69" s="148">
        <f>G69*(1+L69/100)</f>
        <v>0</v>
      </c>
      <c r="N69" s="148">
        <v>0</v>
      </c>
      <c r="O69" s="148">
        <f>ROUND(E69*N69,2)</f>
        <v>0</v>
      </c>
      <c r="P69" s="148">
        <v>0</v>
      </c>
      <c r="Q69" s="148">
        <f>ROUND(E69*P69,2)</f>
        <v>0</v>
      </c>
      <c r="R69" s="148"/>
      <c r="S69" s="148" t="s">
        <v>153</v>
      </c>
      <c r="T69" s="148" t="s">
        <v>160</v>
      </c>
      <c r="U69" s="148">
        <v>0</v>
      </c>
      <c r="V69" s="148">
        <f>ROUND(E69*U69,2)</f>
        <v>0</v>
      </c>
      <c r="W69" s="148"/>
      <c r="X69" s="138"/>
      <c r="Y69" s="138"/>
      <c r="Z69" s="138"/>
      <c r="AA69" s="138"/>
      <c r="AB69" s="138"/>
      <c r="AC69" s="138"/>
      <c r="AD69" s="138"/>
      <c r="AE69" s="138"/>
      <c r="AF69" s="138"/>
      <c r="AG69" s="138" t="s">
        <v>121</v>
      </c>
      <c r="AH69" s="138"/>
      <c r="AI69" s="138"/>
      <c r="AJ69" s="138"/>
      <c r="AK69" s="138"/>
      <c r="AL69" s="138"/>
      <c r="AM69" s="138"/>
      <c r="AN69" s="138"/>
      <c r="AO69" s="138"/>
      <c r="AP69" s="138"/>
      <c r="AQ69" s="138"/>
      <c r="AR69" s="138"/>
      <c r="AS69" s="138"/>
      <c r="AT69" s="138"/>
      <c r="AU69" s="138"/>
      <c r="AV69" s="138"/>
      <c r="AW69" s="138"/>
      <c r="AX69" s="138"/>
      <c r="AY69" s="138"/>
      <c r="AZ69" s="138"/>
      <c r="BA69" s="138"/>
      <c r="BB69" s="138"/>
      <c r="BC69" s="138"/>
      <c r="BD69" s="138"/>
      <c r="BE69" s="138"/>
      <c r="BF69" s="138"/>
      <c r="BG69" s="138"/>
      <c r="BH69" s="138"/>
    </row>
    <row r="70" spans="1:60" outlineLevel="1" x14ac:dyDescent="0.2">
      <c r="A70" s="145">
        <v>41</v>
      </c>
      <c r="B70" s="146" t="s">
        <v>210</v>
      </c>
      <c r="C70" s="177" t="s">
        <v>211</v>
      </c>
      <c r="D70" s="147" t="s">
        <v>0</v>
      </c>
      <c r="E70" s="171"/>
      <c r="F70" s="149"/>
      <c r="G70" s="148">
        <f>ROUND(E70*F70,2)</f>
        <v>0</v>
      </c>
      <c r="H70" s="149"/>
      <c r="I70" s="148">
        <f>ROUND(E70*H70,2)</f>
        <v>0</v>
      </c>
      <c r="J70" s="149"/>
      <c r="K70" s="148">
        <f>ROUND(E70*J70,2)</f>
        <v>0</v>
      </c>
      <c r="L70" s="148">
        <v>15</v>
      </c>
      <c r="M70" s="148">
        <f>G70*(1+L70/100)</f>
        <v>0</v>
      </c>
      <c r="N70" s="148">
        <v>0</v>
      </c>
      <c r="O70" s="148">
        <f>ROUND(E70*N70,2)</f>
        <v>0</v>
      </c>
      <c r="P70" s="148">
        <v>0</v>
      </c>
      <c r="Q70" s="148">
        <f>ROUND(E70*P70,2)</f>
        <v>0</v>
      </c>
      <c r="R70" s="148"/>
      <c r="S70" s="148" t="s">
        <v>120</v>
      </c>
      <c r="T70" s="148" t="s">
        <v>120</v>
      </c>
      <c r="U70" s="148">
        <v>0</v>
      </c>
      <c r="V70" s="148">
        <f>ROUND(E70*U70,2)</f>
        <v>0</v>
      </c>
      <c r="W70" s="148"/>
      <c r="X70" s="138"/>
      <c r="Y70" s="138"/>
      <c r="Z70" s="138"/>
      <c r="AA70" s="138"/>
      <c r="AB70" s="138"/>
      <c r="AC70" s="138"/>
      <c r="AD70" s="138"/>
      <c r="AE70" s="138"/>
      <c r="AF70" s="138"/>
      <c r="AG70" s="138" t="s">
        <v>182</v>
      </c>
      <c r="AH70" s="138"/>
      <c r="AI70" s="138"/>
      <c r="AJ70" s="138"/>
      <c r="AK70" s="138"/>
      <c r="AL70" s="138"/>
      <c r="AM70" s="138"/>
      <c r="AN70" s="138"/>
      <c r="AO70" s="138"/>
      <c r="AP70" s="138"/>
      <c r="AQ70" s="138"/>
      <c r="AR70" s="138"/>
      <c r="AS70" s="138"/>
      <c r="AT70" s="138"/>
      <c r="AU70" s="138"/>
      <c r="AV70" s="138"/>
      <c r="AW70" s="138"/>
      <c r="AX70" s="138"/>
      <c r="AY70" s="138"/>
      <c r="AZ70" s="138"/>
      <c r="BA70" s="138"/>
      <c r="BB70" s="138"/>
      <c r="BC70" s="138"/>
      <c r="BD70" s="138"/>
      <c r="BE70" s="138"/>
      <c r="BF70" s="138"/>
      <c r="BG70" s="138"/>
      <c r="BH70" s="138"/>
    </row>
    <row r="71" spans="1:60" x14ac:dyDescent="0.2">
      <c r="A71" s="153" t="s">
        <v>116</v>
      </c>
      <c r="B71" s="154" t="s">
        <v>75</v>
      </c>
      <c r="C71" s="173" t="s">
        <v>76</v>
      </c>
      <c r="D71" s="155"/>
      <c r="E71" s="156"/>
      <c r="F71" s="157"/>
      <c r="G71" s="158">
        <f>SUMIF(AG72:AG89,"&lt;&gt;NOR",G72:G89)</f>
        <v>0</v>
      </c>
      <c r="H71" s="152"/>
      <c r="I71" s="152">
        <f>SUM(I72:I89)</f>
        <v>0</v>
      </c>
      <c r="J71" s="152"/>
      <c r="K71" s="152">
        <f>SUM(K72:K89)</f>
        <v>0</v>
      </c>
      <c r="L71" s="152"/>
      <c r="M71" s="152">
        <f>SUM(M72:M89)</f>
        <v>0</v>
      </c>
      <c r="N71" s="152"/>
      <c r="O71" s="152">
        <f>SUM(O72:O89)</f>
        <v>0</v>
      </c>
      <c r="P71" s="152"/>
      <c r="Q71" s="152">
        <f>SUM(Q72:Q89)</f>
        <v>0</v>
      </c>
      <c r="R71" s="152"/>
      <c r="S71" s="152"/>
      <c r="T71" s="152"/>
      <c r="U71" s="152"/>
      <c r="V71" s="152">
        <f>SUM(V72:V89)</f>
        <v>8.6</v>
      </c>
      <c r="W71" s="152"/>
      <c r="AG71" t="s">
        <v>117</v>
      </c>
    </row>
    <row r="72" spans="1:60" outlineLevel="1" x14ac:dyDescent="0.2">
      <c r="A72" s="165">
        <v>42</v>
      </c>
      <c r="B72" s="166" t="s">
        <v>212</v>
      </c>
      <c r="C72" s="176" t="s">
        <v>213</v>
      </c>
      <c r="D72" s="167" t="s">
        <v>214</v>
      </c>
      <c r="E72" s="168">
        <v>1</v>
      </c>
      <c r="F72" s="169"/>
      <c r="G72" s="170">
        <f t="shared" ref="G72:G89" si="14">ROUND(E72*F72,2)</f>
        <v>0</v>
      </c>
      <c r="H72" s="149"/>
      <c r="I72" s="148">
        <f t="shared" ref="I72:I89" si="15">ROUND(E72*H72,2)</f>
        <v>0</v>
      </c>
      <c r="J72" s="149"/>
      <c r="K72" s="148">
        <f t="shared" ref="K72:K89" si="16">ROUND(E72*J72,2)</f>
        <v>0</v>
      </c>
      <c r="L72" s="148">
        <v>15</v>
      </c>
      <c r="M72" s="148">
        <f t="shared" ref="M72:M89" si="17">G72*(1+L72/100)</f>
        <v>0</v>
      </c>
      <c r="N72" s="148">
        <v>1.41E-3</v>
      </c>
      <c r="O72" s="148">
        <f t="shared" ref="O72:O89" si="18">ROUND(E72*N72,2)</f>
        <v>0</v>
      </c>
      <c r="P72" s="148">
        <v>0</v>
      </c>
      <c r="Q72" s="148">
        <f t="shared" ref="Q72:Q89" si="19">ROUND(E72*P72,2)</f>
        <v>0</v>
      </c>
      <c r="R72" s="148"/>
      <c r="S72" s="148" t="s">
        <v>120</v>
      </c>
      <c r="T72" s="148" t="s">
        <v>120</v>
      </c>
      <c r="U72" s="148">
        <v>1.575</v>
      </c>
      <c r="V72" s="148">
        <f t="shared" ref="V72:V89" si="20">ROUND(E72*U72,2)</f>
        <v>1.58</v>
      </c>
      <c r="W72" s="148"/>
      <c r="X72" s="138"/>
      <c r="Y72" s="138"/>
      <c r="Z72" s="138"/>
      <c r="AA72" s="138"/>
      <c r="AB72" s="138"/>
      <c r="AC72" s="138"/>
      <c r="AD72" s="138"/>
      <c r="AE72" s="138"/>
      <c r="AF72" s="138"/>
      <c r="AG72" s="138" t="s">
        <v>121</v>
      </c>
      <c r="AH72" s="138"/>
      <c r="AI72" s="138"/>
      <c r="AJ72" s="138"/>
      <c r="AK72" s="138"/>
      <c r="AL72" s="138"/>
      <c r="AM72" s="138"/>
      <c r="AN72" s="138"/>
      <c r="AO72" s="138"/>
      <c r="AP72" s="138"/>
      <c r="AQ72" s="138"/>
      <c r="AR72" s="138"/>
      <c r="AS72" s="138"/>
      <c r="AT72" s="138"/>
      <c r="AU72" s="138"/>
      <c r="AV72" s="138"/>
      <c r="AW72" s="138"/>
      <c r="AX72" s="138"/>
      <c r="AY72" s="138"/>
      <c r="AZ72" s="138"/>
      <c r="BA72" s="138"/>
      <c r="BB72" s="138"/>
      <c r="BC72" s="138"/>
      <c r="BD72" s="138"/>
      <c r="BE72" s="138"/>
      <c r="BF72" s="138"/>
      <c r="BG72" s="138"/>
      <c r="BH72" s="138"/>
    </row>
    <row r="73" spans="1:60" outlineLevel="1" x14ac:dyDescent="0.2">
      <c r="A73" s="165">
        <v>43</v>
      </c>
      <c r="B73" s="166" t="s">
        <v>215</v>
      </c>
      <c r="C73" s="176" t="s">
        <v>216</v>
      </c>
      <c r="D73" s="167" t="s">
        <v>214</v>
      </c>
      <c r="E73" s="168">
        <v>1</v>
      </c>
      <c r="F73" s="169"/>
      <c r="G73" s="170">
        <f t="shared" si="14"/>
        <v>0</v>
      </c>
      <c r="H73" s="149"/>
      <c r="I73" s="148">
        <f t="shared" si="15"/>
        <v>0</v>
      </c>
      <c r="J73" s="149"/>
      <c r="K73" s="148">
        <f t="shared" si="16"/>
        <v>0</v>
      </c>
      <c r="L73" s="148">
        <v>15</v>
      </c>
      <c r="M73" s="148">
        <f t="shared" si="17"/>
        <v>0</v>
      </c>
      <c r="N73" s="148">
        <v>4.8999999999999998E-4</v>
      </c>
      <c r="O73" s="148">
        <f t="shared" si="18"/>
        <v>0</v>
      </c>
      <c r="P73" s="148">
        <v>0</v>
      </c>
      <c r="Q73" s="148">
        <f t="shared" si="19"/>
        <v>0</v>
      </c>
      <c r="R73" s="148"/>
      <c r="S73" s="148" t="s">
        <v>120</v>
      </c>
      <c r="T73" s="148" t="s">
        <v>120</v>
      </c>
      <c r="U73" s="148">
        <v>3.6</v>
      </c>
      <c r="V73" s="148">
        <f t="shared" si="20"/>
        <v>3.6</v>
      </c>
      <c r="W73" s="148"/>
      <c r="X73" s="138"/>
      <c r="Y73" s="138"/>
      <c r="Z73" s="138"/>
      <c r="AA73" s="138"/>
      <c r="AB73" s="138"/>
      <c r="AC73" s="138"/>
      <c r="AD73" s="138"/>
      <c r="AE73" s="138"/>
      <c r="AF73" s="138"/>
      <c r="AG73" s="138" t="s">
        <v>121</v>
      </c>
      <c r="AH73" s="138"/>
      <c r="AI73" s="138"/>
      <c r="AJ73" s="138"/>
      <c r="AK73" s="138"/>
      <c r="AL73" s="138"/>
      <c r="AM73" s="138"/>
      <c r="AN73" s="138"/>
      <c r="AO73" s="138"/>
      <c r="AP73" s="138"/>
      <c r="AQ73" s="138"/>
      <c r="AR73" s="138"/>
      <c r="AS73" s="138"/>
      <c r="AT73" s="138"/>
      <c r="AU73" s="138"/>
      <c r="AV73" s="138"/>
      <c r="AW73" s="138"/>
      <c r="AX73" s="138"/>
      <c r="AY73" s="138"/>
      <c r="AZ73" s="138"/>
      <c r="BA73" s="138"/>
      <c r="BB73" s="138"/>
      <c r="BC73" s="138"/>
      <c r="BD73" s="138"/>
      <c r="BE73" s="138"/>
      <c r="BF73" s="138"/>
      <c r="BG73" s="138"/>
      <c r="BH73" s="138"/>
    </row>
    <row r="74" spans="1:60" outlineLevel="1" x14ac:dyDescent="0.2">
      <c r="A74" s="165">
        <v>44</v>
      </c>
      <c r="B74" s="166" t="s">
        <v>217</v>
      </c>
      <c r="C74" s="176" t="s">
        <v>218</v>
      </c>
      <c r="D74" s="167" t="s">
        <v>214</v>
      </c>
      <c r="E74" s="168">
        <v>3</v>
      </c>
      <c r="F74" s="169"/>
      <c r="G74" s="170">
        <f t="shared" si="14"/>
        <v>0</v>
      </c>
      <c r="H74" s="149"/>
      <c r="I74" s="148">
        <f t="shared" si="15"/>
        <v>0</v>
      </c>
      <c r="J74" s="149"/>
      <c r="K74" s="148">
        <f t="shared" si="16"/>
        <v>0</v>
      </c>
      <c r="L74" s="148">
        <v>15</v>
      </c>
      <c r="M74" s="148">
        <f t="shared" si="17"/>
        <v>0</v>
      </c>
      <c r="N74" s="148">
        <v>8.0000000000000007E-5</v>
      </c>
      <c r="O74" s="148">
        <f t="shared" si="18"/>
        <v>0</v>
      </c>
      <c r="P74" s="148">
        <v>0</v>
      </c>
      <c r="Q74" s="148">
        <f t="shared" si="19"/>
        <v>0</v>
      </c>
      <c r="R74" s="148"/>
      <c r="S74" s="148" t="s">
        <v>120</v>
      </c>
      <c r="T74" s="148" t="s">
        <v>120</v>
      </c>
      <c r="U74" s="148">
        <v>0.28999999999999998</v>
      </c>
      <c r="V74" s="148">
        <f t="shared" si="20"/>
        <v>0.87</v>
      </c>
      <c r="W74" s="148"/>
      <c r="X74" s="138"/>
      <c r="Y74" s="138"/>
      <c r="Z74" s="138"/>
      <c r="AA74" s="138"/>
      <c r="AB74" s="138"/>
      <c r="AC74" s="138"/>
      <c r="AD74" s="138"/>
      <c r="AE74" s="138"/>
      <c r="AF74" s="138"/>
      <c r="AG74" s="138" t="s">
        <v>171</v>
      </c>
      <c r="AH74" s="138"/>
      <c r="AI74" s="138"/>
      <c r="AJ74" s="138"/>
      <c r="AK74" s="138"/>
      <c r="AL74" s="138"/>
      <c r="AM74" s="138"/>
      <c r="AN74" s="138"/>
      <c r="AO74" s="138"/>
      <c r="AP74" s="138"/>
      <c r="AQ74" s="138"/>
      <c r="AR74" s="138"/>
      <c r="AS74" s="138"/>
      <c r="AT74" s="138"/>
      <c r="AU74" s="138"/>
      <c r="AV74" s="138"/>
      <c r="AW74" s="138"/>
      <c r="AX74" s="138"/>
      <c r="AY74" s="138"/>
      <c r="AZ74" s="138"/>
      <c r="BA74" s="138"/>
      <c r="BB74" s="138"/>
      <c r="BC74" s="138"/>
      <c r="BD74" s="138"/>
      <c r="BE74" s="138"/>
      <c r="BF74" s="138"/>
      <c r="BG74" s="138"/>
      <c r="BH74" s="138"/>
    </row>
    <row r="75" spans="1:60" outlineLevel="1" x14ac:dyDescent="0.2">
      <c r="A75" s="165">
        <v>45</v>
      </c>
      <c r="B75" s="166" t="s">
        <v>219</v>
      </c>
      <c r="C75" s="176" t="s">
        <v>220</v>
      </c>
      <c r="D75" s="167" t="s">
        <v>214</v>
      </c>
      <c r="E75" s="168">
        <v>1</v>
      </c>
      <c r="F75" s="169"/>
      <c r="G75" s="170">
        <f t="shared" si="14"/>
        <v>0</v>
      </c>
      <c r="H75" s="149"/>
      <c r="I75" s="148">
        <f t="shared" si="15"/>
        <v>0</v>
      </c>
      <c r="J75" s="149"/>
      <c r="K75" s="148">
        <f t="shared" si="16"/>
        <v>0</v>
      </c>
      <c r="L75" s="148">
        <v>15</v>
      </c>
      <c r="M75" s="148">
        <f t="shared" si="17"/>
        <v>0</v>
      </c>
      <c r="N75" s="148">
        <v>1.2E-4</v>
      </c>
      <c r="O75" s="148">
        <f t="shared" si="18"/>
        <v>0</v>
      </c>
      <c r="P75" s="148">
        <v>0</v>
      </c>
      <c r="Q75" s="148">
        <f t="shared" si="19"/>
        <v>0</v>
      </c>
      <c r="R75" s="148"/>
      <c r="S75" s="148" t="s">
        <v>120</v>
      </c>
      <c r="T75" s="148" t="s">
        <v>120</v>
      </c>
      <c r="U75" s="148">
        <v>0.51700000000000002</v>
      </c>
      <c r="V75" s="148">
        <f t="shared" si="20"/>
        <v>0.52</v>
      </c>
      <c r="W75" s="148"/>
      <c r="X75" s="138"/>
      <c r="Y75" s="138"/>
      <c r="Z75" s="138"/>
      <c r="AA75" s="138"/>
      <c r="AB75" s="138"/>
      <c r="AC75" s="138"/>
      <c r="AD75" s="138"/>
      <c r="AE75" s="138"/>
      <c r="AF75" s="138"/>
      <c r="AG75" s="138" t="s">
        <v>171</v>
      </c>
      <c r="AH75" s="138"/>
      <c r="AI75" s="138"/>
      <c r="AJ75" s="138"/>
      <c r="AK75" s="138"/>
      <c r="AL75" s="138"/>
      <c r="AM75" s="138"/>
      <c r="AN75" s="138"/>
      <c r="AO75" s="138"/>
      <c r="AP75" s="138"/>
      <c r="AQ75" s="138"/>
      <c r="AR75" s="138"/>
      <c r="AS75" s="138"/>
      <c r="AT75" s="138"/>
      <c r="AU75" s="138"/>
      <c r="AV75" s="138"/>
      <c r="AW75" s="138"/>
      <c r="AX75" s="138"/>
      <c r="AY75" s="138"/>
      <c r="AZ75" s="138"/>
      <c r="BA75" s="138"/>
      <c r="BB75" s="138"/>
      <c r="BC75" s="138"/>
      <c r="BD75" s="138"/>
      <c r="BE75" s="138"/>
      <c r="BF75" s="138"/>
      <c r="BG75" s="138"/>
      <c r="BH75" s="138"/>
    </row>
    <row r="76" spans="1:60" outlineLevel="1" x14ac:dyDescent="0.2">
      <c r="A76" s="165">
        <v>46</v>
      </c>
      <c r="B76" s="166" t="s">
        <v>221</v>
      </c>
      <c r="C76" s="176" t="s">
        <v>222</v>
      </c>
      <c r="D76" s="167" t="s">
        <v>138</v>
      </c>
      <c r="E76" s="168">
        <v>2</v>
      </c>
      <c r="F76" s="169"/>
      <c r="G76" s="170">
        <f t="shared" si="14"/>
        <v>0</v>
      </c>
      <c r="H76" s="149"/>
      <c r="I76" s="148">
        <f t="shared" si="15"/>
        <v>0</v>
      </c>
      <c r="J76" s="149"/>
      <c r="K76" s="148">
        <f t="shared" si="16"/>
        <v>0</v>
      </c>
      <c r="L76" s="148">
        <v>15</v>
      </c>
      <c r="M76" s="148">
        <f t="shared" si="17"/>
        <v>0</v>
      </c>
      <c r="N76" s="148">
        <v>1.8000000000000001E-4</v>
      </c>
      <c r="O76" s="148">
        <f t="shared" si="18"/>
        <v>0</v>
      </c>
      <c r="P76" s="148">
        <v>0</v>
      </c>
      <c r="Q76" s="148">
        <f t="shared" si="19"/>
        <v>0</v>
      </c>
      <c r="R76" s="148"/>
      <c r="S76" s="148" t="s">
        <v>120</v>
      </c>
      <c r="T76" s="148" t="s">
        <v>120</v>
      </c>
      <c r="U76" s="148">
        <v>0.52200000000000002</v>
      </c>
      <c r="V76" s="148">
        <f t="shared" si="20"/>
        <v>1.04</v>
      </c>
      <c r="W76" s="148"/>
      <c r="X76" s="138"/>
      <c r="Y76" s="138"/>
      <c r="Z76" s="138"/>
      <c r="AA76" s="138"/>
      <c r="AB76" s="138"/>
      <c r="AC76" s="138"/>
      <c r="AD76" s="138"/>
      <c r="AE76" s="138"/>
      <c r="AF76" s="138"/>
      <c r="AG76" s="138" t="s">
        <v>121</v>
      </c>
      <c r="AH76" s="138"/>
      <c r="AI76" s="138"/>
      <c r="AJ76" s="138"/>
      <c r="AK76" s="138"/>
      <c r="AL76" s="138"/>
      <c r="AM76" s="138"/>
      <c r="AN76" s="138"/>
      <c r="AO76" s="138"/>
      <c r="AP76" s="138"/>
      <c r="AQ76" s="138"/>
      <c r="AR76" s="138"/>
      <c r="AS76" s="138"/>
      <c r="AT76" s="138"/>
      <c r="AU76" s="138"/>
      <c r="AV76" s="138"/>
      <c r="AW76" s="138"/>
      <c r="AX76" s="138"/>
      <c r="AY76" s="138"/>
      <c r="AZ76" s="138"/>
      <c r="BA76" s="138"/>
      <c r="BB76" s="138"/>
      <c r="BC76" s="138"/>
      <c r="BD76" s="138"/>
      <c r="BE76" s="138"/>
      <c r="BF76" s="138"/>
      <c r="BG76" s="138"/>
      <c r="BH76" s="138"/>
    </row>
    <row r="77" spans="1:60" outlineLevel="1" x14ac:dyDescent="0.2">
      <c r="A77" s="165">
        <v>47</v>
      </c>
      <c r="B77" s="166" t="s">
        <v>223</v>
      </c>
      <c r="C77" s="176" t="s">
        <v>224</v>
      </c>
      <c r="D77" s="167" t="s">
        <v>138</v>
      </c>
      <c r="E77" s="168">
        <v>1</v>
      </c>
      <c r="F77" s="169"/>
      <c r="G77" s="170">
        <f t="shared" si="14"/>
        <v>0</v>
      </c>
      <c r="H77" s="149"/>
      <c r="I77" s="148">
        <f t="shared" si="15"/>
        <v>0</v>
      </c>
      <c r="J77" s="149"/>
      <c r="K77" s="148">
        <f t="shared" si="16"/>
        <v>0</v>
      </c>
      <c r="L77" s="148">
        <v>15</v>
      </c>
      <c r="M77" s="148">
        <f t="shared" si="17"/>
        <v>0</v>
      </c>
      <c r="N77" s="148">
        <v>4.0999999999999999E-4</v>
      </c>
      <c r="O77" s="148">
        <f t="shared" si="18"/>
        <v>0</v>
      </c>
      <c r="P77" s="148">
        <v>0</v>
      </c>
      <c r="Q77" s="148">
        <f t="shared" si="19"/>
        <v>0</v>
      </c>
      <c r="R77" s="148"/>
      <c r="S77" s="148" t="s">
        <v>120</v>
      </c>
      <c r="T77" s="148" t="s">
        <v>120</v>
      </c>
      <c r="U77" s="148">
        <v>0.246</v>
      </c>
      <c r="V77" s="148">
        <f t="shared" si="20"/>
        <v>0.25</v>
      </c>
      <c r="W77" s="148"/>
      <c r="X77" s="138"/>
      <c r="Y77" s="138"/>
      <c r="Z77" s="138"/>
      <c r="AA77" s="138"/>
      <c r="AB77" s="138"/>
      <c r="AC77" s="138"/>
      <c r="AD77" s="138"/>
      <c r="AE77" s="138"/>
      <c r="AF77" s="138"/>
      <c r="AG77" s="138" t="s">
        <v>171</v>
      </c>
      <c r="AH77" s="138"/>
      <c r="AI77" s="138"/>
      <c r="AJ77" s="138"/>
      <c r="AK77" s="138"/>
      <c r="AL77" s="138"/>
      <c r="AM77" s="138"/>
      <c r="AN77" s="138"/>
      <c r="AO77" s="138"/>
      <c r="AP77" s="138"/>
      <c r="AQ77" s="138"/>
      <c r="AR77" s="138"/>
      <c r="AS77" s="138"/>
      <c r="AT77" s="138"/>
      <c r="AU77" s="138"/>
      <c r="AV77" s="138"/>
      <c r="AW77" s="138"/>
      <c r="AX77" s="138"/>
      <c r="AY77" s="138"/>
      <c r="AZ77" s="138"/>
      <c r="BA77" s="138"/>
      <c r="BB77" s="138"/>
      <c r="BC77" s="138"/>
      <c r="BD77" s="138"/>
      <c r="BE77" s="138"/>
      <c r="BF77" s="138"/>
      <c r="BG77" s="138"/>
      <c r="BH77" s="138"/>
    </row>
    <row r="78" spans="1:60" outlineLevel="1" x14ac:dyDescent="0.2">
      <c r="A78" s="165">
        <v>48</v>
      </c>
      <c r="B78" s="166" t="s">
        <v>225</v>
      </c>
      <c r="C78" s="176" t="s">
        <v>226</v>
      </c>
      <c r="D78" s="167" t="s">
        <v>138</v>
      </c>
      <c r="E78" s="168">
        <v>1</v>
      </c>
      <c r="F78" s="169"/>
      <c r="G78" s="170">
        <f t="shared" si="14"/>
        <v>0</v>
      </c>
      <c r="H78" s="149"/>
      <c r="I78" s="148">
        <f t="shared" si="15"/>
        <v>0</v>
      </c>
      <c r="J78" s="149"/>
      <c r="K78" s="148">
        <f t="shared" si="16"/>
        <v>0</v>
      </c>
      <c r="L78" s="148">
        <v>15</v>
      </c>
      <c r="M78" s="148">
        <f t="shared" si="17"/>
        <v>0</v>
      </c>
      <c r="N78" s="148">
        <v>2.7999999999999998E-4</v>
      </c>
      <c r="O78" s="148">
        <f t="shared" si="18"/>
        <v>0</v>
      </c>
      <c r="P78" s="148">
        <v>0</v>
      </c>
      <c r="Q78" s="148">
        <f t="shared" si="19"/>
        <v>0</v>
      </c>
      <c r="R78" s="148"/>
      <c r="S78" s="148" t="s">
        <v>120</v>
      </c>
      <c r="T78" s="148" t="s">
        <v>120</v>
      </c>
      <c r="U78" s="148">
        <v>0.246</v>
      </c>
      <c r="V78" s="148">
        <f t="shared" si="20"/>
        <v>0.25</v>
      </c>
      <c r="W78" s="148"/>
      <c r="X78" s="138"/>
      <c r="Y78" s="138"/>
      <c r="Z78" s="138"/>
      <c r="AA78" s="138"/>
      <c r="AB78" s="138"/>
      <c r="AC78" s="138"/>
      <c r="AD78" s="138"/>
      <c r="AE78" s="138"/>
      <c r="AF78" s="138"/>
      <c r="AG78" s="138" t="s">
        <v>171</v>
      </c>
      <c r="AH78" s="138"/>
      <c r="AI78" s="138"/>
      <c r="AJ78" s="138"/>
      <c r="AK78" s="138"/>
      <c r="AL78" s="138"/>
      <c r="AM78" s="138"/>
      <c r="AN78" s="138"/>
      <c r="AO78" s="138"/>
      <c r="AP78" s="138"/>
      <c r="AQ78" s="138"/>
      <c r="AR78" s="138"/>
      <c r="AS78" s="138"/>
      <c r="AT78" s="138"/>
      <c r="AU78" s="138"/>
      <c r="AV78" s="138"/>
      <c r="AW78" s="138"/>
      <c r="AX78" s="138"/>
      <c r="AY78" s="138"/>
      <c r="AZ78" s="138"/>
      <c r="BA78" s="138"/>
      <c r="BB78" s="138"/>
      <c r="BC78" s="138"/>
      <c r="BD78" s="138"/>
      <c r="BE78" s="138"/>
      <c r="BF78" s="138"/>
      <c r="BG78" s="138"/>
      <c r="BH78" s="138"/>
    </row>
    <row r="79" spans="1:60" ht="22.5" outlineLevel="1" x14ac:dyDescent="0.2">
      <c r="A79" s="165">
        <v>49</v>
      </c>
      <c r="B79" s="166" t="s">
        <v>227</v>
      </c>
      <c r="C79" s="176" t="s">
        <v>302</v>
      </c>
      <c r="D79" s="167" t="s">
        <v>138</v>
      </c>
      <c r="E79" s="168">
        <v>2</v>
      </c>
      <c r="F79" s="169"/>
      <c r="G79" s="170">
        <f t="shared" si="14"/>
        <v>0</v>
      </c>
      <c r="H79" s="149"/>
      <c r="I79" s="148">
        <f t="shared" si="15"/>
        <v>0</v>
      </c>
      <c r="J79" s="149"/>
      <c r="K79" s="148">
        <f t="shared" si="16"/>
        <v>0</v>
      </c>
      <c r="L79" s="148">
        <v>15</v>
      </c>
      <c r="M79" s="148">
        <f t="shared" si="17"/>
        <v>0</v>
      </c>
      <c r="N79" s="148">
        <v>2.0000000000000001E-4</v>
      </c>
      <c r="O79" s="148">
        <f t="shared" si="18"/>
        <v>0</v>
      </c>
      <c r="P79" s="148">
        <v>0</v>
      </c>
      <c r="Q79" s="148">
        <f t="shared" si="19"/>
        <v>0</v>
      </c>
      <c r="R79" s="148"/>
      <c r="S79" s="148" t="s">
        <v>120</v>
      </c>
      <c r="T79" s="148" t="s">
        <v>120</v>
      </c>
      <c r="U79" s="148">
        <v>0.246</v>
      </c>
      <c r="V79" s="148">
        <f t="shared" si="20"/>
        <v>0.49</v>
      </c>
      <c r="W79" s="148"/>
      <c r="X79" s="138"/>
      <c r="Y79" s="138"/>
      <c r="Z79" s="138"/>
      <c r="AA79" s="138"/>
      <c r="AB79" s="138"/>
      <c r="AC79" s="138"/>
      <c r="AD79" s="138"/>
      <c r="AE79" s="138"/>
      <c r="AF79" s="138"/>
      <c r="AG79" s="138" t="s">
        <v>171</v>
      </c>
      <c r="AH79" s="138"/>
      <c r="AI79" s="138"/>
      <c r="AJ79" s="138"/>
      <c r="AK79" s="138"/>
      <c r="AL79" s="138"/>
      <c r="AM79" s="138"/>
      <c r="AN79" s="138"/>
      <c r="AO79" s="138"/>
      <c r="AP79" s="138"/>
      <c r="AQ79" s="138"/>
      <c r="AR79" s="138"/>
      <c r="AS79" s="138"/>
      <c r="AT79" s="138"/>
      <c r="AU79" s="138"/>
      <c r="AV79" s="138"/>
      <c r="AW79" s="138"/>
      <c r="AX79" s="138"/>
      <c r="AY79" s="138"/>
      <c r="AZ79" s="138"/>
      <c r="BA79" s="138"/>
      <c r="BB79" s="138"/>
      <c r="BC79" s="138"/>
      <c r="BD79" s="138"/>
      <c r="BE79" s="138"/>
      <c r="BF79" s="138"/>
      <c r="BG79" s="138"/>
      <c r="BH79" s="138"/>
    </row>
    <row r="80" spans="1:60" ht="22.5" outlineLevel="1" x14ac:dyDescent="0.2">
      <c r="A80" s="165">
        <v>50</v>
      </c>
      <c r="B80" s="166" t="s">
        <v>228</v>
      </c>
      <c r="C80" s="176" t="s">
        <v>322</v>
      </c>
      <c r="D80" s="167" t="s">
        <v>157</v>
      </c>
      <c r="E80" s="168">
        <v>2</v>
      </c>
      <c r="F80" s="169"/>
      <c r="G80" s="170">
        <f t="shared" si="14"/>
        <v>0</v>
      </c>
      <c r="H80" s="149"/>
      <c r="I80" s="148">
        <f t="shared" si="15"/>
        <v>0</v>
      </c>
      <c r="J80" s="149"/>
      <c r="K80" s="148">
        <f t="shared" si="16"/>
        <v>0</v>
      </c>
      <c r="L80" s="148">
        <v>15</v>
      </c>
      <c r="M80" s="148">
        <f t="shared" si="17"/>
        <v>0</v>
      </c>
      <c r="N80" s="148">
        <v>0</v>
      </c>
      <c r="O80" s="148">
        <f t="shared" si="18"/>
        <v>0</v>
      </c>
      <c r="P80" s="148">
        <v>0</v>
      </c>
      <c r="Q80" s="148">
        <f t="shared" si="19"/>
        <v>0</v>
      </c>
      <c r="R80" s="148"/>
      <c r="S80" s="148" t="s">
        <v>153</v>
      </c>
      <c r="T80" s="148" t="s">
        <v>160</v>
      </c>
      <c r="U80" s="148">
        <v>0</v>
      </c>
      <c r="V80" s="148">
        <f t="shared" si="20"/>
        <v>0</v>
      </c>
      <c r="W80" s="148"/>
      <c r="X80" s="138"/>
      <c r="Y80" s="138"/>
      <c r="Z80" s="138"/>
      <c r="AA80" s="138"/>
      <c r="AB80" s="138"/>
      <c r="AC80" s="138"/>
      <c r="AD80" s="138"/>
      <c r="AE80" s="138"/>
      <c r="AF80" s="138"/>
      <c r="AG80" s="138" t="s">
        <v>121</v>
      </c>
      <c r="AH80" s="138"/>
      <c r="AI80" s="138"/>
      <c r="AJ80" s="138"/>
      <c r="AK80" s="138"/>
      <c r="AL80" s="138"/>
      <c r="AM80" s="138"/>
      <c r="AN80" s="138"/>
      <c r="AO80" s="138"/>
      <c r="AP80" s="138"/>
      <c r="AQ80" s="138"/>
      <c r="AR80" s="138"/>
      <c r="AS80" s="138"/>
      <c r="AT80" s="138"/>
      <c r="AU80" s="138"/>
      <c r="AV80" s="138"/>
      <c r="AW80" s="138"/>
      <c r="AX80" s="138"/>
      <c r="AY80" s="138"/>
      <c r="AZ80" s="138"/>
      <c r="BA80" s="138"/>
      <c r="BB80" s="138"/>
      <c r="BC80" s="138"/>
      <c r="BD80" s="138"/>
      <c r="BE80" s="138"/>
      <c r="BF80" s="138"/>
      <c r="BG80" s="138"/>
      <c r="BH80" s="138"/>
    </row>
    <row r="81" spans="1:60" ht="22.5" outlineLevel="1" x14ac:dyDescent="0.2">
      <c r="A81" s="165">
        <v>51</v>
      </c>
      <c r="B81" s="166" t="s">
        <v>229</v>
      </c>
      <c r="C81" s="176" t="s">
        <v>325</v>
      </c>
      <c r="D81" s="167" t="s">
        <v>138</v>
      </c>
      <c r="E81" s="168">
        <v>1</v>
      </c>
      <c r="F81" s="169"/>
      <c r="G81" s="170">
        <f t="shared" si="14"/>
        <v>0</v>
      </c>
      <c r="H81" s="149"/>
      <c r="I81" s="148">
        <f t="shared" si="15"/>
        <v>0</v>
      </c>
      <c r="J81" s="149"/>
      <c r="K81" s="148">
        <f t="shared" si="16"/>
        <v>0</v>
      </c>
      <c r="L81" s="148">
        <v>15</v>
      </c>
      <c r="M81" s="148">
        <f t="shared" si="17"/>
        <v>0</v>
      </c>
      <c r="N81" s="148">
        <v>0</v>
      </c>
      <c r="O81" s="148">
        <f t="shared" si="18"/>
        <v>0</v>
      </c>
      <c r="P81" s="148">
        <v>0</v>
      </c>
      <c r="Q81" s="148">
        <f t="shared" si="19"/>
        <v>0</v>
      </c>
      <c r="R81" s="148"/>
      <c r="S81" s="148" t="s">
        <v>153</v>
      </c>
      <c r="T81" s="148" t="s">
        <v>154</v>
      </c>
      <c r="U81" s="148">
        <v>0</v>
      </c>
      <c r="V81" s="148">
        <f t="shared" si="20"/>
        <v>0</v>
      </c>
      <c r="W81" s="148"/>
      <c r="X81" s="138"/>
      <c r="Y81" s="138"/>
      <c r="Z81" s="138"/>
      <c r="AA81" s="138"/>
      <c r="AB81" s="138"/>
      <c r="AC81" s="138"/>
      <c r="AD81" s="138"/>
      <c r="AE81" s="138"/>
      <c r="AF81" s="138"/>
      <c r="AG81" s="138" t="s">
        <v>125</v>
      </c>
      <c r="AH81" s="138"/>
      <c r="AI81" s="138"/>
      <c r="AJ81" s="138"/>
      <c r="AK81" s="138"/>
      <c r="AL81" s="138"/>
      <c r="AM81" s="138"/>
      <c r="AN81" s="138"/>
      <c r="AO81" s="138"/>
      <c r="AP81" s="138"/>
      <c r="AQ81" s="138"/>
      <c r="AR81" s="138"/>
      <c r="AS81" s="138"/>
      <c r="AT81" s="138"/>
      <c r="AU81" s="138"/>
      <c r="AV81" s="138"/>
      <c r="AW81" s="138"/>
      <c r="AX81" s="138"/>
      <c r="AY81" s="138"/>
      <c r="AZ81" s="138"/>
      <c r="BA81" s="138"/>
      <c r="BB81" s="138"/>
      <c r="BC81" s="138"/>
      <c r="BD81" s="138"/>
      <c r="BE81" s="138"/>
      <c r="BF81" s="138"/>
      <c r="BG81" s="138"/>
      <c r="BH81" s="138"/>
    </row>
    <row r="82" spans="1:60" ht="22.5" outlineLevel="1" x14ac:dyDescent="0.2">
      <c r="A82" s="165">
        <v>52</v>
      </c>
      <c r="B82" s="166" t="s">
        <v>230</v>
      </c>
      <c r="C82" s="176" t="s">
        <v>321</v>
      </c>
      <c r="D82" s="167" t="s">
        <v>138</v>
      </c>
      <c r="E82" s="168">
        <v>1</v>
      </c>
      <c r="F82" s="169"/>
      <c r="G82" s="170">
        <f>ROUND(E82*F82,2)</f>
        <v>0</v>
      </c>
      <c r="H82" s="149"/>
      <c r="I82" s="148">
        <f t="shared" si="15"/>
        <v>0</v>
      </c>
      <c r="J82" s="149"/>
      <c r="K82" s="148">
        <f t="shared" si="16"/>
        <v>0</v>
      </c>
      <c r="L82" s="148">
        <v>15</v>
      </c>
      <c r="M82" s="148">
        <f t="shared" si="17"/>
        <v>0</v>
      </c>
      <c r="N82" s="148">
        <v>0</v>
      </c>
      <c r="O82" s="148">
        <f t="shared" si="18"/>
        <v>0</v>
      </c>
      <c r="P82" s="148">
        <v>0</v>
      </c>
      <c r="Q82" s="148">
        <f t="shared" si="19"/>
        <v>0</v>
      </c>
      <c r="R82" s="148"/>
      <c r="S82" s="148" t="s">
        <v>153</v>
      </c>
      <c r="T82" s="148" t="s">
        <v>154</v>
      </c>
      <c r="U82" s="148">
        <v>0</v>
      </c>
      <c r="V82" s="148">
        <f t="shared" si="20"/>
        <v>0</v>
      </c>
      <c r="W82" s="148"/>
      <c r="X82" s="138"/>
      <c r="Y82" s="138"/>
      <c r="Z82" s="138"/>
      <c r="AA82" s="138"/>
      <c r="AB82" s="138"/>
      <c r="AC82" s="138"/>
      <c r="AD82" s="138"/>
      <c r="AE82" s="138"/>
      <c r="AF82" s="138"/>
      <c r="AG82" s="138" t="s">
        <v>125</v>
      </c>
      <c r="AH82" s="138"/>
      <c r="AI82" s="138"/>
      <c r="AJ82" s="138"/>
      <c r="AK82" s="138"/>
      <c r="AL82" s="138"/>
      <c r="AM82" s="138"/>
      <c r="AN82" s="138"/>
      <c r="AO82" s="138"/>
      <c r="AP82" s="138"/>
      <c r="AQ82" s="138"/>
      <c r="AR82" s="138"/>
      <c r="AS82" s="138"/>
      <c r="AT82" s="138"/>
      <c r="AU82" s="138"/>
      <c r="AV82" s="138"/>
      <c r="AW82" s="138"/>
      <c r="AX82" s="138"/>
      <c r="AY82" s="138"/>
      <c r="AZ82" s="138"/>
      <c r="BA82" s="138"/>
      <c r="BB82" s="138"/>
      <c r="BC82" s="138"/>
      <c r="BD82" s="138"/>
      <c r="BE82" s="138"/>
      <c r="BF82" s="138"/>
      <c r="BG82" s="138"/>
      <c r="BH82" s="138"/>
    </row>
    <row r="83" spans="1:60" ht="22.5" outlineLevel="1" x14ac:dyDescent="0.2">
      <c r="A83" s="165">
        <v>53</v>
      </c>
      <c r="B83" s="166" t="s">
        <v>231</v>
      </c>
      <c r="C83" s="176" t="s">
        <v>304</v>
      </c>
      <c r="D83" s="167" t="s">
        <v>138</v>
      </c>
      <c r="E83" s="168">
        <v>1</v>
      </c>
      <c r="F83" s="169"/>
      <c r="G83" s="170">
        <f t="shared" si="14"/>
        <v>0</v>
      </c>
      <c r="H83" s="149"/>
      <c r="I83" s="148">
        <f t="shared" si="15"/>
        <v>0</v>
      </c>
      <c r="J83" s="149"/>
      <c r="K83" s="148">
        <f t="shared" si="16"/>
        <v>0</v>
      </c>
      <c r="L83" s="148">
        <v>15</v>
      </c>
      <c r="M83" s="148">
        <f t="shared" si="17"/>
        <v>0</v>
      </c>
      <c r="N83" s="148">
        <v>0</v>
      </c>
      <c r="O83" s="148">
        <f t="shared" si="18"/>
        <v>0</v>
      </c>
      <c r="P83" s="148">
        <v>0</v>
      </c>
      <c r="Q83" s="148">
        <f t="shared" si="19"/>
        <v>0</v>
      </c>
      <c r="R83" s="148"/>
      <c r="S83" s="148" t="s">
        <v>153</v>
      </c>
      <c r="T83" s="148" t="s">
        <v>160</v>
      </c>
      <c r="U83" s="148">
        <v>0</v>
      </c>
      <c r="V83" s="148">
        <f t="shared" si="20"/>
        <v>0</v>
      </c>
      <c r="W83" s="148"/>
      <c r="X83" s="138"/>
      <c r="Y83" s="138"/>
      <c r="Z83" s="138"/>
      <c r="AA83" s="138"/>
      <c r="AB83" s="138"/>
      <c r="AC83" s="138"/>
      <c r="AD83" s="138"/>
      <c r="AE83" s="138"/>
      <c r="AF83" s="138"/>
      <c r="AG83" s="138" t="s">
        <v>121</v>
      </c>
      <c r="AH83" s="138"/>
      <c r="AI83" s="138"/>
      <c r="AJ83" s="138"/>
      <c r="AK83" s="138"/>
      <c r="AL83" s="138"/>
      <c r="AM83" s="138"/>
      <c r="AN83" s="138"/>
      <c r="AO83" s="138"/>
      <c r="AP83" s="138"/>
      <c r="AQ83" s="138"/>
      <c r="AR83" s="138"/>
      <c r="AS83" s="138"/>
      <c r="AT83" s="138"/>
      <c r="AU83" s="138"/>
      <c r="AV83" s="138"/>
      <c r="AW83" s="138"/>
      <c r="AX83" s="138"/>
      <c r="AY83" s="138"/>
      <c r="AZ83" s="138"/>
      <c r="BA83" s="138"/>
      <c r="BB83" s="138"/>
      <c r="BC83" s="138"/>
      <c r="BD83" s="138"/>
      <c r="BE83" s="138"/>
      <c r="BF83" s="138"/>
      <c r="BG83" s="138"/>
      <c r="BH83" s="138"/>
    </row>
    <row r="84" spans="1:60" outlineLevel="1" x14ac:dyDescent="0.2">
      <c r="A84" s="165">
        <v>54</v>
      </c>
      <c r="B84" s="166" t="s">
        <v>232</v>
      </c>
      <c r="C84" s="176" t="s">
        <v>233</v>
      </c>
      <c r="D84" s="167" t="s">
        <v>138</v>
      </c>
      <c r="E84" s="168">
        <v>3</v>
      </c>
      <c r="F84" s="169"/>
      <c r="G84" s="170">
        <f t="shared" si="14"/>
        <v>0</v>
      </c>
      <c r="H84" s="149"/>
      <c r="I84" s="148">
        <f t="shared" si="15"/>
        <v>0</v>
      </c>
      <c r="J84" s="149"/>
      <c r="K84" s="148">
        <f t="shared" si="16"/>
        <v>0</v>
      </c>
      <c r="L84" s="148">
        <v>15</v>
      </c>
      <c r="M84" s="148">
        <f t="shared" si="17"/>
        <v>0</v>
      </c>
      <c r="N84" s="148">
        <v>0</v>
      </c>
      <c r="O84" s="148">
        <f t="shared" si="18"/>
        <v>0</v>
      </c>
      <c r="P84" s="148">
        <v>0</v>
      </c>
      <c r="Q84" s="148">
        <f t="shared" si="19"/>
        <v>0</v>
      </c>
      <c r="R84" s="148"/>
      <c r="S84" s="148" t="s">
        <v>153</v>
      </c>
      <c r="T84" s="148" t="s">
        <v>160</v>
      </c>
      <c r="U84" s="148">
        <v>0</v>
      </c>
      <c r="V84" s="148">
        <f t="shared" si="20"/>
        <v>0</v>
      </c>
      <c r="W84" s="148"/>
      <c r="X84" s="138"/>
      <c r="Y84" s="138"/>
      <c r="Z84" s="138"/>
      <c r="AA84" s="138"/>
      <c r="AB84" s="138"/>
      <c r="AC84" s="138"/>
      <c r="AD84" s="138"/>
      <c r="AE84" s="138"/>
      <c r="AF84" s="138"/>
      <c r="AG84" s="138" t="s">
        <v>121</v>
      </c>
      <c r="AH84" s="138"/>
      <c r="AI84" s="138"/>
      <c r="AJ84" s="138"/>
      <c r="AK84" s="138"/>
      <c r="AL84" s="138"/>
      <c r="AM84" s="138"/>
      <c r="AN84" s="138"/>
      <c r="AO84" s="138"/>
      <c r="AP84" s="138"/>
      <c r="AQ84" s="138"/>
      <c r="AR84" s="138"/>
      <c r="AS84" s="138"/>
      <c r="AT84" s="138"/>
      <c r="AU84" s="138"/>
      <c r="AV84" s="138"/>
      <c r="AW84" s="138"/>
      <c r="AX84" s="138"/>
      <c r="AY84" s="138"/>
      <c r="AZ84" s="138"/>
      <c r="BA84" s="138"/>
      <c r="BB84" s="138"/>
      <c r="BC84" s="138"/>
      <c r="BD84" s="138"/>
      <c r="BE84" s="138"/>
      <c r="BF84" s="138"/>
      <c r="BG84" s="138"/>
      <c r="BH84" s="138"/>
    </row>
    <row r="85" spans="1:60" outlineLevel="1" x14ac:dyDescent="0.2">
      <c r="A85" s="165">
        <v>55</v>
      </c>
      <c r="B85" s="166" t="s">
        <v>234</v>
      </c>
      <c r="C85" s="176" t="s">
        <v>300</v>
      </c>
      <c r="D85" s="167" t="s">
        <v>138</v>
      </c>
      <c r="E85" s="168">
        <v>1</v>
      </c>
      <c r="F85" s="169"/>
      <c r="G85" s="170">
        <f t="shared" si="14"/>
        <v>0</v>
      </c>
      <c r="H85" s="149"/>
      <c r="I85" s="148">
        <f t="shared" si="15"/>
        <v>0</v>
      </c>
      <c r="J85" s="149"/>
      <c r="K85" s="148">
        <f t="shared" si="16"/>
        <v>0</v>
      </c>
      <c r="L85" s="148">
        <v>15</v>
      </c>
      <c r="M85" s="148">
        <f t="shared" si="17"/>
        <v>0</v>
      </c>
      <c r="N85" s="148">
        <v>0</v>
      </c>
      <c r="O85" s="148">
        <f t="shared" si="18"/>
        <v>0</v>
      </c>
      <c r="P85" s="148">
        <v>0</v>
      </c>
      <c r="Q85" s="148">
        <f t="shared" si="19"/>
        <v>0</v>
      </c>
      <c r="R85" s="148"/>
      <c r="S85" s="148" t="s">
        <v>153</v>
      </c>
      <c r="T85" s="148" t="s">
        <v>154</v>
      </c>
      <c r="U85" s="148">
        <v>0</v>
      </c>
      <c r="V85" s="148">
        <f t="shared" si="20"/>
        <v>0</v>
      </c>
      <c r="W85" s="148"/>
      <c r="X85" s="138"/>
      <c r="Y85" s="138"/>
      <c r="Z85" s="138"/>
      <c r="AA85" s="138"/>
      <c r="AB85" s="138"/>
      <c r="AC85" s="138"/>
      <c r="AD85" s="138"/>
      <c r="AE85" s="138"/>
      <c r="AF85" s="138"/>
      <c r="AG85" s="138" t="s">
        <v>121</v>
      </c>
      <c r="AH85" s="138"/>
      <c r="AI85" s="138"/>
      <c r="AJ85" s="138"/>
      <c r="AK85" s="138"/>
      <c r="AL85" s="138"/>
      <c r="AM85" s="138"/>
      <c r="AN85" s="138"/>
      <c r="AO85" s="138"/>
      <c r="AP85" s="138"/>
      <c r="AQ85" s="138"/>
      <c r="AR85" s="138"/>
      <c r="AS85" s="138"/>
      <c r="AT85" s="138"/>
      <c r="AU85" s="138"/>
      <c r="AV85" s="138"/>
      <c r="AW85" s="138"/>
      <c r="AX85" s="138"/>
      <c r="AY85" s="138"/>
      <c r="AZ85" s="138"/>
      <c r="BA85" s="138"/>
      <c r="BB85" s="138"/>
      <c r="BC85" s="138"/>
      <c r="BD85" s="138"/>
      <c r="BE85" s="138"/>
      <c r="BF85" s="138"/>
      <c r="BG85" s="138"/>
      <c r="BH85" s="138"/>
    </row>
    <row r="86" spans="1:60" ht="22.5" outlineLevel="1" x14ac:dyDescent="0.2">
      <c r="A86" s="165">
        <v>56</v>
      </c>
      <c r="B86" s="166" t="s">
        <v>231</v>
      </c>
      <c r="C86" s="176" t="s">
        <v>303</v>
      </c>
      <c r="D86" s="167" t="s">
        <v>138</v>
      </c>
      <c r="E86" s="168">
        <v>1</v>
      </c>
      <c r="F86" s="169"/>
      <c r="G86" s="170">
        <f t="shared" si="14"/>
        <v>0</v>
      </c>
      <c r="H86" s="149"/>
      <c r="I86" s="148">
        <f t="shared" si="15"/>
        <v>0</v>
      </c>
      <c r="J86" s="149"/>
      <c r="K86" s="148">
        <f t="shared" si="16"/>
        <v>0</v>
      </c>
      <c r="L86" s="148">
        <v>15</v>
      </c>
      <c r="M86" s="148">
        <f t="shared" si="17"/>
        <v>0</v>
      </c>
      <c r="N86" s="148">
        <v>1.8000000000000001E-4</v>
      </c>
      <c r="O86" s="148">
        <f t="shared" si="18"/>
        <v>0</v>
      </c>
      <c r="P86" s="148">
        <v>0</v>
      </c>
      <c r="Q86" s="148">
        <f t="shared" si="19"/>
        <v>0</v>
      </c>
      <c r="R86" s="148"/>
      <c r="S86" s="148" t="s">
        <v>153</v>
      </c>
      <c r="T86" s="148" t="s">
        <v>154</v>
      </c>
      <c r="U86" s="148">
        <v>0</v>
      </c>
      <c r="V86" s="148">
        <f t="shared" si="20"/>
        <v>0</v>
      </c>
      <c r="W86" s="148"/>
      <c r="X86" s="138"/>
      <c r="Y86" s="138"/>
      <c r="Z86" s="138"/>
      <c r="AA86" s="138"/>
      <c r="AB86" s="138"/>
      <c r="AC86" s="138"/>
      <c r="AD86" s="138"/>
      <c r="AE86" s="138"/>
      <c r="AF86" s="138"/>
      <c r="AG86" s="138" t="s">
        <v>235</v>
      </c>
      <c r="AH86" s="138"/>
      <c r="AI86" s="138"/>
      <c r="AJ86" s="138"/>
      <c r="AK86" s="138"/>
      <c r="AL86" s="138"/>
      <c r="AM86" s="138"/>
      <c r="AN86" s="138"/>
      <c r="AO86" s="138"/>
      <c r="AP86" s="138"/>
      <c r="AQ86" s="138"/>
      <c r="AR86" s="138"/>
      <c r="AS86" s="138"/>
      <c r="AT86" s="138"/>
      <c r="AU86" s="138"/>
      <c r="AV86" s="138"/>
      <c r="AW86" s="138"/>
      <c r="AX86" s="138"/>
      <c r="AY86" s="138"/>
      <c r="AZ86" s="138"/>
      <c r="BA86" s="138"/>
      <c r="BB86" s="138"/>
      <c r="BC86" s="138"/>
      <c r="BD86" s="138"/>
      <c r="BE86" s="138"/>
      <c r="BF86" s="138"/>
      <c r="BG86" s="138"/>
      <c r="BH86" s="138"/>
    </row>
    <row r="87" spans="1:60" outlineLevel="1" x14ac:dyDescent="0.2">
      <c r="A87" s="165">
        <v>57</v>
      </c>
      <c r="B87" s="166" t="s">
        <v>231</v>
      </c>
      <c r="C87" s="176" t="s">
        <v>315</v>
      </c>
      <c r="D87" s="167" t="s">
        <v>138</v>
      </c>
      <c r="E87" s="168">
        <v>1</v>
      </c>
      <c r="F87" s="169"/>
      <c r="G87" s="170">
        <f t="shared" si="14"/>
        <v>0</v>
      </c>
      <c r="H87" s="149"/>
      <c r="I87" s="148">
        <f t="shared" si="15"/>
        <v>0</v>
      </c>
      <c r="J87" s="149"/>
      <c r="K87" s="148">
        <f t="shared" si="16"/>
        <v>0</v>
      </c>
      <c r="L87" s="148">
        <v>15</v>
      </c>
      <c r="M87" s="148">
        <f t="shared" si="17"/>
        <v>0</v>
      </c>
      <c r="N87" s="148">
        <v>0</v>
      </c>
      <c r="O87" s="148">
        <f t="shared" si="18"/>
        <v>0</v>
      </c>
      <c r="P87" s="148">
        <v>0</v>
      </c>
      <c r="Q87" s="148">
        <f t="shared" si="19"/>
        <v>0</v>
      </c>
      <c r="R87" s="148"/>
      <c r="S87" s="148" t="s">
        <v>153</v>
      </c>
      <c r="T87" s="148" t="s">
        <v>154</v>
      </c>
      <c r="U87" s="148">
        <v>0</v>
      </c>
      <c r="V87" s="148">
        <f t="shared" si="20"/>
        <v>0</v>
      </c>
      <c r="W87" s="148"/>
      <c r="X87" s="138"/>
      <c r="Y87" s="138"/>
      <c r="Z87" s="138"/>
      <c r="AA87" s="138"/>
      <c r="AB87" s="138"/>
      <c r="AC87" s="138"/>
      <c r="AD87" s="138"/>
      <c r="AE87" s="138"/>
      <c r="AF87" s="138"/>
      <c r="AG87" s="138" t="s">
        <v>235</v>
      </c>
      <c r="AH87" s="138"/>
      <c r="AI87" s="138"/>
      <c r="AJ87" s="138"/>
      <c r="AK87" s="138"/>
      <c r="AL87" s="138"/>
      <c r="AM87" s="138"/>
      <c r="AN87" s="138"/>
      <c r="AO87" s="138"/>
      <c r="AP87" s="138"/>
      <c r="AQ87" s="138"/>
      <c r="AR87" s="138"/>
      <c r="AS87" s="138"/>
      <c r="AT87" s="138"/>
      <c r="AU87" s="138"/>
      <c r="AV87" s="138"/>
      <c r="AW87" s="138"/>
      <c r="AX87" s="138"/>
      <c r="AY87" s="138"/>
      <c r="AZ87" s="138"/>
      <c r="BA87" s="138"/>
      <c r="BB87" s="138"/>
      <c r="BC87" s="138"/>
      <c r="BD87" s="138"/>
      <c r="BE87" s="138"/>
      <c r="BF87" s="138"/>
      <c r="BG87" s="138"/>
      <c r="BH87" s="138"/>
    </row>
    <row r="88" spans="1:60" outlineLevel="1" x14ac:dyDescent="0.2">
      <c r="A88" s="159">
        <v>58</v>
      </c>
      <c r="B88" s="160" t="s">
        <v>231</v>
      </c>
      <c r="C88" s="174" t="s">
        <v>290</v>
      </c>
      <c r="D88" s="161" t="s">
        <v>138</v>
      </c>
      <c r="E88" s="162">
        <v>1</v>
      </c>
      <c r="F88" s="163"/>
      <c r="G88" s="164">
        <f t="shared" si="14"/>
        <v>0</v>
      </c>
      <c r="H88" s="149"/>
      <c r="I88" s="148">
        <f t="shared" si="15"/>
        <v>0</v>
      </c>
      <c r="J88" s="149"/>
      <c r="K88" s="148">
        <f t="shared" si="16"/>
        <v>0</v>
      </c>
      <c r="L88" s="148">
        <v>15</v>
      </c>
      <c r="M88" s="148">
        <f t="shared" si="17"/>
        <v>0</v>
      </c>
      <c r="N88" s="148">
        <v>0</v>
      </c>
      <c r="O88" s="148">
        <f t="shared" si="18"/>
        <v>0</v>
      </c>
      <c r="P88" s="148">
        <v>0</v>
      </c>
      <c r="Q88" s="148">
        <f t="shared" si="19"/>
        <v>0</v>
      </c>
      <c r="R88" s="148"/>
      <c r="S88" s="148" t="s">
        <v>153</v>
      </c>
      <c r="T88" s="148" t="s">
        <v>154</v>
      </c>
      <c r="U88" s="148">
        <v>0</v>
      </c>
      <c r="V88" s="148">
        <f t="shared" si="20"/>
        <v>0</v>
      </c>
      <c r="W88" s="148"/>
      <c r="X88" s="138"/>
      <c r="Y88" s="138"/>
      <c r="Z88" s="138"/>
      <c r="AA88" s="138"/>
      <c r="AB88" s="138"/>
      <c r="AC88" s="138"/>
      <c r="AD88" s="138"/>
      <c r="AE88" s="138"/>
      <c r="AF88" s="138"/>
      <c r="AG88" s="138" t="s">
        <v>235</v>
      </c>
      <c r="AH88" s="138"/>
      <c r="AI88" s="138"/>
      <c r="AJ88" s="138"/>
      <c r="AK88" s="138"/>
      <c r="AL88" s="138"/>
      <c r="AM88" s="138"/>
      <c r="AN88" s="138"/>
      <c r="AO88" s="138"/>
      <c r="AP88" s="138"/>
      <c r="AQ88" s="138"/>
      <c r="AR88" s="138"/>
      <c r="AS88" s="138"/>
      <c r="AT88" s="138"/>
      <c r="AU88" s="138"/>
      <c r="AV88" s="138"/>
      <c r="AW88" s="138"/>
      <c r="AX88" s="138"/>
      <c r="AY88" s="138"/>
      <c r="AZ88" s="138"/>
      <c r="BA88" s="138"/>
      <c r="BB88" s="138"/>
      <c r="BC88" s="138"/>
      <c r="BD88" s="138"/>
      <c r="BE88" s="138"/>
      <c r="BF88" s="138"/>
      <c r="BG88" s="138"/>
      <c r="BH88" s="138"/>
    </row>
    <row r="89" spans="1:60" outlineLevel="1" x14ac:dyDescent="0.2">
      <c r="A89" s="145">
        <v>59</v>
      </c>
      <c r="B89" s="146" t="s">
        <v>236</v>
      </c>
      <c r="C89" s="177" t="s">
        <v>237</v>
      </c>
      <c r="D89" s="147" t="s">
        <v>0</v>
      </c>
      <c r="E89" s="171"/>
      <c r="F89" s="149"/>
      <c r="G89" s="148">
        <f t="shared" si="14"/>
        <v>0</v>
      </c>
      <c r="H89" s="149"/>
      <c r="I89" s="148">
        <f t="shared" si="15"/>
        <v>0</v>
      </c>
      <c r="J89" s="149"/>
      <c r="K89" s="148">
        <f t="shared" si="16"/>
        <v>0</v>
      </c>
      <c r="L89" s="148">
        <v>15</v>
      </c>
      <c r="M89" s="148">
        <f t="shared" si="17"/>
        <v>0</v>
      </c>
      <c r="N89" s="148">
        <v>0</v>
      </c>
      <c r="O89" s="148">
        <f t="shared" si="18"/>
        <v>0</v>
      </c>
      <c r="P89" s="148">
        <v>0</v>
      </c>
      <c r="Q89" s="148">
        <f t="shared" si="19"/>
        <v>0</v>
      </c>
      <c r="R89" s="148"/>
      <c r="S89" s="148" t="s">
        <v>120</v>
      </c>
      <c r="T89" s="148" t="s">
        <v>120</v>
      </c>
      <c r="U89" s="148">
        <v>0</v>
      </c>
      <c r="V89" s="148">
        <f t="shared" si="20"/>
        <v>0</v>
      </c>
      <c r="W89" s="148"/>
      <c r="X89" s="138"/>
      <c r="Y89" s="138"/>
      <c r="Z89" s="138"/>
      <c r="AA89" s="138"/>
      <c r="AB89" s="138"/>
      <c r="AC89" s="138"/>
      <c r="AD89" s="138"/>
      <c r="AE89" s="138"/>
      <c r="AF89" s="138"/>
      <c r="AG89" s="138" t="s">
        <v>182</v>
      </c>
      <c r="AH89" s="138"/>
      <c r="AI89" s="138"/>
      <c r="AJ89" s="138"/>
      <c r="AK89" s="138"/>
      <c r="AL89" s="138"/>
      <c r="AM89" s="138"/>
      <c r="AN89" s="138"/>
      <c r="AO89" s="138"/>
      <c r="AP89" s="138"/>
      <c r="AQ89" s="138"/>
      <c r="AR89" s="138"/>
      <c r="AS89" s="138"/>
      <c r="AT89" s="138"/>
      <c r="AU89" s="138"/>
      <c r="AV89" s="138"/>
      <c r="AW89" s="138"/>
      <c r="AX89" s="138"/>
      <c r="AY89" s="138"/>
      <c r="AZ89" s="138"/>
      <c r="BA89" s="138"/>
      <c r="BB89" s="138"/>
      <c r="BC89" s="138"/>
      <c r="BD89" s="138"/>
      <c r="BE89" s="138"/>
      <c r="BF89" s="138"/>
      <c r="BG89" s="138"/>
      <c r="BH89" s="138"/>
    </row>
    <row r="90" spans="1:60" x14ac:dyDescent="0.2">
      <c r="A90" s="153" t="s">
        <v>116</v>
      </c>
      <c r="B90" s="154" t="s">
        <v>77</v>
      </c>
      <c r="C90" s="173" t="s">
        <v>78</v>
      </c>
      <c r="D90" s="155"/>
      <c r="E90" s="156"/>
      <c r="F90" s="157"/>
      <c r="G90" s="158">
        <f>SUMIF(AG91:AG91,"&lt;&gt;NOR",G91:G91)</f>
        <v>0</v>
      </c>
      <c r="H90" s="152"/>
      <c r="I90" s="152">
        <f>SUM(I91:I91)</f>
        <v>0</v>
      </c>
      <c r="J90" s="152"/>
      <c r="K90" s="152">
        <f>SUM(K91:K91)</f>
        <v>0</v>
      </c>
      <c r="L90" s="152"/>
      <c r="M90" s="152">
        <f>SUM(M91:M91)</f>
        <v>0</v>
      </c>
      <c r="N90" s="152"/>
      <c r="O90" s="152">
        <f>SUM(O91:O91)</f>
        <v>0</v>
      </c>
      <c r="P90" s="152"/>
      <c r="Q90" s="152">
        <f>SUM(Q91:Q91)</f>
        <v>0</v>
      </c>
      <c r="R90" s="152"/>
      <c r="S90" s="152"/>
      <c r="T90" s="152"/>
      <c r="U90" s="152"/>
      <c r="V90" s="152">
        <f>SUM(V91:V91)</f>
        <v>0</v>
      </c>
      <c r="W90" s="152"/>
      <c r="AG90" t="s">
        <v>117</v>
      </c>
    </row>
    <row r="91" spans="1:60" ht="22.5" outlineLevel="1" x14ac:dyDescent="0.2">
      <c r="A91" s="165">
        <v>60</v>
      </c>
      <c r="B91" s="166" t="s">
        <v>238</v>
      </c>
      <c r="C91" s="176" t="s">
        <v>320</v>
      </c>
      <c r="D91" s="167" t="s">
        <v>138</v>
      </c>
      <c r="E91" s="168">
        <v>2</v>
      </c>
      <c r="F91" s="169"/>
      <c r="G91" s="170">
        <f>ROUND(E91*F91,2)</f>
        <v>0</v>
      </c>
      <c r="H91" s="149"/>
      <c r="I91" s="148">
        <f>ROUND(E91*H91,2)</f>
        <v>0</v>
      </c>
      <c r="J91" s="149"/>
      <c r="K91" s="148">
        <f>ROUND(E91*J91,2)</f>
        <v>0</v>
      </c>
      <c r="L91" s="148">
        <v>15</v>
      </c>
      <c r="M91" s="148">
        <f>G91*(1+L91/100)</f>
        <v>0</v>
      </c>
      <c r="N91" s="148">
        <v>0</v>
      </c>
      <c r="O91" s="148">
        <f>ROUND(E91*N91,2)</f>
        <v>0</v>
      </c>
      <c r="P91" s="148">
        <v>0</v>
      </c>
      <c r="Q91" s="148">
        <f>ROUND(E91*P91,2)</f>
        <v>0</v>
      </c>
      <c r="R91" s="148"/>
      <c r="S91" s="148" t="s">
        <v>153</v>
      </c>
      <c r="T91" s="148" t="s">
        <v>154</v>
      </c>
      <c r="U91" s="148">
        <v>0</v>
      </c>
      <c r="V91" s="148">
        <f>ROUND(E91*U91,2)</f>
        <v>0</v>
      </c>
      <c r="W91" s="148"/>
      <c r="X91" s="138"/>
      <c r="Y91" s="138"/>
      <c r="Z91" s="138"/>
      <c r="AA91" s="138"/>
      <c r="AB91" s="138"/>
      <c r="AC91" s="138"/>
      <c r="AD91" s="138"/>
      <c r="AE91" s="138"/>
      <c r="AF91" s="138"/>
      <c r="AG91" s="138" t="s">
        <v>239</v>
      </c>
      <c r="AH91" s="138"/>
      <c r="AI91" s="138"/>
      <c r="AJ91" s="138"/>
      <c r="AK91" s="138"/>
      <c r="AL91" s="138"/>
      <c r="AM91" s="138"/>
      <c r="AN91" s="138"/>
      <c r="AO91" s="138"/>
      <c r="AP91" s="138"/>
      <c r="AQ91" s="138"/>
      <c r="AR91" s="138"/>
      <c r="AS91" s="138"/>
      <c r="AT91" s="138"/>
      <c r="AU91" s="138"/>
      <c r="AV91" s="138"/>
      <c r="AW91" s="138"/>
      <c r="AX91" s="138"/>
      <c r="AY91" s="138"/>
      <c r="AZ91" s="138"/>
      <c r="BA91" s="138"/>
      <c r="BB91" s="138"/>
      <c r="BC91" s="138"/>
      <c r="BD91" s="138"/>
      <c r="BE91" s="138"/>
      <c r="BF91" s="138"/>
      <c r="BG91" s="138"/>
      <c r="BH91" s="138"/>
    </row>
    <row r="92" spans="1:60" x14ac:dyDescent="0.2">
      <c r="A92" s="153" t="s">
        <v>116</v>
      </c>
      <c r="B92" s="154" t="s">
        <v>79</v>
      </c>
      <c r="C92" s="173" t="s">
        <v>80</v>
      </c>
      <c r="D92" s="155"/>
      <c r="E92" s="156"/>
      <c r="F92" s="157"/>
      <c r="G92" s="158">
        <f>SUMIF(AG93:AG100,"&lt;&gt;NOR",G93:G100)</f>
        <v>0</v>
      </c>
      <c r="H92" s="152"/>
      <c r="I92" s="152">
        <f>SUM(I93:I100)</f>
        <v>0</v>
      </c>
      <c r="J92" s="152"/>
      <c r="K92" s="152">
        <f>SUM(K93:K100)</f>
        <v>0</v>
      </c>
      <c r="L92" s="152"/>
      <c r="M92" s="152">
        <f>SUM(M93:M100)</f>
        <v>0</v>
      </c>
      <c r="N92" s="152"/>
      <c r="O92" s="152">
        <f>SUM(O93:O100)</f>
        <v>0.02</v>
      </c>
      <c r="P92" s="152"/>
      <c r="Q92" s="152">
        <f>SUM(Q93:Q100)</f>
        <v>0</v>
      </c>
      <c r="R92" s="152"/>
      <c r="S92" s="152"/>
      <c r="T92" s="152"/>
      <c r="U92" s="152"/>
      <c r="V92" s="152">
        <f>SUM(V93:V100)</f>
        <v>3.7800000000000002</v>
      </c>
      <c r="W92" s="152"/>
      <c r="AG92" t="s">
        <v>117</v>
      </c>
    </row>
    <row r="93" spans="1:60" outlineLevel="1" x14ac:dyDescent="0.2">
      <c r="A93" s="159">
        <v>61</v>
      </c>
      <c r="B93" s="160" t="s">
        <v>240</v>
      </c>
      <c r="C93" s="174" t="s">
        <v>241</v>
      </c>
      <c r="D93" s="161" t="s">
        <v>119</v>
      </c>
      <c r="E93" s="162">
        <v>3.1960000000000002</v>
      </c>
      <c r="F93" s="163"/>
      <c r="G93" s="164">
        <f>ROUND(E93*F93,2)</f>
        <v>0</v>
      </c>
      <c r="H93" s="149"/>
      <c r="I93" s="148">
        <f>ROUND(E93*H93,2)</f>
        <v>0</v>
      </c>
      <c r="J93" s="149"/>
      <c r="K93" s="148">
        <f>ROUND(E93*J93,2)</f>
        <v>0</v>
      </c>
      <c r="L93" s="148">
        <v>15</v>
      </c>
      <c r="M93" s="148">
        <f>G93*(1+L93/100)</f>
        <v>0</v>
      </c>
      <c r="N93" s="148">
        <v>0</v>
      </c>
      <c r="O93" s="148">
        <f>ROUND(E93*N93,2)</f>
        <v>0</v>
      </c>
      <c r="P93" s="148">
        <v>0</v>
      </c>
      <c r="Q93" s="148">
        <f>ROUND(E93*P93,2)</f>
        <v>0</v>
      </c>
      <c r="R93" s="148"/>
      <c r="S93" s="148" t="s">
        <v>120</v>
      </c>
      <c r="T93" s="148" t="s">
        <v>120</v>
      </c>
      <c r="U93" s="148">
        <v>0.33100000000000002</v>
      </c>
      <c r="V93" s="148">
        <f>ROUND(E93*U93,2)</f>
        <v>1.06</v>
      </c>
      <c r="W93" s="148"/>
      <c r="X93" s="138"/>
      <c r="Y93" s="138"/>
      <c r="Z93" s="138"/>
      <c r="AA93" s="138"/>
      <c r="AB93" s="138"/>
      <c r="AC93" s="138"/>
      <c r="AD93" s="138"/>
      <c r="AE93" s="138"/>
      <c r="AF93" s="138"/>
      <c r="AG93" s="138" t="s">
        <v>171</v>
      </c>
      <c r="AH93" s="138"/>
      <c r="AI93" s="138"/>
      <c r="AJ93" s="138"/>
      <c r="AK93" s="138"/>
      <c r="AL93" s="138"/>
      <c r="AM93" s="138"/>
      <c r="AN93" s="138"/>
      <c r="AO93" s="138"/>
      <c r="AP93" s="138"/>
      <c r="AQ93" s="138"/>
      <c r="AR93" s="138"/>
      <c r="AS93" s="138"/>
      <c r="AT93" s="138"/>
      <c r="AU93" s="138"/>
      <c r="AV93" s="138"/>
      <c r="AW93" s="138"/>
      <c r="AX93" s="138"/>
      <c r="AY93" s="138"/>
      <c r="AZ93" s="138"/>
      <c r="BA93" s="138"/>
      <c r="BB93" s="138"/>
      <c r="BC93" s="138"/>
      <c r="BD93" s="138"/>
      <c r="BE93" s="138"/>
      <c r="BF93" s="138"/>
      <c r="BG93" s="138"/>
      <c r="BH93" s="138"/>
    </row>
    <row r="94" spans="1:60" outlineLevel="1" x14ac:dyDescent="0.2">
      <c r="A94" s="145"/>
      <c r="B94" s="146"/>
      <c r="C94" s="175" t="s">
        <v>242</v>
      </c>
      <c r="D94" s="150"/>
      <c r="E94" s="151">
        <v>3.1960000000000002</v>
      </c>
      <c r="F94" s="148"/>
      <c r="G94" s="148"/>
      <c r="H94" s="148"/>
      <c r="I94" s="148"/>
      <c r="J94" s="148"/>
      <c r="K94" s="148"/>
      <c r="L94" s="148"/>
      <c r="M94" s="148"/>
      <c r="N94" s="148"/>
      <c r="O94" s="148"/>
      <c r="P94" s="148"/>
      <c r="Q94" s="148"/>
      <c r="R94" s="148"/>
      <c r="S94" s="148"/>
      <c r="T94" s="148"/>
      <c r="U94" s="148"/>
      <c r="V94" s="148"/>
      <c r="W94" s="148"/>
      <c r="X94" s="138"/>
      <c r="Y94" s="138"/>
      <c r="Z94" s="138"/>
      <c r="AA94" s="138"/>
      <c r="AB94" s="138"/>
      <c r="AC94" s="138"/>
      <c r="AD94" s="138"/>
      <c r="AE94" s="138"/>
      <c r="AF94" s="138"/>
      <c r="AG94" s="138" t="s">
        <v>122</v>
      </c>
      <c r="AH94" s="138">
        <v>0</v>
      </c>
      <c r="AI94" s="138"/>
      <c r="AJ94" s="138"/>
      <c r="AK94" s="138"/>
      <c r="AL94" s="138"/>
      <c r="AM94" s="138"/>
      <c r="AN94" s="138"/>
      <c r="AO94" s="138"/>
      <c r="AP94" s="138"/>
      <c r="AQ94" s="138"/>
      <c r="AR94" s="138"/>
      <c r="AS94" s="138"/>
      <c r="AT94" s="138"/>
      <c r="AU94" s="138"/>
      <c r="AV94" s="138"/>
      <c r="AW94" s="138"/>
      <c r="AX94" s="138"/>
      <c r="AY94" s="138"/>
      <c r="AZ94" s="138"/>
      <c r="BA94" s="138"/>
      <c r="BB94" s="138"/>
      <c r="BC94" s="138"/>
      <c r="BD94" s="138"/>
      <c r="BE94" s="138"/>
      <c r="BF94" s="138"/>
      <c r="BG94" s="138"/>
      <c r="BH94" s="138"/>
    </row>
    <row r="95" spans="1:60" ht="22.5" outlineLevel="1" x14ac:dyDescent="0.2">
      <c r="A95" s="165">
        <v>62</v>
      </c>
      <c r="B95" s="166" t="s">
        <v>243</v>
      </c>
      <c r="C95" s="176" t="s">
        <v>294</v>
      </c>
      <c r="D95" s="167" t="s">
        <v>119</v>
      </c>
      <c r="E95" s="168">
        <v>3.1960000000000002</v>
      </c>
      <c r="F95" s="169"/>
      <c r="G95" s="170">
        <f>ROUND(E95*F95,2)</f>
        <v>0</v>
      </c>
      <c r="H95" s="149"/>
      <c r="I95" s="148">
        <f>ROUND(E95*H95,2)</f>
        <v>0</v>
      </c>
      <c r="J95" s="149"/>
      <c r="K95" s="148">
        <f>ROUND(E95*J95,2)</f>
        <v>0</v>
      </c>
      <c r="L95" s="148">
        <v>15</v>
      </c>
      <c r="M95" s="148">
        <f>G95*(1+L95/100)</f>
        <v>0</v>
      </c>
      <c r="N95" s="148">
        <v>2.5000000000000001E-3</v>
      </c>
      <c r="O95" s="148">
        <f>ROUND(E95*N95,2)</f>
        <v>0.01</v>
      </c>
      <c r="P95" s="148">
        <v>0</v>
      </c>
      <c r="Q95" s="148">
        <f>ROUND(E95*P95,2)</f>
        <v>0</v>
      </c>
      <c r="R95" s="148"/>
      <c r="S95" s="148" t="s">
        <v>244</v>
      </c>
      <c r="T95" s="148" t="s">
        <v>244</v>
      </c>
      <c r="U95" s="148">
        <v>0.85</v>
      </c>
      <c r="V95" s="148">
        <f>ROUND(E95*U95,2)</f>
        <v>2.72</v>
      </c>
      <c r="W95" s="148"/>
      <c r="X95" s="138"/>
      <c r="Y95" s="138"/>
      <c r="Z95" s="138"/>
      <c r="AA95" s="138"/>
      <c r="AB95" s="138"/>
      <c r="AC95" s="138"/>
      <c r="AD95" s="138"/>
      <c r="AE95" s="138"/>
      <c r="AF95" s="138"/>
      <c r="AG95" s="138" t="s">
        <v>171</v>
      </c>
      <c r="AH95" s="138"/>
      <c r="AI95" s="138"/>
      <c r="AJ95" s="138"/>
      <c r="AK95" s="138"/>
      <c r="AL95" s="138"/>
      <c r="AM95" s="138"/>
      <c r="AN95" s="138"/>
      <c r="AO95" s="138"/>
      <c r="AP95" s="138"/>
      <c r="AQ95" s="138"/>
      <c r="AR95" s="138"/>
      <c r="AS95" s="138"/>
      <c r="AT95" s="138"/>
      <c r="AU95" s="138"/>
      <c r="AV95" s="138"/>
      <c r="AW95" s="138"/>
      <c r="AX95" s="138"/>
      <c r="AY95" s="138"/>
      <c r="AZ95" s="138"/>
      <c r="BA95" s="138"/>
      <c r="BB95" s="138"/>
      <c r="BC95" s="138"/>
      <c r="BD95" s="138"/>
      <c r="BE95" s="138"/>
      <c r="BF95" s="138"/>
      <c r="BG95" s="138"/>
      <c r="BH95" s="138"/>
    </row>
    <row r="96" spans="1:60" ht="22.5" outlineLevel="1" x14ac:dyDescent="0.2">
      <c r="A96" s="159">
        <v>63</v>
      </c>
      <c r="B96" s="160" t="s">
        <v>245</v>
      </c>
      <c r="C96" s="174" t="s">
        <v>287</v>
      </c>
      <c r="D96" s="161" t="s">
        <v>119</v>
      </c>
      <c r="E96" s="162">
        <v>3.1960000000000002</v>
      </c>
      <c r="F96" s="163"/>
      <c r="G96" s="164">
        <f>ROUND(E96*F96,2)</f>
        <v>0</v>
      </c>
      <c r="H96" s="149"/>
      <c r="I96" s="148">
        <f>ROUND(E96*H96,2)</f>
        <v>0</v>
      </c>
      <c r="J96" s="149"/>
      <c r="K96" s="148">
        <f>ROUND(E96*J96,2)</f>
        <v>0</v>
      </c>
      <c r="L96" s="148">
        <v>15</v>
      </c>
      <c r="M96" s="148">
        <f>G96*(1+L96/100)</f>
        <v>0</v>
      </c>
      <c r="N96" s="148">
        <v>4.0000000000000002E-4</v>
      </c>
      <c r="O96" s="148">
        <f>ROUND(E96*N96,2)</f>
        <v>0</v>
      </c>
      <c r="P96" s="148">
        <v>0</v>
      </c>
      <c r="Q96" s="148">
        <f>ROUND(E96*P96,2)</f>
        <v>0</v>
      </c>
      <c r="R96" s="148"/>
      <c r="S96" s="148" t="s">
        <v>120</v>
      </c>
      <c r="T96" s="148" t="s">
        <v>120</v>
      </c>
      <c r="U96" s="148">
        <v>0</v>
      </c>
      <c r="V96" s="148">
        <f>ROUND(E96*U96,2)</f>
        <v>0</v>
      </c>
      <c r="W96" s="148"/>
      <c r="X96" s="138"/>
      <c r="Y96" s="138"/>
      <c r="Z96" s="138"/>
      <c r="AA96" s="138"/>
      <c r="AB96" s="138"/>
      <c r="AC96" s="138"/>
      <c r="AD96" s="138"/>
      <c r="AE96" s="138"/>
      <c r="AF96" s="138"/>
      <c r="AG96" s="138" t="s">
        <v>171</v>
      </c>
      <c r="AH96" s="138"/>
      <c r="AI96" s="138"/>
      <c r="AJ96" s="138"/>
      <c r="AK96" s="138"/>
      <c r="AL96" s="138"/>
      <c r="AM96" s="138"/>
      <c r="AN96" s="138"/>
      <c r="AO96" s="138"/>
      <c r="AP96" s="138"/>
      <c r="AQ96" s="138"/>
      <c r="AR96" s="138"/>
      <c r="AS96" s="138"/>
      <c r="AT96" s="138"/>
      <c r="AU96" s="138"/>
      <c r="AV96" s="138"/>
      <c r="AW96" s="138"/>
      <c r="AX96" s="138"/>
      <c r="AY96" s="138"/>
      <c r="AZ96" s="138"/>
      <c r="BA96" s="138"/>
      <c r="BB96" s="138"/>
      <c r="BC96" s="138"/>
      <c r="BD96" s="138"/>
      <c r="BE96" s="138"/>
      <c r="BF96" s="138"/>
      <c r="BG96" s="138"/>
      <c r="BH96" s="138"/>
    </row>
    <row r="97" spans="1:60" outlineLevel="1" x14ac:dyDescent="0.2">
      <c r="A97" s="145"/>
      <c r="B97" s="146"/>
      <c r="C97" s="175" t="s">
        <v>242</v>
      </c>
      <c r="D97" s="150"/>
      <c r="E97" s="151">
        <v>3.1960000000000002</v>
      </c>
      <c r="F97" s="148"/>
      <c r="G97" s="148"/>
      <c r="H97" s="148"/>
      <c r="I97" s="148"/>
      <c r="J97" s="148"/>
      <c r="K97" s="148"/>
      <c r="L97" s="148"/>
      <c r="M97" s="148"/>
      <c r="N97" s="148"/>
      <c r="O97" s="148"/>
      <c r="P97" s="148"/>
      <c r="Q97" s="148"/>
      <c r="R97" s="148"/>
      <c r="S97" s="148"/>
      <c r="T97" s="148"/>
      <c r="U97" s="148"/>
      <c r="V97" s="148"/>
      <c r="W97" s="148"/>
      <c r="X97" s="138"/>
      <c r="Y97" s="138"/>
      <c r="Z97" s="138"/>
      <c r="AA97" s="138"/>
      <c r="AB97" s="138"/>
      <c r="AC97" s="138"/>
      <c r="AD97" s="138"/>
      <c r="AE97" s="138"/>
      <c r="AF97" s="138"/>
      <c r="AG97" s="138" t="s">
        <v>122</v>
      </c>
      <c r="AH97" s="138">
        <v>0</v>
      </c>
      <c r="AI97" s="138"/>
      <c r="AJ97" s="138"/>
      <c r="AK97" s="138"/>
      <c r="AL97" s="138"/>
      <c r="AM97" s="138"/>
      <c r="AN97" s="138"/>
      <c r="AO97" s="138"/>
      <c r="AP97" s="138"/>
      <c r="AQ97" s="138"/>
      <c r="AR97" s="138"/>
      <c r="AS97" s="138"/>
      <c r="AT97" s="138"/>
      <c r="AU97" s="138"/>
      <c r="AV97" s="138"/>
      <c r="AW97" s="138"/>
      <c r="AX97" s="138"/>
      <c r="AY97" s="138"/>
      <c r="AZ97" s="138"/>
      <c r="BA97" s="138"/>
      <c r="BB97" s="138"/>
      <c r="BC97" s="138"/>
      <c r="BD97" s="138"/>
      <c r="BE97" s="138"/>
      <c r="BF97" s="138"/>
      <c r="BG97" s="138"/>
      <c r="BH97" s="138"/>
    </row>
    <row r="98" spans="1:60" ht="22.5" outlineLevel="1" x14ac:dyDescent="0.2">
      <c r="A98" s="159">
        <v>64</v>
      </c>
      <c r="B98" s="160" t="s">
        <v>246</v>
      </c>
      <c r="C98" s="174" t="s">
        <v>295</v>
      </c>
      <c r="D98" s="161" t="s">
        <v>119</v>
      </c>
      <c r="E98" s="162">
        <v>3.5156000000000001</v>
      </c>
      <c r="F98" s="163"/>
      <c r="G98" s="164">
        <f>ROUND(E98*F98,2)</f>
        <v>0</v>
      </c>
      <c r="H98" s="149"/>
      <c r="I98" s="148">
        <f>ROUND(E98*H98,2)</f>
        <v>0</v>
      </c>
      <c r="J98" s="149"/>
      <c r="K98" s="148">
        <f>ROUND(E98*J98,2)</f>
        <v>0</v>
      </c>
      <c r="L98" s="148">
        <v>15</v>
      </c>
      <c r="M98" s="148">
        <f>G98*(1+L98/100)</f>
        <v>0</v>
      </c>
      <c r="N98" s="148">
        <v>1.5399999999999999E-3</v>
      </c>
      <c r="O98" s="148">
        <f>ROUND(E98*N98,2)</f>
        <v>0.01</v>
      </c>
      <c r="P98" s="148">
        <v>0</v>
      </c>
      <c r="Q98" s="148">
        <f>ROUND(E98*P98,2)</f>
        <v>0</v>
      </c>
      <c r="R98" s="148"/>
      <c r="S98" s="148" t="s">
        <v>153</v>
      </c>
      <c r="T98" s="148" t="s">
        <v>160</v>
      </c>
      <c r="U98" s="148">
        <v>0</v>
      </c>
      <c r="V98" s="148">
        <f>ROUND(E98*U98,2)</f>
        <v>0</v>
      </c>
      <c r="W98" s="148"/>
      <c r="X98" s="138"/>
      <c r="Y98" s="138"/>
      <c r="Z98" s="138"/>
      <c r="AA98" s="138"/>
      <c r="AB98" s="138"/>
      <c r="AC98" s="138"/>
      <c r="AD98" s="138"/>
      <c r="AE98" s="138"/>
      <c r="AF98" s="138"/>
      <c r="AG98" s="138" t="s">
        <v>121</v>
      </c>
      <c r="AH98" s="138"/>
      <c r="AI98" s="138"/>
      <c r="AJ98" s="138"/>
      <c r="AK98" s="138"/>
      <c r="AL98" s="138"/>
      <c r="AM98" s="138"/>
      <c r="AN98" s="138"/>
      <c r="AO98" s="138"/>
      <c r="AP98" s="138"/>
      <c r="AQ98" s="138"/>
      <c r="AR98" s="138"/>
      <c r="AS98" s="138"/>
      <c r="AT98" s="138"/>
      <c r="AU98" s="138"/>
      <c r="AV98" s="138"/>
      <c r="AW98" s="138"/>
      <c r="AX98" s="138"/>
      <c r="AY98" s="138"/>
      <c r="AZ98" s="138"/>
      <c r="BA98" s="138"/>
      <c r="BB98" s="138"/>
      <c r="BC98" s="138"/>
      <c r="BD98" s="138"/>
      <c r="BE98" s="138"/>
      <c r="BF98" s="138"/>
      <c r="BG98" s="138"/>
      <c r="BH98" s="138"/>
    </row>
    <row r="99" spans="1:60" outlineLevel="1" x14ac:dyDescent="0.2">
      <c r="A99" s="145"/>
      <c r="B99" s="146"/>
      <c r="C99" s="175" t="s">
        <v>247</v>
      </c>
      <c r="D99" s="150"/>
      <c r="E99" s="151">
        <v>3.5156000000000001</v>
      </c>
      <c r="F99" s="148"/>
      <c r="G99" s="148"/>
      <c r="H99" s="148"/>
      <c r="I99" s="148"/>
      <c r="J99" s="148"/>
      <c r="K99" s="148"/>
      <c r="L99" s="148"/>
      <c r="M99" s="148"/>
      <c r="N99" s="148"/>
      <c r="O99" s="148"/>
      <c r="P99" s="148"/>
      <c r="Q99" s="148"/>
      <c r="R99" s="148"/>
      <c r="S99" s="148"/>
      <c r="T99" s="148"/>
      <c r="U99" s="148"/>
      <c r="V99" s="148"/>
      <c r="W99" s="148"/>
      <c r="X99" s="138"/>
      <c r="Y99" s="138"/>
      <c r="Z99" s="138"/>
      <c r="AA99" s="138"/>
      <c r="AB99" s="138"/>
      <c r="AC99" s="138"/>
      <c r="AD99" s="138"/>
      <c r="AE99" s="138"/>
      <c r="AF99" s="138"/>
      <c r="AG99" s="138" t="s">
        <v>122</v>
      </c>
      <c r="AH99" s="138">
        <v>0</v>
      </c>
      <c r="AI99" s="138"/>
      <c r="AJ99" s="138"/>
      <c r="AK99" s="138"/>
      <c r="AL99" s="138"/>
      <c r="AM99" s="138"/>
      <c r="AN99" s="138"/>
      <c r="AO99" s="138"/>
      <c r="AP99" s="138"/>
      <c r="AQ99" s="138"/>
      <c r="AR99" s="138"/>
      <c r="AS99" s="138"/>
      <c r="AT99" s="138"/>
      <c r="AU99" s="138"/>
      <c r="AV99" s="138"/>
      <c r="AW99" s="138"/>
      <c r="AX99" s="138"/>
      <c r="AY99" s="138"/>
      <c r="AZ99" s="138"/>
      <c r="BA99" s="138"/>
      <c r="BB99" s="138"/>
      <c r="BC99" s="138"/>
      <c r="BD99" s="138"/>
      <c r="BE99" s="138"/>
      <c r="BF99" s="138"/>
      <c r="BG99" s="138"/>
      <c r="BH99" s="138"/>
    </row>
    <row r="100" spans="1:60" outlineLevel="1" x14ac:dyDescent="0.2">
      <c r="A100" s="145">
        <v>65</v>
      </c>
      <c r="B100" s="146" t="s">
        <v>248</v>
      </c>
      <c r="C100" s="177" t="s">
        <v>249</v>
      </c>
      <c r="D100" s="147" t="s">
        <v>0</v>
      </c>
      <c r="E100" s="171"/>
      <c r="F100" s="149"/>
      <c r="G100" s="148">
        <f>ROUND(E100*F100,2)</f>
        <v>0</v>
      </c>
      <c r="H100" s="149"/>
      <c r="I100" s="148">
        <f>ROUND(E100*H100,2)</f>
        <v>0</v>
      </c>
      <c r="J100" s="149"/>
      <c r="K100" s="148">
        <f>ROUND(E100*J100,2)</f>
        <v>0</v>
      </c>
      <c r="L100" s="148">
        <v>15</v>
      </c>
      <c r="M100" s="148">
        <f>G100*(1+L100/100)</f>
        <v>0</v>
      </c>
      <c r="N100" s="148">
        <v>0</v>
      </c>
      <c r="O100" s="148">
        <f>ROUND(E100*N100,2)</f>
        <v>0</v>
      </c>
      <c r="P100" s="148">
        <v>0</v>
      </c>
      <c r="Q100" s="148">
        <f>ROUND(E100*P100,2)</f>
        <v>0</v>
      </c>
      <c r="R100" s="148"/>
      <c r="S100" s="148" t="s">
        <v>120</v>
      </c>
      <c r="T100" s="148" t="s">
        <v>120</v>
      </c>
      <c r="U100" s="148">
        <v>0</v>
      </c>
      <c r="V100" s="148">
        <f>ROUND(E100*U100,2)</f>
        <v>0</v>
      </c>
      <c r="W100" s="148"/>
      <c r="X100" s="138"/>
      <c r="Y100" s="138"/>
      <c r="Z100" s="138"/>
      <c r="AA100" s="138"/>
      <c r="AB100" s="138"/>
      <c r="AC100" s="138"/>
      <c r="AD100" s="138"/>
      <c r="AE100" s="138"/>
      <c r="AF100" s="138"/>
      <c r="AG100" s="138" t="s">
        <v>182</v>
      </c>
      <c r="AH100" s="138"/>
      <c r="AI100" s="138"/>
      <c r="AJ100" s="138"/>
      <c r="AK100" s="138"/>
      <c r="AL100" s="138"/>
      <c r="AM100" s="138"/>
      <c r="AN100" s="138"/>
      <c r="AO100" s="138"/>
      <c r="AP100" s="138"/>
      <c r="AQ100" s="138"/>
      <c r="AR100" s="138"/>
      <c r="AS100" s="138"/>
      <c r="AT100" s="138"/>
      <c r="AU100" s="138"/>
      <c r="AV100" s="138"/>
      <c r="AW100" s="138"/>
      <c r="AX100" s="138"/>
      <c r="AY100" s="138"/>
      <c r="AZ100" s="138"/>
      <c r="BA100" s="138"/>
      <c r="BB100" s="138"/>
      <c r="BC100" s="138"/>
      <c r="BD100" s="138"/>
      <c r="BE100" s="138"/>
      <c r="BF100" s="138"/>
      <c r="BG100" s="138"/>
      <c r="BH100" s="138"/>
    </row>
    <row r="101" spans="1:60" x14ac:dyDescent="0.2">
      <c r="A101" s="153" t="s">
        <v>116</v>
      </c>
      <c r="B101" s="154" t="s">
        <v>81</v>
      </c>
      <c r="C101" s="173" t="s">
        <v>82</v>
      </c>
      <c r="D101" s="155"/>
      <c r="E101" s="156"/>
      <c r="F101" s="157"/>
      <c r="G101" s="158">
        <f>SUMIF(AG102:AG109,"&lt;&gt;NOR",G102:G109)</f>
        <v>0</v>
      </c>
      <c r="H101" s="152"/>
      <c r="I101" s="152">
        <f>SUM(I102:I109)</f>
        <v>0</v>
      </c>
      <c r="J101" s="152"/>
      <c r="K101" s="152">
        <f>SUM(K102:K109)</f>
        <v>0</v>
      </c>
      <c r="L101" s="152"/>
      <c r="M101" s="152">
        <f>SUM(M102:M109)</f>
        <v>0</v>
      </c>
      <c r="N101" s="152"/>
      <c r="O101" s="152">
        <f>SUM(O102:O109)</f>
        <v>1.54</v>
      </c>
      <c r="P101" s="152"/>
      <c r="Q101" s="152">
        <f>SUM(Q102:Q109)</f>
        <v>0</v>
      </c>
      <c r="R101" s="152"/>
      <c r="S101" s="152"/>
      <c r="T101" s="152"/>
      <c r="U101" s="152"/>
      <c r="V101" s="152">
        <f>SUM(V102:V109)</f>
        <v>32.799999999999997</v>
      </c>
      <c r="W101" s="152"/>
      <c r="AG101" t="s">
        <v>117</v>
      </c>
    </row>
    <row r="102" spans="1:60" ht="22.5" outlineLevel="1" x14ac:dyDescent="0.2">
      <c r="A102" s="159">
        <v>66</v>
      </c>
      <c r="B102" s="160" t="s">
        <v>250</v>
      </c>
      <c r="C102" s="174" t="s">
        <v>288</v>
      </c>
      <c r="D102" s="161" t="s">
        <v>119</v>
      </c>
      <c r="E102" s="162">
        <v>23</v>
      </c>
      <c r="F102" s="163"/>
      <c r="G102" s="164">
        <f>ROUND(E102*F102,2)</f>
        <v>0</v>
      </c>
      <c r="H102" s="149"/>
      <c r="I102" s="148">
        <f>ROUND(E102*H102,2)</f>
        <v>0</v>
      </c>
      <c r="J102" s="149"/>
      <c r="K102" s="148">
        <f>ROUND(E102*J102,2)</f>
        <v>0</v>
      </c>
      <c r="L102" s="148">
        <v>15</v>
      </c>
      <c r="M102" s="148">
        <f>G102*(1+L102/100)</f>
        <v>0</v>
      </c>
      <c r="N102" s="148">
        <v>2.9999999999999997E-4</v>
      </c>
      <c r="O102" s="148">
        <f>ROUND(E102*N102,2)</f>
        <v>0.01</v>
      </c>
      <c r="P102" s="148">
        <v>0</v>
      </c>
      <c r="Q102" s="148">
        <f>ROUND(E102*P102,2)</f>
        <v>0</v>
      </c>
      <c r="R102" s="148"/>
      <c r="S102" s="148" t="s">
        <v>120</v>
      </c>
      <c r="T102" s="148" t="s">
        <v>120</v>
      </c>
      <c r="U102" s="148">
        <v>0</v>
      </c>
      <c r="V102" s="148">
        <f>ROUND(E102*U102,2)</f>
        <v>0</v>
      </c>
      <c r="W102" s="148"/>
      <c r="X102" s="138"/>
      <c r="Y102" s="138"/>
      <c r="Z102" s="138"/>
      <c r="AA102" s="138"/>
      <c r="AB102" s="138"/>
      <c r="AC102" s="138"/>
      <c r="AD102" s="138"/>
      <c r="AE102" s="138"/>
      <c r="AF102" s="138"/>
      <c r="AG102" s="138" t="s">
        <v>171</v>
      </c>
      <c r="AH102" s="138"/>
      <c r="AI102" s="138"/>
      <c r="AJ102" s="138"/>
      <c r="AK102" s="138"/>
      <c r="AL102" s="138"/>
      <c r="AM102" s="138"/>
      <c r="AN102" s="138"/>
      <c r="AO102" s="138"/>
      <c r="AP102" s="138"/>
      <c r="AQ102" s="138"/>
      <c r="AR102" s="138"/>
      <c r="AS102" s="138"/>
      <c r="AT102" s="138"/>
      <c r="AU102" s="138"/>
      <c r="AV102" s="138"/>
      <c r="AW102" s="138"/>
      <c r="AX102" s="138"/>
      <c r="AY102" s="138"/>
      <c r="AZ102" s="138"/>
      <c r="BA102" s="138"/>
      <c r="BB102" s="138"/>
      <c r="BC102" s="138"/>
      <c r="BD102" s="138"/>
      <c r="BE102" s="138"/>
      <c r="BF102" s="138"/>
      <c r="BG102" s="138"/>
      <c r="BH102" s="138"/>
    </row>
    <row r="103" spans="1:60" outlineLevel="1" x14ac:dyDescent="0.2">
      <c r="A103" s="145"/>
      <c r="B103" s="146"/>
      <c r="C103" s="175" t="s">
        <v>305</v>
      </c>
      <c r="D103" s="150"/>
      <c r="E103" s="151">
        <v>23</v>
      </c>
      <c r="F103" s="148"/>
      <c r="G103" s="148"/>
      <c r="H103" s="148"/>
      <c r="I103" s="148"/>
      <c r="J103" s="148"/>
      <c r="K103" s="148"/>
      <c r="L103" s="148"/>
      <c r="M103" s="148"/>
      <c r="N103" s="148"/>
      <c r="O103" s="148"/>
      <c r="P103" s="148"/>
      <c r="Q103" s="148"/>
      <c r="R103" s="148"/>
      <c r="S103" s="148"/>
      <c r="T103" s="148"/>
      <c r="U103" s="148"/>
      <c r="V103" s="148"/>
      <c r="W103" s="148"/>
      <c r="X103" s="138"/>
      <c r="Y103" s="138"/>
      <c r="Z103" s="138"/>
      <c r="AA103" s="138"/>
      <c r="AB103" s="138"/>
      <c r="AC103" s="138"/>
      <c r="AD103" s="138"/>
      <c r="AE103" s="138"/>
      <c r="AF103" s="138"/>
      <c r="AG103" s="138" t="s">
        <v>122</v>
      </c>
      <c r="AH103" s="138">
        <v>0</v>
      </c>
      <c r="AI103" s="138"/>
      <c r="AJ103" s="138"/>
      <c r="AK103" s="138"/>
      <c r="AL103" s="138"/>
      <c r="AM103" s="138"/>
      <c r="AN103" s="138"/>
      <c r="AO103" s="138"/>
      <c r="AP103" s="138"/>
      <c r="AQ103" s="138"/>
      <c r="AR103" s="138"/>
      <c r="AS103" s="138"/>
      <c r="AT103" s="138"/>
      <c r="AU103" s="138"/>
      <c r="AV103" s="138"/>
      <c r="AW103" s="138"/>
      <c r="AX103" s="138"/>
      <c r="AY103" s="138"/>
      <c r="AZ103" s="138"/>
      <c r="BA103" s="138"/>
      <c r="BB103" s="138"/>
      <c r="BC103" s="138"/>
      <c r="BD103" s="138"/>
      <c r="BE103" s="138"/>
      <c r="BF103" s="138"/>
      <c r="BG103" s="138"/>
      <c r="BH103" s="138"/>
    </row>
    <row r="104" spans="1:60" outlineLevel="1" x14ac:dyDescent="0.2">
      <c r="A104" s="159">
        <v>67</v>
      </c>
      <c r="B104" s="160" t="s">
        <v>251</v>
      </c>
      <c r="C104" s="174" t="s">
        <v>316</v>
      </c>
      <c r="D104" s="161" t="s">
        <v>119</v>
      </c>
      <c r="E104" s="162">
        <v>23</v>
      </c>
      <c r="F104" s="163"/>
      <c r="G104" s="164">
        <f>ROUND(E104*F104,2)</f>
        <v>0</v>
      </c>
      <c r="H104" s="149"/>
      <c r="I104" s="148">
        <f>ROUND(E104*H104,2)</f>
        <v>0</v>
      </c>
      <c r="J104" s="149"/>
      <c r="K104" s="148">
        <f>ROUND(E104*J104,2)</f>
        <v>0</v>
      </c>
      <c r="L104" s="148">
        <v>15</v>
      </c>
      <c r="M104" s="148">
        <f>G104*(1+L104/100)</f>
        <v>0</v>
      </c>
      <c r="N104" s="148">
        <v>5.5800000000000002E-2</v>
      </c>
      <c r="O104" s="148">
        <f>ROUND(E104*N104,2)</f>
        <v>1.28</v>
      </c>
      <c r="P104" s="148">
        <v>0</v>
      </c>
      <c r="Q104" s="148">
        <f>ROUND(E104*P104,2)</f>
        <v>0</v>
      </c>
      <c r="R104" s="148"/>
      <c r="S104" s="148" t="s">
        <v>120</v>
      </c>
      <c r="T104" s="148" t="s">
        <v>120</v>
      </c>
      <c r="U104" s="148">
        <v>1.3480000000000001</v>
      </c>
      <c r="V104" s="148">
        <f>ROUND(E104*U104,2)</f>
        <v>31</v>
      </c>
      <c r="W104" s="148"/>
      <c r="X104" s="138"/>
      <c r="Y104" s="138"/>
      <c r="Z104" s="138"/>
      <c r="AA104" s="138"/>
      <c r="AB104" s="138"/>
      <c r="AC104" s="138"/>
      <c r="AD104" s="138"/>
      <c r="AE104" s="138"/>
      <c r="AF104" s="138"/>
      <c r="AG104" s="138" t="s">
        <v>171</v>
      </c>
      <c r="AH104" s="138"/>
      <c r="AI104" s="138"/>
      <c r="AJ104" s="138"/>
      <c r="AK104" s="138"/>
      <c r="AL104" s="138"/>
      <c r="AM104" s="138"/>
      <c r="AN104" s="138"/>
      <c r="AO104" s="138"/>
      <c r="AP104" s="138"/>
      <c r="AQ104" s="138"/>
      <c r="AR104" s="138"/>
      <c r="AS104" s="138"/>
      <c r="AT104" s="138"/>
      <c r="AU104" s="138"/>
      <c r="AV104" s="138"/>
      <c r="AW104" s="138"/>
      <c r="AX104" s="138"/>
      <c r="AY104" s="138"/>
      <c r="AZ104" s="138"/>
      <c r="BA104" s="138"/>
      <c r="BB104" s="138"/>
      <c r="BC104" s="138"/>
      <c r="BD104" s="138"/>
      <c r="BE104" s="138"/>
      <c r="BF104" s="138"/>
      <c r="BG104" s="138"/>
      <c r="BH104" s="138"/>
    </row>
    <row r="105" spans="1:60" outlineLevel="1" x14ac:dyDescent="0.2">
      <c r="A105" s="145"/>
      <c r="B105" s="146"/>
      <c r="C105" s="175" t="s">
        <v>305</v>
      </c>
      <c r="D105" s="150"/>
      <c r="E105" s="151">
        <v>23</v>
      </c>
      <c r="F105" s="148"/>
      <c r="G105" s="148"/>
      <c r="H105" s="148"/>
      <c r="I105" s="148"/>
      <c r="J105" s="148"/>
      <c r="K105" s="148"/>
      <c r="L105" s="148"/>
      <c r="M105" s="148"/>
      <c r="N105" s="148"/>
      <c r="O105" s="148"/>
      <c r="P105" s="148"/>
      <c r="Q105" s="148"/>
      <c r="R105" s="148"/>
      <c r="S105" s="148"/>
      <c r="T105" s="148"/>
      <c r="U105" s="148"/>
      <c r="V105" s="148"/>
      <c r="W105" s="148"/>
      <c r="X105" s="138"/>
      <c r="Y105" s="138"/>
      <c r="Z105" s="138"/>
      <c r="AA105" s="138"/>
      <c r="AB105" s="138"/>
      <c r="AC105" s="138"/>
      <c r="AD105" s="138"/>
      <c r="AE105" s="138"/>
      <c r="AF105" s="138"/>
      <c r="AG105" s="138" t="s">
        <v>122</v>
      </c>
      <c r="AH105" s="138">
        <v>0</v>
      </c>
      <c r="AI105" s="138"/>
      <c r="AJ105" s="138"/>
      <c r="AK105" s="138"/>
      <c r="AL105" s="138"/>
      <c r="AM105" s="138"/>
      <c r="AN105" s="138"/>
      <c r="AO105" s="138"/>
      <c r="AP105" s="138"/>
      <c r="AQ105" s="138"/>
      <c r="AR105" s="138"/>
      <c r="AS105" s="138"/>
      <c r="AT105" s="138"/>
      <c r="AU105" s="138"/>
      <c r="AV105" s="138"/>
      <c r="AW105" s="138"/>
      <c r="AX105" s="138"/>
      <c r="AY105" s="138"/>
      <c r="AZ105" s="138"/>
      <c r="BA105" s="138"/>
      <c r="BB105" s="138"/>
      <c r="BC105" s="138"/>
      <c r="BD105" s="138"/>
      <c r="BE105" s="138"/>
      <c r="BF105" s="138"/>
      <c r="BG105" s="138"/>
      <c r="BH105" s="138"/>
    </row>
    <row r="106" spans="1:60" ht="22.5" outlineLevel="1" x14ac:dyDescent="0.2">
      <c r="A106" s="165">
        <v>68</v>
      </c>
      <c r="B106" s="166" t="s">
        <v>252</v>
      </c>
      <c r="C106" s="176" t="s">
        <v>307</v>
      </c>
      <c r="D106" s="167" t="s">
        <v>149</v>
      </c>
      <c r="E106" s="168">
        <v>15</v>
      </c>
      <c r="F106" s="169"/>
      <c r="G106" s="170">
        <f>ROUND(E106*F106,2)</f>
        <v>0</v>
      </c>
      <c r="H106" s="149"/>
      <c r="I106" s="148">
        <f>ROUND(E106*H106,2)</f>
        <v>0</v>
      </c>
      <c r="J106" s="149"/>
      <c r="K106" s="148">
        <f>ROUND(E106*J106,2)</f>
        <v>0</v>
      </c>
      <c r="L106" s="148">
        <v>15</v>
      </c>
      <c r="M106" s="148">
        <f>G106*(1+L106/100)</f>
        <v>0</v>
      </c>
      <c r="N106" s="148">
        <v>0</v>
      </c>
      <c r="O106" s="148">
        <f>ROUND(E106*N106,2)</f>
        <v>0</v>
      </c>
      <c r="P106" s="148">
        <v>0</v>
      </c>
      <c r="Q106" s="148">
        <f>ROUND(E106*P106,2)</f>
        <v>0</v>
      </c>
      <c r="R106" s="148"/>
      <c r="S106" s="148" t="s">
        <v>120</v>
      </c>
      <c r="T106" s="148" t="s">
        <v>120</v>
      </c>
      <c r="U106" s="148">
        <v>0.12</v>
      </c>
      <c r="V106" s="148">
        <f>ROUND(E106*U106,2)</f>
        <v>1.8</v>
      </c>
      <c r="W106" s="148"/>
      <c r="X106" s="138"/>
      <c r="Y106" s="138"/>
      <c r="Z106" s="138"/>
      <c r="AA106" s="138"/>
      <c r="AB106" s="138"/>
      <c r="AC106" s="138"/>
      <c r="AD106" s="138"/>
      <c r="AE106" s="138"/>
      <c r="AF106" s="138"/>
      <c r="AG106" s="138" t="s">
        <v>171</v>
      </c>
      <c r="AH106" s="138"/>
      <c r="AI106" s="138"/>
      <c r="AJ106" s="138"/>
      <c r="AK106" s="138"/>
      <c r="AL106" s="138"/>
      <c r="AM106" s="138"/>
      <c r="AN106" s="138"/>
      <c r="AO106" s="138"/>
      <c r="AP106" s="138"/>
      <c r="AQ106" s="138"/>
      <c r="AR106" s="138"/>
      <c r="AS106" s="138"/>
      <c r="AT106" s="138"/>
      <c r="AU106" s="138"/>
      <c r="AV106" s="138"/>
      <c r="AW106" s="138"/>
      <c r="AX106" s="138"/>
      <c r="AY106" s="138"/>
      <c r="AZ106" s="138"/>
      <c r="BA106" s="138"/>
      <c r="BB106" s="138"/>
      <c r="BC106" s="138"/>
      <c r="BD106" s="138"/>
      <c r="BE106" s="138"/>
      <c r="BF106" s="138"/>
      <c r="BG106" s="138"/>
      <c r="BH106" s="138"/>
    </row>
    <row r="107" spans="1:60" ht="22.5" outlineLevel="1" x14ac:dyDescent="0.2">
      <c r="A107" s="159">
        <v>69</v>
      </c>
      <c r="B107" s="160" t="s">
        <v>253</v>
      </c>
      <c r="C107" s="174" t="s">
        <v>317</v>
      </c>
      <c r="D107" s="161" t="s">
        <v>119</v>
      </c>
      <c r="E107" s="162">
        <v>25.3</v>
      </c>
      <c r="F107" s="163"/>
      <c r="G107" s="164">
        <f>ROUND(E107*F107,2)</f>
        <v>0</v>
      </c>
      <c r="H107" s="149"/>
      <c r="I107" s="148">
        <f>ROUND(E107*H107,2)</f>
        <v>0</v>
      </c>
      <c r="J107" s="149"/>
      <c r="K107" s="148">
        <f>ROUND(E107*J107,2)</f>
        <v>0</v>
      </c>
      <c r="L107" s="148">
        <v>15</v>
      </c>
      <c r="M107" s="148">
        <f>G107*(1+L107/100)</f>
        <v>0</v>
      </c>
      <c r="N107" s="148">
        <v>0.01</v>
      </c>
      <c r="O107" s="148">
        <f>ROUND(E107*N107,2)</f>
        <v>0.25</v>
      </c>
      <c r="P107" s="148">
        <v>0</v>
      </c>
      <c r="Q107" s="148">
        <f>ROUND(E107*P107,2)</f>
        <v>0</v>
      </c>
      <c r="R107" s="148" t="s">
        <v>254</v>
      </c>
      <c r="S107" s="148" t="s">
        <v>120</v>
      </c>
      <c r="T107" s="148" t="s">
        <v>154</v>
      </c>
      <c r="U107" s="148">
        <v>0</v>
      </c>
      <c r="V107" s="148">
        <f>ROUND(E107*U107,2)</f>
        <v>0</v>
      </c>
      <c r="W107" s="148"/>
      <c r="X107" s="138"/>
      <c r="Y107" s="138"/>
      <c r="Z107" s="138"/>
      <c r="AA107" s="138"/>
      <c r="AB107" s="138"/>
      <c r="AC107" s="138"/>
      <c r="AD107" s="138"/>
      <c r="AE107" s="138"/>
      <c r="AF107" s="138"/>
      <c r="AG107" s="138" t="s">
        <v>239</v>
      </c>
      <c r="AH107" s="138"/>
      <c r="AI107" s="138"/>
      <c r="AJ107" s="138"/>
      <c r="AK107" s="138"/>
      <c r="AL107" s="138"/>
      <c r="AM107" s="138"/>
      <c r="AN107" s="138"/>
      <c r="AO107" s="138"/>
      <c r="AP107" s="138"/>
      <c r="AQ107" s="138"/>
      <c r="AR107" s="138"/>
      <c r="AS107" s="138"/>
      <c r="AT107" s="138"/>
      <c r="AU107" s="138"/>
      <c r="AV107" s="138"/>
      <c r="AW107" s="138"/>
      <c r="AX107" s="138"/>
      <c r="AY107" s="138"/>
      <c r="AZ107" s="138"/>
      <c r="BA107" s="138"/>
      <c r="BB107" s="138"/>
      <c r="BC107" s="138"/>
      <c r="BD107" s="138"/>
      <c r="BE107" s="138"/>
      <c r="BF107" s="138"/>
      <c r="BG107" s="138"/>
      <c r="BH107" s="138"/>
    </row>
    <row r="108" spans="1:60" outlineLevel="1" x14ac:dyDescent="0.2">
      <c r="A108" s="145"/>
      <c r="B108" s="146"/>
      <c r="C108" s="175" t="s">
        <v>306</v>
      </c>
      <c r="D108" s="150"/>
      <c r="E108" s="151">
        <v>25.3</v>
      </c>
      <c r="F108" s="148"/>
      <c r="G108" s="148"/>
      <c r="H108" s="148"/>
      <c r="I108" s="148"/>
      <c r="J108" s="148"/>
      <c r="K108" s="148"/>
      <c r="L108" s="148"/>
      <c r="M108" s="148"/>
      <c r="N108" s="148"/>
      <c r="O108" s="148"/>
      <c r="P108" s="148"/>
      <c r="Q108" s="148"/>
      <c r="R108" s="148"/>
      <c r="S108" s="148"/>
      <c r="T108" s="148"/>
      <c r="U108" s="148"/>
      <c r="V108" s="148"/>
      <c r="W108" s="148"/>
      <c r="X108" s="138"/>
      <c r="Y108" s="138"/>
      <c r="Z108" s="138"/>
      <c r="AA108" s="138"/>
      <c r="AB108" s="138"/>
      <c r="AC108" s="138"/>
      <c r="AD108" s="138"/>
      <c r="AE108" s="138"/>
      <c r="AF108" s="138"/>
      <c r="AG108" s="138" t="s">
        <v>122</v>
      </c>
      <c r="AH108" s="138">
        <v>0</v>
      </c>
      <c r="AI108" s="138"/>
      <c r="AJ108" s="138"/>
      <c r="AK108" s="138"/>
      <c r="AL108" s="138"/>
      <c r="AM108" s="138"/>
      <c r="AN108" s="138"/>
      <c r="AO108" s="138"/>
      <c r="AP108" s="138"/>
      <c r="AQ108" s="138"/>
      <c r="AR108" s="138"/>
      <c r="AS108" s="138"/>
      <c r="AT108" s="138"/>
      <c r="AU108" s="138"/>
      <c r="AV108" s="138"/>
      <c r="AW108" s="138"/>
      <c r="AX108" s="138"/>
      <c r="AY108" s="138"/>
      <c r="AZ108" s="138"/>
      <c r="BA108" s="138"/>
      <c r="BB108" s="138"/>
      <c r="BC108" s="138"/>
      <c r="BD108" s="138"/>
      <c r="BE108" s="138"/>
      <c r="BF108" s="138"/>
      <c r="BG108" s="138"/>
      <c r="BH108" s="138"/>
    </row>
    <row r="109" spans="1:60" outlineLevel="1" x14ac:dyDescent="0.2">
      <c r="A109" s="145">
        <v>70</v>
      </c>
      <c r="B109" s="146" t="s">
        <v>255</v>
      </c>
      <c r="C109" s="177" t="s">
        <v>256</v>
      </c>
      <c r="D109" s="147" t="s">
        <v>0</v>
      </c>
      <c r="E109" s="171"/>
      <c r="F109" s="149"/>
      <c r="G109" s="148">
        <f>ROUND(E109*F109,2)</f>
        <v>0</v>
      </c>
      <c r="H109" s="149"/>
      <c r="I109" s="148">
        <f>ROUND(E109*H109,2)</f>
        <v>0</v>
      </c>
      <c r="J109" s="149"/>
      <c r="K109" s="148">
        <f>ROUND(E109*J109,2)</f>
        <v>0</v>
      </c>
      <c r="L109" s="148">
        <v>15</v>
      </c>
      <c r="M109" s="148">
        <f>G109*(1+L109/100)</f>
        <v>0</v>
      </c>
      <c r="N109" s="148">
        <v>0</v>
      </c>
      <c r="O109" s="148">
        <f>ROUND(E109*N109,2)</f>
        <v>0</v>
      </c>
      <c r="P109" s="148">
        <v>0</v>
      </c>
      <c r="Q109" s="148">
        <f>ROUND(E109*P109,2)</f>
        <v>0</v>
      </c>
      <c r="R109" s="148"/>
      <c r="S109" s="148" t="s">
        <v>120</v>
      </c>
      <c r="T109" s="148" t="s">
        <v>120</v>
      </c>
      <c r="U109" s="148">
        <v>0</v>
      </c>
      <c r="V109" s="148">
        <f>ROUND(E109*U109,2)</f>
        <v>0</v>
      </c>
      <c r="W109" s="148"/>
      <c r="X109" s="138"/>
      <c r="Y109" s="138"/>
      <c r="Z109" s="138"/>
      <c r="AA109" s="138"/>
      <c r="AB109" s="138"/>
      <c r="AC109" s="138"/>
      <c r="AD109" s="138"/>
      <c r="AE109" s="138"/>
      <c r="AF109" s="138"/>
      <c r="AG109" s="138" t="s">
        <v>182</v>
      </c>
      <c r="AH109" s="138"/>
      <c r="AI109" s="138"/>
      <c r="AJ109" s="138"/>
      <c r="AK109" s="138"/>
      <c r="AL109" s="138"/>
      <c r="AM109" s="138"/>
      <c r="AN109" s="138"/>
      <c r="AO109" s="138"/>
      <c r="AP109" s="138"/>
      <c r="AQ109" s="138"/>
      <c r="AR109" s="138"/>
      <c r="AS109" s="138"/>
      <c r="AT109" s="138"/>
      <c r="AU109" s="138"/>
      <c r="AV109" s="138"/>
      <c r="AW109" s="138"/>
      <c r="AX109" s="138"/>
      <c r="AY109" s="138"/>
      <c r="AZ109" s="138"/>
      <c r="BA109" s="138"/>
      <c r="BB109" s="138"/>
      <c r="BC109" s="138"/>
      <c r="BD109" s="138"/>
      <c r="BE109" s="138"/>
      <c r="BF109" s="138"/>
      <c r="BG109" s="138"/>
      <c r="BH109" s="138"/>
    </row>
    <row r="110" spans="1:60" x14ac:dyDescent="0.2">
      <c r="A110" s="153" t="s">
        <v>116</v>
      </c>
      <c r="B110" s="154" t="s">
        <v>83</v>
      </c>
      <c r="C110" s="173" t="s">
        <v>84</v>
      </c>
      <c r="D110" s="155"/>
      <c r="E110" s="156"/>
      <c r="F110" s="157"/>
      <c r="G110" s="158">
        <f>SUMIF(AG111:AG113,"&lt;&gt;NOR",G111:G113)</f>
        <v>0</v>
      </c>
      <c r="H110" s="152"/>
      <c r="I110" s="152">
        <f>SUM(I111:I113)</f>
        <v>0</v>
      </c>
      <c r="J110" s="152"/>
      <c r="K110" s="152">
        <f>SUM(K111:K113)</f>
        <v>0</v>
      </c>
      <c r="L110" s="152"/>
      <c r="M110" s="152">
        <f>SUM(M111:M113)</f>
        <v>0</v>
      </c>
      <c r="N110" s="152"/>
      <c r="O110" s="152">
        <f>SUM(O111:O113)</f>
        <v>0</v>
      </c>
      <c r="P110" s="152"/>
      <c r="Q110" s="152">
        <f>SUM(Q111:Q113)</f>
        <v>0</v>
      </c>
      <c r="R110" s="152"/>
      <c r="S110" s="152"/>
      <c r="T110" s="152"/>
      <c r="U110" s="152"/>
      <c r="V110" s="152">
        <f>SUM(V111:V113)</f>
        <v>0.51</v>
      </c>
      <c r="W110" s="152"/>
      <c r="AG110" t="s">
        <v>117</v>
      </c>
    </row>
    <row r="111" spans="1:60" outlineLevel="1" x14ac:dyDescent="0.2">
      <c r="A111" s="159">
        <v>71</v>
      </c>
      <c r="B111" s="160" t="s">
        <v>257</v>
      </c>
      <c r="C111" s="174" t="s">
        <v>258</v>
      </c>
      <c r="D111" s="161" t="s">
        <v>119</v>
      </c>
      <c r="E111" s="162">
        <v>3</v>
      </c>
      <c r="F111" s="163"/>
      <c r="G111" s="164">
        <f>ROUND(E111*F111,2)</f>
        <v>0</v>
      </c>
      <c r="H111" s="149"/>
      <c r="I111" s="148">
        <f>ROUND(E111*H111,2)</f>
        <v>0</v>
      </c>
      <c r="J111" s="149"/>
      <c r="K111" s="148">
        <f>ROUND(E111*J111,2)</f>
        <v>0</v>
      </c>
      <c r="L111" s="148">
        <v>15</v>
      </c>
      <c r="M111" s="148">
        <f>G111*(1+L111/100)</f>
        <v>0</v>
      </c>
      <c r="N111" s="148">
        <v>7.6999999999999996E-4</v>
      </c>
      <c r="O111" s="148">
        <f>ROUND(E111*N111,2)</f>
        <v>0</v>
      </c>
      <c r="P111" s="148">
        <v>0</v>
      </c>
      <c r="Q111" s="148">
        <f>ROUND(E111*P111,2)</f>
        <v>0</v>
      </c>
      <c r="R111" s="148"/>
      <c r="S111" s="148" t="s">
        <v>120</v>
      </c>
      <c r="T111" s="148" t="s">
        <v>120</v>
      </c>
      <c r="U111" s="148">
        <v>9.7439999999999999E-2</v>
      </c>
      <c r="V111" s="148">
        <f>ROUND(E111*U111,2)</f>
        <v>0.28999999999999998</v>
      </c>
      <c r="W111" s="148"/>
      <c r="X111" s="138"/>
      <c r="Y111" s="138"/>
      <c r="Z111" s="138"/>
      <c r="AA111" s="138"/>
      <c r="AB111" s="138"/>
      <c r="AC111" s="138"/>
      <c r="AD111" s="138"/>
      <c r="AE111" s="138"/>
      <c r="AF111" s="138"/>
      <c r="AG111" s="138" t="s">
        <v>171</v>
      </c>
      <c r="AH111" s="138"/>
      <c r="AI111" s="138"/>
      <c r="AJ111" s="138"/>
      <c r="AK111" s="138"/>
      <c r="AL111" s="138"/>
      <c r="AM111" s="138"/>
      <c r="AN111" s="138"/>
      <c r="AO111" s="138"/>
      <c r="AP111" s="138"/>
      <c r="AQ111" s="138"/>
      <c r="AR111" s="138"/>
      <c r="AS111" s="138"/>
      <c r="AT111" s="138"/>
      <c r="AU111" s="138"/>
      <c r="AV111" s="138"/>
      <c r="AW111" s="138"/>
      <c r="AX111" s="138"/>
      <c r="AY111" s="138"/>
      <c r="AZ111" s="138"/>
      <c r="BA111" s="138"/>
      <c r="BB111" s="138"/>
      <c r="BC111" s="138"/>
      <c r="BD111" s="138"/>
      <c r="BE111" s="138"/>
      <c r="BF111" s="138"/>
      <c r="BG111" s="138"/>
      <c r="BH111" s="138"/>
    </row>
    <row r="112" spans="1:60" outlineLevel="1" x14ac:dyDescent="0.2">
      <c r="A112" s="145"/>
      <c r="B112" s="146"/>
      <c r="C112" s="175"/>
      <c r="D112" s="150"/>
      <c r="E112" s="151"/>
      <c r="F112" s="148"/>
      <c r="G112" s="148"/>
      <c r="H112" s="148"/>
      <c r="I112" s="148"/>
      <c r="J112" s="148"/>
      <c r="K112" s="148"/>
      <c r="L112" s="148"/>
      <c r="M112" s="148"/>
      <c r="N112" s="148"/>
      <c r="O112" s="148"/>
      <c r="P112" s="148"/>
      <c r="Q112" s="148"/>
      <c r="R112" s="148"/>
      <c r="S112" s="148"/>
      <c r="T112" s="148"/>
      <c r="U112" s="148"/>
      <c r="V112" s="148"/>
      <c r="W112" s="148"/>
      <c r="X112" s="138"/>
      <c r="Y112" s="138"/>
      <c r="Z112" s="138"/>
      <c r="AA112" s="138"/>
      <c r="AB112" s="138"/>
      <c r="AC112" s="138"/>
      <c r="AD112" s="138"/>
      <c r="AE112" s="138"/>
      <c r="AF112" s="138"/>
      <c r="AG112" s="138" t="s">
        <v>122</v>
      </c>
      <c r="AH112" s="138">
        <v>0</v>
      </c>
      <c r="AI112" s="138"/>
      <c r="AJ112" s="138"/>
      <c r="AK112" s="138"/>
      <c r="AL112" s="138"/>
      <c r="AM112" s="138"/>
      <c r="AN112" s="138"/>
      <c r="AO112" s="138"/>
      <c r="AP112" s="138"/>
      <c r="AQ112" s="138"/>
      <c r="AR112" s="138"/>
      <c r="AS112" s="138"/>
      <c r="AT112" s="138"/>
      <c r="AU112" s="138"/>
      <c r="AV112" s="138"/>
      <c r="AW112" s="138"/>
      <c r="AX112" s="138"/>
      <c r="AY112" s="138"/>
      <c r="AZ112" s="138"/>
      <c r="BA112" s="138"/>
      <c r="BB112" s="138"/>
      <c r="BC112" s="138"/>
      <c r="BD112" s="138"/>
      <c r="BE112" s="138"/>
      <c r="BF112" s="138"/>
      <c r="BG112" s="138"/>
      <c r="BH112" s="138"/>
    </row>
    <row r="113" spans="1:60" outlineLevel="1" x14ac:dyDescent="0.2">
      <c r="A113" s="165">
        <v>72</v>
      </c>
      <c r="B113" s="166" t="s">
        <v>259</v>
      </c>
      <c r="C113" s="176" t="s">
        <v>289</v>
      </c>
      <c r="D113" s="167" t="s">
        <v>119</v>
      </c>
      <c r="E113" s="168">
        <v>3</v>
      </c>
      <c r="F113" s="169"/>
      <c r="G113" s="170">
        <f>ROUND(E113*F113,2)</f>
        <v>0</v>
      </c>
      <c r="H113" s="149"/>
      <c r="I113" s="148">
        <f>ROUND(E113*H113,2)</f>
        <v>0</v>
      </c>
      <c r="J113" s="149"/>
      <c r="K113" s="148">
        <f>ROUND(E113*J113,2)</f>
        <v>0</v>
      </c>
      <c r="L113" s="148">
        <v>15</v>
      </c>
      <c r="M113" s="148">
        <f>G113*(1+L113/100)</f>
        <v>0</v>
      </c>
      <c r="N113" s="148">
        <v>4.6000000000000001E-4</v>
      </c>
      <c r="O113" s="148">
        <f>ROUND(E113*N113,2)</f>
        <v>0</v>
      </c>
      <c r="P113" s="148">
        <v>0</v>
      </c>
      <c r="Q113" s="148">
        <f>ROUND(E113*P113,2)</f>
        <v>0</v>
      </c>
      <c r="R113" s="148"/>
      <c r="S113" s="148" t="s">
        <v>120</v>
      </c>
      <c r="T113" s="148" t="s">
        <v>120</v>
      </c>
      <c r="U113" s="148">
        <v>7.3099999999999998E-2</v>
      </c>
      <c r="V113" s="148">
        <f>ROUND(E113*U113,2)</f>
        <v>0.22</v>
      </c>
      <c r="W113" s="148"/>
      <c r="X113" s="138"/>
      <c r="Y113" s="138"/>
      <c r="Z113" s="138"/>
      <c r="AA113" s="138"/>
      <c r="AB113" s="138"/>
      <c r="AC113" s="138"/>
      <c r="AD113" s="138"/>
      <c r="AE113" s="138"/>
      <c r="AF113" s="138"/>
      <c r="AG113" s="138" t="s">
        <v>171</v>
      </c>
      <c r="AH113" s="138"/>
      <c r="AI113" s="138"/>
      <c r="AJ113" s="138"/>
      <c r="AK113" s="138"/>
      <c r="AL113" s="138"/>
      <c r="AM113" s="138"/>
      <c r="AN113" s="138"/>
      <c r="AO113" s="138"/>
      <c r="AP113" s="138"/>
      <c r="AQ113" s="138"/>
      <c r="AR113" s="138"/>
      <c r="AS113" s="138"/>
      <c r="AT113" s="138"/>
      <c r="AU113" s="138"/>
      <c r="AV113" s="138"/>
      <c r="AW113" s="138"/>
      <c r="AX113" s="138"/>
      <c r="AY113" s="138"/>
      <c r="AZ113" s="138"/>
      <c r="BA113" s="138"/>
      <c r="BB113" s="138"/>
      <c r="BC113" s="138"/>
      <c r="BD113" s="138"/>
      <c r="BE113" s="138"/>
      <c r="BF113" s="138"/>
      <c r="BG113" s="138"/>
      <c r="BH113" s="138"/>
    </row>
    <row r="114" spans="1:60" x14ac:dyDescent="0.2">
      <c r="A114" s="153" t="s">
        <v>116</v>
      </c>
      <c r="B114" s="154" t="s">
        <v>85</v>
      </c>
      <c r="C114" s="173" t="s">
        <v>86</v>
      </c>
      <c r="D114" s="155"/>
      <c r="E114" s="156"/>
      <c r="F114" s="157"/>
      <c r="G114" s="158">
        <f>SUMIF(AG115:AG115,"&lt;&gt;NOR",G115:G115)</f>
        <v>0</v>
      </c>
      <c r="H114" s="152"/>
      <c r="I114" s="152">
        <f>SUM(I115:I115)</f>
        <v>0</v>
      </c>
      <c r="J114" s="152"/>
      <c r="K114" s="152">
        <f>SUM(K115:K115)</f>
        <v>0</v>
      </c>
      <c r="L114" s="152"/>
      <c r="M114" s="152">
        <f>SUM(M115:M115)</f>
        <v>0</v>
      </c>
      <c r="N114" s="152"/>
      <c r="O114" s="152">
        <f>SUM(O115:O115)</f>
        <v>0</v>
      </c>
      <c r="P114" s="152"/>
      <c r="Q114" s="152">
        <f>SUM(Q115:Q115)</f>
        <v>0</v>
      </c>
      <c r="R114" s="152"/>
      <c r="S114" s="152"/>
      <c r="T114" s="152"/>
      <c r="U114" s="152"/>
      <c r="V114" s="152">
        <f>SUM(V115:V115)</f>
        <v>0</v>
      </c>
      <c r="W114" s="152"/>
      <c r="AG114" t="s">
        <v>117</v>
      </c>
    </row>
    <row r="115" spans="1:60" outlineLevel="1" x14ac:dyDescent="0.2">
      <c r="A115" s="165">
        <v>73</v>
      </c>
      <c r="B115" s="166" t="s">
        <v>260</v>
      </c>
      <c r="C115" s="176" t="s">
        <v>261</v>
      </c>
      <c r="D115" s="167" t="s">
        <v>157</v>
      </c>
      <c r="E115" s="168">
        <v>1</v>
      </c>
      <c r="F115" s="169"/>
      <c r="G115" s="170">
        <f>ROUND(E115*F115,2)</f>
        <v>0</v>
      </c>
      <c r="H115" s="149"/>
      <c r="I115" s="148">
        <f>ROUND(E115*H115,2)</f>
        <v>0</v>
      </c>
      <c r="J115" s="149"/>
      <c r="K115" s="148">
        <f>ROUND(E115*J115,2)</f>
        <v>0</v>
      </c>
      <c r="L115" s="148">
        <v>15</v>
      </c>
      <c r="M115" s="148">
        <f>G115*(1+L115/100)</f>
        <v>0</v>
      </c>
      <c r="N115" s="148">
        <v>0</v>
      </c>
      <c r="O115" s="148">
        <f>ROUND(E115*N115,2)</f>
        <v>0</v>
      </c>
      <c r="P115" s="148">
        <v>0</v>
      </c>
      <c r="Q115" s="148">
        <f>ROUND(E115*P115,2)</f>
        <v>0</v>
      </c>
      <c r="R115" s="148"/>
      <c r="S115" s="148" t="s">
        <v>153</v>
      </c>
      <c r="T115" s="148" t="s">
        <v>154</v>
      </c>
      <c r="U115" s="148">
        <v>0</v>
      </c>
      <c r="V115" s="148">
        <f>ROUND(E115*U115,2)</f>
        <v>0</v>
      </c>
      <c r="W115" s="148"/>
      <c r="X115" s="138"/>
      <c r="Y115" s="138"/>
      <c r="Z115" s="138"/>
      <c r="AA115" s="138"/>
      <c r="AB115" s="138"/>
      <c r="AC115" s="138"/>
      <c r="AD115" s="138"/>
      <c r="AE115" s="138"/>
      <c r="AF115" s="138"/>
      <c r="AG115" s="138" t="s">
        <v>121</v>
      </c>
      <c r="AH115" s="138"/>
      <c r="AI115" s="138"/>
      <c r="AJ115" s="138"/>
      <c r="AK115" s="138"/>
      <c r="AL115" s="138"/>
      <c r="AM115" s="138"/>
      <c r="AN115" s="138"/>
      <c r="AO115" s="138"/>
      <c r="AP115" s="138"/>
      <c r="AQ115" s="138"/>
      <c r="AR115" s="138"/>
      <c r="AS115" s="138"/>
      <c r="AT115" s="138"/>
      <c r="AU115" s="138"/>
      <c r="AV115" s="138"/>
      <c r="AW115" s="138"/>
      <c r="AX115" s="138"/>
      <c r="AY115" s="138"/>
      <c r="AZ115" s="138"/>
      <c r="BA115" s="138"/>
      <c r="BB115" s="138"/>
      <c r="BC115" s="138"/>
      <c r="BD115" s="138"/>
      <c r="BE115" s="138"/>
      <c r="BF115" s="138"/>
      <c r="BG115" s="138"/>
      <c r="BH115" s="138"/>
    </row>
    <row r="116" spans="1:60" x14ac:dyDescent="0.2">
      <c r="A116" s="153" t="s">
        <v>116</v>
      </c>
      <c r="B116" s="154" t="s">
        <v>87</v>
      </c>
      <c r="C116" s="173" t="s">
        <v>88</v>
      </c>
      <c r="D116" s="155"/>
      <c r="E116" s="156"/>
      <c r="F116" s="157"/>
      <c r="G116" s="158">
        <f>SUMIF(AG117:AG122,"&lt;&gt;NOR",G117:G122)</f>
        <v>0</v>
      </c>
      <c r="H116" s="152"/>
      <c r="I116" s="152">
        <f>SUM(I117:I122)</f>
        <v>0</v>
      </c>
      <c r="J116" s="152"/>
      <c r="K116" s="152">
        <f>SUM(K117:K122)</f>
        <v>0</v>
      </c>
      <c r="L116" s="152"/>
      <c r="M116" s="152">
        <f>SUM(M117:M122)</f>
        <v>0</v>
      </c>
      <c r="N116" s="152"/>
      <c r="O116" s="152">
        <f>SUM(O117:O122)</f>
        <v>0</v>
      </c>
      <c r="P116" s="152"/>
      <c r="Q116" s="152">
        <f>SUM(Q117:Q122)</f>
        <v>0</v>
      </c>
      <c r="R116" s="152"/>
      <c r="S116" s="152"/>
      <c r="T116" s="152"/>
      <c r="U116" s="152"/>
      <c r="V116" s="152">
        <f>SUM(V117:V122)</f>
        <v>7.68</v>
      </c>
      <c r="W116" s="152"/>
      <c r="AG116" t="s">
        <v>117</v>
      </c>
    </row>
    <row r="117" spans="1:60" outlineLevel="1" x14ac:dyDescent="0.2">
      <c r="A117" s="165">
        <v>74</v>
      </c>
      <c r="B117" s="166" t="s">
        <v>262</v>
      </c>
      <c r="C117" s="176" t="s">
        <v>263</v>
      </c>
      <c r="D117" s="167" t="s">
        <v>165</v>
      </c>
      <c r="E117" s="168">
        <v>1.774</v>
      </c>
      <c r="F117" s="169"/>
      <c r="G117" s="170">
        <f t="shared" ref="G117:G122" si="21">ROUND(E117*F117,2)</f>
        <v>0</v>
      </c>
      <c r="H117" s="149"/>
      <c r="I117" s="148">
        <f t="shared" ref="I117:I122" si="22">ROUND(E117*H117,2)</f>
        <v>0</v>
      </c>
      <c r="J117" s="149"/>
      <c r="K117" s="148">
        <f t="shared" ref="K117:K122" si="23">ROUND(E117*J117,2)</f>
        <v>0</v>
      </c>
      <c r="L117" s="148">
        <v>15</v>
      </c>
      <c r="M117" s="148">
        <f t="shared" ref="M117:M122" si="24">G117*(1+L117/100)</f>
        <v>0</v>
      </c>
      <c r="N117" s="148">
        <v>0</v>
      </c>
      <c r="O117" s="148">
        <f t="shared" ref="O117:O122" si="25">ROUND(E117*N117,2)</f>
        <v>0</v>
      </c>
      <c r="P117" s="148">
        <v>0</v>
      </c>
      <c r="Q117" s="148">
        <f t="shared" ref="Q117:Q122" si="26">ROUND(E117*P117,2)</f>
        <v>0</v>
      </c>
      <c r="R117" s="148"/>
      <c r="S117" s="148" t="s">
        <v>120</v>
      </c>
      <c r="T117" s="148" t="s">
        <v>120</v>
      </c>
      <c r="U117" s="148">
        <v>0.93300000000000005</v>
      </c>
      <c r="V117" s="148">
        <f t="shared" ref="V117:V122" si="27">ROUND(E117*U117,2)</f>
        <v>1.66</v>
      </c>
      <c r="W117" s="148"/>
      <c r="X117" s="138"/>
      <c r="Y117" s="138"/>
      <c r="Z117" s="138"/>
      <c r="AA117" s="138"/>
      <c r="AB117" s="138"/>
      <c r="AC117" s="138"/>
      <c r="AD117" s="138"/>
      <c r="AE117" s="138"/>
      <c r="AF117" s="138"/>
      <c r="AG117" s="138" t="s">
        <v>264</v>
      </c>
      <c r="AH117" s="138"/>
      <c r="AI117" s="138"/>
      <c r="AJ117" s="138"/>
      <c r="AK117" s="138"/>
      <c r="AL117" s="138"/>
      <c r="AM117" s="138"/>
      <c r="AN117" s="138"/>
      <c r="AO117" s="138"/>
      <c r="AP117" s="138"/>
      <c r="AQ117" s="138"/>
      <c r="AR117" s="138"/>
      <c r="AS117" s="138"/>
      <c r="AT117" s="138"/>
      <c r="AU117" s="138"/>
      <c r="AV117" s="138"/>
      <c r="AW117" s="138"/>
      <c r="AX117" s="138"/>
      <c r="AY117" s="138"/>
      <c r="AZ117" s="138"/>
      <c r="BA117" s="138"/>
      <c r="BB117" s="138"/>
      <c r="BC117" s="138"/>
      <c r="BD117" s="138"/>
      <c r="BE117" s="138"/>
      <c r="BF117" s="138"/>
      <c r="BG117" s="138"/>
      <c r="BH117" s="138"/>
    </row>
    <row r="118" spans="1:60" outlineLevel="1" x14ac:dyDescent="0.2">
      <c r="A118" s="165">
        <v>75</v>
      </c>
      <c r="B118" s="166" t="s">
        <v>265</v>
      </c>
      <c r="C118" s="176" t="s">
        <v>266</v>
      </c>
      <c r="D118" s="167" t="s">
        <v>165</v>
      </c>
      <c r="E118" s="168">
        <v>5.3220000000000001</v>
      </c>
      <c r="F118" s="169"/>
      <c r="G118" s="170">
        <f t="shared" si="21"/>
        <v>0</v>
      </c>
      <c r="H118" s="149"/>
      <c r="I118" s="148">
        <f t="shared" si="22"/>
        <v>0</v>
      </c>
      <c r="J118" s="149"/>
      <c r="K118" s="148">
        <f t="shared" si="23"/>
        <v>0</v>
      </c>
      <c r="L118" s="148">
        <v>15</v>
      </c>
      <c r="M118" s="148">
        <f t="shared" si="24"/>
        <v>0</v>
      </c>
      <c r="N118" s="148">
        <v>0</v>
      </c>
      <c r="O118" s="148">
        <f t="shared" si="25"/>
        <v>0</v>
      </c>
      <c r="P118" s="148">
        <v>0</v>
      </c>
      <c r="Q118" s="148">
        <f t="shared" si="26"/>
        <v>0</v>
      </c>
      <c r="R118" s="148"/>
      <c r="S118" s="148" t="s">
        <v>120</v>
      </c>
      <c r="T118" s="148" t="s">
        <v>120</v>
      </c>
      <c r="U118" s="148">
        <v>0.65300000000000002</v>
      </c>
      <c r="V118" s="148">
        <f t="shared" si="27"/>
        <v>3.48</v>
      </c>
      <c r="W118" s="148"/>
      <c r="X118" s="138"/>
      <c r="Y118" s="138"/>
      <c r="Z118" s="138"/>
      <c r="AA118" s="138"/>
      <c r="AB118" s="138"/>
      <c r="AC118" s="138"/>
      <c r="AD118" s="138"/>
      <c r="AE118" s="138"/>
      <c r="AF118" s="138"/>
      <c r="AG118" s="138" t="s">
        <v>264</v>
      </c>
      <c r="AH118" s="138"/>
      <c r="AI118" s="138"/>
      <c r="AJ118" s="138"/>
      <c r="AK118" s="138"/>
      <c r="AL118" s="138"/>
      <c r="AM118" s="138"/>
      <c r="AN118" s="138"/>
      <c r="AO118" s="138"/>
      <c r="AP118" s="138"/>
      <c r="AQ118" s="138"/>
      <c r="AR118" s="138"/>
      <c r="AS118" s="138"/>
      <c r="AT118" s="138"/>
      <c r="AU118" s="138"/>
      <c r="AV118" s="138"/>
      <c r="AW118" s="138"/>
      <c r="AX118" s="138"/>
      <c r="AY118" s="138"/>
      <c r="AZ118" s="138"/>
      <c r="BA118" s="138"/>
      <c r="BB118" s="138"/>
      <c r="BC118" s="138"/>
      <c r="BD118" s="138"/>
      <c r="BE118" s="138"/>
      <c r="BF118" s="138"/>
      <c r="BG118" s="138"/>
      <c r="BH118" s="138"/>
    </row>
    <row r="119" spans="1:60" outlineLevel="1" x14ac:dyDescent="0.2">
      <c r="A119" s="165">
        <v>76</v>
      </c>
      <c r="B119" s="166" t="s">
        <v>267</v>
      </c>
      <c r="C119" s="176" t="s">
        <v>268</v>
      </c>
      <c r="D119" s="167" t="s">
        <v>165</v>
      </c>
      <c r="E119" s="168">
        <v>1.774</v>
      </c>
      <c r="F119" s="169"/>
      <c r="G119" s="170">
        <f t="shared" si="21"/>
        <v>0</v>
      </c>
      <c r="H119" s="149"/>
      <c r="I119" s="148">
        <f t="shared" si="22"/>
        <v>0</v>
      </c>
      <c r="J119" s="149"/>
      <c r="K119" s="148">
        <f t="shared" si="23"/>
        <v>0</v>
      </c>
      <c r="L119" s="148">
        <v>15</v>
      </c>
      <c r="M119" s="148">
        <f t="shared" si="24"/>
        <v>0</v>
      </c>
      <c r="N119" s="148">
        <v>0</v>
      </c>
      <c r="O119" s="148">
        <f t="shared" si="25"/>
        <v>0</v>
      </c>
      <c r="P119" s="148">
        <v>0</v>
      </c>
      <c r="Q119" s="148">
        <f t="shared" si="26"/>
        <v>0</v>
      </c>
      <c r="R119" s="148"/>
      <c r="S119" s="148" t="s">
        <v>120</v>
      </c>
      <c r="T119" s="148" t="s">
        <v>120</v>
      </c>
      <c r="U119" s="148">
        <v>0.49</v>
      </c>
      <c r="V119" s="148">
        <f t="shared" si="27"/>
        <v>0.87</v>
      </c>
      <c r="W119" s="148"/>
      <c r="X119" s="138"/>
      <c r="Y119" s="138"/>
      <c r="Z119" s="138"/>
      <c r="AA119" s="138"/>
      <c r="AB119" s="138"/>
      <c r="AC119" s="138"/>
      <c r="AD119" s="138"/>
      <c r="AE119" s="138"/>
      <c r="AF119" s="138"/>
      <c r="AG119" s="138" t="s">
        <v>264</v>
      </c>
      <c r="AH119" s="138"/>
      <c r="AI119" s="138"/>
      <c r="AJ119" s="138"/>
      <c r="AK119" s="138"/>
      <c r="AL119" s="138"/>
      <c r="AM119" s="138"/>
      <c r="AN119" s="138"/>
      <c r="AO119" s="138"/>
      <c r="AP119" s="138"/>
      <c r="AQ119" s="138"/>
      <c r="AR119" s="138"/>
      <c r="AS119" s="138"/>
      <c r="AT119" s="138"/>
      <c r="AU119" s="138"/>
      <c r="AV119" s="138"/>
      <c r="AW119" s="138"/>
      <c r="AX119" s="138"/>
      <c r="AY119" s="138"/>
      <c r="AZ119" s="138"/>
      <c r="BA119" s="138"/>
      <c r="BB119" s="138"/>
      <c r="BC119" s="138"/>
      <c r="BD119" s="138"/>
      <c r="BE119" s="138"/>
      <c r="BF119" s="138"/>
      <c r="BG119" s="138"/>
      <c r="BH119" s="138"/>
    </row>
    <row r="120" spans="1:60" outlineLevel="1" x14ac:dyDescent="0.2">
      <c r="A120" s="165">
        <v>77</v>
      </c>
      <c r="B120" s="166" t="s">
        <v>269</v>
      </c>
      <c r="C120" s="176" t="s">
        <v>270</v>
      </c>
      <c r="D120" s="167" t="s">
        <v>165</v>
      </c>
      <c r="E120" s="168">
        <v>15.965999999999999</v>
      </c>
      <c r="F120" s="169"/>
      <c r="G120" s="170">
        <f t="shared" si="21"/>
        <v>0</v>
      </c>
      <c r="H120" s="149"/>
      <c r="I120" s="148">
        <f t="shared" si="22"/>
        <v>0</v>
      </c>
      <c r="J120" s="149"/>
      <c r="K120" s="148">
        <f t="shared" si="23"/>
        <v>0</v>
      </c>
      <c r="L120" s="148">
        <v>15</v>
      </c>
      <c r="M120" s="148">
        <f t="shared" si="24"/>
        <v>0</v>
      </c>
      <c r="N120" s="148">
        <v>0</v>
      </c>
      <c r="O120" s="148">
        <f t="shared" si="25"/>
        <v>0</v>
      </c>
      <c r="P120" s="148">
        <v>0</v>
      </c>
      <c r="Q120" s="148">
        <f t="shared" si="26"/>
        <v>0</v>
      </c>
      <c r="R120" s="148"/>
      <c r="S120" s="148" t="s">
        <v>120</v>
      </c>
      <c r="T120" s="148" t="s">
        <v>120</v>
      </c>
      <c r="U120" s="148">
        <v>0</v>
      </c>
      <c r="V120" s="148">
        <f t="shared" si="27"/>
        <v>0</v>
      </c>
      <c r="W120" s="148"/>
      <c r="X120" s="138"/>
      <c r="Y120" s="138"/>
      <c r="Z120" s="138"/>
      <c r="AA120" s="138"/>
      <c r="AB120" s="138"/>
      <c r="AC120" s="138"/>
      <c r="AD120" s="138"/>
      <c r="AE120" s="138"/>
      <c r="AF120" s="138"/>
      <c r="AG120" s="138" t="s">
        <v>264</v>
      </c>
      <c r="AH120" s="138"/>
      <c r="AI120" s="138"/>
      <c r="AJ120" s="138"/>
      <c r="AK120" s="138"/>
      <c r="AL120" s="138"/>
      <c r="AM120" s="138"/>
      <c r="AN120" s="138"/>
      <c r="AO120" s="138"/>
      <c r="AP120" s="138"/>
      <c r="AQ120" s="138"/>
      <c r="AR120" s="138"/>
      <c r="AS120" s="138"/>
      <c r="AT120" s="138"/>
      <c r="AU120" s="138"/>
      <c r="AV120" s="138"/>
      <c r="AW120" s="138"/>
      <c r="AX120" s="138"/>
      <c r="AY120" s="138"/>
      <c r="AZ120" s="138"/>
      <c r="BA120" s="138"/>
      <c r="BB120" s="138"/>
      <c r="BC120" s="138"/>
      <c r="BD120" s="138"/>
      <c r="BE120" s="138"/>
      <c r="BF120" s="138"/>
      <c r="BG120" s="138"/>
      <c r="BH120" s="138"/>
    </row>
    <row r="121" spans="1:60" outlineLevel="1" x14ac:dyDescent="0.2">
      <c r="A121" s="165">
        <v>78</v>
      </c>
      <c r="B121" s="166" t="s">
        <v>271</v>
      </c>
      <c r="C121" s="176" t="s">
        <v>272</v>
      </c>
      <c r="D121" s="167" t="s">
        <v>165</v>
      </c>
      <c r="E121" s="168">
        <v>1.774</v>
      </c>
      <c r="F121" s="169"/>
      <c r="G121" s="170">
        <f t="shared" si="21"/>
        <v>0</v>
      </c>
      <c r="H121" s="149"/>
      <c r="I121" s="148">
        <f t="shared" si="22"/>
        <v>0</v>
      </c>
      <c r="J121" s="149"/>
      <c r="K121" s="148">
        <f t="shared" si="23"/>
        <v>0</v>
      </c>
      <c r="L121" s="148">
        <v>15</v>
      </c>
      <c r="M121" s="148">
        <f t="shared" si="24"/>
        <v>0</v>
      </c>
      <c r="N121" s="148">
        <v>0</v>
      </c>
      <c r="O121" s="148">
        <f t="shared" si="25"/>
        <v>0</v>
      </c>
      <c r="P121" s="148">
        <v>0</v>
      </c>
      <c r="Q121" s="148">
        <f t="shared" si="26"/>
        <v>0</v>
      </c>
      <c r="R121" s="148"/>
      <c r="S121" s="148" t="s">
        <v>120</v>
      </c>
      <c r="T121" s="148" t="s">
        <v>120</v>
      </c>
      <c r="U121" s="148">
        <v>0.94199999999999995</v>
      </c>
      <c r="V121" s="148">
        <f t="shared" si="27"/>
        <v>1.67</v>
      </c>
      <c r="W121" s="148"/>
      <c r="X121" s="138"/>
      <c r="Y121" s="138"/>
      <c r="Z121" s="138"/>
      <c r="AA121" s="138"/>
      <c r="AB121" s="138"/>
      <c r="AC121" s="138"/>
      <c r="AD121" s="138"/>
      <c r="AE121" s="138"/>
      <c r="AF121" s="138"/>
      <c r="AG121" s="138" t="s">
        <v>264</v>
      </c>
      <c r="AH121" s="138"/>
      <c r="AI121" s="138"/>
      <c r="AJ121" s="138"/>
      <c r="AK121" s="138"/>
      <c r="AL121" s="138"/>
      <c r="AM121" s="138"/>
      <c r="AN121" s="138"/>
      <c r="AO121" s="138"/>
      <c r="AP121" s="138"/>
      <c r="AQ121" s="138"/>
      <c r="AR121" s="138"/>
      <c r="AS121" s="138"/>
      <c r="AT121" s="138"/>
      <c r="AU121" s="138"/>
      <c r="AV121" s="138"/>
      <c r="AW121" s="138"/>
      <c r="AX121" s="138"/>
      <c r="AY121" s="138"/>
      <c r="AZ121" s="138"/>
      <c r="BA121" s="138"/>
      <c r="BB121" s="138"/>
      <c r="BC121" s="138"/>
      <c r="BD121" s="138"/>
      <c r="BE121" s="138"/>
      <c r="BF121" s="138"/>
      <c r="BG121" s="138"/>
      <c r="BH121" s="138"/>
    </row>
    <row r="122" spans="1:60" outlineLevel="1" x14ac:dyDescent="0.2">
      <c r="A122" s="165">
        <v>79</v>
      </c>
      <c r="B122" s="166" t="s">
        <v>273</v>
      </c>
      <c r="C122" s="176" t="s">
        <v>274</v>
      </c>
      <c r="D122" s="167" t="s">
        <v>165</v>
      </c>
      <c r="E122" s="168">
        <v>1.774</v>
      </c>
      <c r="F122" s="169"/>
      <c r="G122" s="170">
        <f t="shared" si="21"/>
        <v>0</v>
      </c>
      <c r="H122" s="149"/>
      <c r="I122" s="148">
        <f t="shared" si="22"/>
        <v>0</v>
      </c>
      <c r="J122" s="149"/>
      <c r="K122" s="148">
        <f t="shared" si="23"/>
        <v>0</v>
      </c>
      <c r="L122" s="148">
        <v>15</v>
      </c>
      <c r="M122" s="148">
        <f t="shared" si="24"/>
        <v>0</v>
      </c>
      <c r="N122" s="148">
        <v>0</v>
      </c>
      <c r="O122" s="148">
        <f t="shared" si="25"/>
        <v>0</v>
      </c>
      <c r="P122" s="148">
        <v>0</v>
      </c>
      <c r="Q122" s="148">
        <f t="shared" si="26"/>
        <v>0</v>
      </c>
      <c r="R122" s="148"/>
      <c r="S122" s="148" t="s">
        <v>120</v>
      </c>
      <c r="T122" s="148" t="s">
        <v>120</v>
      </c>
      <c r="U122" s="148">
        <v>0</v>
      </c>
      <c r="V122" s="148">
        <f t="shared" si="27"/>
        <v>0</v>
      </c>
      <c r="W122" s="148"/>
      <c r="X122" s="138"/>
      <c r="Y122" s="138"/>
      <c r="Z122" s="138"/>
      <c r="AA122" s="138"/>
      <c r="AB122" s="138"/>
      <c r="AC122" s="138"/>
      <c r="AD122" s="138"/>
      <c r="AE122" s="138"/>
      <c r="AF122" s="138"/>
      <c r="AG122" s="138" t="s">
        <v>264</v>
      </c>
      <c r="AH122" s="138"/>
      <c r="AI122" s="138"/>
      <c r="AJ122" s="138"/>
      <c r="AK122" s="138"/>
      <c r="AL122" s="138"/>
      <c r="AM122" s="138"/>
      <c r="AN122" s="138"/>
      <c r="AO122" s="138"/>
      <c r="AP122" s="138"/>
      <c r="AQ122" s="138"/>
      <c r="AR122" s="138"/>
      <c r="AS122" s="138"/>
      <c r="AT122" s="138"/>
      <c r="AU122" s="138"/>
      <c r="AV122" s="138"/>
      <c r="AW122" s="138"/>
      <c r="AX122" s="138"/>
      <c r="AY122" s="138"/>
      <c r="AZ122" s="138"/>
      <c r="BA122" s="138"/>
      <c r="BB122" s="138"/>
      <c r="BC122" s="138"/>
      <c r="BD122" s="138"/>
      <c r="BE122" s="138"/>
      <c r="BF122" s="138"/>
      <c r="BG122" s="138"/>
      <c r="BH122" s="138"/>
    </row>
    <row r="123" spans="1:60" x14ac:dyDescent="0.2">
      <c r="A123" s="153" t="s">
        <v>116</v>
      </c>
      <c r="B123" s="154" t="s">
        <v>90</v>
      </c>
      <c r="C123" s="173" t="s">
        <v>29</v>
      </c>
      <c r="D123" s="155"/>
      <c r="E123" s="156"/>
      <c r="F123" s="157"/>
      <c r="G123" s="158">
        <f>SUMIF(AG124:AG126,"&lt;&gt;NOR",G124:G126)</f>
        <v>0</v>
      </c>
      <c r="H123" s="152"/>
      <c r="I123" s="152">
        <f>SUM(I124:I126)</f>
        <v>0</v>
      </c>
      <c r="J123" s="152"/>
      <c r="K123" s="152">
        <f>SUM(K124:K126)</f>
        <v>0</v>
      </c>
      <c r="L123" s="152"/>
      <c r="M123" s="152">
        <f>SUM(M124:M126)</f>
        <v>0</v>
      </c>
      <c r="N123" s="152"/>
      <c r="O123" s="152">
        <f>SUM(O124:O126)</f>
        <v>0</v>
      </c>
      <c r="P123" s="152"/>
      <c r="Q123" s="152">
        <f>SUM(Q124:Q126)</f>
        <v>0</v>
      </c>
      <c r="R123" s="152"/>
      <c r="S123" s="152"/>
      <c r="T123" s="152"/>
      <c r="U123" s="152"/>
      <c r="V123" s="152">
        <f>SUM(V124:V126)</f>
        <v>0</v>
      </c>
      <c r="W123" s="152"/>
      <c r="AG123" t="s">
        <v>117</v>
      </c>
    </row>
    <row r="124" spans="1:60" outlineLevel="1" x14ac:dyDescent="0.2">
      <c r="A124" s="165">
        <v>80</v>
      </c>
      <c r="B124" s="166" t="s">
        <v>275</v>
      </c>
      <c r="C124" s="176" t="s">
        <v>276</v>
      </c>
      <c r="D124" s="167" t="s">
        <v>277</v>
      </c>
      <c r="E124" s="168">
        <v>1</v>
      </c>
      <c r="F124" s="169"/>
      <c r="G124" s="170">
        <f>ROUND(E124*F124,2)</f>
        <v>0</v>
      </c>
      <c r="H124" s="149"/>
      <c r="I124" s="148">
        <f>ROUND(E124*H124,2)</f>
        <v>0</v>
      </c>
      <c r="J124" s="149"/>
      <c r="K124" s="148">
        <f>ROUND(E124*J124,2)</f>
        <v>0</v>
      </c>
      <c r="L124" s="148">
        <v>15</v>
      </c>
      <c r="M124" s="148">
        <f>G124*(1+L124/100)</f>
        <v>0</v>
      </c>
      <c r="N124" s="148">
        <v>0</v>
      </c>
      <c r="O124" s="148">
        <f>ROUND(E124*N124,2)</f>
        <v>0</v>
      </c>
      <c r="P124" s="148">
        <v>0</v>
      </c>
      <c r="Q124" s="148">
        <f>ROUND(E124*P124,2)</f>
        <v>0</v>
      </c>
      <c r="R124" s="148"/>
      <c r="S124" s="148" t="s">
        <v>120</v>
      </c>
      <c r="T124" s="148" t="s">
        <v>154</v>
      </c>
      <c r="U124" s="148">
        <v>0</v>
      </c>
      <c r="V124" s="148">
        <f>ROUND(E124*U124,2)</f>
        <v>0</v>
      </c>
      <c r="W124" s="148"/>
      <c r="X124" s="138"/>
      <c r="Y124" s="138"/>
      <c r="Z124" s="138"/>
      <c r="AA124" s="138"/>
      <c r="AB124" s="138"/>
      <c r="AC124" s="138"/>
      <c r="AD124" s="138"/>
      <c r="AE124" s="138"/>
      <c r="AF124" s="138"/>
      <c r="AG124" s="138" t="s">
        <v>278</v>
      </c>
      <c r="AH124" s="138"/>
      <c r="AI124" s="138"/>
      <c r="AJ124" s="138"/>
      <c r="AK124" s="138"/>
      <c r="AL124" s="138"/>
      <c r="AM124" s="138"/>
      <c r="AN124" s="138"/>
      <c r="AO124" s="138"/>
      <c r="AP124" s="138"/>
      <c r="AQ124" s="138"/>
      <c r="AR124" s="138"/>
      <c r="AS124" s="138"/>
      <c r="AT124" s="138"/>
      <c r="AU124" s="138"/>
      <c r="AV124" s="138"/>
      <c r="AW124" s="138"/>
      <c r="AX124" s="138"/>
      <c r="AY124" s="138"/>
      <c r="AZ124" s="138"/>
      <c r="BA124" s="138"/>
      <c r="BB124" s="138"/>
      <c r="BC124" s="138"/>
      <c r="BD124" s="138"/>
      <c r="BE124" s="138"/>
      <c r="BF124" s="138"/>
      <c r="BG124" s="138"/>
      <c r="BH124" s="138"/>
    </row>
    <row r="125" spans="1:60" outlineLevel="1" x14ac:dyDescent="0.2">
      <c r="A125" s="165">
        <v>81</v>
      </c>
      <c r="B125" s="166" t="s">
        <v>279</v>
      </c>
      <c r="C125" s="176" t="s">
        <v>280</v>
      </c>
      <c r="D125" s="167" t="s">
        <v>277</v>
      </c>
      <c r="E125" s="168">
        <v>1</v>
      </c>
      <c r="F125" s="169"/>
      <c r="G125" s="170">
        <f>ROUND(E125*F125,2)</f>
        <v>0</v>
      </c>
      <c r="H125" s="149"/>
      <c r="I125" s="148">
        <f>ROUND(E125*H125,2)</f>
        <v>0</v>
      </c>
      <c r="J125" s="149"/>
      <c r="K125" s="148">
        <f>ROUND(E125*J125,2)</f>
        <v>0</v>
      </c>
      <c r="L125" s="148">
        <v>15</v>
      </c>
      <c r="M125" s="148">
        <f>G125*(1+L125/100)</f>
        <v>0</v>
      </c>
      <c r="N125" s="148">
        <v>0</v>
      </c>
      <c r="O125" s="148">
        <f>ROUND(E125*N125,2)</f>
        <v>0</v>
      </c>
      <c r="P125" s="148">
        <v>0</v>
      </c>
      <c r="Q125" s="148">
        <f>ROUND(E125*P125,2)</f>
        <v>0</v>
      </c>
      <c r="R125" s="148"/>
      <c r="S125" s="148" t="s">
        <v>153</v>
      </c>
      <c r="T125" s="148" t="s">
        <v>154</v>
      </c>
      <c r="U125" s="148">
        <v>0</v>
      </c>
      <c r="V125" s="148">
        <f>ROUND(E125*U125,2)</f>
        <v>0</v>
      </c>
      <c r="W125" s="148"/>
      <c r="X125" s="138"/>
      <c r="Y125" s="138"/>
      <c r="Z125" s="138"/>
      <c r="AA125" s="138"/>
      <c r="AB125" s="138"/>
      <c r="AC125" s="138"/>
      <c r="AD125" s="138"/>
      <c r="AE125" s="138"/>
      <c r="AF125" s="138"/>
      <c r="AG125" s="138" t="s">
        <v>278</v>
      </c>
      <c r="AH125" s="138"/>
      <c r="AI125" s="138"/>
      <c r="AJ125" s="138"/>
      <c r="AK125" s="138"/>
      <c r="AL125" s="138"/>
      <c r="AM125" s="138"/>
      <c r="AN125" s="138"/>
      <c r="AO125" s="138"/>
      <c r="AP125" s="138"/>
      <c r="AQ125" s="138"/>
      <c r="AR125" s="138"/>
      <c r="AS125" s="138"/>
      <c r="AT125" s="138"/>
      <c r="AU125" s="138"/>
      <c r="AV125" s="138"/>
      <c r="AW125" s="138"/>
      <c r="AX125" s="138"/>
      <c r="AY125" s="138"/>
      <c r="AZ125" s="138"/>
      <c r="BA125" s="138"/>
      <c r="BB125" s="138"/>
      <c r="BC125" s="138"/>
      <c r="BD125" s="138"/>
      <c r="BE125" s="138"/>
      <c r="BF125" s="138"/>
      <c r="BG125" s="138"/>
      <c r="BH125" s="138"/>
    </row>
    <row r="126" spans="1:60" outlineLevel="1" x14ac:dyDescent="0.2">
      <c r="A126" s="159">
        <v>82</v>
      </c>
      <c r="B126" s="160" t="s">
        <v>281</v>
      </c>
      <c r="C126" s="174" t="s">
        <v>282</v>
      </c>
      <c r="D126" s="161" t="s">
        <v>277</v>
      </c>
      <c r="E126" s="162">
        <v>1</v>
      </c>
      <c r="F126" s="163"/>
      <c r="G126" s="164">
        <f>ROUND(E126*F126,2)</f>
        <v>0</v>
      </c>
      <c r="H126" s="149"/>
      <c r="I126" s="148">
        <f>ROUND(E126*H126,2)</f>
        <v>0</v>
      </c>
      <c r="J126" s="149"/>
      <c r="K126" s="148">
        <f>ROUND(E126*J126,2)</f>
        <v>0</v>
      </c>
      <c r="L126" s="148">
        <v>15</v>
      </c>
      <c r="M126" s="148">
        <f>G126*(1+L126/100)</f>
        <v>0</v>
      </c>
      <c r="N126" s="148">
        <v>0</v>
      </c>
      <c r="O126" s="148">
        <f>ROUND(E126*N126,2)</f>
        <v>0</v>
      </c>
      <c r="P126" s="148">
        <v>0</v>
      </c>
      <c r="Q126" s="148">
        <f>ROUND(E126*P126,2)</f>
        <v>0</v>
      </c>
      <c r="R126" s="148"/>
      <c r="S126" s="148" t="s">
        <v>153</v>
      </c>
      <c r="T126" s="148" t="s">
        <v>154</v>
      </c>
      <c r="U126" s="148">
        <v>0</v>
      </c>
      <c r="V126" s="148">
        <f>ROUND(E126*U126,2)</f>
        <v>0</v>
      </c>
      <c r="W126" s="148"/>
      <c r="X126" s="138"/>
      <c r="Y126" s="138"/>
      <c r="Z126" s="138"/>
      <c r="AA126" s="138"/>
      <c r="AB126" s="138"/>
      <c r="AC126" s="138"/>
      <c r="AD126" s="138"/>
      <c r="AE126" s="138"/>
      <c r="AF126" s="138"/>
      <c r="AG126" s="138" t="s">
        <v>278</v>
      </c>
      <c r="AH126" s="138"/>
      <c r="AI126" s="138"/>
      <c r="AJ126" s="138"/>
      <c r="AK126" s="138"/>
      <c r="AL126" s="138"/>
      <c r="AM126" s="138"/>
      <c r="AN126" s="138"/>
      <c r="AO126" s="138"/>
      <c r="AP126" s="138"/>
      <c r="AQ126" s="138"/>
      <c r="AR126" s="138"/>
      <c r="AS126" s="138"/>
      <c r="AT126" s="138"/>
      <c r="AU126" s="138"/>
      <c r="AV126" s="138"/>
      <c r="AW126" s="138"/>
      <c r="AX126" s="138"/>
      <c r="AY126" s="138"/>
      <c r="AZ126" s="138"/>
      <c r="BA126" s="138"/>
      <c r="BB126" s="138"/>
      <c r="BC126" s="138"/>
      <c r="BD126" s="138"/>
      <c r="BE126" s="138"/>
      <c r="BF126" s="138"/>
      <c r="BG126" s="138"/>
      <c r="BH126" s="138"/>
    </row>
    <row r="127" spans="1:60" x14ac:dyDescent="0.2">
      <c r="A127" s="3"/>
      <c r="B127" s="4"/>
      <c r="C127" s="178"/>
      <c r="D127" s="6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AE127">
        <v>15</v>
      </c>
      <c r="AF127">
        <v>21</v>
      </c>
    </row>
    <row r="128" spans="1:60" x14ac:dyDescent="0.2">
      <c r="A128" s="141"/>
      <c r="B128" s="142" t="s">
        <v>31</v>
      </c>
      <c r="C128" s="179"/>
      <c r="D128" s="143"/>
      <c r="E128" s="144"/>
      <c r="F128" s="144"/>
      <c r="G128" s="172">
        <f>SUM(G123+G116+G114+G110+G101+G92+G90+G71+G66+G54+G47+G43+G41+G29+G26+G24+G21+G8)</f>
        <v>0</v>
      </c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AE128">
        <f>SUMIF(L7:L126,AE127,G7:G126)</f>
        <v>0</v>
      </c>
      <c r="AF128">
        <f>SUMIF(L7:L126,AF127,G7:G126)</f>
        <v>0</v>
      </c>
      <c r="AG128" t="s">
        <v>283</v>
      </c>
    </row>
    <row r="129" spans="1:33" x14ac:dyDescent="0.2">
      <c r="A129" s="3"/>
      <c r="B129" s="4"/>
      <c r="C129" s="178"/>
      <c r="D129" s="6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1:33" x14ac:dyDescent="0.2">
      <c r="A130" s="250" t="s">
        <v>284</v>
      </c>
      <c r="B130" s="250"/>
      <c r="C130" s="251"/>
      <c r="D130" s="6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spans="1:33" x14ac:dyDescent="0.2">
      <c r="A131" s="231"/>
      <c r="B131" s="232"/>
      <c r="C131" s="233"/>
      <c r="D131" s="232"/>
      <c r="E131" s="232"/>
      <c r="F131" s="232"/>
      <c r="G131" s="234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AG131" t="s">
        <v>285</v>
      </c>
    </row>
    <row r="132" spans="1:33" x14ac:dyDescent="0.2">
      <c r="A132" s="235"/>
      <c r="B132" s="236"/>
      <c r="C132" s="237"/>
      <c r="D132" s="236"/>
      <c r="E132" s="236"/>
      <c r="F132" s="236"/>
      <c r="G132" s="238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spans="1:33" x14ac:dyDescent="0.2">
      <c r="A133" s="235"/>
      <c r="B133" s="236"/>
      <c r="C133" s="237"/>
      <c r="D133" s="236"/>
      <c r="E133" s="236"/>
      <c r="F133" s="236"/>
      <c r="G133" s="238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spans="1:33" x14ac:dyDescent="0.2">
      <c r="A134" s="235"/>
      <c r="B134" s="236"/>
      <c r="C134" s="237"/>
      <c r="D134" s="236"/>
      <c r="E134" s="236"/>
      <c r="F134" s="236"/>
      <c r="G134" s="238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spans="1:33" x14ac:dyDescent="0.2">
      <c r="A135" s="239"/>
      <c r="B135" s="240"/>
      <c r="C135" s="241"/>
      <c r="D135" s="240"/>
      <c r="E135" s="240"/>
      <c r="F135" s="240"/>
      <c r="G135" s="242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spans="1:33" x14ac:dyDescent="0.2">
      <c r="A136" s="3"/>
      <c r="B136" s="4"/>
      <c r="C136" s="178"/>
      <c r="D136" s="6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spans="1:33" x14ac:dyDescent="0.2">
      <c r="C137" s="180"/>
      <c r="D137" s="10"/>
      <c r="AG137" t="s">
        <v>286</v>
      </c>
    </row>
    <row r="138" spans="1:33" x14ac:dyDescent="0.2">
      <c r="D138" s="10"/>
    </row>
    <row r="139" spans="1:33" x14ac:dyDescent="0.2">
      <c r="D139" s="10"/>
    </row>
    <row r="140" spans="1:33" x14ac:dyDescent="0.2">
      <c r="D140" s="10"/>
    </row>
    <row r="141" spans="1:33" x14ac:dyDescent="0.2">
      <c r="D141" s="10"/>
    </row>
    <row r="142" spans="1:33" x14ac:dyDescent="0.2">
      <c r="D142" s="10"/>
    </row>
    <row r="143" spans="1:33" x14ac:dyDescent="0.2">
      <c r="D143" s="10"/>
    </row>
    <row r="144" spans="1:33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  <row r="5001" spans="4:4" x14ac:dyDescent="0.2">
      <c r="D5001" s="10"/>
    </row>
    <row r="5002" spans="4:4" x14ac:dyDescent="0.2">
      <c r="D5002" s="10"/>
    </row>
  </sheetData>
  <mergeCells count="6">
    <mergeCell ref="A131:G135"/>
    <mergeCell ref="A1:G1"/>
    <mergeCell ref="C2:G2"/>
    <mergeCell ref="C3:G3"/>
    <mergeCell ref="C4:G4"/>
    <mergeCell ref="A130:C130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46</vt:i4>
      </vt:variant>
    </vt:vector>
  </HeadingPairs>
  <TitlesOfParts>
    <vt:vector size="50" baseType="lpstr">
      <vt:lpstr>Pokyny pro vyplnění</vt:lpstr>
      <vt:lpstr>Stavba</vt:lpstr>
      <vt:lpstr>VzorPolozky</vt:lpstr>
      <vt:lpstr>01 02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02 Pol'!Názvy_tisku</vt:lpstr>
      <vt:lpstr>oadresa</vt:lpstr>
      <vt:lpstr>Stavba!Objednatel</vt:lpstr>
      <vt:lpstr>Stavba!Objekt</vt:lpstr>
      <vt:lpstr>'01 02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knezek</dc:creator>
  <cp:lastModifiedBy>Čihánková Ivana</cp:lastModifiedBy>
  <cp:lastPrinted>2022-04-11T08:27:42Z</cp:lastPrinted>
  <dcterms:created xsi:type="dcterms:W3CDTF">2009-04-08T07:15:50Z</dcterms:created>
  <dcterms:modified xsi:type="dcterms:W3CDTF">2025-06-04T06:30:44Z</dcterms:modified>
</cp:coreProperties>
</file>