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40 NOV\"/>
    </mc:Choice>
  </mc:AlternateContent>
  <xr:revisionPtr revIDLastSave="0" documentId="8_{72FE296C-AECE-4694-840D-31D1CF31D82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kapitulace stavby" sheetId="1" state="veryHidden" r:id="rId1"/>
    <sheet name="4 - Bytová jednotka č.4" sheetId="2" r:id="rId2"/>
  </sheets>
  <definedNames>
    <definedName name="_xlnm._FilterDatabase" localSheetId="1" hidden="1">'4 - Bytová jednotka č.4'!$C$139:$K$428</definedName>
    <definedName name="_xlnm.Print_Titles" localSheetId="1">'4 - Bytová jednotka č.4'!$139:$139</definedName>
    <definedName name="_xlnm.Print_Titles" localSheetId="0">'Rekapitulace stavby'!$92:$92</definedName>
    <definedName name="_xlnm.Print_Area" localSheetId="1">'4 - Bytová jednotka č.4'!$C$4:$J$76,'4 - Bytová jednotka č.4'!$C$82:$J$121,'4 - Bytová jednotka č.4'!$C$127:$K$428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428" i="2"/>
  <c r="BH428" i="2"/>
  <c r="BG428" i="2"/>
  <c r="BE428" i="2"/>
  <c r="T428" i="2"/>
  <c r="T427" i="2"/>
  <c r="R428" i="2"/>
  <c r="R427" i="2"/>
  <c r="P428" i="2"/>
  <c r="P427" i="2"/>
  <c r="BI426" i="2"/>
  <c r="BH426" i="2"/>
  <c r="BG426" i="2"/>
  <c r="BE426" i="2"/>
  <c r="T426" i="2"/>
  <c r="T425" i="2"/>
  <c r="T424" i="2" s="1"/>
  <c r="R426" i="2"/>
  <c r="R425" i="2" s="1"/>
  <c r="R424" i="2" s="1"/>
  <c r="P426" i="2"/>
  <c r="P425" i="2"/>
  <c r="P424" i="2" s="1"/>
  <c r="BI421" i="2"/>
  <c r="BH421" i="2"/>
  <c r="BG421" i="2"/>
  <c r="BE421" i="2"/>
  <c r="T421" i="2"/>
  <c r="R421" i="2"/>
  <c r="P421" i="2"/>
  <c r="BI418" i="2"/>
  <c r="BH418" i="2"/>
  <c r="BG418" i="2"/>
  <c r="BE418" i="2"/>
  <c r="T418" i="2"/>
  <c r="R418" i="2"/>
  <c r="P418" i="2"/>
  <c r="BI414" i="2"/>
  <c r="BH414" i="2"/>
  <c r="BG414" i="2"/>
  <c r="BE414" i="2"/>
  <c r="T414" i="2"/>
  <c r="R414" i="2"/>
  <c r="P414" i="2"/>
  <c r="BI401" i="2"/>
  <c r="BH401" i="2"/>
  <c r="BG401" i="2"/>
  <c r="BE401" i="2"/>
  <c r="T401" i="2"/>
  <c r="R401" i="2"/>
  <c r="P401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2" i="2"/>
  <c r="BH392" i="2"/>
  <c r="BG392" i="2"/>
  <c r="BE392" i="2"/>
  <c r="T392" i="2"/>
  <c r="R392" i="2"/>
  <c r="P392" i="2"/>
  <c r="BI383" i="2"/>
  <c r="BH383" i="2"/>
  <c r="BG383" i="2"/>
  <c r="BE383" i="2"/>
  <c r="T383" i="2"/>
  <c r="R383" i="2"/>
  <c r="P383" i="2"/>
  <c r="BI381" i="2"/>
  <c r="BH381" i="2"/>
  <c r="BG381" i="2"/>
  <c r="BE381" i="2"/>
  <c r="T381" i="2"/>
  <c r="R381" i="2"/>
  <c r="P381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0" i="2"/>
  <c r="BH370" i="2"/>
  <c r="BG370" i="2"/>
  <c r="BE370" i="2"/>
  <c r="T370" i="2"/>
  <c r="R370" i="2"/>
  <c r="P370" i="2"/>
  <c r="BI366" i="2"/>
  <c r="BH366" i="2"/>
  <c r="BG366" i="2"/>
  <c r="BE366" i="2"/>
  <c r="T366" i="2"/>
  <c r="R366" i="2"/>
  <c r="P366" i="2"/>
  <c r="BI364" i="2"/>
  <c r="BH364" i="2"/>
  <c r="BG364" i="2"/>
  <c r="BE364" i="2"/>
  <c r="T364" i="2"/>
  <c r="R364" i="2"/>
  <c r="P364" i="2"/>
  <c r="BI360" i="2"/>
  <c r="BH360" i="2"/>
  <c r="BG360" i="2"/>
  <c r="BE360" i="2"/>
  <c r="T360" i="2"/>
  <c r="R360" i="2"/>
  <c r="P360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5" i="2"/>
  <c r="BH355" i="2"/>
  <c r="BG355" i="2"/>
  <c r="BE355" i="2"/>
  <c r="T355" i="2"/>
  <c r="R355" i="2"/>
  <c r="P355" i="2"/>
  <c r="BI353" i="2"/>
  <c r="BH353" i="2"/>
  <c r="BG353" i="2"/>
  <c r="BE353" i="2"/>
  <c r="T353" i="2"/>
  <c r="R353" i="2"/>
  <c r="P353" i="2"/>
  <c r="BI349" i="2"/>
  <c r="BH349" i="2"/>
  <c r="BG349" i="2"/>
  <c r="BE349" i="2"/>
  <c r="T349" i="2"/>
  <c r="R349" i="2"/>
  <c r="P349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39" i="2"/>
  <c r="BH339" i="2"/>
  <c r="BG339" i="2"/>
  <c r="BE339" i="2"/>
  <c r="T339" i="2"/>
  <c r="R339" i="2"/>
  <c r="P339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3" i="2"/>
  <c r="BH323" i="2"/>
  <c r="BG323" i="2"/>
  <c r="BE323" i="2"/>
  <c r="T323" i="2"/>
  <c r="R323" i="2"/>
  <c r="P323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1" i="2"/>
  <c r="BH311" i="2"/>
  <c r="BG311" i="2"/>
  <c r="BE311" i="2"/>
  <c r="T311" i="2"/>
  <c r="R311" i="2"/>
  <c r="P311" i="2"/>
  <c r="BI306" i="2"/>
  <c r="BH306" i="2"/>
  <c r="BG306" i="2"/>
  <c r="BE306" i="2"/>
  <c r="T306" i="2"/>
  <c r="R306" i="2"/>
  <c r="P306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1" i="2"/>
  <c r="BH221" i="2"/>
  <c r="BG221" i="2"/>
  <c r="BE221" i="2"/>
  <c r="T221" i="2"/>
  <c r="R221" i="2"/>
  <c r="P221" i="2"/>
  <c r="BI219" i="2"/>
  <c r="BH219" i="2"/>
  <c r="BG219" i="2"/>
  <c r="BE219" i="2"/>
  <c r="T219" i="2"/>
  <c r="R219" i="2"/>
  <c r="P219" i="2"/>
  <c r="BI216" i="2"/>
  <c r="BH216" i="2"/>
  <c r="BG216" i="2"/>
  <c r="BE216" i="2"/>
  <c r="T216" i="2"/>
  <c r="R216" i="2"/>
  <c r="P216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R209" i="2"/>
  <c r="P209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5" i="2"/>
  <c r="BH185" i="2"/>
  <c r="BG185" i="2"/>
  <c r="BE185" i="2"/>
  <c r="T185" i="2"/>
  <c r="R185" i="2"/>
  <c r="P185" i="2"/>
  <c r="BI181" i="2"/>
  <c r="BH181" i="2"/>
  <c r="BG181" i="2"/>
  <c r="BE181" i="2"/>
  <c r="T181" i="2"/>
  <c r="R181" i="2"/>
  <c r="P181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69" i="2"/>
  <c r="BH169" i="2"/>
  <c r="BG169" i="2"/>
  <c r="BE169" i="2"/>
  <c r="T169" i="2"/>
  <c r="R169" i="2"/>
  <c r="P169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1" i="2"/>
  <c r="BH161" i="2"/>
  <c r="BG161" i="2"/>
  <c r="BE161" i="2"/>
  <c r="T161" i="2"/>
  <c r="R161" i="2"/>
  <c r="P161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3" i="2"/>
  <c r="BH143" i="2"/>
  <c r="BG143" i="2"/>
  <c r="BE143" i="2"/>
  <c r="T143" i="2"/>
  <c r="R143" i="2"/>
  <c r="P143" i="2"/>
  <c r="J136" i="2"/>
  <c r="F134" i="2"/>
  <c r="E132" i="2"/>
  <c r="J91" i="2"/>
  <c r="F89" i="2"/>
  <c r="E87" i="2"/>
  <c r="J24" i="2"/>
  <c r="E24" i="2"/>
  <c r="J137" i="2" s="1"/>
  <c r="J23" i="2"/>
  <c r="J18" i="2"/>
  <c r="E18" i="2"/>
  <c r="F137" i="2" s="1"/>
  <c r="J17" i="2"/>
  <c r="J15" i="2"/>
  <c r="E15" i="2"/>
  <c r="F136" i="2" s="1"/>
  <c r="J14" i="2"/>
  <c r="J12" i="2"/>
  <c r="J134" i="2"/>
  <c r="E7" i="2"/>
  <c r="E130" i="2"/>
  <c r="L90" i="1"/>
  <c r="AM90" i="1"/>
  <c r="AM89" i="1"/>
  <c r="L89" i="1"/>
  <c r="AM87" i="1"/>
  <c r="L87" i="1"/>
  <c r="L85" i="1"/>
  <c r="L84" i="1"/>
  <c r="BK428" i="2"/>
  <c r="BK426" i="2"/>
  <c r="J421" i="2"/>
  <c r="J418" i="2"/>
  <c r="J414" i="2"/>
  <c r="J401" i="2"/>
  <c r="BK399" i="2"/>
  <c r="J399" i="2"/>
  <c r="J398" i="2"/>
  <c r="J392" i="2"/>
  <c r="BK383" i="2"/>
  <c r="BK381" i="2"/>
  <c r="J381" i="2"/>
  <c r="J378" i="2"/>
  <c r="J377" i="2"/>
  <c r="J375" i="2"/>
  <c r="J374" i="2"/>
  <c r="BK373" i="2"/>
  <c r="BK372" i="2"/>
  <c r="J372" i="2"/>
  <c r="BK370" i="2"/>
  <c r="BK366" i="2"/>
  <c r="BK364" i="2"/>
  <c r="J364" i="2"/>
  <c r="J360" i="2"/>
  <c r="J358" i="2"/>
  <c r="BK357" i="2"/>
  <c r="BK355" i="2"/>
  <c r="BK353" i="2"/>
  <c r="BK349" i="2"/>
  <c r="BK347" i="2"/>
  <c r="J346" i="2"/>
  <c r="BK343" i="2"/>
  <c r="BK342" i="2"/>
  <c r="J339" i="2"/>
  <c r="BK337" i="2"/>
  <c r="BK336" i="2"/>
  <c r="BK335" i="2"/>
  <c r="J334" i="2"/>
  <c r="BK333" i="2"/>
  <c r="BK332" i="2"/>
  <c r="J332" i="2"/>
  <c r="J331" i="2"/>
  <c r="J330" i="2"/>
  <c r="J329" i="2"/>
  <c r="BK328" i="2"/>
  <c r="J328" i="2"/>
  <c r="J327" i="2"/>
  <c r="J321" i="2"/>
  <c r="J320" i="2"/>
  <c r="J316" i="2"/>
  <c r="J315" i="2"/>
  <c r="BK306" i="2"/>
  <c r="J306" i="2"/>
  <c r="BK304" i="2"/>
  <c r="J303" i="2"/>
  <c r="J302" i="2"/>
  <c r="J301" i="2"/>
  <c r="BK300" i="2"/>
  <c r="J298" i="2"/>
  <c r="J297" i="2"/>
  <c r="J296" i="2"/>
  <c r="BK295" i="2"/>
  <c r="BK294" i="2"/>
  <c r="BK293" i="2"/>
  <c r="BK292" i="2"/>
  <c r="BK291" i="2"/>
  <c r="BK290" i="2"/>
  <c r="BK289" i="2"/>
  <c r="BK288" i="2"/>
  <c r="BK287" i="2"/>
  <c r="J286" i="2"/>
  <c r="J285" i="2"/>
  <c r="BK284" i="2"/>
  <c r="J283" i="2"/>
  <c r="BK282" i="2"/>
  <c r="J280" i="2"/>
  <c r="J278" i="2"/>
  <c r="J276" i="2"/>
  <c r="BK275" i="2"/>
  <c r="J274" i="2"/>
  <c r="BK273" i="2"/>
  <c r="BK272" i="2"/>
  <c r="J271" i="2"/>
  <c r="J270" i="2"/>
  <c r="BK269" i="2"/>
  <c r="BK268" i="2"/>
  <c r="J267" i="2"/>
  <c r="BK266" i="2"/>
  <c r="BK265" i="2"/>
  <c r="BK264" i="2"/>
  <c r="J263" i="2"/>
  <c r="J262" i="2"/>
  <c r="J261" i="2"/>
  <c r="BK260" i="2"/>
  <c r="BK259" i="2"/>
  <c r="J258" i="2"/>
  <c r="J257" i="2"/>
  <c r="J256" i="2"/>
  <c r="J254" i="2"/>
  <c r="J253" i="2"/>
  <c r="J251" i="2"/>
  <c r="J250" i="2"/>
  <c r="BK249" i="2"/>
  <c r="J248" i="2"/>
  <c r="J247" i="2"/>
  <c r="BK246" i="2"/>
  <c r="BK245" i="2"/>
  <c r="J244" i="2"/>
  <c r="BK242" i="2"/>
  <c r="J241" i="2"/>
  <c r="BK240" i="2"/>
  <c r="J237" i="2"/>
  <c r="J236" i="2"/>
  <c r="BK235" i="2"/>
  <c r="J234" i="2"/>
  <c r="J233" i="2"/>
  <c r="J231" i="2"/>
  <c r="BK230" i="2"/>
  <c r="J228" i="2"/>
  <c r="BK227" i="2"/>
  <c r="J221" i="2"/>
  <c r="J219" i="2"/>
  <c r="J216" i="2"/>
  <c r="J212" i="2"/>
  <c r="BK209" i="2"/>
  <c r="J206" i="2"/>
  <c r="J205" i="2"/>
  <c r="J204" i="2"/>
  <c r="J202" i="2"/>
  <c r="J200" i="2"/>
  <c r="BK199" i="2"/>
  <c r="J197" i="2"/>
  <c r="BK196" i="2"/>
  <c r="BK192" i="2"/>
  <c r="BK190" i="2"/>
  <c r="J185" i="2"/>
  <c r="BK181" i="2"/>
  <c r="BK175" i="2"/>
  <c r="J173" i="2"/>
  <c r="BK172" i="2"/>
  <c r="J169" i="2"/>
  <c r="BK166" i="2"/>
  <c r="BK165" i="2"/>
  <c r="BK164" i="2"/>
  <c r="J161" i="2"/>
  <c r="BK157" i="2"/>
  <c r="BK155" i="2"/>
  <c r="J155" i="2"/>
  <c r="BK151" i="2"/>
  <c r="J151" i="2"/>
  <c r="BK150" i="2"/>
  <c r="J150" i="2"/>
  <c r="BK149" i="2"/>
  <c r="J149" i="2"/>
  <c r="BK148" i="2"/>
  <c r="J148" i="2"/>
  <c r="BK147" i="2"/>
  <c r="J147" i="2"/>
  <c r="BK146" i="2"/>
  <c r="J146" i="2"/>
  <c r="BK143" i="2"/>
  <c r="J143" i="2"/>
  <c r="AS94" i="1"/>
  <c r="J428" i="2"/>
  <c r="J426" i="2"/>
  <c r="BK421" i="2"/>
  <c r="BK418" i="2"/>
  <c r="BK414" i="2"/>
  <c r="BK401" i="2"/>
  <c r="BK398" i="2"/>
  <c r="BK392" i="2"/>
  <c r="J383" i="2"/>
  <c r="BK378" i="2"/>
  <c r="BK377" i="2"/>
  <c r="BK375" i="2"/>
  <c r="BK374" i="2"/>
  <c r="J373" i="2"/>
  <c r="J370" i="2"/>
  <c r="J366" i="2"/>
  <c r="BK360" i="2"/>
  <c r="BK358" i="2"/>
  <c r="J357" i="2"/>
  <c r="J355" i="2"/>
  <c r="J353" i="2"/>
  <c r="J349" i="2"/>
  <c r="J347" i="2"/>
  <c r="BK346" i="2"/>
  <c r="J343" i="2"/>
  <c r="J342" i="2"/>
  <c r="BK339" i="2"/>
  <c r="J337" i="2"/>
  <c r="J336" i="2"/>
  <c r="J335" i="2"/>
  <c r="BK334" i="2"/>
  <c r="J333" i="2"/>
  <c r="BK331" i="2"/>
  <c r="BK330" i="2"/>
  <c r="BK329" i="2"/>
  <c r="BK327" i="2"/>
  <c r="BK323" i="2"/>
  <c r="J323" i="2"/>
  <c r="BK321" i="2"/>
  <c r="BK320" i="2"/>
  <c r="BK317" i="2"/>
  <c r="J317" i="2"/>
  <c r="BK316" i="2"/>
  <c r="BK315" i="2"/>
  <c r="BK311" i="2"/>
  <c r="J311" i="2"/>
  <c r="J304" i="2"/>
  <c r="BK303" i="2"/>
  <c r="BK302" i="2"/>
  <c r="BK301" i="2"/>
  <c r="J300" i="2"/>
  <c r="BK298" i="2"/>
  <c r="BK297" i="2"/>
  <c r="BK296" i="2"/>
  <c r="J295" i="2"/>
  <c r="J294" i="2"/>
  <c r="J293" i="2"/>
  <c r="J292" i="2"/>
  <c r="J291" i="2"/>
  <c r="J290" i="2"/>
  <c r="J289" i="2"/>
  <c r="J288" i="2"/>
  <c r="J287" i="2"/>
  <c r="BK286" i="2"/>
  <c r="BK285" i="2"/>
  <c r="J284" i="2"/>
  <c r="BK283" i="2"/>
  <c r="J282" i="2"/>
  <c r="BK280" i="2"/>
  <c r="BK279" i="2"/>
  <c r="J279" i="2"/>
  <c r="BK278" i="2"/>
  <c r="BK276" i="2"/>
  <c r="J275" i="2"/>
  <c r="BK274" i="2"/>
  <c r="J273" i="2"/>
  <c r="J272" i="2"/>
  <c r="BK271" i="2"/>
  <c r="BK270" i="2"/>
  <c r="J269" i="2"/>
  <c r="J268" i="2"/>
  <c r="BK267" i="2"/>
  <c r="J266" i="2"/>
  <c r="J265" i="2"/>
  <c r="J264" i="2"/>
  <c r="BK263" i="2"/>
  <c r="BK262" i="2"/>
  <c r="BK261" i="2"/>
  <c r="J260" i="2"/>
  <c r="J259" i="2"/>
  <c r="BK258" i="2"/>
  <c r="BK257" i="2"/>
  <c r="BK256" i="2"/>
  <c r="BK254" i="2"/>
  <c r="BK253" i="2"/>
  <c r="BK252" i="2"/>
  <c r="J252" i="2"/>
  <c r="BK251" i="2"/>
  <c r="BK250" i="2"/>
  <c r="J249" i="2"/>
  <c r="BK248" i="2"/>
  <c r="BK247" i="2"/>
  <c r="J246" i="2"/>
  <c r="J245" i="2"/>
  <c r="BK244" i="2"/>
  <c r="J242" i="2"/>
  <c r="BK241" i="2"/>
  <c r="J240" i="2"/>
  <c r="BK237" i="2"/>
  <c r="BK236" i="2"/>
  <c r="J235" i="2"/>
  <c r="BK234" i="2"/>
  <c r="BK233" i="2"/>
  <c r="BK231" i="2"/>
  <c r="J230" i="2"/>
  <c r="BK228" i="2"/>
  <c r="J227" i="2"/>
  <c r="BK221" i="2"/>
  <c r="BK219" i="2"/>
  <c r="BK216" i="2"/>
  <c r="BK212" i="2"/>
  <c r="J209" i="2"/>
  <c r="BK206" i="2"/>
  <c r="BK205" i="2"/>
  <c r="BK204" i="2"/>
  <c r="BK202" i="2"/>
  <c r="BK200" i="2"/>
  <c r="J199" i="2"/>
  <c r="BK197" i="2"/>
  <c r="J196" i="2"/>
  <c r="J192" i="2"/>
  <c r="J190" i="2"/>
  <c r="BK185" i="2"/>
  <c r="J181" i="2"/>
  <c r="J175" i="2"/>
  <c r="BK173" i="2"/>
  <c r="J172" i="2"/>
  <c r="BK169" i="2"/>
  <c r="J166" i="2"/>
  <c r="J165" i="2"/>
  <c r="J164" i="2"/>
  <c r="BK161" i="2"/>
  <c r="J157" i="2"/>
  <c r="BK142" i="2" l="1"/>
  <c r="R142" i="2"/>
  <c r="BK174" i="2"/>
  <c r="J174" i="2" s="1"/>
  <c r="J99" i="2" s="1"/>
  <c r="R174" i="2"/>
  <c r="BK195" i="2"/>
  <c r="J195" i="2"/>
  <c r="J100" i="2" s="1"/>
  <c r="R195" i="2"/>
  <c r="BK203" i="2"/>
  <c r="J203" i="2" s="1"/>
  <c r="J101" i="2" s="1"/>
  <c r="R203" i="2"/>
  <c r="T203" i="2"/>
  <c r="P208" i="2"/>
  <c r="T208" i="2"/>
  <c r="R232" i="2"/>
  <c r="BK243" i="2"/>
  <c r="J243" i="2" s="1"/>
  <c r="J105" i="2" s="1"/>
  <c r="P243" i="2"/>
  <c r="BK255" i="2"/>
  <c r="J255" i="2" s="1"/>
  <c r="J106" i="2" s="1"/>
  <c r="R255" i="2"/>
  <c r="R338" i="2"/>
  <c r="P142" i="2"/>
  <c r="T142" i="2"/>
  <c r="P174" i="2"/>
  <c r="T174" i="2"/>
  <c r="P195" i="2"/>
  <c r="T195" i="2"/>
  <c r="P203" i="2"/>
  <c r="BK208" i="2"/>
  <c r="J208" i="2"/>
  <c r="J103" i="2" s="1"/>
  <c r="R208" i="2"/>
  <c r="BK232" i="2"/>
  <c r="J232" i="2" s="1"/>
  <c r="J104" i="2" s="1"/>
  <c r="P232" i="2"/>
  <c r="T232" i="2"/>
  <c r="R243" i="2"/>
  <c r="T243" i="2"/>
  <c r="P255" i="2"/>
  <c r="T255" i="2"/>
  <c r="BK277" i="2"/>
  <c r="J277" i="2" s="1"/>
  <c r="J107" i="2" s="1"/>
  <c r="P277" i="2"/>
  <c r="R277" i="2"/>
  <c r="T277" i="2"/>
  <c r="BK281" i="2"/>
  <c r="J281" i="2" s="1"/>
  <c r="J108" i="2" s="1"/>
  <c r="P281" i="2"/>
  <c r="R281" i="2"/>
  <c r="T281" i="2"/>
  <c r="BK299" i="2"/>
  <c r="J299" i="2" s="1"/>
  <c r="J109" i="2" s="1"/>
  <c r="P299" i="2"/>
  <c r="R299" i="2"/>
  <c r="T299" i="2"/>
  <c r="BK305" i="2"/>
  <c r="J305" i="2" s="1"/>
  <c r="J110" i="2" s="1"/>
  <c r="P305" i="2"/>
  <c r="R305" i="2"/>
  <c r="T305" i="2"/>
  <c r="BK322" i="2"/>
  <c r="J322" i="2" s="1"/>
  <c r="J111" i="2" s="1"/>
  <c r="P322" i="2"/>
  <c r="R322" i="2"/>
  <c r="T322" i="2"/>
  <c r="BK338" i="2"/>
  <c r="J338" i="2" s="1"/>
  <c r="J112" i="2" s="1"/>
  <c r="P338" i="2"/>
  <c r="T338" i="2"/>
  <c r="BK348" i="2"/>
  <c r="J348" i="2" s="1"/>
  <c r="J113" i="2" s="1"/>
  <c r="P348" i="2"/>
  <c r="R348" i="2"/>
  <c r="T348" i="2"/>
  <c r="BK359" i="2"/>
  <c r="J359" i="2" s="1"/>
  <c r="J114" i="2" s="1"/>
  <c r="P359" i="2"/>
  <c r="R359" i="2"/>
  <c r="T359" i="2"/>
  <c r="BK376" i="2"/>
  <c r="J376" i="2" s="1"/>
  <c r="J115" i="2" s="1"/>
  <c r="P376" i="2"/>
  <c r="R376" i="2"/>
  <c r="T376" i="2"/>
  <c r="BK382" i="2"/>
  <c r="J382" i="2" s="1"/>
  <c r="J116" i="2" s="1"/>
  <c r="P382" i="2"/>
  <c r="R382" i="2"/>
  <c r="T382" i="2"/>
  <c r="BK400" i="2"/>
  <c r="J400" i="2"/>
  <c r="J117" i="2" s="1"/>
  <c r="P400" i="2"/>
  <c r="R400" i="2"/>
  <c r="T400" i="2"/>
  <c r="BF155" i="2"/>
  <c r="BF161" i="2"/>
  <c r="BF166" i="2"/>
  <c r="BF173" i="2"/>
  <c r="BF175" i="2"/>
  <c r="BF181" i="2"/>
  <c r="BF190" i="2"/>
  <c r="BF196" i="2"/>
  <c r="BF197" i="2"/>
  <c r="BF199" i="2"/>
  <c r="BF200" i="2"/>
  <c r="BF209" i="2"/>
  <c r="BF212" i="2"/>
  <c r="BF231" i="2"/>
  <c r="BF234" i="2"/>
  <c r="BF241" i="2"/>
  <c r="BF242" i="2"/>
  <c r="BF245" i="2"/>
  <c r="BF248" i="2"/>
  <c r="BF249" i="2"/>
  <c r="BF250" i="2"/>
  <c r="BF251" i="2"/>
  <c r="BF253" i="2"/>
  <c r="BF257" i="2"/>
  <c r="BF258" i="2"/>
  <c r="BF259" i="2"/>
  <c r="BF262" i="2"/>
  <c r="BF263" i="2"/>
  <c r="BF265" i="2"/>
  <c r="BF268" i="2"/>
  <c r="BF269" i="2"/>
  <c r="BF270" i="2"/>
  <c r="BF271" i="2"/>
  <c r="BF273" i="2"/>
  <c r="BF274" i="2"/>
  <c r="BF275" i="2"/>
  <c r="BF276" i="2"/>
  <c r="BF278" i="2"/>
  <c r="BF282" i="2"/>
  <c r="BF286" i="2"/>
  <c r="BF287" i="2"/>
  <c r="BF288" i="2"/>
  <c r="BF289" i="2"/>
  <c r="BF291" i="2"/>
  <c r="BF292" i="2"/>
  <c r="BF296" i="2"/>
  <c r="BF297" i="2"/>
  <c r="BF301" i="2"/>
  <c r="BF303" i="2"/>
  <c r="BF306" i="2"/>
  <c r="BF311" i="2"/>
  <c r="BF316" i="2"/>
  <c r="BF320" i="2"/>
  <c r="BF327" i="2"/>
  <c r="BF334" i="2"/>
  <c r="BF335" i="2"/>
  <c r="BF336" i="2"/>
  <c r="BF337" i="2"/>
  <c r="BF342" i="2"/>
  <c r="BF346" i="2"/>
  <c r="BF349" i="2"/>
  <c r="BF353" i="2"/>
  <c r="BF360" i="2"/>
  <c r="BF364" i="2"/>
  <c r="BF370" i="2"/>
  <c r="BF374" i="2"/>
  <c r="BF375" i="2"/>
  <c r="BF392" i="2"/>
  <c r="BF398" i="2"/>
  <c r="BF399" i="2"/>
  <c r="BF426" i="2"/>
  <c r="BF428" i="2"/>
  <c r="E85" i="2"/>
  <c r="J89" i="2"/>
  <c r="F91" i="2"/>
  <c r="F92" i="2"/>
  <c r="J92" i="2"/>
  <c r="BF143" i="2"/>
  <c r="BF146" i="2"/>
  <c r="BF147" i="2"/>
  <c r="BF148" i="2"/>
  <c r="BF149" i="2"/>
  <c r="BF150" i="2"/>
  <c r="BF151" i="2"/>
  <c r="BF157" i="2"/>
  <c r="BF164" i="2"/>
  <c r="BF165" i="2"/>
  <c r="BF169" i="2"/>
  <c r="BF172" i="2"/>
  <c r="BF185" i="2"/>
  <c r="BF192" i="2"/>
  <c r="BF202" i="2"/>
  <c r="BF204" i="2"/>
  <c r="BF205" i="2"/>
  <c r="BF206" i="2"/>
  <c r="BF216" i="2"/>
  <c r="BF219" i="2"/>
  <c r="BF221" i="2"/>
  <c r="BF227" i="2"/>
  <c r="BF228" i="2"/>
  <c r="BF230" i="2"/>
  <c r="BF233" i="2"/>
  <c r="BF235" i="2"/>
  <c r="BF236" i="2"/>
  <c r="BF237" i="2"/>
  <c r="BF240" i="2"/>
  <c r="BF244" i="2"/>
  <c r="BF246" i="2"/>
  <c r="BF247" i="2"/>
  <c r="BF252" i="2"/>
  <c r="BF254" i="2"/>
  <c r="BF256" i="2"/>
  <c r="BF260" i="2"/>
  <c r="BF261" i="2"/>
  <c r="BF264" i="2"/>
  <c r="BF266" i="2"/>
  <c r="BF267" i="2"/>
  <c r="BF272" i="2"/>
  <c r="BF279" i="2"/>
  <c r="BF280" i="2"/>
  <c r="BF283" i="2"/>
  <c r="BF284" i="2"/>
  <c r="BF285" i="2"/>
  <c r="BF290" i="2"/>
  <c r="BF293" i="2"/>
  <c r="BF294" i="2"/>
  <c r="BF295" i="2"/>
  <c r="BF298" i="2"/>
  <c r="BF300" i="2"/>
  <c r="BF302" i="2"/>
  <c r="BF304" i="2"/>
  <c r="BF315" i="2"/>
  <c r="BF317" i="2"/>
  <c r="BF321" i="2"/>
  <c r="BF323" i="2"/>
  <c r="BF328" i="2"/>
  <c r="BF329" i="2"/>
  <c r="BF330" i="2"/>
  <c r="BF331" i="2"/>
  <c r="BF332" i="2"/>
  <c r="BF333" i="2"/>
  <c r="BF339" i="2"/>
  <c r="BF343" i="2"/>
  <c r="BF347" i="2"/>
  <c r="BF355" i="2"/>
  <c r="BF357" i="2"/>
  <c r="BF358" i="2"/>
  <c r="BF366" i="2"/>
  <c r="BF372" i="2"/>
  <c r="BF373" i="2"/>
  <c r="BF377" i="2"/>
  <c r="BF378" i="2"/>
  <c r="BF381" i="2"/>
  <c r="BF383" i="2"/>
  <c r="BF401" i="2"/>
  <c r="BF414" i="2"/>
  <c r="BF418" i="2"/>
  <c r="BF421" i="2"/>
  <c r="BK425" i="2"/>
  <c r="J425" i="2" s="1"/>
  <c r="J119" i="2" s="1"/>
  <c r="BK427" i="2"/>
  <c r="J427" i="2" s="1"/>
  <c r="J120" i="2" s="1"/>
  <c r="J33" i="2"/>
  <c r="AV95" i="1" s="1"/>
  <c r="F33" i="2"/>
  <c r="AZ95" i="1" s="1"/>
  <c r="AZ94" i="1" s="1"/>
  <c r="W29" i="1" s="1"/>
  <c r="F36" i="2"/>
  <c r="BC95" i="1" s="1"/>
  <c r="BC94" i="1" s="1"/>
  <c r="W32" i="1" s="1"/>
  <c r="F37" i="2"/>
  <c r="BD95" i="1" s="1"/>
  <c r="BD94" i="1" s="1"/>
  <c r="W33" i="1" s="1"/>
  <c r="F35" i="2"/>
  <c r="BB95" i="1" s="1"/>
  <c r="BB94" i="1" s="1"/>
  <c r="W31" i="1" s="1"/>
  <c r="T141" i="2" l="1"/>
  <c r="T207" i="2"/>
  <c r="BK141" i="2"/>
  <c r="J141" i="2" s="1"/>
  <c r="J97" i="2" s="1"/>
  <c r="R207" i="2"/>
  <c r="P141" i="2"/>
  <c r="P207" i="2"/>
  <c r="R141" i="2"/>
  <c r="R140" i="2" s="1"/>
  <c r="J142" i="2"/>
  <c r="J98" i="2" s="1"/>
  <c r="BK207" i="2"/>
  <c r="J207" i="2" s="1"/>
  <c r="J102" i="2" s="1"/>
  <c r="BK424" i="2"/>
  <c r="J424" i="2" s="1"/>
  <c r="J118" i="2" s="1"/>
  <c r="F34" i="2"/>
  <c r="BA95" i="1" s="1"/>
  <c r="BA94" i="1" s="1"/>
  <c r="W30" i="1" s="1"/>
  <c r="AV94" i="1"/>
  <c r="AK29" i="1" s="1"/>
  <c r="AX94" i="1"/>
  <c r="AY94" i="1"/>
  <c r="J34" i="2"/>
  <c r="AW95" i="1" s="1"/>
  <c r="AT95" i="1" s="1"/>
  <c r="P140" i="2" l="1"/>
  <c r="AU95" i="1"/>
  <c r="AU94" i="1" s="1"/>
  <c r="T140" i="2"/>
  <c r="BK140" i="2"/>
  <c r="J140" i="2" s="1"/>
  <c r="J30" i="2" s="1"/>
  <c r="AG95" i="1" s="1"/>
  <c r="AG94" i="1" s="1"/>
  <c r="AK26" i="1" s="1"/>
  <c r="AW94" i="1"/>
  <c r="AK30" i="1" s="1"/>
  <c r="J96" i="2" l="1"/>
  <c r="AN95" i="1"/>
  <c r="J39" i="2"/>
  <c r="AK35" i="1"/>
  <c r="AT94" i="1"/>
  <c r="AN94" i="1" l="1"/>
</calcChain>
</file>

<file path=xl/sharedStrings.xml><?xml version="1.0" encoding="utf-8"?>
<sst xmlns="http://schemas.openxmlformats.org/spreadsheetml/2006/main" count="3594" uniqueCount="860">
  <si>
    <t>Export Komplet</t>
  </si>
  <si>
    <t/>
  </si>
  <si>
    <t>2.0</t>
  </si>
  <si>
    <t>False</t>
  </si>
  <si>
    <t>{3b8a73ee-6c6b-4f96-b198-16e40fb1496b}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</si>
  <si>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</si>
  <si>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</si>
  <si>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</si>
  <si>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</si>
  <si>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</si>
  <si>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</si>
  <si>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</si>
  <si>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</si>
  <si>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P1911/5</t>
  </si>
  <si>
    <t>Stavba:</t>
  </si>
  <si>
    <t>Výškovická 447/153</t>
  </si>
  <si>
    <t>KSO:</t>
  </si>
  <si>
    <t>CC-CZ:</t>
  </si>
  <si>
    <t>Místo:</t>
  </si>
  <si>
    <t xml:space="preserve"> </t>
  </si>
  <si>
    <t>Datum:</t>
  </si>
  <si>
    <t>28. 8. 2019</t>
  </si>
  <si>
    <t>Zadavatel:</t>
  </si>
  <si>
    <t>IČ:</t>
  </si>
  <si>
    <t>DIČ:</t>
  </si>
  <si>
    <t>Zhotovitel:</t>
  </si>
  <si>
    <t>Projektant:</t>
  </si>
  <si>
    <t>11193841</t>
  </si>
  <si>
    <t>Ing. Vladimír Slonka</t>
  </si>
  <si>
    <t>CZ5409272198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</si>
  <si>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</si>
  <si>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</si>
  <si>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</si>
  <si>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</si>
  <si>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</si>
  <si>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</si>
  <si>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</si>
  <si>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</si>
  <si>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</si>
  <si>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</si>
  <si>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</si>
  <si>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</si>
  <si>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</si>
  <si>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</si>
  <si>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</si>
  <si>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</si>
  <si>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</si>
  <si>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</si>
  <si>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</si>
  <si>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</si>
  <si>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</si>
  <si>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</si>
  <si>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</si>
  <si>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</si>
  <si>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</si>
  <si>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</si>
  <si>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</si>
  <si>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</si>
  <si>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</si>
  <si>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</si>
  <si>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</si>
  <si>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</si>
  <si>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</si>
  <si>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</si>
  <si>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</si>
  <si>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</si>
  <si>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</si>
  <si>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</si>
  <si>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</si>
  <si>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</si>
  <si>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</si>
  <si>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</si>
  <si>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</si>
  <si>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</si>
  <si>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</si>
  <si>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</si>
  <si>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</si>
  <si>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</si>
  <si>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4</t>
  </si>
  <si>
    <t>Bytová jednotka č.4</t>
  </si>
  <si>
    <t>STA</t>
  </si>
  <si>
    <t>1</t>
  </si>
  <si>
    <t>{d47f56b9-7dc8-40dc-9a29-f9bc4749b8c5}</t>
  </si>
  <si>
    <t>KRYCÍ LIST SOUPISU PRACÍ</t>
  </si>
  <si>
    <t>Objekt:</t>
  </si>
  <si>
    <t>4 - Bytová jednotka č.4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</si>
  <si>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</si>
  <si>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</si>
  <si>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</si>
  <si>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</si>
  <si>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</si>
  <si>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</si>
  <si>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</si>
  <si>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</si>
  <si>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</si>
  <si>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</si>
  <si>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</si>
  <si>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</si>
  <si>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</si>
  <si>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</si>
  <si>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</si>
  <si>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</si>
  <si>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</si>
  <si>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</si>
  <si>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</si>
  <si>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</si>
  <si>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</si>
  <si>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</si>
  <si>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</si>
  <si>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</si>
  <si>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</si>
  <si>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</si>
  <si>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</si>
  <si>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</si>
  <si>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</si>
  <si>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</si>
  <si>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</si>
  <si>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</si>
  <si>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</si>
  <si>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</si>
  <si>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</si>
  <si>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</si>
  <si>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</si>
  <si>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</si>
  <si>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</si>
  <si>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</si>
  <si>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</si>
  <si>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</si>
  <si>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</si>
  <si>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</si>
  <si>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</si>
  <si>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</si>
  <si>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</si>
  <si>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</si>
  <si>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611131121</t>
  </si>
  <si>
    <t>Penetrační disperzní nátěr vnitřních stropů nanášený ručně</t>
  </si>
  <si>
    <t>m2</t>
  </si>
  <si>
    <t>2</t>
  </si>
  <si>
    <t>-1762055747</t>
  </si>
  <si>
    <t>VV</t>
  </si>
  <si>
    <t>1,08+2,25</t>
  </si>
  <si>
    <t>Součet</t>
  </si>
  <si>
    <t>611142001</t>
  </si>
  <si>
    <t>Potažení vnitřních stropů sklovláknitým pletivem vtlačeným do tenkovrstvé hmoty</t>
  </si>
  <si>
    <t>755478528</t>
  </si>
  <si>
    <t>3</t>
  </si>
  <si>
    <t>611311131</t>
  </si>
  <si>
    <t>Potažení vnitřních rovných stropů vápenným štukem tloušťky do 3 mm</t>
  </si>
  <si>
    <t>855744028</t>
  </si>
  <si>
    <t>611321111</t>
  </si>
  <si>
    <t>Vápenocementová omítka hrubá jednovrstvá zatřená vnitřních stropů rovných nanášená ručně</t>
  </si>
  <si>
    <t>-1715677091</t>
  </si>
  <si>
    <t>5</t>
  </si>
  <si>
    <t>612131121</t>
  </si>
  <si>
    <t>Penetrační disperzní nátěr vnitřních stěn nanášený ručně</t>
  </si>
  <si>
    <t>-1660607252</t>
  </si>
  <si>
    <t>612142001</t>
  </si>
  <si>
    <t>Potažení vnitřních stěn sklovláknitým pletivem vtlačeným do tenkovrstvé hmoty</t>
  </si>
  <si>
    <t>1121577768</t>
  </si>
  <si>
    <t>7</t>
  </si>
  <si>
    <t>612311131</t>
  </si>
  <si>
    <t>Potažení vnitřních stěn vápenným štukem tloušťky do 3 mm</t>
  </si>
  <si>
    <t>1813565981</t>
  </si>
  <si>
    <t>1,14*0,6</t>
  </si>
  <si>
    <t>(1,17+1,92)*0,6</t>
  </si>
  <si>
    <t>8</t>
  </si>
  <si>
    <t>612321111</t>
  </si>
  <si>
    <t>Vápenocementová omítka hrubá jednovrstvá zatřená vnitřních stěn nanášená ručně</t>
  </si>
  <si>
    <t>-80855201</t>
  </si>
  <si>
    <t>(1,14+1,17+1,92)*2,6</t>
  </si>
  <si>
    <t>9</t>
  </si>
  <si>
    <t>619991001</t>
  </si>
  <si>
    <t>Zakrytí podlah fólií přilepenou lepící páskou</t>
  </si>
  <si>
    <t>838957125</t>
  </si>
  <si>
    <t>2,2*3,5</t>
  </si>
  <si>
    <t>20</t>
  </si>
  <si>
    <t>10</t>
  </si>
  <si>
    <t>619991011</t>
  </si>
  <si>
    <t>Obalení konstrukcí a prvků fólií přilepenou lepící páskou</t>
  </si>
  <si>
    <t>112383198</t>
  </si>
  <si>
    <t>konstrukce v blízkosti bytového jádra:</t>
  </si>
  <si>
    <t>50</t>
  </si>
  <si>
    <t>11</t>
  </si>
  <si>
    <t>631319013</t>
  </si>
  <si>
    <t>Příplatek k mazanině tl do 240 mm za přehlazení povrchu</t>
  </si>
  <si>
    <t>m3</t>
  </si>
  <si>
    <t>-1336185338</t>
  </si>
  <si>
    <t>12</t>
  </si>
  <si>
    <t>631319197</t>
  </si>
  <si>
    <t>Příplatek k mazanině tl do 240 mm za plochu do 5 m2</t>
  </si>
  <si>
    <t>526160883</t>
  </si>
  <si>
    <t>13</t>
  </si>
  <si>
    <t>631342132</t>
  </si>
  <si>
    <t>Mazanina tl do 240 mm z betonu lehkého tepelně-izolačního polystyrenového 500 kg/m3</t>
  </si>
  <si>
    <t>2094115151</t>
  </si>
  <si>
    <t>podbetonování sprchového koutu max. v. 150mm - vytvoření spádové vrstvy:</t>
  </si>
  <si>
    <t>0,7*1,2*0,15</t>
  </si>
  <si>
    <t>14</t>
  </si>
  <si>
    <t>632441112</t>
  </si>
  <si>
    <t>Potěr anhydritový samonivelační tl do 30 mm ze suchých směsí</t>
  </si>
  <si>
    <t>-91907214</t>
  </si>
  <si>
    <t>642944121</t>
  </si>
  <si>
    <t>Osazování ocelových zárubní dodatečné pl do 2,5 m2</t>
  </si>
  <si>
    <t>kus</t>
  </si>
  <si>
    <t>359922978</t>
  </si>
  <si>
    <t>16</t>
  </si>
  <si>
    <t>M</t>
  </si>
  <si>
    <t>55331521</t>
  </si>
  <si>
    <t>zárubeň ocelová pro sádrokarton 100 700 L/P</t>
  </si>
  <si>
    <t>1093089190</t>
  </si>
  <si>
    <t>Ostatní konstrukce a práce, bourání</t>
  </si>
  <si>
    <t>17</t>
  </si>
  <si>
    <t>784111001</t>
  </si>
  <si>
    <t>Oprášení (ometení ) podkladu v místnostech výšky do 3,80 m</t>
  </si>
  <si>
    <t>-918060907</t>
  </si>
  <si>
    <t>konstrukce po vybouraném jádru:</t>
  </si>
  <si>
    <t>(3,5+2,2+2,6+1,2)*2,6</t>
  </si>
  <si>
    <t>strop:</t>
  </si>
  <si>
    <t>3,5*2,2</t>
  </si>
  <si>
    <t>18</t>
  </si>
  <si>
    <t>784111011</t>
  </si>
  <si>
    <t>Obroušení podkladu omítnutého v místnostech výšky do 3,80 m</t>
  </si>
  <si>
    <t>736665621</t>
  </si>
  <si>
    <t>lehké obroušení stávajícího panelu - příprava pro novou omítku:</t>
  </si>
  <si>
    <t>(1,2+3,5+2,2+2,6)*2,6</t>
  </si>
  <si>
    <t>19</t>
  </si>
  <si>
    <t>952901111</t>
  </si>
  <si>
    <t>Vyčištění budov bytové a občanské výstavby při výšce podlaží do 4 m</t>
  </si>
  <si>
    <t>1190982269</t>
  </si>
  <si>
    <t>přístupová trasa do bytu-chodba:</t>
  </si>
  <si>
    <t>962084121</t>
  </si>
  <si>
    <t>Bourání příček umakartových tl do 50 mm</t>
  </si>
  <si>
    <t>1512472877</t>
  </si>
  <si>
    <t>(2,2+1,2+0,9+2+2+1,2)*2,6</t>
  </si>
  <si>
    <t>965046111</t>
  </si>
  <si>
    <t>Broušení stávajících betonových podlah úběr do 3 mm</t>
  </si>
  <si>
    <t>1943290306</t>
  </si>
  <si>
    <t>997</t>
  </si>
  <si>
    <t>Přesun sutě</t>
  </si>
  <si>
    <t>22</t>
  </si>
  <si>
    <t>997013157</t>
  </si>
  <si>
    <t>Vnitrostaveništní doprava suti a vybouraných hmot pro budovy v do 24 m s omezením mechanizace</t>
  </si>
  <si>
    <t>t</t>
  </si>
  <si>
    <t>-1373686759</t>
  </si>
  <si>
    <t>23</t>
  </si>
  <si>
    <t>997013219</t>
  </si>
  <si>
    <t>Příplatek k vnitrostaveništní dopravě suti a vybouraných hmot za zvětšenou dopravu suti ZKD 10 m</t>
  </si>
  <si>
    <t>384163936</t>
  </si>
  <si>
    <t>2,676*50 'Přepočtené koeficientem množství</t>
  </si>
  <si>
    <t>24</t>
  </si>
  <si>
    <t>997013501</t>
  </si>
  <si>
    <t>Odvoz suti a vybouraných hmot na skládku nebo meziskládku do 1 km se složením</t>
  </si>
  <si>
    <t>2110176649</t>
  </si>
  <si>
    <t>25</t>
  </si>
  <si>
    <t>997013509</t>
  </si>
  <si>
    <t>Příplatek k odvozu suti a vybouraných hmot na skládku ZKD 1 km přes 1 km</t>
  </si>
  <si>
    <t>409204992</t>
  </si>
  <si>
    <t>2,676*9 'Přepočtené koeficientem množství</t>
  </si>
  <si>
    <t>26</t>
  </si>
  <si>
    <t>997013831</t>
  </si>
  <si>
    <t>Poplatek za uložení na skládce (skládkovné) stavebního odpadu směsného kód odpadu 170 904</t>
  </si>
  <si>
    <t>-605509228</t>
  </si>
  <si>
    <t>998</t>
  </si>
  <si>
    <t>Přesun hmot</t>
  </si>
  <si>
    <t>27</t>
  </si>
  <si>
    <t>998011003</t>
  </si>
  <si>
    <t>Přesun hmot pro budovy zděné v do 24 m</t>
  </si>
  <si>
    <t>-1037292235</t>
  </si>
  <si>
    <t>28</t>
  </si>
  <si>
    <t>998011014</t>
  </si>
  <si>
    <t>Příplatek k přesunu hmot pro budovy zděné za zvětšený přesun do 500 m</t>
  </si>
  <si>
    <t>2039192671</t>
  </si>
  <si>
    <t>29</t>
  </si>
  <si>
    <t>998017003</t>
  </si>
  <si>
    <t>Přesun hmot s omezením mechanizace pro budovy v do 24 m</t>
  </si>
  <si>
    <t>1592258644</t>
  </si>
  <si>
    <t>PSV</t>
  </si>
  <si>
    <t>Práce a dodávky PSV</t>
  </si>
  <si>
    <t>711</t>
  </si>
  <si>
    <t>Izolace proti vodě, vlhkosti a plynům</t>
  </si>
  <si>
    <t>30</t>
  </si>
  <si>
    <t>711191201</t>
  </si>
  <si>
    <t>Provedení izolace proti zemní vlhkosti hydroizolační stěrkou vodorovné na betonu, 2 vrstvy</t>
  </si>
  <si>
    <t>-238255225</t>
  </si>
  <si>
    <t>31</t>
  </si>
  <si>
    <t>711192201</t>
  </si>
  <si>
    <t>Provedení izolace proti zemní vlhkosti hydroizolační stěrkou svislé na betonu, 2 vrstvy</t>
  </si>
  <si>
    <t>1307017071</t>
  </si>
  <si>
    <t>(0,7+1,17+0,7)*2</t>
  </si>
  <si>
    <t>(1,12+1,17+1,12+1,14+0,95+1,14)*0,2</t>
  </si>
  <si>
    <t>32</t>
  </si>
  <si>
    <t>24617150</t>
  </si>
  <si>
    <t>hmota nátěrová hydroizolační elastická na beton nebo omítku</t>
  </si>
  <si>
    <t>kg</t>
  </si>
  <si>
    <t>-74675110</t>
  </si>
  <si>
    <t>spotřeba 3kg/m2, tl. 2mm</t>
  </si>
  <si>
    <t>(3,33+6,468)*3</t>
  </si>
  <si>
    <t>33</t>
  </si>
  <si>
    <t>711199095</t>
  </si>
  <si>
    <t>Příplatek k izolacím proti zemní vlhkosti za plochu do 10 m2 natěradly za studena nebo za horka</t>
  </si>
  <si>
    <t>1895701880</t>
  </si>
  <si>
    <t>3,33+6,468</t>
  </si>
  <si>
    <t>34</t>
  </si>
  <si>
    <t>711199101</t>
  </si>
  <si>
    <t>Provedení těsnícího pásu do spoje dilatační nebo styčné spáry podlaha - stěna</t>
  </si>
  <si>
    <t>m</t>
  </si>
  <si>
    <t>370032266</t>
  </si>
  <si>
    <t>(1,14+0,95)*2</t>
  </si>
  <si>
    <t>(1,17+2)*2</t>
  </si>
  <si>
    <t>2*2,6</t>
  </si>
  <si>
    <t>0,2*6</t>
  </si>
  <si>
    <t>35</t>
  </si>
  <si>
    <t>711199102</t>
  </si>
  <si>
    <t>Provedení těsnícího koutu pro vnější nebo vnitřní roh spáry podlaha - stěna</t>
  </si>
  <si>
    <t>-258475888</t>
  </si>
  <si>
    <t>36</t>
  </si>
  <si>
    <t>28355020</t>
  </si>
  <si>
    <t>páska pružná těsnící š 80mm</t>
  </si>
  <si>
    <t>555550034</t>
  </si>
  <si>
    <t>16,92*1,1</t>
  </si>
  <si>
    <t>37</t>
  </si>
  <si>
    <t>998711103</t>
  </si>
  <si>
    <t>Přesun hmot tonážní pro izolace proti vodě, vlhkosti a plynům v objektech výšky do 60 m</t>
  </si>
  <si>
    <t>-1055528145</t>
  </si>
  <si>
    <t>38</t>
  </si>
  <si>
    <t>998711181</t>
  </si>
  <si>
    <t>Příplatek k přesunu hmot tonážní 711 prováděný bez použití mechanizace</t>
  </si>
  <si>
    <t>231830149</t>
  </si>
  <si>
    <t>721</t>
  </si>
  <si>
    <t>Zdravotechnika - vnitřní kanalizace</t>
  </si>
  <si>
    <t>39</t>
  </si>
  <si>
    <t>721171808</t>
  </si>
  <si>
    <t>Demontáž potrubí z PVC do D 114</t>
  </si>
  <si>
    <t>-565083840</t>
  </si>
  <si>
    <t>40</t>
  </si>
  <si>
    <t>721173706</t>
  </si>
  <si>
    <t>Potrubí kanalizační z PE odpadní DN 100</t>
  </si>
  <si>
    <t>-708197130</t>
  </si>
  <si>
    <t>41</t>
  </si>
  <si>
    <t>721173722</t>
  </si>
  <si>
    <t>Potrubí kanalizační z PE připojovací DN 40</t>
  </si>
  <si>
    <t>943935179</t>
  </si>
  <si>
    <t>42</t>
  </si>
  <si>
    <t>721173724</t>
  </si>
  <si>
    <t>Potrubí kanalizační z PE připojovací DN 70</t>
  </si>
  <si>
    <t>-23789510</t>
  </si>
  <si>
    <t>43</t>
  </si>
  <si>
    <t>721220801</t>
  </si>
  <si>
    <t>Demontáž uzávěrek zápachových DN 70</t>
  </si>
  <si>
    <t>-997095310</t>
  </si>
  <si>
    <t>vana,umyvadlo,pračka:</t>
  </si>
  <si>
    <t>44</t>
  </si>
  <si>
    <t>721290111</t>
  </si>
  <si>
    <t>Zkouška těsnosti potrubí kanalizace vodou do DN 125</t>
  </si>
  <si>
    <t>1443908785</t>
  </si>
  <si>
    <t>45</t>
  </si>
  <si>
    <t>998721103</t>
  </si>
  <si>
    <t>Přesun hmot tonážní pro vnitřní kanalizace v objektech v do 24 m</t>
  </si>
  <si>
    <t>-756230465</t>
  </si>
  <si>
    <t>46</t>
  </si>
  <si>
    <t>998721181</t>
  </si>
  <si>
    <t>Příplatek k přesunu hmot tonážní 721 prováděný bez použití mechanizace</t>
  </si>
  <si>
    <t>-1947310673</t>
  </si>
  <si>
    <t>722</t>
  </si>
  <si>
    <t>Zdravotechnika - vnitřní vodovod</t>
  </si>
  <si>
    <t>47</t>
  </si>
  <si>
    <t>722170801</t>
  </si>
  <si>
    <t>Demontáž rozvodů vody z plastů do D 25</t>
  </si>
  <si>
    <t>-1026519365</t>
  </si>
  <si>
    <t>48</t>
  </si>
  <si>
    <t>722176113</t>
  </si>
  <si>
    <t>Montáž potrubí plastové spojované svary polyfuzně do D 25 mm</t>
  </si>
  <si>
    <t>897587480</t>
  </si>
  <si>
    <t>49</t>
  </si>
  <si>
    <t>28615150</t>
  </si>
  <si>
    <t>trubka vodovodní tlaková PPR řada PN 20 D 16mm dl 4m</t>
  </si>
  <si>
    <t>1622842640</t>
  </si>
  <si>
    <t>28615152</t>
  </si>
  <si>
    <t>trubka vodovodní tlaková PPR řada PN 20 D 20mm dl 4m</t>
  </si>
  <si>
    <t>29514952</t>
  </si>
  <si>
    <t>51</t>
  </si>
  <si>
    <t>28615153</t>
  </si>
  <si>
    <t>trubka vodovodní tlaková PPR řada PN 20 D 25mm dl 4m</t>
  </si>
  <si>
    <t>-1662661110</t>
  </si>
  <si>
    <t>52</t>
  </si>
  <si>
    <t>722179191</t>
  </si>
  <si>
    <t>Příplatek k rozvodu vody z plastů za malý rozsah prací na zakázce do 20 m</t>
  </si>
  <si>
    <t>soubor</t>
  </si>
  <si>
    <t>-103925090</t>
  </si>
  <si>
    <t>53</t>
  </si>
  <si>
    <t>722179192</t>
  </si>
  <si>
    <t>Příplatek k rozvodu vody z plastů za potrubí do D 32 mm do 15 svarů</t>
  </si>
  <si>
    <t>1052033478</t>
  </si>
  <si>
    <t>54</t>
  </si>
  <si>
    <t>722290215</t>
  </si>
  <si>
    <t>Zkouška těsnosti vodovodního potrubí hrdlového nebo přírubového do DN 100</t>
  </si>
  <si>
    <t>-1467824776</t>
  </si>
  <si>
    <t>55</t>
  </si>
  <si>
    <t>722290234</t>
  </si>
  <si>
    <t>Proplach a dezinfekce vodovodního potrubí do DN 80</t>
  </si>
  <si>
    <t>1458989637</t>
  </si>
  <si>
    <t>56</t>
  </si>
  <si>
    <t>998722103</t>
  </si>
  <si>
    <t>Přesun hmot tonážní pro vnitřní vodovod v objektech v do 24 m</t>
  </si>
  <si>
    <t>-632487229</t>
  </si>
  <si>
    <t>57</t>
  </si>
  <si>
    <t>998722181</t>
  </si>
  <si>
    <t>Příplatek k přesunu hmot tonážní 722 prováděný bez použití mechanizace</t>
  </si>
  <si>
    <t>1107458697</t>
  </si>
  <si>
    <t>725</t>
  </si>
  <si>
    <t>Zdravotechnika - zařizovací předměty</t>
  </si>
  <si>
    <t>58</t>
  </si>
  <si>
    <t>725110811</t>
  </si>
  <si>
    <t>Demontáž klozetů splachovací s nádrží</t>
  </si>
  <si>
    <t>-1545911093</t>
  </si>
  <si>
    <t>59</t>
  </si>
  <si>
    <t>725112001</t>
  </si>
  <si>
    <t>Klozet keramický standardní samostatně stojící s hlubokým splachováním odpad vodorovný</t>
  </si>
  <si>
    <t>-400793449</t>
  </si>
  <si>
    <t>60</t>
  </si>
  <si>
    <t>725210821</t>
  </si>
  <si>
    <t>Demontáž umyvadel bez výtokových armatur</t>
  </si>
  <si>
    <t>17440321</t>
  </si>
  <si>
    <t>61</t>
  </si>
  <si>
    <t>725211602</t>
  </si>
  <si>
    <t>Umyvadlo keramické připevněné na stěnu šrouby bílé bez krytu na sifon 550 mm</t>
  </si>
  <si>
    <t>-1545149720</t>
  </si>
  <si>
    <t>62</t>
  </si>
  <si>
    <t>725220841</t>
  </si>
  <si>
    <t>Demontáž van ocelová</t>
  </si>
  <si>
    <t>-1072304728</t>
  </si>
  <si>
    <t>63</t>
  </si>
  <si>
    <t>725245151</t>
  </si>
  <si>
    <t>Zástěna sprchová zásuvná dvoudílná s jedním otvíravým dílem do výšky 2000 mm a šířky 1200 mm</t>
  </si>
  <si>
    <t>1602990265</t>
  </si>
  <si>
    <t>64</t>
  </si>
  <si>
    <t>55145594</t>
  </si>
  <si>
    <t>baterie sprchová páková 150 mm chrom vč. příslušenství a držáku-tyče</t>
  </si>
  <si>
    <t>1356874860</t>
  </si>
  <si>
    <t>65</t>
  </si>
  <si>
    <t>55233200</t>
  </si>
  <si>
    <t>žlab sprchového koutu se zápachovou uzávěrkou š koutu 1000mm</t>
  </si>
  <si>
    <t>1658565770</t>
  </si>
  <si>
    <t>66</t>
  </si>
  <si>
    <t>55233206</t>
  </si>
  <si>
    <t>rošt žlabu sprchového koutu š koutu 1000mm</t>
  </si>
  <si>
    <t>-720548283</t>
  </si>
  <si>
    <t>67</t>
  </si>
  <si>
    <t>725810811</t>
  </si>
  <si>
    <t>Demontáž ventilů výtokových nástěnných</t>
  </si>
  <si>
    <t>737422150</t>
  </si>
  <si>
    <t>68</t>
  </si>
  <si>
    <t>725811115</t>
  </si>
  <si>
    <t>Ventil nástěnný pevný výtok G1/2x80 mm</t>
  </si>
  <si>
    <t>35976855</t>
  </si>
  <si>
    <t>69</t>
  </si>
  <si>
    <t>725820801</t>
  </si>
  <si>
    <t>Demontáž baterie nástěnné do G 3 / 4</t>
  </si>
  <si>
    <t>-16312787</t>
  </si>
  <si>
    <t>70</t>
  </si>
  <si>
    <t>725822611</t>
  </si>
  <si>
    <t>Baterie umyvadlová stojánková páková bez výpusti</t>
  </si>
  <si>
    <t>-1118036792</t>
  </si>
  <si>
    <t>71</t>
  </si>
  <si>
    <t>725869101</t>
  </si>
  <si>
    <t>Montáž zápachových uzávěrek do DN 40</t>
  </si>
  <si>
    <t>1590444699</t>
  </si>
  <si>
    <t>72</t>
  </si>
  <si>
    <t>55161837</t>
  </si>
  <si>
    <t>uzávěrka zápachová pro pračku a myčku nástěnná PP-bílá DN 40</t>
  </si>
  <si>
    <t>1077261847</t>
  </si>
  <si>
    <t>73</t>
  </si>
  <si>
    <t>ZUU</t>
  </si>
  <si>
    <t>Zápachová uzávěra - sifon pro umyvadla, provedení chrom</t>
  </si>
  <si>
    <t>-243552830</t>
  </si>
  <si>
    <t>74</t>
  </si>
  <si>
    <t>725869218</t>
  </si>
  <si>
    <t>Montáž zápachových uzávěrek U-sifonů</t>
  </si>
  <si>
    <t>-1160699236</t>
  </si>
  <si>
    <t>75</t>
  </si>
  <si>
    <t>55161117</t>
  </si>
  <si>
    <t>uzávěrka zápachová dřezová s přípojkou pro myčku a pračku DN 40</t>
  </si>
  <si>
    <t>-1099034714</t>
  </si>
  <si>
    <t>76</t>
  </si>
  <si>
    <t>998725103</t>
  </si>
  <si>
    <t>Přesun hmot tonážní pro zařizovací předměty v objektech v do 24 m</t>
  </si>
  <si>
    <t>-724894295</t>
  </si>
  <si>
    <t>77</t>
  </si>
  <si>
    <t>998725181</t>
  </si>
  <si>
    <t>Příplatek k přesunu hmot tonážní 725 prováděný bez použití mechanizace</t>
  </si>
  <si>
    <t>2007995337</t>
  </si>
  <si>
    <t>78</t>
  </si>
  <si>
    <t>OIM</t>
  </si>
  <si>
    <t>Ostatní instalační materiál nutný pro dopojení zařizovacích předmětů (pancéřové hadičky, těsnění atd...)</t>
  </si>
  <si>
    <t>kpl</t>
  </si>
  <si>
    <t>-417655689</t>
  </si>
  <si>
    <t>726</t>
  </si>
  <si>
    <t>Zdravotechnika - předstěnové instalace</t>
  </si>
  <si>
    <t>79</t>
  </si>
  <si>
    <t>726131001</t>
  </si>
  <si>
    <t>Instalační předstěna - umyvadlo do v 1120 mm se stojánkovou baterií do lehkých stěn s kovovou kcí</t>
  </si>
  <si>
    <t>-1184601996</t>
  </si>
  <si>
    <t>80</t>
  </si>
  <si>
    <t>998726113</t>
  </si>
  <si>
    <t>Přesun hmot tonážní pro instalační prefabrikáty v objektech v do 24 m</t>
  </si>
  <si>
    <t>278092992</t>
  </si>
  <si>
    <t>81</t>
  </si>
  <si>
    <t>998726181</t>
  </si>
  <si>
    <t>Příplatek k přesunu hmot tonážní 726 prováděný bez použití mechanizace</t>
  </si>
  <si>
    <t>-443542152</t>
  </si>
  <si>
    <t>741</t>
  </si>
  <si>
    <t>Elektroinstalace - silnoproud</t>
  </si>
  <si>
    <t>82</t>
  </si>
  <si>
    <t>741112001</t>
  </si>
  <si>
    <t>Montáž krabice zapuštěná plastová kruhová</t>
  </si>
  <si>
    <t>425151396</t>
  </si>
  <si>
    <t>83</t>
  </si>
  <si>
    <t>34571515</t>
  </si>
  <si>
    <t>krabice přístrojová instalační 400 V, 142x71x45mm do dutých stěn</t>
  </si>
  <si>
    <t>-1992963241</t>
  </si>
  <si>
    <t>84</t>
  </si>
  <si>
    <t>741120001</t>
  </si>
  <si>
    <t>Montáž vodič Cu izolovaný plný a laněný žíla 0,35-6 mm2 pod omítku (CY)</t>
  </si>
  <si>
    <t>1244143839</t>
  </si>
  <si>
    <t>85</t>
  </si>
  <si>
    <t>34111036</t>
  </si>
  <si>
    <t>kabel silový s Cu jádrem 1 kV 3x2,5mm2</t>
  </si>
  <si>
    <t>-1183026468</t>
  </si>
  <si>
    <t>86</t>
  </si>
  <si>
    <t>34111018</t>
  </si>
  <si>
    <t>kabel silový s Cu jádrem 6mm2</t>
  </si>
  <si>
    <t>-1617387887</t>
  </si>
  <si>
    <t>87</t>
  </si>
  <si>
    <t>741210001</t>
  </si>
  <si>
    <t>Montáž rozvodnice oceloplechová nebo plastová běžná do 20 kg</t>
  </si>
  <si>
    <t>980622786</t>
  </si>
  <si>
    <t>88</t>
  </si>
  <si>
    <t>35713850</t>
  </si>
  <si>
    <t>rozvodnice elektroměrové s jedním 1 fázovým místem bez požární úpravy 18 pozic</t>
  </si>
  <si>
    <t>26775700</t>
  </si>
  <si>
    <t>89</t>
  </si>
  <si>
    <t>741310001</t>
  </si>
  <si>
    <t>Montáž vypínač nástěnný 1-jednopólový prostředí normální</t>
  </si>
  <si>
    <t>190588305</t>
  </si>
  <si>
    <t>90</t>
  </si>
  <si>
    <t>34535799</t>
  </si>
  <si>
    <t>ovladač zapínací tlačítkový 10A 3553-80289 velkoplošný</t>
  </si>
  <si>
    <t>-1132427496</t>
  </si>
  <si>
    <t>91</t>
  </si>
  <si>
    <t>741313001</t>
  </si>
  <si>
    <t>Montáž zásuvka (polo)zapuštěná bezšroubové připojení 2P+PE se zapojením vodičů</t>
  </si>
  <si>
    <t>1277936736</t>
  </si>
  <si>
    <t>92</t>
  </si>
  <si>
    <t>35811077</t>
  </si>
  <si>
    <t>zásuvka nepropustná nástěnná 16A 220 V 3pólová</t>
  </si>
  <si>
    <t>1449235115</t>
  </si>
  <si>
    <t>93</t>
  </si>
  <si>
    <t>741370002</t>
  </si>
  <si>
    <t>Montáž svítidlo žárovkové bytové stropní přisazené 1 zdroj se sklem</t>
  </si>
  <si>
    <t>41790351</t>
  </si>
  <si>
    <t>94</t>
  </si>
  <si>
    <t>34821275</t>
  </si>
  <si>
    <t>svítidlo bytové žárovkové IP 42, max. 60 W E27</t>
  </si>
  <si>
    <t>896908265</t>
  </si>
  <si>
    <t>95</t>
  </si>
  <si>
    <t>34111030</t>
  </si>
  <si>
    <t>kabel silový s Cu jádrem 1 kV 3x1,5mm2</t>
  </si>
  <si>
    <t>-2096402762</t>
  </si>
  <si>
    <t>96</t>
  </si>
  <si>
    <t>741810001</t>
  </si>
  <si>
    <t>Celková prohlídka elektrického rozvodu a zařízení do 100 000,- Kč</t>
  </si>
  <si>
    <t>565248084</t>
  </si>
  <si>
    <t>97</t>
  </si>
  <si>
    <t>998741103</t>
  </si>
  <si>
    <t>Přesun hmot tonážní pro silnoproud v objektech v do 24 m</t>
  </si>
  <si>
    <t>-455479429</t>
  </si>
  <si>
    <t>98</t>
  </si>
  <si>
    <t>998741181</t>
  </si>
  <si>
    <t>Příplatek k přesunu hmot tonážní 741 prováděný bez použití mechanizace</t>
  </si>
  <si>
    <t>-797832179</t>
  </si>
  <si>
    <t>751</t>
  </si>
  <si>
    <t>Vzduchotechnika</t>
  </si>
  <si>
    <t>99</t>
  </si>
  <si>
    <t>751111012</t>
  </si>
  <si>
    <t>Mtž vent ax ntl nástěnného základního D do 200 mm</t>
  </si>
  <si>
    <t>-2122369093</t>
  </si>
  <si>
    <t>100</t>
  </si>
  <si>
    <t>V</t>
  </si>
  <si>
    <t>Axiální ventilátor max. 20x20cm, pr. 125 mm</t>
  </si>
  <si>
    <t>-180702868</t>
  </si>
  <si>
    <t>101</t>
  </si>
  <si>
    <t>751111811</t>
  </si>
  <si>
    <t>Demontáž ventilátoru axiálního nízkotlakého kruhové potrubí D do 200 mm</t>
  </si>
  <si>
    <t>-1564083286</t>
  </si>
  <si>
    <t>102</t>
  </si>
  <si>
    <t>998751102</t>
  </si>
  <si>
    <t>Přesun hmot tonážní pro vzduchotechniku v objektech v do 24 m</t>
  </si>
  <si>
    <t>-1183607121</t>
  </si>
  <si>
    <t>103</t>
  </si>
  <si>
    <t>998751181</t>
  </si>
  <si>
    <t>Příplatek k přesunu hmot tonážní 751 prováděný bez použití mechanizace</t>
  </si>
  <si>
    <t>1812372136</t>
  </si>
  <si>
    <t>763</t>
  </si>
  <si>
    <t>Konstrukce suché výstavby</t>
  </si>
  <si>
    <t>104</t>
  </si>
  <si>
    <t>763111331</t>
  </si>
  <si>
    <t>SDK příčka tl 80 mm profil CW+UW 50 desky 1xH2 15 TI 40 mm</t>
  </si>
  <si>
    <t>866062717</t>
  </si>
  <si>
    <t>2,2*2,6</t>
  </si>
  <si>
    <t>0,95*2,6</t>
  </si>
  <si>
    <t>105</t>
  </si>
  <si>
    <t>763111718</t>
  </si>
  <si>
    <t>SDK příčka úprava styku příčky a stropu/stávající stěny páskou nebo silikonováním</t>
  </si>
  <si>
    <t>-1870251383</t>
  </si>
  <si>
    <t>2,2+0,95+1,14+2+1,17</t>
  </si>
  <si>
    <t>2,6*6</t>
  </si>
  <si>
    <t>106</t>
  </si>
  <si>
    <t>763111751</t>
  </si>
  <si>
    <t>Příplatek k SDK příčce za plochu do 6 m2 jednotlivě</t>
  </si>
  <si>
    <t>853201778</t>
  </si>
  <si>
    <t>107</t>
  </si>
  <si>
    <t>763111762</t>
  </si>
  <si>
    <t>Příplatek k SDK příčce s jednoduchou nosnou konstrukcí za zahuštění profilů na vzdálenost 41 mm</t>
  </si>
  <si>
    <t>-20276483</t>
  </si>
  <si>
    <t>108</t>
  </si>
  <si>
    <t>763111771</t>
  </si>
  <si>
    <t>Příplatek k SDK příčce za rovinnost kvality Q3</t>
  </si>
  <si>
    <t>910670271</t>
  </si>
  <si>
    <t>13,39*2</t>
  </si>
  <si>
    <t>109</t>
  </si>
  <si>
    <t>998763303</t>
  </si>
  <si>
    <t>Přesun hmot tonážní pro sádrokartonové konstrukce v objektech v do 24 m</t>
  </si>
  <si>
    <t>-324644060</t>
  </si>
  <si>
    <t>110</t>
  </si>
  <si>
    <t>998763381</t>
  </si>
  <si>
    <t>Příplatek k přesunu hmot tonážní 763 SDK prováděný bez použití mechanizace</t>
  </si>
  <si>
    <t>1012689985</t>
  </si>
  <si>
    <t>766</t>
  </si>
  <si>
    <t>Konstrukce truhlářské</t>
  </si>
  <si>
    <t>111</t>
  </si>
  <si>
    <t>766421812</t>
  </si>
  <si>
    <t>Demontáž truhlářského obložení podhledů z panelů plochy přes 1,5 m2</t>
  </si>
  <si>
    <t>2016909472</t>
  </si>
  <si>
    <t>demontáž obložení stropu umakartem:</t>
  </si>
  <si>
    <t>1,08+2,16</t>
  </si>
  <si>
    <t>112</t>
  </si>
  <si>
    <t>766660001</t>
  </si>
  <si>
    <t>Montáž dveřních křídel otvíravých 1křídlových š do 0,8 m do ocelové zárubně</t>
  </si>
  <si>
    <t>-2111591794</t>
  </si>
  <si>
    <t>113</t>
  </si>
  <si>
    <t>61162854</t>
  </si>
  <si>
    <t>dveře vnitřní foliované plné 1křídlové 70x197 cm</t>
  </si>
  <si>
    <t>220887834</t>
  </si>
  <si>
    <t>114</t>
  </si>
  <si>
    <t>54914610</t>
  </si>
  <si>
    <t>kování vrchní dveřní klika včetně rozet a montážního materiál nerez PK</t>
  </si>
  <si>
    <t>726302519</t>
  </si>
  <si>
    <t>115</t>
  </si>
  <si>
    <t>766660722</t>
  </si>
  <si>
    <t>Montáž dveřního kování - zámku</t>
  </si>
  <si>
    <t>-48135595</t>
  </si>
  <si>
    <t>116</t>
  </si>
  <si>
    <t>54925015</t>
  </si>
  <si>
    <t>zámek stavební zadlabací dozický 02-03 L Zn</t>
  </si>
  <si>
    <t>-421030916</t>
  </si>
  <si>
    <t>117</t>
  </si>
  <si>
    <t>766695212</t>
  </si>
  <si>
    <t>Montáž truhlářských prahů dveří 1křídlových šířky do 10 cm</t>
  </si>
  <si>
    <t>-1881702034</t>
  </si>
  <si>
    <t>118</t>
  </si>
  <si>
    <t>61187416</t>
  </si>
  <si>
    <t>936089386</t>
  </si>
  <si>
    <t>119</t>
  </si>
  <si>
    <t>998766103</t>
  </si>
  <si>
    <t>Přesun hmot tonážní pro konstrukce truhlářské v objektech v do 24 m</t>
  </si>
  <si>
    <t>-1313613099</t>
  </si>
  <si>
    <t>120</t>
  </si>
  <si>
    <t>998766181</t>
  </si>
  <si>
    <t>Příplatek k přesunu hmot tonážní 766 prováděný bez použití mechanizace</t>
  </si>
  <si>
    <t>237547964</t>
  </si>
  <si>
    <t>121</t>
  </si>
  <si>
    <t>DV</t>
  </si>
  <si>
    <t>Dodávka a osazení SDK konstrukce dvířek za wc - pro obklad vč. úchytek a začištění</t>
  </si>
  <si>
    <t>-1605458886</t>
  </si>
  <si>
    <t>122</t>
  </si>
  <si>
    <t>UP</t>
  </si>
  <si>
    <t>Dodatečná úprava dveřních prahů vzhledem k výškovým rozdílům podlah</t>
  </si>
  <si>
    <t>-1729195123</t>
  </si>
  <si>
    <t>771</t>
  </si>
  <si>
    <t>Podlahy z dlaždic</t>
  </si>
  <si>
    <t>123</t>
  </si>
  <si>
    <t>771571113</t>
  </si>
  <si>
    <t>Montáž podlah z keramických dlaždic režných hladkých do malty do 12 ks/m2</t>
  </si>
  <si>
    <t>-1231170512</t>
  </si>
  <si>
    <t>124</t>
  </si>
  <si>
    <t>771591111</t>
  </si>
  <si>
    <t>Podlahy penetrace podkladu</t>
  </si>
  <si>
    <t>1855665710</t>
  </si>
  <si>
    <t>125</t>
  </si>
  <si>
    <t>59761408</t>
  </si>
  <si>
    <t>dlaždice keramická barevná přes 9 do 12 ks/m2</t>
  </si>
  <si>
    <t>-1673946356</t>
  </si>
  <si>
    <t>3,33*1,1</t>
  </si>
  <si>
    <t>3,663*1,1 'Přepočtené koeficientem množství</t>
  </si>
  <si>
    <t>126</t>
  </si>
  <si>
    <t>998771103</t>
  </si>
  <si>
    <t>Přesun hmot tonážní pro podlahy z dlaždic v objektech v do 24 m</t>
  </si>
  <si>
    <t>1538615705</t>
  </si>
  <si>
    <t>127</t>
  </si>
  <si>
    <t>998771181</t>
  </si>
  <si>
    <t>Příplatek k přesunu hmot tonážní 771 prováděný bez použití mechanizace</t>
  </si>
  <si>
    <t>-1191988103</t>
  </si>
  <si>
    <t>776</t>
  </si>
  <si>
    <t>Podlahy povlakové</t>
  </si>
  <si>
    <t>128</t>
  </si>
  <si>
    <t>776201812</t>
  </si>
  <si>
    <t>Demontáž lepených povlakových podlah s podložkou ručně</t>
  </si>
  <si>
    <t>-1562995152</t>
  </si>
  <si>
    <t>demontáž nášlapné vrstvy z pvc:</t>
  </si>
  <si>
    <t>129</t>
  </si>
  <si>
    <t>776421111</t>
  </si>
  <si>
    <t>Montáž obvodových lišt lepením</t>
  </si>
  <si>
    <t>2011943726</t>
  </si>
  <si>
    <t>2,2</t>
  </si>
  <si>
    <t>130</t>
  </si>
  <si>
    <t>28411003</t>
  </si>
  <si>
    <t>lišta soklová PVC 30 x 30 mm</t>
  </si>
  <si>
    <t>1328383766</t>
  </si>
  <si>
    <t>2,51428571428571*1,02 'Přepočtené koeficientem množství</t>
  </si>
  <si>
    <t>131</t>
  </si>
  <si>
    <t>998776103</t>
  </si>
  <si>
    <t>Přesun hmot tonážní pro podlahy povlakové v objektech v do 24 m</t>
  </si>
  <si>
    <t>-1459445675</t>
  </si>
  <si>
    <t>132</t>
  </si>
  <si>
    <t>998776181</t>
  </si>
  <si>
    <t>Příplatek k přesunu hmot tonážní 776 prováděný bez použití mechanizace</t>
  </si>
  <si>
    <t>552164666</t>
  </si>
  <si>
    <t>781</t>
  </si>
  <si>
    <t>Dokončovací práce - obklady</t>
  </si>
  <si>
    <t>133</t>
  </si>
  <si>
    <t>781413212</t>
  </si>
  <si>
    <t>Montáž obkladů vnitřních z dekorů pórovinových výšky do 75 mm lepených standardním lepidlem</t>
  </si>
  <si>
    <t>-298815064</t>
  </si>
  <si>
    <t>(1,92+1,17)*2</t>
  </si>
  <si>
    <t>134</t>
  </si>
  <si>
    <t>L</t>
  </si>
  <si>
    <t>Listela - dekorovaný obklad</t>
  </si>
  <si>
    <t>1459027674</t>
  </si>
  <si>
    <t>10,36/0,4*1,1</t>
  </si>
  <si>
    <t>135</t>
  </si>
  <si>
    <t>781471113</t>
  </si>
  <si>
    <t>Montáž obkladů vnitřních keramických hladkých do 19 ks/m2 kladených do malty</t>
  </si>
  <si>
    <t>-1949837456</t>
  </si>
  <si>
    <t>(1,14+0,95)*2*2</t>
  </si>
  <si>
    <t>(2+1,17)*2*2</t>
  </si>
  <si>
    <t>136</t>
  </si>
  <si>
    <t>59761155</t>
  </si>
  <si>
    <t>dlaždice keramické koupelnové(barevné) přes 19 do 25 ks/m2</t>
  </si>
  <si>
    <t>992397535</t>
  </si>
  <si>
    <t>21,04*1,1</t>
  </si>
  <si>
    <t>137</t>
  </si>
  <si>
    <t>781495111</t>
  </si>
  <si>
    <t>Penetrace podkladu vnitřních obkladů</t>
  </si>
  <si>
    <t>-1325855636</t>
  </si>
  <si>
    <t>138</t>
  </si>
  <si>
    <t>998781103</t>
  </si>
  <si>
    <t>Přesun hmot tonážní pro obklady keramické v objektech v do 24 m</t>
  </si>
  <si>
    <t>-310132607</t>
  </si>
  <si>
    <t>139</t>
  </si>
  <si>
    <t>998781181</t>
  </si>
  <si>
    <t>Příplatek k přesunu hmot tonážní 781 prováděný bez použití mechanizace</t>
  </si>
  <si>
    <t>-1410716038</t>
  </si>
  <si>
    <t>140</t>
  </si>
  <si>
    <t>Z</t>
  </si>
  <si>
    <t>Dodávka a montáž zrcadla na zeď</t>
  </si>
  <si>
    <t>2116560630</t>
  </si>
  <si>
    <t>783</t>
  </si>
  <si>
    <t>Dokončovací práce - nátěry</t>
  </si>
  <si>
    <t>141</t>
  </si>
  <si>
    <t>783301313</t>
  </si>
  <si>
    <t>Odmaštění zámečnických konstrukcí ředidlovým odmašťovačem</t>
  </si>
  <si>
    <t>-229733602</t>
  </si>
  <si>
    <t>142</t>
  </si>
  <si>
    <t>783314101</t>
  </si>
  <si>
    <t>Základní jednonásobný syntetický nátěr zámečnických konstrukcí</t>
  </si>
  <si>
    <t>1771378730</t>
  </si>
  <si>
    <t>zárubně:</t>
  </si>
  <si>
    <t>(2*2+0,9)*2*0,5</t>
  </si>
  <si>
    <t>143</t>
  </si>
  <si>
    <t>783317101</t>
  </si>
  <si>
    <t>Krycí jednonásobný syntetický standardní nátěr zámečnických konstrukcí</t>
  </si>
  <si>
    <t>-721915188</t>
  </si>
  <si>
    <t>784</t>
  </si>
  <si>
    <t>Dokončovací práce - malby a tapety</t>
  </si>
  <si>
    <t>144</t>
  </si>
  <si>
    <t>782423095</t>
  </si>
  <si>
    <t>1,08+2,25+3,08</t>
  </si>
  <si>
    <t>stěny:</t>
  </si>
  <si>
    <t>(1,14+0,95)*2*0,6</t>
  </si>
  <si>
    <t>(1,92+1,17)*2*0,6</t>
  </si>
  <si>
    <t>chodba:</t>
  </si>
  <si>
    <t>(2,2+1,4)*2*2,6</t>
  </si>
  <si>
    <t>145</t>
  </si>
  <si>
    <t>784121001</t>
  </si>
  <si>
    <t>Oškrabání malby v mísnostech výšky do 3,80 m</t>
  </si>
  <si>
    <t>-623502802</t>
  </si>
  <si>
    <t>(1,4+2,2)*2*2,6</t>
  </si>
  <si>
    <t>strop chodba:</t>
  </si>
  <si>
    <t>3,08</t>
  </si>
  <si>
    <t>146</t>
  </si>
  <si>
    <t>784181111</t>
  </si>
  <si>
    <t>Základní silikátová jednonásobná penetrace podkladu v místnostech výšky do 3,80m</t>
  </si>
  <si>
    <t>-1775216968</t>
  </si>
  <si>
    <t>147</t>
  </si>
  <si>
    <t>784321001</t>
  </si>
  <si>
    <t>Jednonásobné silikátové bílé malby v místnosti výšky do 3,80 m</t>
  </si>
  <si>
    <t>-48855154</t>
  </si>
  <si>
    <t>HZS</t>
  </si>
  <si>
    <t>Hodinové zúčtovací sazby</t>
  </si>
  <si>
    <t>148</t>
  </si>
  <si>
    <t>HZS1292</t>
  </si>
  <si>
    <t>Hodinová zúčtovací sazba stavební dělník</t>
  </si>
  <si>
    <t>hod</t>
  </si>
  <si>
    <t>512</t>
  </si>
  <si>
    <t>-1539860189</t>
  </si>
  <si>
    <t>další nespecifikované práce při demontážích stávajícího bytového jádra:</t>
  </si>
  <si>
    <t>stavební:</t>
  </si>
  <si>
    <t>instalatérské:</t>
  </si>
  <si>
    <t>vzduchotechnické - např. demontáž stávajícího ventilátoru s částečnou demontáží potrubí:</t>
  </si>
  <si>
    <t>vysekání drážek a jejich zapravení - elektroinstalace:</t>
  </si>
  <si>
    <t>demontáž stávající elektroinstalace:</t>
  </si>
  <si>
    <t>149</t>
  </si>
  <si>
    <t>HZS2212</t>
  </si>
  <si>
    <t>Hodinová zúčtovací sazba instalatér odborný</t>
  </si>
  <si>
    <t>1217729554</t>
  </si>
  <si>
    <t>Ostatní drobné nepecifikované práce související s rozvody vody a kanalizace bytového jádra:</t>
  </si>
  <si>
    <t>150</t>
  </si>
  <si>
    <t>HZS3111</t>
  </si>
  <si>
    <t>Hodinová zúčtovací sazba montér potrubí</t>
  </si>
  <si>
    <t>2016839981</t>
  </si>
  <si>
    <t>dopojení nového ventilátoru na stávající potrubí:</t>
  </si>
  <si>
    <t>151</t>
  </si>
  <si>
    <t>HZS4212</t>
  </si>
  <si>
    <t>Hodinová zúčtovací sazba revizní technik specialista</t>
  </si>
  <si>
    <t>-205892354</t>
  </si>
  <si>
    <t>revize plynu:</t>
  </si>
  <si>
    <t>VRN</t>
  </si>
  <si>
    <t>Vedlejší rozpočtové náklady</t>
  </si>
  <si>
    <t>VRN3</t>
  </si>
  <si>
    <t>Zařízení staveniště</t>
  </si>
  <si>
    <t>152</t>
  </si>
  <si>
    <t>030001000</t>
  </si>
  <si>
    <t>1024</t>
  </si>
  <si>
    <t>102906389</t>
  </si>
  <si>
    <t>VRN7</t>
  </si>
  <si>
    <t>Provozní vlivy</t>
  </si>
  <si>
    <t>153</t>
  </si>
  <si>
    <t>070001000</t>
  </si>
  <si>
    <t>1609051001</t>
  </si>
  <si>
    <t>práh dveřní dřevěný bukový tl 2cm dl 72cm š 10cm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</si>
</sst>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 x14ac:dyDescent="0.2">
      <c r="AR2" s="185" t="s">
        <v>5</v>
      </c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S2" s="16" t="s">
        <v>6</v>
      </c>
      <c r="BT2" s="16" t="s">
        <v>7</v>
      </c>
    </row>
    <row r="3" spans="1:74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 x14ac:dyDescent="0.2">
      <c r="B4" s="19"/>
      <c r="D4" s="20" t="s">
        <v>9</v>
      </c>
      <c r="AR4" s="19"/>
      <c r="AS4" s="21" t="s">
        <v>10</v>
      </c>
      <c r="BS4" s="16" t="s">
        <v>11</v>
      </c>
    </row>
    <row r="5" spans="1:74" ht="12" customHeight="1" x14ac:dyDescent="0.2">
      <c r="B5" s="19"/>
      <c r="D5" s="22" t="s">
        <v>12</v>
      </c>
      <c r="K5" s="170" t="s">
        <v>13</v>
      </c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R5" s="19"/>
      <c r="BS5" s="16" t="s">
        <v>6</v>
      </c>
    </row>
    <row r="6" spans="1:74" ht="36.950000000000003" customHeight="1" x14ac:dyDescent="0.2">
      <c r="B6" s="19"/>
      <c r="D6" s="24" t="s">
        <v>14</v>
      </c>
      <c r="K6" s="172" t="s">
        <v>15</v>
      </c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R6" s="19"/>
      <c r="BS6" s="16" t="s">
        <v>6</v>
      </c>
    </row>
    <row r="7" spans="1:74" ht="12" customHeight="1" x14ac:dyDescent="0.2">
      <c r="B7" s="19"/>
      <c r="D7" s="25" t="s">
        <v>16</v>
      </c>
      <c r="K7" s="23" t="s">
        <v>1</v>
      </c>
      <c r="AK7" s="25" t="s">
        <v>17</v>
      </c>
      <c r="AN7" s="23" t="s">
        <v>1</v>
      </c>
      <c r="AR7" s="19"/>
      <c r="BS7" s="16" t="s">
        <v>6</v>
      </c>
    </row>
    <row r="8" spans="1:74" ht="12" customHeight="1" x14ac:dyDescent="0.2">
      <c r="B8" s="19"/>
      <c r="D8" s="25" t="s">
        <v>18</v>
      </c>
      <c r="K8" s="23" t="s">
        <v>19</v>
      </c>
      <c r="AK8" s="25" t="s">
        <v>20</v>
      </c>
      <c r="AN8" s="23" t="s">
        <v>21</v>
      </c>
      <c r="AR8" s="19"/>
      <c r="BS8" s="16" t="s">
        <v>6</v>
      </c>
    </row>
    <row r="9" spans="1:74" ht="14.45" customHeight="1" x14ac:dyDescent="0.2">
      <c r="B9" s="19"/>
      <c r="AR9" s="19"/>
      <c r="BS9" s="16" t="s">
        <v>6</v>
      </c>
    </row>
    <row r="10" spans="1:74" ht="12" customHeight="1" x14ac:dyDescent="0.2">
      <c r="B10" s="19"/>
      <c r="D10" s="25" t="s">
        <v>22</v>
      </c>
      <c r="AK10" s="25" t="s">
        <v>23</v>
      </c>
      <c r="AN10" s="23" t="s">
        <v>1</v>
      </c>
      <c r="AR10" s="19"/>
      <c r="BS10" s="16" t="s">
        <v>6</v>
      </c>
    </row>
    <row r="11" spans="1:74" ht="18.399999999999999" customHeight="1" x14ac:dyDescent="0.2">
      <c r="B11" s="19"/>
      <c r="E11" s="23" t="s">
        <v>19</v>
      </c>
      <c r="AK11" s="25" t="s">
        <v>24</v>
      </c>
      <c r="AN11" s="23" t="s">
        <v>1</v>
      </c>
      <c r="AR11" s="19"/>
      <c r="BS11" s="16" t="s">
        <v>6</v>
      </c>
    </row>
    <row r="12" spans="1:74" ht="6.95" customHeight="1" x14ac:dyDescent="0.2">
      <c r="B12" s="19"/>
      <c r="AR12" s="19"/>
      <c r="BS12" s="16" t="s">
        <v>6</v>
      </c>
    </row>
    <row r="13" spans="1:74" ht="12" customHeight="1" x14ac:dyDescent="0.2">
      <c r="B13" s="19"/>
      <c r="D13" s="25" t="s">
        <v>25</v>
      </c>
      <c r="AK13" s="25" t="s">
        <v>23</v>
      </c>
      <c r="AN13" s="23" t="s">
        <v>1</v>
      </c>
      <c r="AR13" s="19"/>
      <c r="BS13" s="16" t="s">
        <v>6</v>
      </c>
    </row>
    <row r="14" spans="1:74" ht="12.75" x14ac:dyDescent="0.2">
      <c r="B14" s="19"/>
      <c r="E14" s="23" t="s">
        <v>19</v>
      </c>
      <c r="AK14" s="25" t="s">
        <v>24</v>
      </c>
      <c r="AN14" s="23" t="s">
        <v>1</v>
      </c>
      <c r="AR14" s="19"/>
      <c r="BS14" s="16" t="s">
        <v>6</v>
      </c>
    </row>
    <row r="15" spans="1:74" ht="6.95" customHeight="1" x14ac:dyDescent="0.2">
      <c r="B15" s="19"/>
      <c r="AR15" s="19"/>
      <c r="BS15" s="16" t="s">
        <v>3</v>
      </c>
    </row>
    <row r="16" spans="1:74" ht="12" customHeight="1" x14ac:dyDescent="0.2">
      <c r="B16" s="19"/>
      <c r="D16" s="25" t="s">
        <v>26</v>
      </c>
      <c r="AK16" s="25" t="s">
        <v>23</v>
      </c>
      <c r="AN16" s="23" t="s">
        <v>27</v>
      </c>
      <c r="AR16" s="19"/>
      <c r="BS16" s="16" t="s">
        <v>3</v>
      </c>
    </row>
    <row r="17" spans="2:71" ht="18.399999999999999" customHeight="1" x14ac:dyDescent="0.2">
      <c r="B17" s="19"/>
      <c r="E17" s="23" t="s">
        <v>28</v>
      </c>
      <c r="AK17" s="25" t="s">
        <v>24</v>
      </c>
      <c r="AN17" s="23" t="s">
        <v>29</v>
      </c>
      <c r="AR17" s="19"/>
      <c r="BS17" s="16" t="s">
        <v>30</v>
      </c>
    </row>
    <row r="18" spans="2:71" ht="6.95" customHeight="1" x14ac:dyDescent="0.2">
      <c r="B18" s="19"/>
      <c r="AR18" s="19"/>
      <c r="BS18" s="16" t="s">
        <v>6</v>
      </c>
    </row>
    <row r="19" spans="2:71" ht="12" customHeight="1" x14ac:dyDescent="0.2">
      <c r="B19" s="19"/>
      <c r="D19" s="25" t="s">
        <v>31</v>
      </c>
      <c r="AK19" s="25" t="s">
        <v>23</v>
      </c>
      <c r="AN19" s="23" t="s">
        <v>1</v>
      </c>
      <c r="AR19" s="19"/>
      <c r="BS19" s="16" t="s">
        <v>6</v>
      </c>
    </row>
    <row r="20" spans="2:71" ht="18.399999999999999" customHeight="1" x14ac:dyDescent="0.2">
      <c r="B20" s="19"/>
      <c r="E20" s="23" t="s">
        <v>19</v>
      </c>
      <c r="AK20" s="25" t="s">
        <v>24</v>
      </c>
      <c r="AN20" s="23" t="s">
        <v>1</v>
      </c>
      <c r="AR20" s="19"/>
      <c r="BS20" s="16" t="s">
        <v>30</v>
      </c>
    </row>
    <row r="21" spans="2:71" ht="6.95" customHeight="1" x14ac:dyDescent="0.2">
      <c r="B21" s="19"/>
      <c r="AR21" s="19"/>
    </row>
    <row r="22" spans="2:71" ht="12" customHeight="1" x14ac:dyDescent="0.2">
      <c r="B22" s="19"/>
      <c r="D22" s="25" t="s">
        <v>32</v>
      </c>
      <c r="AR22" s="19"/>
    </row>
    <row r="23" spans="2:71" ht="16.5" customHeight="1" x14ac:dyDescent="0.2">
      <c r="B23" s="19"/>
      <c r="E23" s="173" t="s">
        <v>1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R23" s="19"/>
    </row>
    <row r="24" spans="2:71" ht="6.95" customHeight="1" x14ac:dyDescent="0.2">
      <c r="B24" s="19"/>
      <c r="AR24" s="19"/>
    </row>
    <row r="25" spans="2:71" ht="6.95" customHeight="1" x14ac:dyDescent="0.2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" customHeight="1" x14ac:dyDescent="0.2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4">
        <f>ROUND(AG94,2)</f>
        <v>0</v>
      </c>
      <c r="AL26" s="175"/>
      <c r="AM26" s="175"/>
      <c r="AN26" s="175"/>
      <c r="AO26" s="175"/>
      <c r="AR26" s="28"/>
    </row>
    <row r="27" spans="2:71" s="1" customFormat="1" ht="6.95" customHeight="1" x14ac:dyDescent="0.2">
      <c r="B27" s="28"/>
      <c r="AR27" s="28"/>
    </row>
    <row r="28" spans="2:71" s="1" customFormat="1" ht="12.75" x14ac:dyDescent="0.2">
      <c r="B28" s="28"/>
      <c r="L28" s="176" t="s">
        <v>34</v>
      </c>
      <c r="M28" s="176"/>
      <c r="N28" s="176"/>
      <c r="O28" s="176"/>
      <c r="P28" s="176"/>
      <c r="W28" s="176" t="s">
        <v>35</v>
      </c>
      <c r="X28" s="176"/>
      <c r="Y28" s="176"/>
      <c r="Z28" s="176"/>
      <c r="AA28" s="176"/>
      <c r="AB28" s="176"/>
      <c r="AC28" s="176"/>
      <c r="AD28" s="176"/>
      <c r="AE28" s="176"/>
      <c r="AK28" s="176" t="s">
        <v>36</v>
      </c>
      <c r="AL28" s="176"/>
      <c r="AM28" s="176"/>
      <c r="AN28" s="176"/>
      <c r="AO28" s="176"/>
      <c r="AR28" s="28"/>
    </row>
    <row r="29" spans="2:71" s="2" customFormat="1" ht="14.45" customHeight="1" x14ac:dyDescent="0.2">
      <c r="B29" s="32"/>
      <c r="D29" s="25" t="s">
        <v>37</v>
      </c>
      <c r="F29" s="25" t="s">
        <v>38</v>
      </c>
      <c r="L29" s="179">
        <v>0.21</v>
      </c>
      <c r="M29" s="178"/>
      <c r="N29" s="178"/>
      <c r="O29" s="178"/>
      <c r="P29" s="178"/>
      <c r="W29" s="177">
        <f>ROUND(AZ94, 2)</f>
        <v>0</v>
      </c>
      <c r="X29" s="178"/>
      <c r="Y29" s="178"/>
      <c r="Z29" s="178"/>
      <c r="AA29" s="178"/>
      <c r="AB29" s="178"/>
      <c r="AC29" s="178"/>
      <c r="AD29" s="178"/>
      <c r="AE29" s="178"/>
      <c r="AK29" s="177">
        <f>ROUND(AV94, 2)</f>
        <v>0</v>
      </c>
      <c r="AL29" s="178"/>
      <c r="AM29" s="178"/>
      <c r="AN29" s="178"/>
      <c r="AO29" s="178"/>
      <c r="AR29" s="32"/>
    </row>
    <row r="30" spans="2:71" s="2" customFormat="1" ht="14.45" customHeight="1" x14ac:dyDescent="0.2">
      <c r="B30" s="32"/>
      <c r="F30" s="25" t="s">
        <v>39</v>
      </c>
      <c r="L30" s="179">
        <v>0.15</v>
      </c>
      <c r="M30" s="178"/>
      <c r="N30" s="178"/>
      <c r="O30" s="178"/>
      <c r="P30" s="178"/>
      <c r="W30" s="177">
        <f>ROUND(BA94, 2)</f>
        <v>0</v>
      </c>
      <c r="X30" s="178"/>
      <c r="Y30" s="178"/>
      <c r="Z30" s="178"/>
      <c r="AA30" s="178"/>
      <c r="AB30" s="178"/>
      <c r="AC30" s="178"/>
      <c r="AD30" s="178"/>
      <c r="AE30" s="178"/>
      <c r="AK30" s="177">
        <f>ROUND(AW94, 2)</f>
        <v>0</v>
      </c>
      <c r="AL30" s="178"/>
      <c r="AM30" s="178"/>
      <c r="AN30" s="178"/>
      <c r="AO30" s="178"/>
      <c r="AR30" s="32"/>
    </row>
    <row r="31" spans="2:71" s="2" customFormat="1" ht="14.45" hidden="1" customHeight="1" x14ac:dyDescent="0.2">
      <c r="B31" s="32"/>
      <c r="F31" s="25" t="s">
        <v>40</v>
      </c>
      <c r="L31" s="179">
        <v>0.21</v>
      </c>
      <c r="M31" s="178"/>
      <c r="N31" s="178"/>
      <c r="O31" s="178"/>
      <c r="P31" s="178"/>
      <c r="W31" s="177">
        <f>ROUND(BB94, 2)</f>
        <v>0</v>
      </c>
      <c r="X31" s="178"/>
      <c r="Y31" s="178"/>
      <c r="Z31" s="178"/>
      <c r="AA31" s="178"/>
      <c r="AB31" s="178"/>
      <c r="AC31" s="178"/>
      <c r="AD31" s="178"/>
      <c r="AE31" s="178"/>
      <c r="AK31" s="177">
        <v>0</v>
      </c>
      <c r="AL31" s="178"/>
      <c r="AM31" s="178"/>
      <c r="AN31" s="178"/>
      <c r="AO31" s="178"/>
      <c r="AR31" s="32"/>
    </row>
    <row r="32" spans="2:71" s="2" customFormat="1" ht="14.45" hidden="1" customHeight="1" x14ac:dyDescent="0.2">
      <c r="B32" s="32"/>
      <c r="F32" s="25" t="s">
        <v>41</v>
      </c>
      <c r="L32" s="179">
        <v>0.15</v>
      </c>
      <c r="M32" s="178"/>
      <c r="N32" s="178"/>
      <c r="O32" s="178"/>
      <c r="P32" s="178"/>
      <c r="W32" s="177">
        <f>ROUND(BC94, 2)</f>
        <v>0</v>
      </c>
      <c r="X32" s="178"/>
      <c r="Y32" s="178"/>
      <c r="Z32" s="178"/>
      <c r="AA32" s="178"/>
      <c r="AB32" s="178"/>
      <c r="AC32" s="178"/>
      <c r="AD32" s="178"/>
      <c r="AE32" s="178"/>
      <c r="AK32" s="177">
        <v>0</v>
      </c>
      <c r="AL32" s="178"/>
      <c r="AM32" s="178"/>
      <c r="AN32" s="178"/>
      <c r="AO32" s="178"/>
      <c r="AR32" s="32"/>
    </row>
    <row r="33" spans="2:44" s="2" customFormat="1" ht="14.45" hidden="1" customHeight="1" x14ac:dyDescent="0.2">
      <c r="B33" s="32"/>
      <c r="F33" s="25" t="s">
        <v>42</v>
      </c>
      <c r="L33" s="179">
        <v>0</v>
      </c>
      <c r="M33" s="178"/>
      <c r="N33" s="178"/>
      <c r="O33" s="178"/>
      <c r="P33" s="178"/>
      <c r="W33" s="177">
        <f>ROUND(BD94, 2)</f>
        <v>0</v>
      </c>
      <c r="X33" s="178"/>
      <c r="Y33" s="178"/>
      <c r="Z33" s="178"/>
      <c r="AA33" s="178"/>
      <c r="AB33" s="178"/>
      <c r="AC33" s="178"/>
      <c r="AD33" s="178"/>
      <c r="AE33" s="178"/>
      <c r="AK33" s="177">
        <v>0</v>
      </c>
      <c r="AL33" s="178"/>
      <c r="AM33" s="178"/>
      <c r="AN33" s="178"/>
      <c r="AO33" s="178"/>
      <c r="AR33" s="32"/>
    </row>
    <row r="34" spans="2:44" s="1" customFormat="1" ht="6.95" customHeight="1" x14ac:dyDescent="0.2">
      <c r="B34" s="28"/>
      <c r="AR34" s="28"/>
    </row>
    <row r="35" spans="2:44" s="1" customFormat="1" ht="25.9" customHeight="1" x14ac:dyDescent="0.2">
      <c r="B35" s="28"/>
      <c r="C35" s="33"/>
      <c r="D35" s="34" t="s">
        <v>43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44</v>
      </c>
      <c r="U35" s="35"/>
      <c r="V35" s="35"/>
      <c r="W35" s="35"/>
      <c r="X35" s="200" t="s">
        <v>45</v>
      </c>
      <c r="Y35" s="201"/>
      <c r="Z35" s="201"/>
      <c r="AA35" s="201"/>
      <c r="AB35" s="201"/>
      <c r="AC35" s="35"/>
      <c r="AD35" s="35"/>
      <c r="AE35" s="35"/>
      <c r="AF35" s="35"/>
      <c r="AG35" s="35"/>
      <c r="AH35" s="35"/>
      <c r="AI35" s="35"/>
      <c r="AJ35" s="35"/>
      <c r="AK35" s="202">
        <f>SUM(AK26:AK33)</f>
        <v>0</v>
      </c>
      <c r="AL35" s="201"/>
      <c r="AM35" s="201"/>
      <c r="AN35" s="201"/>
      <c r="AO35" s="203"/>
      <c r="AP35" s="33"/>
      <c r="AQ35" s="33"/>
      <c r="AR35" s="28"/>
    </row>
    <row r="36" spans="2:44" s="1" customFormat="1" ht="6.95" customHeight="1" x14ac:dyDescent="0.2">
      <c r="B36" s="28"/>
      <c r="AR36" s="28"/>
    </row>
    <row r="37" spans="2:44" s="1" customFormat="1" ht="14.45" customHeight="1" x14ac:dyDescent="0.2">
      <c r="B37" s="28"/>
      <c r="AR37" s="28"/>
    </row>
    <row r="38" spans="2:44" ht="14.45" customHeight="1" x14ac:dyDescent="0.2">
      <c r="B38" s="19"/>
      <c r="AR38" s="19"/>
    </row>
    <row r="39" spans="2:44" ht="14.45" customHeight="1" x14ac:dyDescent="0.2">
      <c r="B39" s="19"/>
      <c r="AR39" s="19"/>
    </row>
    <row r="40" spans="2:44" ht="14.45" customHeight="1" x14ac:dyDescent="0.2">
      <c r="B40" s="19"/>
      <c r="AR40" s="19"/>
    </row>
    <row r="41" spans="2:44" ht="14.45" customHeight="1" x14ac:dyDescent="0.2">
      <c r="B41" s="19"/>
      <c r="AR41" s="19"/>
    </row>
    <row r="42" spans="2:44" ht="14.45" customHeight="1" x14ac:dyDescent="0.2">
      <c r="B42" s="19"/>
      <c r="AR42" s="19"/>
    </row>
    <row r="43" spans="2:44" ht="14.45" customHeight="1" x14ac:dyDescent="0.2">
      <c r="B43" s="19"/>
      <c r="AR43" s="19"/>
    </row>
    <row r="44" spans="2:44" ht="14.45" customHeight="1" x14ac:dyDescent="0.2">
      <c r="B44" s="19"/>
      <c r="AR44" s="19"/>
    </row>
    <row r="45" spans="2:44" ht="14.45" customHeight="1" x14ac:dyDescent="0.2">
      <c r="B45" s="19"/>
      <c r="AR45" s="19"/>
    </row>
    <row r="46" spans="2:44" ht="14.45" customHeight="1" x14ac:dyDescent="0.2">
      <c r="B46" s="19"/>
      <c r="AR46" s="19"/>
    </row>
    <row r="47" spans="2:44" ht="14.45" customHeight="1" x14ac:dyDescent="0.2">
      <c r="B47" s="19"/>
      <c r="AR47" s="19"/>
    </row>
    <row r="48" spans="2:44" ht="14.45" customHeight="1" x14ac:dyDescent="0.2">
      <c r="B48" s="19"/>
      <c r="AR48" s="19"/>
    </row>
    <row r="49" spans="2:44" s="1" customFormat="1" ht="14.45" customHeight="1" x14ac:dyDescent="0.2">
      <c r="B49" s="28"/>
      <c r="D49" s="37" t="s">
        <v>46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47</v>
      </c>
      <c r="AI49" s="38"/>
      <c r="AJ49" s="38"/>
      <c r="AK49" s="38"/>
      <c r="AL49" s="38"/>
      <c r="AM49" s="38"/>
      <c r="AN49" s="38"/>
      <c r="AO49" s="38"/>
      <c r="AR49" s="28"/>
    </row>
    <row r="50" spans="2:44" x14ac:dyDescent="0.2">
      <c r="B50" s="19"/>
      <c r="AR50" s="19"/>
    </row>
    <row r="51" spans="2:44" x14ac:dyDescent="0.2">
      <c r="B51" s="19"/>
      <c r="AR51" s="19"/>
    </row>
    <row r="52" spans="2:44" x14ac:dyDescent="0.2">
      <c r="B52" s="19"/>
      <c r="AR52" s="19"/>
    </row>
    <row r="53" spans="2:44" x14ac:dyDescent="0.2">
      <c r="B53" s="19"/>
      <c r="AR53" s="19"/>
    </row>
    <row r="54" spans="2:44" x14ac:dyDescent="0.2">
      <c r="B54" s="19"/>
      <c r="AR54" s="19"/>
    </row>
    <row r="55" spans="2:44" x14ac:dyDescent="0.2">
      <c r="B55" s="19"/>
      <c r="AR55" s="19"/>
    </row>
    <row r="56" spans="2:44" x14ac:dyDescent="0.2">
      <c r="B56" s="19"/>
      <c r="AR56" s="19"/>
    </row>
    <row r="57" spans="2:44" x14ac:dyDescent="0.2">
      <c r="B57" s="19"/>
      <c r="AR57" s="19"/>
    </row>
    <row r="58" spans="2:44" x14ac:dyDescent="0.2">
      <c r="B58" s="19"/>
      <c r="AR58" s="19"/>
    </row>
    <row r="59" spans="2:44" x14ac:dyDescent="0.2">
      <c r="B59" s="19"/>
      <c r="AR59" s="19"/>
    </row>
    <row r="60" spans="2:44" s="1" customFormat="1" ht="12.75" x14ac:dyDescent="0.2">
      <c r="B60" s="28"/>
      <c r="D60" s="39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48</v>
      </c>
      <c r="AI60" s="30"/>
      <c r="AJ60" s="30"/>
      <c r="AK60" s="30"/>
      <c r="AL60" s="30"/>
      <c r="AM60" s="39" t="s">
        <v>49</v>
      </c>
      <c r="AN60" s="30"/>
      <c r="AO60" s="30"/>
      <c r="AR60" s="28"/>
    </row>
    <row r="61" spans="2:44" x14ac:dyDescent="0.2">
      <c r="B61" s="19"/>
      <c r="AR61" s="19"/>
    </row>
    <row r="62" spans="2:44" x14ac:dyDescent="0.2">
      <c r="B62" s="19"/>
      <c r="AR62" s="19"/>
    </row>
    <row r="63" spans="2:44" x14ac:dyDescent="0.2">
      <c r="B63" s="19"/>
      <c r="AR63" s="19"/>
    </row>
    <row r="64" spans="2:44" s="1" customFormat="1" ht="12.75" x14ac:dyDescent="0.2">
      <c r="B64" s="28"/>
      <c r="D64" s="37" t="s">
        <v>50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51</v>
      </c>
      <c r="AI64" s="38"/>
      <c r="AJ64" s="38"/>
      <c r="AK64" s="38"/>
      <c r="AL64" s="38"/>
      <c r="AM64" s="38"/>
      <c r="AN64" s="38"/>
      <c r="AO64" s="38"/>
      <c r="AR64" s="28"/>
    </row>
    <row r="65" spans="2:44" x14ac:dyDescent="0.2">
      <c r="B65" s="19"/>
      <c r="AR65" s="19"/>
    </row>
    <row r="66" spans="2:44" x14ac:dyDescent="0.2">
      <c r="B66" s="19"/>
      <c r="AR66" s="19"/>
    </row>
    <row r="67" spans="2:44" x14ac:dyDescent="0.2">
      <c r="B67" s="19"/>
      <c r="AR67" s="19"/>
    </row>
    <row r="68" spans="2:44" x14ac:dyDescent="0.2">
      <c r="B68" s="19"/>
      <c r="AR68" s="19"/>
    </row>
    <row r="69" spans="2:44" x14ac:dyDescent="0.2">
      <c r="B69" s="19"/>
      <c r="AR69" s="19"/>
    </row>
    <row r="70" spans="2:44" x14ac:dyDescent="0.2">
      <c r="B70" s="19"/>
      <c r="AR70" s="19"/>
    </row>
    <row r="71" spans="2:44" x14ac:dyDescent="0.2">
      <c r="B71" s="19"/>
      <c r="AR71" s="19"/>
    </row>
    <row r="72" spans="2:44" x14ac:dyDescent="0.2">
      <c r="B72" s="19"/>
      <c r="AR72" s="19"/>
    </row>
    <row r="73" spans="2:44" x14ac:dyDescent="0.2">
      <c r="B73" s="19"/>
      <c r="AR73" s="19"/>
    </row>
    <row r="74" spans="2:44" x14ac:dyDescent="0.2">
      <c r="B74" s="19"/>
      <c r="AR74" s="19"/>
    </row>
    <row r="75" spans="2:44" s="1" customFormat="1" ht="12.75" x14ac:dyDescent="0.2">
      <c r="B75" s="28"/>
      <c r="D75" s="39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48</v>
      </c>
      <c r="AI75" s="30"/>
      <c r="AJ75" s="30"/>
      <c r="AK75" s="30"/>
      <c r="AL75" s="30"/>
      <c r="AM75" s="39" t="s">
        <v>49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6.9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 x14ac:dyDescent="0.2">
      <c r="B82" s="28"/>
      <c r="C82" s="20" t="s">
        <v>52</v>
      </c>
      <c r="AR82" s="28"/>
    </row>
    <row r="83" spans="1:91" s="1" customFormat="1" ht="6.95" customHeight="1" x14ac:dyDescent="0.2">
      <c r="B83" s="28"/>
      <c r="AR83" s="28"/>
    </row>
    <row r="84" spans="1:91" s="3" customFormat="1" ht="12" customHeight="1" x14ac:dyDescent="0.2">
      <c r="B84" s="44"/>
      <c r="C84" s="25" t="s">
        <v>12</v>
      </c>
      <c r="L84" s="3" t="str">
        <f>K5</f>
        <v>P1911/5</v>
      </c>
      <c r="AR84" s="44"/>
    </row>
    <row r="85" spans="1:91" s="4" customFormat="1" ht="36.950000000000003" customHeight="1" x14ac:dyDescent="0.2">
      <c r="B85" s="45"/>
      <c r="C85" s="46" t="s">
        <v>14</v>
      </c>
      <c r="L85" s="191" t="str">
        <f>K6</f>
        <v>Výškovická 447/153</v>
      </c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K85" s="192"/>
      <c r="AL85" s="192"/>
      <c r="AM85" s="192"/>
      <c r="AN85" s="192"/>
      <c r="AO85" s="192"/>
      <c r="AR85" s="45"/>
    </row>
    <row r="86" spans="1:91" s="1" customFormat="1" ht="6.95" customHeight="1" x14ac:dyDescent="0.2">
      <c r="B86" s="28"/>
      <c r="AR86" s="28"/>
    </row>
    <row r="87" spans="1:91" s="1" customFormat="1" ht="12" customHeight="1" x14ac:dyDescent="0.2">
      <c r="B87" s="28"/>
      <c r="C87" s="25" t="s">
        <v>18</v>
      </c>
      <c r="L87" s="47" t="str">
        <f>IF(K8="","",K8)</f>
        <v xml:space="preserve"> </v>
      </c>
      <c r="AI87" s="25" t="s">
        <v>20</v>
      </c>
      <c r="AM87" s="193" t="str">
        <f>IF(AN8= "","",AN8)</f>
        <v>28. 8. 2019</v>
      </c>
      <c r="AN87" s="193"/>
      <c r="AR87" s="28"/>
    </row>
    <row r="88" spans="1:91" s="1" customFormat="1" ht="6.95" customHeight="1" x14ac:dyDescent="0.2">
      <c r="B88" s="28"/>
      <c r="AR88" s="28"/>
    </row>
    <row r="89" spans="1:91" s="1" customFormat="1" ht="15.2" customHeight="1" x14ac:dyDescent="0.2">
      <c r="B89" s="28"/>
      <c r="C89" s="25" t="s">
        <v>22</v>
      </c>
      <c r="L89" s="3" t="str">
        <f>IF(E11= "","",E11)</f>
        <v xml:space="preserve"> </v>
      </c>
      <c r="AI89" s="25" t="s">
        <v>26</v>
      </c>
      <c r="AM89" s="194" t="str">
        <f>IF(E17="","",E17)</f>
        <v>Ing. Vladimír Slonka</v>
      </c>
      <c r="AN89" s="195"/>
      <c r="AO89" s="195"/>
      <c r="AP89" s="195"/>
      <c r="AR89" s="28"/>
      <c r="AS89" s="196" t="s">
        <v>53</v>
      </c>
      <c r="AT89" s="197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 x14ac:dyDescent="0.2">
      <c r="B90" s="28"/>
      <c r="C90" s="25" t="s">
        <v>25</v>
      </c>
      <c r="L90" s="3" t="str">
        <f>IF(E14="","",E14)</f>
        <v xml:space="preserve"> </v>
      </c>
      <c r="AI90" s="25" t="s">
        <v>31</v>
      </c>
      <c r="AM90" s="194" t="str">
        <f>IF(E20="","",E20)</f>
        <v xml:space="preserve"> </v>
      </c>
      <c r="AN90" s="195"/>
      <c r="AO90" s="195"/>
      <c r="AP90" s="195"/>
      <c r="AR90" s="28"/>
      <c r="AS90" s="198"/>
      <c r="AT90" s="199"/>
      <c r="BD90" s="52"/>
    </row>
    <row r="91" spans="1:91" s="1" customFormat="1" ht="10.9" customHeight="1" x14ac:dyDescent="0.2">
      <c r="B91" s="28"/>
      <c r="AR91" s="28"/>
      <c r="AS91" s="198"/>
      <c r="AT91" s="199"/>
      <c r="BD91" s="52"/>
    </row>
    <row r="92" spans="1:91" s="1" customFormat="1" ht="29.25" customHeight="1" x14ac:dyDescent="0.2">
      <c r="B92" s="28"/>
      <c r="C92" s="186" t="s">
        <v>54</v>
      </c>
      <c r="D92" s="187"/>
      <c r="E92" s="187"/>
      <c r="F92" s="187"/>
      <c r="G92" s="187"/>
      <c r="H92" s="53"/>
      <c r="I92" s="188" t="s">
        <v>55</v>
      </c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9" t="s">
        <v>56</v>
      </c>
      <c r="AH92" s="187"/>
      <c r="AI92" s="187"/>
      <c r="AJ92" s="187"/>
      <c r="AK92" s="187"/>
      <c r="AL92" s="187"/>
      <c r="AM92" s="187"/>
      <c r="AN92" s="188" t="s">
        <v>57</v>
      </c>
      <c r="AO92" s="187"/>
      <c r="AP92" s="190"/>
      <c r="AQ92" s="54" t="s">
        <v>58</v>
      </c>
      <c r="AR92" s="28"/>
      <c r="AS92" s="55" t="s">
        <v>59</v>
      </c>
      <c r="AT92" s="56" t="s">
        <v>60</v>
      </c>
      <c r="AU92" s="56" t="s">
        <v>61</v>
      </c>
      <c r="AV92" s="56" t="s">
        <v>62</v>
      </c>
      <c r="AW92" s="56" t="s">
        <v>63</v>
      </c>
      <c r="AX92" s="56" t="s">
        <v>64</v>
      </c>
      <c r="AY92" s="56" t="s">
        <v>65</v>
      </c>
      <c r="AZ92" s="56" t="s">
        <v>66</v>
      </c>
      <c r="BA92" s="56" t="s">
        <v>67</v>
      </c>
      <c r="BB92" s="56" t="s">
        <v>68</v>
      </c>
      <c r="BC92" s="56" t="s">
        <v>69</v>
      </c>
      <c r="BD92" s="57" t="s">
        <v>70</v>
      </c>
    </row>
    <row r="93" spans="1:91" s="1" customFormat="1" ht="10.9" customHeight="1" x14ac:dyDescent="0.2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 x14ac:dyDescent="0.2">
      <c r="B94" s="59"/>
      <c r="C94" s="60" t="s">
        <v>71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83">
        <f>ROUND(AG95,2)</f>
        <v>0</v>
      </c>
      <c r="AH94" s="183"/>
      <c r="AI94" s="183"/>
      <c r="AJ94" s="183"/>
      <c r="AK94" s="183"/>
      <c r="AL94" s="183"/>
      <c r="AM94" s="183"/>
      <c r="AN94" s="184">
        <f>SUM(AG94,AT94)</f>
        <v>0</v>
      </c>
      <c r="AO94" s="184"/>
      <c r="AP94" s="184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306.06040000000002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72</v>
      </c>
      <c r="BT94" s="68" t="s">
        <v>73</v>
      </c>
      <c r="BU94" s="69" t="s">
        <v>74</v>
      </c>
      <c r="BV94" s="68" t="s">
        <v>75</v>
      </c>
      <c r="BW94" s="68" t="s">
        <v>4</v>
      </c>
      <c r="BX94" s="68" t="s">
        <v>76</v>
      </c>
      <c r="CL94" s="68" t="s">
        <v>1</v>
      </c>
    </row>
    <row r="95" spans="1:91" s="6" customFormat="1" ht="16.5" customHeight="1" x14ac:dyDescent="0.2">
      <c r="A95" s="70" t="s">
        <v>77</v>
      </c>
      <c r="B95" s="71"/>
      <c r="C95" s="72"/>
      <c r="D95" s="182" t="s">
        <v>78</v>
      </c>
      <c r="E95" s="182"/>
      <c r="F95" s="182"/>
      <c r="G95" s="182"/>
      <c r="H95" s="182"/>
      <c r="I95" s="73"/>
      <c r="J95" s="182" t="s">
        <v>79</v>
      </c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0">
        <f>'4 - Bytová jednotka č.4'!J30</f>
        <v>0</v>
      </c>
      <c r="AH95" s="181"/>
      <c r="AI95" s="181"/>
      <c r="AJ95" s="181"/>
      <c r="AK95" s="181"/>
      <c r="AL95" s="181"/>
      <c r="AM95" s="181"/>
      <c r="AN95" s="180">
        <f>SUM(AG95,AT95)</f>
        <v>0</v>
      </c>
      <c r="AO95" s="181"/>
      <c r="AP95" s="181"/>
      <c r="AQ95" s="74" t="s">
        <v>80</v>
      </c>
      <c r="AR95" s="71"/>
      <c r="AS95" s="75">
        <v>0</v>
      </c>
      <c r="AT95" s="76">
        <f>ROUND(SUM(AV95:AW95),2)</f>
        <v>0</v>
      </c>
      <c r="AU95" s="77">
        <f>'4 - Bytová jednotka č.4'!P140</f>
        <v>306.06039599999997</v>
      </c>
      <c r="AV95" s="76">
        <f>'4 - Bytová jednotka č.4'!J33</f>
        <v>0</v>
      </c>
      <c r="AW95" s="76">
        <f>'4 - Bytová jednotka č.4'!J34</f>
        <v>0</v>
      </c>
      <c r="AX95" s="76">
        <f>'4 - Bytová jednotka č.4'!J35</f>
        <v>0</v>
      </c>
      <c r="AY95" s="76">
        <f>'4 - Bytová jednotka č.4'!J36</f>
        <v>0</v>
      </c>
      <c r="AZ95" s="76">
        <f>'4 - Bytová jednotka č.4'!F33</f>
        <v>0</v>
      </c>
      <c r="BA95" s="76">
        <f>'4 - Bytová jednotka č.4'!F34</f>
        <v>0</v>
      </c>
      <c r="BB95" s="76">
        <f>'4 - Bytová jednotka č.4'!F35</f>
        <v>0</v>
      </c>
      <c r="BC95" s="76">
        <f>'4 - Bytová jednotka č.4'!F36</f>
        <v>0</v>
      </c>
      <c r="BD95" s="78">
        <f>'4 - Bytová jednotka č.4'!F37</f>
        <v>0</v>
      </c>
      <c r="BT95" s="79" t="s">
        <v>81</v>
      </c>
      <c r="BV95" s="79" t="s">
        <v>75</v>
      </c>
      <c r="BW95" s="79" t="s">
        <v>82</v>
      </c>
      <c r="BX95" s="79" t="s">
        <v>4</v>
      </c>
      <c r="CL95" s="79" t="s">
        <v>1</v>
      </c>
      <c r="CM95" s="79" t="s">
        <v>81</v>
      </c>
    </row>
    <row r="96" spans="1:91" s="1" customFormat="1" ht="30" customHeight="1" x14ac:dyDescent="0.2">
      <c r="B96" s="28"/>
      <c r="AR96" s="28"/>
    </row>
    <row r="97" spans="2:44" s="1" customFormat="1" ht="6.95" customHeight="1" x14ac:dyDescent="0.2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4 - Bytová jednotka č.4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29"/>
  <sheetViews>
    <sheetView showGridLines="0" tabSelected="1" topLeftCell="A17" workbookViewId="0">
      <selection activeCell="I38" sqref="I38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5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6" t="s">
        <v>82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 x14ac:dyDescent="0.2">
      <c r="B4" s="19"/>
      <c r="D4" s="20" t="s">
        <v>83</v>
      </c>
      <c r="L4" s="19"/>
      <c r="M4" s="80" t="s">
        <v>10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5" t="s">
        <v>14</v>
      </c>
      <c r="L6" s="19"/>
    </row>
    <row r="7" spans="2:46" ht="16.5" customHeight="1" x14ac:dyDescent="0.2">
      <c r="B7" s="19"/>
      <c r="E7" s="205" t="str">
        <f>'Rekapitulace stavby'!K6</f>
        <v>Výškovická 447/153</v>
      </c>
      <c r="F7" s="206"/>
      <c r="G7" s="206"/>
      <c r="H7" s="206"/>
      <c r="L7" s="19"/>
    </row>
    <row r="8" spans="2:46" s="1" customFormat="1" ht="12" customHeight="1" x14ac:dyDescent="0.2">
      <c r="B8" s="28"/>
      <c r="D8" s="25" t="s">
        <v>84</v>
      </c>
      <c r="L8" s="28"/>
    </row>
    <row r="9" spans="2:46" s="1" customFormat="1" ht="16.5" customHeight="1" x14ac:dyDescent="0.2">
      <c r="B9" s="28"/>
      <c r="E9" s="191" t="s">
        <v>85</v>
      </c>
      <c r="F9" s="204"/>
      <c r="G9" s="204"/>
      <c r="H9" s="204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 x14ac:dyDescent="0.2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28. 8. 2019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5" t="s">
        <v>22</v>
      </c>
      <c r="I14" s="25" t="s">
        <v>23</v>
      </c>
      <c r="J14" s="23" t="str">
        <f>IF('Rekapitulace stavby'!AN10="","",'Rekapitulace stavby'!AN10)</f>
        <v/>
      </c>
      <c r="L14" s="28"/>
    </row>
    <row r="15" spans="2:46" s="1" customFormat="1" ht="18" customHeight="1" x14ac:dyDescent="0.2">
      <c r="B15" s="28"/>
      <c r="E15" s="23" t="str">
        <f>IF('Rekapitulace stavby'!E11="","",'Rekapitulace stavby'!E11)</f>
        <v xml:space="preserve"> </v>
      </c>
      <c r="I15" s="25" t="s">
        <v>24</v>
      </c>
      <c r="J15" s="23" t="str">
        <f>IF('Rekapitulace stavby'!AN11="","",'Rekapitulace stavby'!AN11)</f>
        <v/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5" t="s">
        <v>25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 x14ac:dyDescent="0.2">
      <c r="B18" s="28"/>
      <c r="E18" s="170" t="str">
        <f>'Rekapitulace stavby'!E14</f>
        <v xml:space="preserve"> </v>
      </c>
      <c r="F18" s="170"/>
      <c r="G18" s="170"/>
      <c r="H18" s="170"/>
      <c r="I18" s="25" t="s">
        <v>24</v>
      </c>
      <c r="J18" s="23" t="str">
        <f>'Rekapitulace stavby'!AN14</f>
        <v/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5" t="s">
        <v>26</v>
      </c>
      <c r="I20" s="25" t="s">
        <v>23</v>
      </c>
      <c r="J20" s="23" t="s">
        <v>27</v>
      </c>
      <c r="L20" s="28"/>
    </row>
    <row r="21" spans="2:12" s="1" customFormat="1" ht="18" customHeight="1" x14ac:dyDescent="0.2">
      <c r="B21" s="28"/>
      <c r="E21" s="23" t="s">
        <v>28</v>
      </c>
      <c r="I21" s="25" t="s">
        <v>24</v>
      </c>
      <c r="J21" s="23" t="s">
        <v>29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5" t="s">
        <v>31</v>
      </c>
      <c r="I23" s="25" t="s">
        <v>23</v>
      </c>
      <c r="J23" s="23" t="str">
        <f>IF('Rekapitulace stavby'!AN19="","",'Rekapitulace stavby'!AN19)</f>
        <v/>
      </c>
      <c r="L23" s="28"/>
    </row>
    <row r="24" spans="2:12" s="1" customFormat="1" ht="18" customHeight="1" x14ac:dyDescent="0.2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5" t="s">
        <v>32</v>
      </c>
      <c r="L26" s="28"/>
    </row>
    <row r="27" spans="2:12" s="7" customFormat="1" ht="16.5" customHeight="1" x14ac:dyDescent="0.2">
      <c r="B27" s="81"/>
      <c r="E27" s="173" t="s">
        <v>1</v>
      </c>
      <c r="F27" s="173"/>
      <c r="G27" s="173"/>
      <c r="H27" s="173"/>
      <c r="L27" s="81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2" t="s">
        <v>33</v>
      </c>
      <c r="J30" s="62">
        <f>ROUND(J140,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5" customHeight="1" x14ac:dyDescent="0.2">
      <c r="B33" s="28"/>
      <c r="D33" s="51" t="s">
        <v>37</v>
      </c>
      <c r="E33" s="25" t="s">
        <v>38</v>
      </c>
      <c r="F33" s="83">
        <f>ROUND((SUM(BE140:BE428)),  2)</f>
        <v>0</v>
      </c>
      <c r="I33" s="84">
        <v>0.21</v>
      </c>
      <c r="J33" s="83">
        <f>ROUND(((SUM(BE140:BE428))*I33),  2)</f>
        <v>0</v>
      </c>
      <c r="L33" s="28"/>
    </row>
    <row r="34" spans="2:12" s="1" customFormat="1" ht="14.45" customHeight="1" x14ac:dyDescent="0.2">
      <c r="B34" s="28"/>
      <c r="E34" s="25" t="s">
        <v>39</v>
      </c>
      <c r="F34" s="83">
        <f>ROUND((SUM(BF140:BF428)),  2)</f>
        <v>0</v>
      </c>
      <c r="I34" s="84">
        <v>0.12</v>
      </c>
      <c r="J34" s="83">
        <f>ROUND(((SUM(BF140:BF428))*I34),  2)</f>
        <v>0</v>
      </c>
      <c r="L34" s="28"/>
    </row>
    <row r="35" spans="2:12" s="1" customFormat="1" ht="14.45" hidden="1" customHeight="1" x14ac:dyDescent="0.2">
      <c r="B35" s="28"/>
      <c r="E35" s="25" t="s">
        <v>40</v>
      </c>
      <c r="F35" s="83">
        <f>ROUND((SUM(BG140:BG428)),  2)</f>
        <v>0</v>
      </c>
      <c r="I35" s="84">
        <v>0.21</v>
      </c>
      <c r="J35" s="83">
        <f>0</f>
        <v>0</v>
      </c>
      <c r="L35" s="28"/>
    </row>
    <row r="36" spans="2:12" s="1" customFormat="1" ht="14.45" hidden="1" customHeight="1" x14ac:dyDescent="0.2">
      <c r="B36" s="28"/>
      <c r="E36" s="25" t="s">
        <v>41</v>
      </c>
      <c r="F36" s="83">
        <f>ROUND((SUM(BH140:BH428)),  2)</f>
        <v>0</v>
      </c>
      <c r="I36" s="84">
        <v>0.15</v>
      </c>
      <c r="J36" s="83">
        <f>0</f>
        <v>0</v>
      </c>
      <c r="L36" s="28"/>
    </row>
    <row r="37" spans="2:12" s="1" customFormat="1" ht="14.45" hidden="1" customHeight="1" x14ac:dyDescent="0.2">
      <c r="B37" s="28"/>
      <c r="E37" s="25" t="s">
        <v>42</v>
      </c>
      <c r="F37" s="83">
        <f>ROUND((SUM(BI140:BI428)),  2)</f>
        <v>0</v>
      </c>
      <c r="I37" s="84">
        <v>0</v>
      </c>
      <c r="J37" s="83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5"/>
      <c r="D39" s="86" t="s">
        <v>43</v>
      </c>
      <c r="E39" s="53"/>
      <c r="F39" s="53"/>
      <c r="G39" s="87" t="s">
        <v>44</v>
      </c>
      <c r="H39" s="88" t="s">
        <v>45</v>
      </c>
      <c r="I39" s="53"/>
      <c r="J39" s="89">
        <f>SUM(J30:J37)</f>
        <v>0</v>
      </c>
      <c r="K39" s="90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28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28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28"/>
      <c r="D61" s="39" t="s">
        <v>48</v>
      </c>
      <c r="E61" s="30"/>
      <c r="F61" s="91" t="s">
        <v>49</v>
      </c>
      <c r="G61" s="39" t="s">
        <v>48</v>
      </c>
      <c r="H61" s="30"/>
      <c r="I61" s="30"/>
      <c r="J61" s="92" t="s">
        <v>49</v>
      </c>
      <c r="K61" s="30"/>
      <c r="L61" s="28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28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28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28"/>
      <c r="D76" s="39" t="s">
        <v>48</v>
      </c>
      <c r="E76" s="30"/>
      <c r="F76" s="91" t="s">
        <v>49</v>
      </c>
      <c r="G76" s="39" t="s">
        <v>48</v>
      </c>
      <c r="H76" s="30"/>
      <c r="I76" s="30"/>
      <c r="J76" s="92" t="s">
        <v>49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20" t="s">
        <v>86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5" t="s">
        <v>14</v>
      </c>
      <c r="L84" s="28"/>
    </row>
    <row r="85" spans="2:47" s="1" customFormat="1" ht="16.5" customHeight="1" x14ac:dyDescent="0.2">
      <c r="B85" s="28"/>
      <c r="E85" s="205" t="str">
        <f>E7</f>
        <v>Výškovická 447/153</v>
      </c>
      <c r="F85" s="206"/>
      <c r="G85" s="206"/>
      <c r="H85" s="206"/>
      <c r="L85" s="28"/>
    </row>
    <row r="86" spans="2:47" s="1" customFormat="1" ht="12" customHeight="1" x14ac:dyDescent="0.2">
      <c r="B86" s="28"/>
      <c r="C86" s="25" t="s">
        <v>84</v>
      </c>
      <c r="L86" s="28"/>
    </row>
    <row r="87" spans="2:47" s="1" customFormat="1" ht="16.5" customHeight="1" x14ac:dyDescent="0.2">
      <c r="B87" s="28"/>
      <c r="E87" s="191" t="str">
        <f>E9</f>
        <v>4 - Bytová jednotka č.4</v>
      </c>
      <c r="F87" s="204"/>
      <c r="G87" s="204"/>
      <c r="H87" s="204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5" t="s">
        <v>18</v>
      </c>
      <c r="F89" s="23" t="str">
        <f>F12</f>
        <v xml:space="preserve"> </v>
      </c>
      <c r="I89" s="25" t="s">
        <v>20</v>
      </c>
      <c r="J89" s="48" t="str">
        <f>IF(J12="","",J12)</f>
        <v>28. 8. 2019</v>
      </c>
      <c r="L89" s="28"/>
    </row>
    <row r="90" spans="2:47" s="1" customFormat="1" ht="6.95" customHeight="1" x14ac:dyDescent="0.2">
      <c r="B90" s="28"/>
      <c r="L90" s="28"/>
    </row>
    <row r="91" spans="2:47" s="1" customFormat="1" ht="25.7" customHeight="1" x14ac:dyDescent="0.2">
      <c r="B91" s="28"/>
      <c r="C91" s="25" t="s">
        <v>22</v>
      </c>
      <c r="F91" s="23" t="str">
        <f>E15</f>
        <v xml:space="preserve"> </v>
      </c>
      <c r="I91" s="25" t="s">
        <v>26</v>
      </c>
      <c r="J91" s="26" t="str">
        <f>E21</f>
        <v>Ing. Vladimír Slonka</v>
      </c>
      <c r="L91" s="28"/>
    </row>
    <row r="92" spans="2:47" s="1" customFormat="1" ht="15.2" customHeight="1" x14ac:dyDescent="0.2">
      <c r="B92" s="28"/>
      <c r="C92" s="25" t="s">
        <v>25</v>
      </c>
      <c r="F92" s="23" t="str">
        <f>IF(E18="","",E18)</f>
        <v xml:space="preserve"> </v>
      </c>
      <c r="I92" s="25" t="s">
        <v>31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3" t="s">
        <v>87</v>
      </c>
      <c r="D94" s="85"/>
      <c r="E94" s="85"/>
      <c r="F94" s="85"/>
      <c r="G94" s="85"/>
      <c r="H94" s="85"/>
      <c r="I94" s="85"/>
      <c r="J94" s="94" t="s">
        <v>88</v>
      </c>
      <c r="K94" s="85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5" t="s">
        <v>89</v>
      </c>
      <c r="J96" s="62">
        <f>J140</f>
        <v>0</v>
      </c>
      <c r="L96" s="28"/>
      <c r="AU96" s="16" t="s">
        <v>90</v>
      </c>
    </row>
    <row r="97" spans="2:12" s="8" customFormat="1" ht="24.95" customHeight="1" x14ac:dyDescent="0.2">
      <c r="B97" s="96"/>
      <c r="D97" s="97" t="s">
        <v>91</v>
      </c>
      <c r="E97" s="98"/>
      <c r="F97" s="98"/>
      <c r="G97" s="98"/>
      <c r="H97" s="98"/>
      <c r="I97" s="98"/>
      <c r="J97" s="99">
        <f>J141</f>
        <v>0</v>
      </c>
      <c r="L97" s="96"/>
    </row>
    <row r="98" spans="2:12" s="9" customFormat="1" ht="19.899999999999999" customHeight="1" x14ac:dyDescent="0.2">
      <c r="B98" s="100"/>
      <c r="D98" s="101" t="s">
        <v>92</v>
      </c>
      <c r="E98" s="102"/>
      <c r="F98" s="102"/>
      <c r="G98" s="102"/>
      <c r="H98" s="102"/>
      <c r="I98" s="102"/>
      <c r="J98" s="103">
        <f>J142</f>
        <v>0</v>
      </c>
      <c r="L98" s="100"/>
    </row>
    <row r="99" spans="2:12" s="9" customFormat="1" ht="19.899999999999999" customHeight="1" x14ac:dyDescent="0.2">
      <c r="B99" s="100"/>
      <c r="D99" s="101" t="s">
        <v>93</v>
      </c>
      <c r="E99" s="102"/>
      <c r="F99" s="102"/>
      <c r="G99" s="102"/>
      <c r="H99" s="102"/>
      <c r="I99" s="102"/>
      <c r="J99" s="103">
        <f>J174</f>
        <v>0</v>
      </c>
      <c r="L99" s="100"/>
    </row>
    <row r="100" spans="2:12" s="9" customFormat="1" ht="19.899999999999999" customHeight="1" x14ac:dyDescent="0.2">
      <c r="B100" s="100"/>
      <c r="D100" s="101" t="s">
        <v>94</v>
      </c>
      <c r="E100" s="102"/>
      <c r="F100" s="102"/>
      <c r="G100" s="102"/>
      <c r="H100" s="102"/>
      <c r="I100" s="102"/>
      <c r="J100" s="103">
        <f>J195</f>
        <v>0</v>
      </c>
      <c r="L100" s="100"/>
    </row>
    <row r="101" spans="2:12" s="9" customFormat="1" ht="19.899999999999999" customHeight="1" x14ac:dyDescent="0.2">
      <c r="B101" s="100"/>
      <c r="D101" s="101" t="s">
        <v>95</v>
      </c>
      <c r="E101" s="102"/>
      <c r="F101" s="102"/>
      <c r="G101" s="102"/>
      <c r="H101" s="102"/>
      <c r="I101" s="102"/>
      <c r="J101" s="103">
        <f>J203</f>
        <v>0</v>
      </c>
      <c r="L101" s="100"/>
    </row>
    <row r="102" spans="2:12" s="8" customFormat="1" ht="24.95" customHeight="1" x14ac:dyDescent="0.2">
      <c r="B102" s="96"/>
      <c r="D102" s="97" t="s">
        <v>96</v>
      </c>
      <c r="E102" s="98"/>
      <c r="F102" s="98"/>
      <c r="G102" s="98"/>
      <c r="H102" s="98"/>
      <c r="I102" s="98"/>
      <c r="J102" s="99">
        <f>J207</f>
        <v>0</v>
      </c>
      <c r="L102" s="96"/>
    </row>
    <row r="103" spans="2:12" s="9" customFormat="1" ht="19.899999999999999" customHeight="1" x14ac:dyDescent="0.2">
      <c r="B103" s="100"/>
      <c r="D103" s="101" t="s">
        <v>97</v>
      </c>
      <c r="E103" s="102"/>
      <c r="F103" s="102"/>
      <c r="G103" s="102"/>
      <c r="H103" s="102"/>
      <c r="I103" s="102"/>
      <c r="J103" s="103">
        <f>J208</f>
        <v>0</v>
      </c>
      <c r="L103" s="100"/>
    </row>
    <row r="104" spans="2:12" s="9" customFormat="1" ht="19.899999999999999" customHeight="1" x14ac:dyDescent="0.2">
      <c r="B104" s="100"/>
      <c r="D104" s="101" t="s">
        <v>98</v>
      </c>
      <c r="E104" s="102"/>
      <c r="F104" s="102"/>
      <c r="G104" s="102"/>
      <c r="H104" s="102"/>
      <c r="I104" s="102"/>
      <c r="J104" s="103">
        <f>J232</f>
        <v>0</v>
      </c>
      <c r="L104" s="100"/>
    </row>
    <row r="105" spans="2:12" s="9" customFormat="1" ht="19.899999999999999" customHeight="1" x14ac:dyDescent="0.2">
      <c r="B105" s="100"/>
      <c r="D105" s="101" t="s">
        <v>99</v>
      </c>
      <c r="E105" s="102"/>
      <c r="F105" s="102"/>
      <c r="G105" s="102"/>
      <c r="H105" s="102"/>
      <c r="I105" s="102"/>
      <c r="J105" s="103">
        <f>J243</f>
        <v>0</v>
      </c>
      <c r="L105" s="100"/>
    </row>
    <row r="106" spans="2:12" s="9" customFormat="1" ht="19.899999999999999" customHeight="1" x14ac:dyDescent="0.2">
      <c r="B106" s="100"/>
      <c r="D106" s="101" t="s">
        <v>100</v>
      </c>
      <c r="E106" s="102"/>
      <c r="F106" s="102"/>
      <c r="G106" s="102"/>
      <c r="H106" s="102"/>
      <c r="I106" s="102"/>
      <c r="J106" s="103">
        <f>J255</f>
        <v>0</v>
      </c>
      <c r="L106" s="100"/>
    </row>
    <row r="107" spans="2:12" s="9" customFormat="1" ht="19.899999999999999" customHeight="1" x14ac:dyDescent="0.2">
      <c r="B107" s="100"/>
      <c r="D107" s="101" t="s">
        <v>101</v>
      </c>
      <c r="E107" s="102"/>
      <c r="F107" s="102"/>
      <c r="G107" s="102"/>
      <c r="H107" s="102"/>
      <c r="I107" s="102"/>
      <c r="J107" s="103">
        <f>J277</f>
        <v>0</v>
      </c>
      <c r="L107" s="100"/>
    </row>
    <row r="108" spans="2:12" s="9" customFormat="1" ht="19.899999999999999" customHeight="1" x14ac:dyDescent="0.2">
      <c r="B108" s="100"/>
      <c r="D108" s="101" t="s">
        <v>102</v>
      </c>
      <c r="E108" s="102"/>
      <c r="F108" s="102"/>
      <c r="G108" s="102"/>
      <c r="H108" s="102"/>
      <c r="I108" s="102"/>
      <c r="J108" s="103">
        <f>J281</f>
        <v>0</v>
      </c>
      <c r="L108" s="100"/>
    </row>
    <row r="109" spans="2:12" s="9" customFormat="1" ht="19.899999999999999" customHeight="1" x14ac:dyDescent="0.2">
      <c r="B109" s="100"/>
      <c r="D109" s="101" t="s">
        <v>103</v>
      </c>
      <c r="E109" s="102"/>
      <c r="F109" s="102"/>
      <c r="G109" s="102"/>
      <c r="H109" s="102"/>
      <c r="I109" s="102"/>
      <c r="J109" s="103">
        <f>J299</f>
        <v>0</v>
      </c>
      <c r="L109" s="100"/>
    </row>
    <row r="110" spans="2:12" s="9" customFormat="1" ht="19.899999999999999" customHeight="1" x14ac:dyDescent="0.2">
      <c r="B110" s="100"/>
      <c r="D110" s="101" t="s">
        <v>104</v>
      </c>
      <c r="E110" s="102"/>
      <c r="F110" s="102"/>
      <c r="G110" s="102"/>
      <c r="H110" s="102"/>
      <c r="I110" s="102"/>
      <c r="J110" s="103">
        <f>J305</f>
        <v>0</v>
      </c>
      <c r="L110" s="100"/>
    </row>
    <row r="111" spans="2:12" s="9" customFormat="1" ht="19.899999999999999" customHeight="1" x14ac:dyDescent="0.2">
      <c r="B111" s="100"/>
      <c r="D111" s="101" t="s">
        <v>105</v>
      </c>
      <c r="E111" s="102"/>
      <c r="F111" s="102"/>
      <c r="G111" s="102"/>
      <c r="H111" s="102"/>
      <c r="I111" s="102"/>
      <c r="J111" s="103">
        <f>J322</f>
        <v>0</v>
      </c>
      <c r="L111" s="100"/>
    </row>
    <row r="112" spans="2:12" s="9" customFormat="1" ht="19.899999999999999" customHeight="1" x14ac:dyDescent="0.2">
      <c r="B112" s="100"/>
      <c r="D112" s="101" t="s">
        <v>106</v>
      </c>
      <c r="E112" s="102"/>
      <c r="F112" s="102"/>
      <c r="G112" s="102"/>
      <c r="H112" s="102"/>
      <c r="I112" s="102"/>
      <c r="J112" s="103">
        <f>J338</f>
        <v>0</v>
      </c>
      <c r="L112" s="100"/>
    </row>
    <row r="113" spans="2:12" s="9" customFormat="1" ht="19.899999999999999" customHeight="1" x14ac:dyDescent="0.2">
      <c r="B113" s="100"/>
      <c r="D113" s="101" t="s">
        <v>107</v>
      </c>
      <c r="E113" s="102"/>
      <c r="F113" s="102"/>
      <c r="G113" s="102"/>
      <c r="H113" s="102"/>
      <c r="I113" s="102"/>
      <c r="J113" s="103">
        <f>J348</f>
        <v>0</v>
      </c>
      <c r="L113" s="100"/>
    </row>
    <row r="114" spans="2:12" s="9" customFormat="1" ht="19.899999999999999" customHeight="1" x14ac:dyDescent="0.2">
      <c r="B114" s="100"/>
      <c r="D114" s="101" t="s">
        <v>108</v>
      </c>
      <c r="E114" s="102"/>
      <c r="F114" s="102"/>
      <c r="G114" s="102"/>
      <c r="H114" s="102"/>
      <c r="I114" s="102"/>
      <c r="J114" s="103">
        <f>J359</f>
        <v>0</v>
      </c>
      <c r="L114" s="100"/>
    </row>
    <row r="115" spans="2:12" s="9" customFormat="1" ht="19.899999999999999" customHeight="1" x14ac:dyDescent="0.2">
      <c r="B115" s="100"/>
      <c r="D115" s="101" t="s">
        <v>109</v>
      </c>
      <c r="E115" s="102"/>
      <c r="F115" s="102"/>
      <c r="G115" s="102"/>
      <c r="H115" s="102"/>
      <c r="I115" s="102"/>
      <c r="J115" s="103">
        <f>J376</f>
        <v>0</v>
      </c>
      <c r="L115" s="100"/>
    </row>
    <row r="116" spans="2:12" s="9" customFormat="1" ht="19.899999999999999" customHeight="1" x14ac:dyDescent="0.2">
      <c r="B116" s="100"/>
      <c r="D116" s="101" t="s">
        <v>110</v>
      </c>
      <c r="E116" s="102"/>
      <c r="F116" s="102"/>
      <c r="G116" s="102"/>
      <c r="H116" s="102"/>
      <c r="I116" s="102"/>
      <c r="J116" s="103">
        <f>J382</f>
        <v>0</v>
      </c>
      <c r="L116" s="100"/>
    </row>
    <row r="117" spans="2:12" s="8" customFormat="1" ht="24.95" customHeight="1" x14ac:dyDescent="0.2">
      <c r="B117" s="96"/>
      <c r="D117" s="97" t="s">
        <v>111</v>
      </c>
      <c r="E117" s="98"/>
      <c r="F117" s="98"/>
      <c r="G117" s="98"/>
      <c r="H117" s="98"/>
      <c r="I117" s="98"/>
      <c r="J117" s="99">
        <f>J400</f>
        <v>0</v>
      </c>
      <c r="L117" s="96"/>
    </row>
    <row r="118" spans="2:12" s="8" customFormat="1" ht="24.95" customHeight="1" x14ac:dyDescent="0.2">
      <c r="B118" s="96"/>
      <c r="D118" s="97" t="s">
        <v>112</v>
      </c>
      <c r="E118" s="98"/>
      <c r="F118" s="98"/>
      <c r="G118" s="98"/>
      <c r="H118" s="98"/>
      <c r="I118" s="98"/>
      <c r="J118" s="99">
        <f>J424</f>
        <v>0</v>
      </c>
      <c r="L118" s="96"/>
    </row>
    <row r="119" spans="2:12" s="9" customFormat="1" ht="19.899999999999999" customHeight="1" x14ac:dyDescent="0.2">
      <c r="B119" s="100"/>
      <c r="D119" s="101" t="s">
        <v>113</v>
      </c>
      <c r="E119" s="102"/>
      <c r="F119" s="102"/>
      <c r="G119" s="102"/>
      <c r="H119" s="102"/>
      <c r="I119" s="102"/>
      <c r="J119" s="103">
        <f>J425</f>
        <v>0</v>
      </c>
      <c r="L119" s="100"/>
    </row>
    <row r="120" spans="2:12" s="9" customFormat="1" ht="19.899999999999999" customHeight="1" x14ac:dyDescent="0.2">
      <c r="B120" s="100"/>
      <c r="D120" s="101" t="s">
        <v>114</v>
      </c>
      <c r="E120" s="102"/>
      <c r="F120" s="102"/>
      <c r="G120" s="102"/>
      <c r="H120" s="102"/>
      <c r="I120" s="102"/>
      <c r="J120" s="103">
        <f>J427</f>
        <v>0</v>
      </c>
      <c r="L120" s="100"/>
    </row>
    <row r="121" spans="2:12" s="1" customFormat="1" ht="21.75" customHeight="1" x14ac:dyDescent="0.2">
      <c r="B121" s="28"/>
      <c r="L121" s="28"/>
    </row>
    <row r="122" spans="2:12" s="1" customFormat="1" ht="6.95" customHeight="1" x14ac:dyDescent="0.2"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28"/>
    </row>
    <row r="126" spans="2:12" s="1" customFormat="1" ht="6.95" customHeight="1" x14ac:dyDescent="0.2"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28"/>
    </row>
    <row r="127" spans="2:12" s="1" customFormat="1" ht="24.95" customHeight="1" x14ac:dyDescent="0.2">
      <c r="B127" s="28"/>
      <c r="C127" s="20" t="s">
        <v>115</v>
      </c>
      <c r="L127" s="28"/>
    </row>
    <row r="128" spans="2:12" s="1" customFormat="1" ht="6.95" customHeight="1" x14ac:dyDescent="0.2">
      <c r="B128" s="28"/>
      <c r="L128" s="28"/>
    </row>
    <row r="129" spans="2:65" s="1" customFormat="1" ht="12" customHeight="1" x14ac:dyDescent="0.2">
      <c r="B129" s="28"/>
      <c r="C129" s="25" t="s">
        <v>14</v>
      </c>
      <c r="L129" s="28"/>
    </row>
    <row r="130" spans="2:65" s="1" customFormat="1" ht="16.5" customHeight="1" x14ac:dyDescent="0.2">
      <c r="B130" s="28"/>
      <c r="E130" s="205" t="str">
        <f>E7</f>
        <v>Výškovická 447/153</v>
      </c>
      <c r="F130" s="206"/>
      <c r="G130" s="206"/>
      <c r="H130" s="206"/>
      <c r="L130" s="28"/>
    </row>
    <row r="131" spans="2:65" s="1" customFormat="1" ht="12" customHeight="1" x14ac:dyDescent="0.2">
      <c r="B131" s="28"/>
      <c r="C131" s="25" t="s">
        <v>84</v>
      </c>
      <c r="L131" s="28"/>
    </row>
    <row r="132" spans="2:65" s="1" customFormat="1" ht="16.5" customHeight="1" x14ac:dyDescent="0.2">
      <c r="B132" s="28"/>
      <c r="E132" s="191" t="str">
        <f>E9</f>
        <v>4 - Bytová jednotka č.4</v>
      </c>
      <c r="F132" s="204"/>
      <c r="G132" s="204"/>
      <c r="H132" s="204"/>
      <c r="L132" s="28"/>
    </row>
    <row r="133" spans="2:65" s="1" customFormat="1" ht="6.95" customHeight="1" x14ac:dyDescent="0.2">
      <c r="B133" s="28"/>
      <c r="L133" s="28"/>
    </row>
    <row r="134" spans="2:65" s="1" customFormat="1" ht="12" customHeight="1" x14ac:dyDescent="0.2">
      <c r="B134" s="28"/>
      <c r="C134" s="25" t="s">
        <v>18</v>
      </c>
      <c r="F134" s="23" t="str">
        <f>F12</f>
        <v xml:space="preserve"> </v>
      </c>
      <c r="I134" s="25" t="s">
        <v>20</v>
      </c>
      <c r="J134" s="48" t="str">
        <f>IF(J12="","",J12)</f>
        <v>28. 8. 2019</v>
      </c>
      <c r="L134" s="28"/>
    </row>
    <row r="135" spans="2:65" s="1" customFormat="1" ht="6.95" customHeight="1" x14ac:dyDescent="0.2">
      <c r="B135" s="28"/>
      <c r="L135" s="28"/>
    </row>
    <row r="136" spans="2:65" s="1" customFormat="1" ht="25.7" customHeight="1" x14ac:dyDescent="0.2">
      <c r="B136" s="28"/>
      <c r="C136" s="25" t="s">
        <v>22</v>
      </c>
      <c r="F136" s="23" t="str">
        <f>E15</f>
        <v xml:space="preserve"> </v>
      </c>
      <c r="I136" s="25" t="s">
        <v>26</v>
      </c>
      <c r="J136" s="26" t="str">
        <f>E21</f>
        <v>Ing. Vladimír Slonka</v>
      </c>
      <c r="L136" s="28"/>
    </row>
    <row r="137" spans="2:65" s="1" customFormat="1" ht="15.2" customHeight="1" x14ac:dyDescent="0.2">
      <c r="B137" s="28"/>
      <c r="C137" s="25" t="s">
        <v>25</v>
      </c>
      <c r="F137" s="23" t="str">
        <f>IF(E18="","",E18)</f>
        <v xml:space="preserve"> </v>
      </c>
      <c r="I137" s="25" t="s">
        <v>31</v>
      </c>
      <c r="J137" s="26" t="str">
        <f>E24</f>
        <v xml:space="preserve"> </v>
      </c>
      <c r="L137" s="28"/>
    </row>
    <row r="138" spans="2:65" s="1" customFormat="1" ht="10.35" customHeight="1" x14ac:dyDescent="0.2">
      <c r="B138" s="28"/>
      <c r="L138" s="28"/>
    </row>
    <row r="139" spans="2:65" s="10" customFormat="1" ht="29.25" customHeight="1" x14ac:dyDescent="0.2">
      <c r="B139" s="104"/>
      <c r="C139" s="105" t="s">
        <v>116</v>
      </c>
      <c r="D139" s="106" t="s">
        <v>58</v>
      </c>
      <c r="E139" s="106" t="s">
        <v>54</v>
      </c>
      <c r="F139" s="106" t="s">
        <v>55</v>
      </c>
      <c r="G139" s="106" t="s">
        <v>117</v>
      </c>
      <c r="H139" s="106" t="s">
        <v>118</v>
      </c>
      <c r="I139" s="106" t="s">
        <v>119</v>
      </c>
      <c r="J139" s="107" t="s">
        <v>88</v>
      </c>
      <c r="K139" s="108" t="s">
        <v>120</v>
      </c>
      <c r="L139" s="104"/>
      <c r="M139" s="55" t="s">
        <v>1</v>
      </c>
      <c r="N139" s="56" t="s">
        <v>37</v>
      </c>
      <c r="O139" s="56" t="s">
        <v>121</v>
      </c>
      <c r="P139" s="56" t="s">
        <v>122</v>
      </c>
      <c r="Q139" s="56" t="s">
        <v>123</v>
      </c>
      <c r="R139" s="56" t="s">
        <v>124</v>
      </c>
      <c r="S139" s="56" t="s">
        <v>125</v>
      </c>
      <c r="T139" s="57" t="s">
        <v>126</v>
      </c>
    </row>
    <row r="140" spans="2:65" s="1" customFormat="1" ht="22.9" customHeight="1" x14ac:dyDescent="0.25">
      <c r="B140" s="28"/>
      <c r="C140" s="60" t="s">
        <v>127</v>
      </c>
      <c r="J140" s="109">
        <f>BK140</f>
        <v>0</v>
      </c>
      <c r="L140" s="28"/>
      <c r="M140" s="58"/>
      <c r="N140" s="49"/>
      <c r="O140" s="49"/>
      <c r="P140" s="110">
        <f>P141+P207+P400+P424</f>
        <v>306.06039599999997</v>
      </c>
      <c r="Q140" s="49"/>
      <c r="R140" s="110">
        <f>R141+R207+R400+R424</f>
        <v>2.6210797399999999</v>
      </c>
      <c r="S140" s="49"/>
      <c r="T140" s="111">
        <f>T141+T207+T400+T424</f>
        <v>2.6757790000000004</v>
      </c>
      <c r="AT140" s="16" t="s">
        <v>72</v>
      </c>
      <c r="AU140" s="16" t="s">
        <v>90</v>
      </c>
      <c r="BK140" s="112">
        <f>BK141+BK207+BK400+BK424</f>
        <v>0</v>
      </c>
    </row>
    <row r="141" spans="2:65" s="11" customFormat="1" ht="25.9" customHeight="1" x14ac:dyDescent="0.2">
      <c r="B141" s="113"/>
      <c r="D141" s="114" t="s">
        <v>72</v>
      </c>
      <c r="E141" s="115" t="s">
        <v>128</v>
      </c>
      <c r="F141" s="115" t="s">
        <v>129</v>
      </c>
      <c r="J141" s="116">
        <f>BK141</f>
        <v>0</v>
      </c>
      <c r="L141" s="113"/>
      <c r="M141" s="117"/>
      <c r="P141" s="118">
        <f>P142+P174+P195+P203</f>
        <v>104.66943699999999</v>
      </c>
      <c r="R141" s="118">
        <f>R142+R174+R195+R203</f>
        <v>0.7398247</v>
      </c>
      <c r="T141" s="119">
        <f>T142+T174+T195+T203</f>
        <v>2.4737050000000003</v>
      </c>
      <c r="AR141" s="114" t="s">
        <v>81</v>
      </c>
      <c r="AT141" s="120" t="s">
        <v>72</v>
      </c>
      <c r="AU141" s="120" t="s">
        <v>73</v>
      </c>
      <c r="AY141" s="114" t="s">
        <v>130</v>
      </c>
      <c r="BK141" s="121">
        <f>BK142+BK174+BK195+BK203</f>
        <v>0</v>
      </c>
    </row>
    <row r="142" spans="2:65" s="11" customFormat="1" ht="22.9" customHeight="1" x14ac:dyDescent="0.2">
      <c r="B142" s="113"/>
      <c r="D142" s="114" t="s">
        <v>72</v>
      </c>
      <c r="E142" s="122" t="s">
        <v>131</v>
      </c>
      <c r="F142" s="122" t="s">
        <v>132</v>
      </c>
      <c r="J142" s="123">
        <f>BK142</f>
        <v>0</v>
      </c>
      <c r="L142" s="113"/>
      <c r="M142" s="117"/>
      <c r="P142" s="118">
        <f>SUM(P143:P173)</f>
        <v>25.550127999999997</v>
      </c>
      <c r="R142" s="118">
        <f>SUM(R143:R173)</f>
        <v>0.73751670000000003</v>
      </c>
      <c r="T142" s="119">
        <f>SUM(T143:T173)</f>
        <v>0</v>
      </c>
      <c r="AR142" s="114" t="s">
        <v>81</v>
      </c>
      <c r="AT142" s="120" t="s">
        <v>72</v>
      </c>
      <c r="AU142" s="120" t="s">
        <v>81</v>
      </c>
      <c r="AY142" s="114" t="s">
        <v>130</v>
      </c>
      <c r="BK142" s="121">
        <f>SUM(BK143:BK173)</f>
        <v>0</v>
      </c>
    </row>
    <row r="143" spans="2:65" s="1" customFormat="1" ht="21.75" customHeight="1" x14ac:dyDescent="0.2">
      <c r="B143" s="124"/>
      <c r="C143" s="125" t="s">
        <v>81</v>
      </c>
      <c r="D143" s="125" t="s">
        <v>133</v>
      </c>
      <c r="E143" s="126" t="s">
        <v>134</v>
      </c>
      <c r="F143" s="127" t="s">
        <v>135</v>
      </c>
      <c r="G143" s="128" t="s">
        <v>136</v>
      </c>
      <c r="H143" s="129">
        <v>3.33</v>
      </c>
      <c r="I143" s="130">
        <v>0</v>
      </c>
      <c r="J143" s="130">
        <f>ROUND(I143*H143,2)</f>
        <v>0</v>
      </c>
      <c r="K143" s="131"/>
      <c r="L143" s="28"/>
      <c r="M143" s="132" t="s">
        <v>1</v>
      </c>
      <c r="N143" s="133" t="s">
        <v>39</v>
      </c>
      <c r="O143" s="134">
        <v>0.14799999999999999</v>
      </c>
      <c r="P143" s="134">
        <f>O143*H143</f>
        <v>0.49284</v>
      </c>
      <c r="Q143" s="134">
        <v>2.5999999999999998E-4</v>
      </c>
      <c r="R143" s="134">
        <f>Q143*H143</f>
        <v>8.657999999999999E-4</v>
      </c>
      <c r="S143" s="134">
        <v>0</v>
      </c>
      <c r="T143" s="135">
        <f>S143*H143</f>
        <v>0</v>
      </c>
      <c r="AR143" s="136" t="s">
        <v>78</v>
      </c>
      <c r="AT143" s="136" t="s">
        <v>133</v>
      </c>
      <c r="AU143" s="136" t="s">
        <v>137</v>
      </c>
      <c r="AY143" s="16" t="s">
        <v>130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6" t="s">
        <v>137</v>
      </c>
      <c r="BK143" s="137">
        <f>ROUND(I143*H143,2)</f>
        <v>0</v>
      </c>
      <c r="BL143" s="16" t="s">
        <v>78</v>
      </c>
      <c r="BM143" s="136" t="s">
        <v>138</v>
      </c>
    </row>
    <row r="144" spans="2:65" s="12" customFormat="1" x14ac:dyDescent="0.2">
      <c r="B144" s="138"/>
      <c r="D144" s="139" t="s">
        <v>139</v>
      </c>
      <c r="E144" s="140" t="s">
        <v>1</v>
      </c>
      <c r="F144" s="141" t="s">
        <v>140</v>
      </c>
      <c r="H144" s="142">
        <v>3.33</v>
      </c>
      <c r="L144" s="138"/>
      <c r="M144" s="143"/>
      <c r="T144" s="144"/>
      <c r="AT144" s="140" t="s">
        <v>139</v>
      </c>
      <c r="AU144" s="140" t="s">
        <v>137</v>
      </c>
      <c r="AV144" s="12" t="s">
        <v>137</v>
      </c>
      <c r="AW144" s="12" t="s">
        <v>30</v>
      </c>
      <c r="AX144" s="12" t="s">
        <v>73</v>
      </c>
      <c r="AY144" s="140" t="s">
        <v>130</v>
      </c>
    </row>
    <row r="145" spans="2:65" s="13" customFormat="1" x14ac:dyDescent="0.2">
      <c r="B145" s="145"/>
      <c r="D145" s="139" t="s">
        <v>139</v>
      </c>
      <c r="E145" s="146" t="s">
        <v>1</v>
      </c>
      <c r="F145" s="147" t="s">
        <v>141</v>
      </c>
      <c r="H145" s="148">
        <v>3.33</v>
      </c>
      <c r="L145" s="145"/>
      <c r="M145" s="149"/>
      <c r="T145" s="150"/>
      <c r="AT145" s="146" t="s">
        <v>139</v>
      </c>
      <c r="AU145" s="146" t="s">
        <v>137</v>
      </c>
      <c r="AV145" s="13" t="s">
        <v>78</v>
      </c>
      <c r="AW145" s="13" t="s">
        <v>30</v>
      </c>
      <c r="AX145" s="13" t="s">
        <v>81</v>
      </c>
      <c r="AY145" s="146" t="s">
        <v>130</v>
      </c>
    </row>
    <row r="146" spans="2:65" s="1" customFormat="1" ht="21.75" customHeight="1" x14ac:dyDescent="0.2">
      <c r="B146" s="124"/>
      <c r="C146" s="125" t="s">
        <v>137</v>
      </c>
      <c r="D146" s="125" t="s">
        <v>133</v>
      </c>
      <c r="E146" s="126" t="s">
        <v>142</v>
      </c>
      <c r="F146" s="127" t="s">
        <v>143</v>
      </c>
      <c r="G146" s="128" t="s">
        <v>136</v>
      </c>
      <c r="H146" s="129">
        <v>3.33</v>
      </c>
      <c r="I146" s="130">
        <v>0</v>
      </c>
      <c r="J146" s="130">
        <f t="shared" ref="J146:J151" si="0">ROUND(I146*H146,2)</f>
        <v>0</v>
      </c>
      <c r="K146" s="131"/>
      <c r="L146" s="28"/>
      <c r="M146" s="132" t="s">
        <v>1</v>
      </c>
      <c r="N146" s="133" t="s">
        <v>39</v>
      </c>
      <c r="O146" s="134">
        <v>0.46</v>
      </c>
      <c r="P146" s="134">
        <f t="shared" ref="P146:P151" si="1">O146*H146</f>
        <v>1.5318000000000001</v>
      </c>
      <c r="Q146" s="134">
        <v>4.3800000000000002E-3</v>
      </c>
      <c r="R146" s="134">
        <f t="shared" ref="R146:R151" si="2">Q146*H146</f>
        <v>1.4585400000000002E-2</v>
      </c>
      <c r="S146" s="134">
        <v>0</v>
      </c>
      <c r="T146" s="135">
        <f t="shared" ref="T146:T151" si="3">S146*H146</f>
        <v>0</v>
      </c>
      <c r="AR146" s="136" t="s">
        <v>78</v>
      </c>
      <c r="AT146" s="136" t="s">
        <v>133</v>
      </c>
      <c r="AU146" s="136" t="s">
        <v>137</v>
      </c>
      <c r="AY146" s="16" t="s">
        <v>130</v>
      </c>
      <c r="BE146" s="137">
        <f t="shared" ref="BE146:BE151" si="4">IF(N146="základní",J146,0)</f>
        <v>0</v>
      </c>
      <c r="BF146" s="137">
        <f t="shared" ref="BF146:BF151" si="5">IF(N146="snížená",J146,0)</f>
        <v>0</v>
      </c>
      <c r="BG146" s="137">
        <f t="shared" ref="BG146:BG151" si="6">IF(N146="zákl. přenesená",J146,0)</f>
        <v>0</v>
      </c>
      <c r="BH146" s="137">
        <f t="shared" ref="BH146:BH151" si="7">IF(N146="sníž. přenesená",J146,0)</f>
        <v>0</v>
      </c>
      <c r="BI146" s="137">
        <f t="shared" ref="BI146:BI151" si="8">IF(N146="nulová",J146,0)</f>
        <v>0</v>
      </c>
      <c r="BJ146" s="16" t="s">
        <v>137</v>
      </c>
      <c r="BK146" s="137">
        <f t="shared" ref="BK146:BK151" si="9">ROUND(I146*H146,2)</f>
        <v>0</v>
      </c>
      <c r="BL146" s="16" t="s">
        <v>78</v>
      </c>
      <c r="BM146" s="136" t="s">
        <v>144</v>
      </c>
    </row>
    <row r="147" spans="2:65" s="1" customFormat="1" ht="21.75" customHeight="1" x14ac:dyDescent="0.2">
      <c r="B147" s="124"/>
      <c r="C147" s="125" t="s">
        <v>145</v>
      </c>
      <c r="D147" s="125" t="s">
        <v>133</v>
      </c>
      <c r="E147" s="126" t="s">
        <v>146</v>
      </c>
      <c r="F147" s="127" t="s">
        <v>147</v>
      </c>
      <c r="G147" s="128" t="s">
        <v>136</v>
      </c>
      <c r="H147" s="129">
        <v>3.33</v>
      </c>
      <c r="I147" s="130">
        <v>0</v>
      </c>
      <c r="J147" s="130">
        <f t="shared" si="0"/>
        <v>0</v>
      </c>
      <c r="K147" s="131"/>
      <c r="L147" s="28"/>
      <c r="M147" s="132" t="s">
        <v>1</v>
      </c>
      <c r="N147" s="133" t="s">
        <v>39</v>
      </c>
      <c r="O147" s="134">
        <v>0.35799999999999998</v>
      </c>
      <c r="P147" s="134">
        <f t="shared" si="1"/>
        <v>1.19214</v>
      </c>
      <c r="Q147" s="134">
        <v>3.0000000000000001E-3</v>
      </c>
      <c r="R147" s="134">
        <f t="shared" si="2"/>
        <v>9.9900000000000006E-3</v>
      </c>
      <c r="S147" s="134">
        <v>0</v>
      </c>
      <c r="T147" s="135">
        <f t="shared" si="3"/>
        <v>0</v>
      </c>
      <c r="AR147" s="136" t="s">
        <v>78</v>
      </c>
      <c r="AT147" s="136" t="s">
        <v>133</v>
      </c>
      <c r="AU147" s="136" t="s">
        <v>137</v>
      </c>
      <c r="AY147" s="16" t="s">
        <v>130</v>
      </c>
      <c r="BE147" s="137">
        <f t="shared" si="4"/>
        <v>0</v>
      </c>
      <c r="BF147" s="137">
        <f t="shared" si="5"/>
        <v>0</v>
      </c>
      <c r="BG147" s="137">
        <f t="shared" si="6"/>
        <v>0</v>
      </c>
      <c r="BH147" s="137">
        <f t="shared" si="7"/>
        <v>0</v>
      </c>
      <c r="BI147" s="137">
        <f t="shared" si="8"/>
        <v>0</v>
      </c>
      <c r="BJ147" s="16" t="s">
        <v>137</v>
      </c>
      <c r="BK147" s="137">
        <f t="shared" si="9"/>
        <v>0</v>
      </c>
      <c r="BL147" s="16" t="s">
        <v>78</v>
      </c>
      <c r="BM147" s="136" t="s">
        <v>148</v>
      </c>
    </row>
    <row r="148" spans="2:65" s="1" customFormat="1" ht="21.75" customHeight="1" x14ac:dyDescent="0.2">
      <c r="B148" s="124"/>
      <c r="C148" s="125" t="s">
        <v>78</v>
      </c>
      <c r="D148" s="125" t="s">
        <v>133</v>
      </c>
      <c r="E148" s="126" t="s">
        <v>149</v>
      </c>
      <c r="F148" s="127" t="s">
        <v>150</v>
      </c>
      <c r="G148" s="128" t="s">
        <v>136</v>
      </c>
      <c r="H148" s="129">
        <v>3.33</v>
      </c>
      <c r="I148" s="130">
        <v>0</v>
      </c>
      <c r="J148" s="130">
        <f t="shared" si="0"/>
        <v>0</v>
      </c>
      <c r="K148" s="131"/>
      <c r="L148" s="28"/>
      <c r="M148" s="132" t="s">
        <v>1</v>
      </c>
      <c r="N148" s="133" t="s">
        <v>39</v>
      </c>
      <c r="O148" s="134">
        <v>0.42</v>
      </c>
      <c r="P148" s="134">
        <f t="shared" si="1"/>
        <v>1.3986000000000001</v>
      </c>
      <c r="Q148" s="134">
        <v>1.575E-2</v>
      </c>
      <c r="R148" s="134">
        <f t="shared" si="2"/>
        <v>5.2447500000000001E-2</v>
      </c>
      <c r="S148" s="134">
        <v>0</v>
      </c>
      <c r="T148" s="135">
        <f t="shared" si="3"/>
        <v>0</v>
      </c>
      <c r="AR148" s="136" t="s">
        <v>78</v>
      </c>
      <c r="AT148" s="136" t="s">
        <v>133</v>
      </c>
      <c r="AU148" s="136" t="s">
        <v>137</v>
      </c>
      <c r="AY148" s="16" t="s">
        <v>130</v>
      </c>
      <c r="BE148" s="137">
        <f t="shared" si="4"/>
        <v>0</v>
      </c>
      <c r="BF148" s="137">
        <f t="shared" si="5"/>
        <v>0</v>
      </c>
      <c r="BG148" s="137">
        <f t="shared" si="6"/>
        <v>0</v>
      </c>
      <c r="BH148" s="137">
        <f t="shared" si="7"/>
        <v>0</v>
      </c>
      <c r="BI148" s="137">
        <f t="shared" si="8"/>
        <v>0</v>
      </c>
      <c r="BJ148" s="16" t="s">
        <v>137</v>
      </c>
      <c r="BK148" s="137">
        <f t="shared" si="9"/>
        <v>0</v>
      </c>
      <c r="BL148" s="16" t="s">
        <v>78</v>
      </c>
      <c r="BM148" s="136" t="s">
        <v>151</v>
      </c>
    </row>
    <row r="149" spans="2:65" s="1" customFormat="1" ht="21.75" customHeight="1" x14ac:dyDescent="0.2">
      <c r="B149" s="124"/>
      <c r="C149" s="125" t="s">
        <v>152</v>
      </c>
      <c r="D149" s="125" t="s">
        <v>133</v>
      </c>
      <c r="E149" s="126" t="s">
        <v>153</v>
      </c>
      <c r="F149" s="127" t="s">
        <v>154</v>
      </c>
      <c r="G149" s="128" t="s">
        <v>136</v>
      </c>
      <c r="H149" s="129">
        <v>12.7</v>
      </c>
      <c r="I149" s="130">
        <v>0</v>
      </c>
      <c r="J149" s="130">
        <f t="shared" si="0"/>
        <v>0</v>
      </c>
      <c r="K149" s="131"/>
      <c r="L149" s="28"/>
      <c r="M149" s="132" t="s">
        <v>1</v>
      </c>
      <c r="N149" s="133" t="s">
        <v>39</v>
      </c>
      <c r="O149" s="134">
        <v>0.104</v>
      </c>
      <c r="P149" s="134">
        <f t="shared" si="1"/>
        <v>1.3208</v>
      </c>
      <c r="Q149" s="134">
        <v>2.5999999999999998E-4</v>
      </c>
      <c r="R149" s="134">
        <f t="shared" si="2"/>
        <v>3.3019999999999994E-3</v>
      </c>
      <c r="S149" s="134">
        <v>0</v>
      </c>
      <c r="T149" s="135">
        <f t="shared" si="3"/>
        <v>0</v>
      </c>
      <c r="AR149" s="136" t="s">
        <v>78</v>
      </c>
      <c r="AT149" s="136" t="s">
        <v>133</v>
      </c>
      <c r="AU149" s="136" t="s">
        <v>137</v>
      </c>
      <c r="AY149" s="16" t="s">
        <v>130</v>
      </c>
      <c r="BE149" s="137">
        <f t="shared" si="4"/>
        <v>0</v>
      </c>
      <c r="BF149" s="137">
        <f t="shared" si="5"/>
        <v>0</v>
      </c>
      <c r="BG149" s="137">
        <f t="shared" si="6"/>
        <v>0</v>
      </c>
      <c r="BH149" s="137">
        <f t="shared" si="7"/>
        <v>0</v>
      </c>
      <c r="BI149" s="137">
        <f t="shared" si="8"/>
        <v>0</v>
      </c>
      <c r="BJ149" s="16" t="s">
        <v>137</v>
      </c>
      <c r="BK149" s="137">
        <f t="shared" si="9"/>
        <v>0</v>
      </c>
      <c r="BL149" s="16" t="s">
        <v>78</v>
      </c>
      <c r="BM149" s="136" t="s">
        <v>155</v>
      </c>
    </row>
    <row r="150" spans="2:65" s="1" customFormat="1" ht="21.75" customHeight="1" x14ac:dyDescent="0.2">
      <c r="B150" s="124"/>
      <c r="C150" s="125" t="s">
        <v>131</v>
      </c>
      <c r="D150" s="125" t="s">
        <v>133</v>
      </c>
      <c r="E150" s="126" t="s">
        <v>156</v>
      </c>
      <c r="F150" s="127" t="s">
        <v>157</v>
      </c>
      <c r="G150" s="128" t="s">
        <v>136</v>
      </c>
      <c r="H150" s="129">
        <v>12.7</v>
      </c>
      <c r="I150" s="130">
        <v>0</v>
      </c>
      <c r="J150" s="130">
        <f t="shared" si="0"/>
        <v>0</v>
      </c>
      <c r="K150" s="131"/>
      <c r="L150" s="28"/>
      <c r="M150" s="132" t="s">
        <v>1</v>
      </c>
      <c r="N150" s="133" t="s">
        <v>39</v>
      </c>
      <c r="O150" s="134">
        <v>0.36</v>
      </c>
      <c r="P150" s="134">
        <f t="shared" si="1"/>
        <v>4.5719999999999992</v>
      </c>
      <c r="Q150" s="134">
        <v>4.3800000000000002E-3</v>
      </c>
      <c r="R150" s="134">
        <f t="shared" si="2"/>
        <v>5.5626000000000002E-2</v>
      </c>
      <c r="S150" s="134">
        <v>0</v>
      </c>
      <c r="T150" s="135">
        <f t="shared" si="3"/>
        <v>0</v>
      </c>
      <c r="AR150" s="136" t="s">
        <v>78</v>
      </c>
      <c r="AT150" s="136" t="s">
        <v>133</v>
      </c>
      <c r="AU150" s="136" t="s">
        <v>137</v>
      </c>
      <c r="AY150" s="16" t="s">
        <v>130</v>
      </c>
      <c r="BE150" s="137">
        <f t="shared" si="4"/>
        <v>0</v>
      </c>
      <c r="BF150" s="137">
        <f t="shared" si="5"/>
        <v>0</v>
      </c>
      <c r="BG150" s="137">
        <f t="shared" si="6"/>
        <v>0</v>
      </c>
      <c r="BH150" s="137">
        <f t="shared" si="7"/>
        <v>0</v>
      </c>
      <c r="BI150" s="137">
        <f t="shared" si="8"/>
        <v>0</v>
      </c>
      <c r="BJ150" s="16" t="s">
        <v>137</v>
      </c>
      <c r="BK150" s="137">
        <f t="shared" si="9"/>
        <v>0</v>
      </c>
      <c r="BL150" s="16" t="s">
        <v>78</v>
      </c>
      <c r="BM150" s="136" t="s">
        <v>158</v>
      </c>
    </row>
    <row r="151" spans="2:65" s="1" customFormat="1" ht="21.75" customHeight="1" x14ac:dyDescent="0.2">
      <c r="B151" s="124"/>
      <c r="C151" s="125" t="s">
        <v>159</v>
      </c>
      <c r="D151" s="125" t="s">
        <v>133</v>
      </c>
      <c r="E151" s="126" t="s">
        <v>160</v>
      </c>
      <c r="F151" s="127" t="s">
        <v>161</v>
      </c>
      <c r="G151" s="128" t="s">
        <v>136</v>
      </c>
      <c r="H151" s="129">
        <v>2.5379999999999998</v>
      </c>
      <c r="I151" s="130">
        <v>0</v>
      </c>
      <c r="J151" s="130">
        <f t="shared" si="0"/>
        <v>0</v>
      </c>
      <c r="K151" s="131"/>
      <c r="L151" s="28"/>
      <c r="M151" s="132" t="s">
        <v>1</v>
      </c>
      <c r="N151" s="133" t="s">
        <v>39</v>
      </c>
      <c r="O151" s="134">
        <v>0.27200000000000002</v>
      </c>
      <c r="P151" s="134">
        <f t="shared" si="1"/>
        <v>0.69033599999999995</v>
      </c>
      <c r="Q151" s="134">
        <v>3.0000000000000001E-3</v>
      </c>
      <c r="R151" s="134">
        <f t="shared" si="2"/>
        <v>7.6139999999999992E-3</v>
      </c>
      <c r="S151" s="134">
        <v>0</v>
      </c>
      <c r="T151" s="135">
        <f t="shared" si="3"/>
        <v>0</v>
      </c>
      <c r="AR151" s="136" t="s">
        <v>78</v>
      </c>
      <c r="AT151" s="136" t="s">
        <v>133</v>
      </c>
      <c r="AU151" s="136" t="s">
        <v>137</v>
      </c>
      <c r="AY151" s="16" t="s">
        <v>130</v>
      </c>
      <c r="BE151" s="137">
        <f t="shared" si="4"/>
        <v>0</v>
      </c>
      <c r="BF151" s="137">
        <f t="shared" si="5"/>
        <v>0</v>
      </c>
      <c r="BG151" s="137">
        <f t="shared" si="6"/>
        <v>0</v>
      </c>
      <c r="BH151" s="137">
        <f t="shared" si="7"/>
        <v>0</v>
      </c>
      <c r="BI151" s="137">
        <f t="shared" si="8"/>
        <v>0</v>
      </c>
      <c r="BJ151" s="16" t="s">
        <v>137</v>
      </c>
      <c r="BK151" s="137">
        <f t="shared" si="9"/>
        <v>0</v>
      </c>
      <c r="BL151" s="16" t="s">
        <v>78</v>
      </c>
      <c r="BM151" s="136" t="s">
        <v>162</v>
      </c>
    </row>
    <row r="152" spans="2:65" s="12" customFormat="1" x14ac:dyDescent="0.2">
      <c r="B152" s="138"/>
      <c r="D152" s="139" t="s">
        <v>139</v>
      </c>
      <c r="E152" s="140" t="s">
        <v>1</v>
      </c>
      <c r="F152" s="141" t="s">
        <v>163</v>
      </c>
      <c r="H152" s="142">
        <v>0.68400000000000005</v>
      </c>
      <c r="L152" s="138"/>
      <c r="M152" s="143"/>
      <c r="T152" s="144"/>
      <c r="AT152" s="140" t="s">
        <v>139</v>
      </c>
      <c r="AU152" s="140" t="s">
        <v>137</v>
      </c>
      <c r="AV152" s="12" t="s">
        <v>137</v>
      </c>
      <c r="AW152" s="12" t="s">
        <v>30</v>
      </c>
      <c r="AX152" s="12" t="s">
        <v>73</v>
      </c>
      <c r="AY152" s="140" t="s">
        <v>130</v>
      </c>
    </row>
    <row r="153" spans="2:65" s="12" customFormat="1" x14ac:dyDescent="0.2">
      <c r="B153" s="138"/>
      <c r="D153" s="139" t="s">
        <v>139</v>
      </c>
      <c r="E153" s="140" t="s">
        <v>1</v>
      </c>
      <c r="F153" s="141" t="s">
        <v>164</v>
      </c>
      <c r="H153" s="142">
        <v>1.8540000000000001</v>
      </c>
      <c r="L153" s="138"/>
      <c r="M153" s="143"/>
      <c r="T153" s="144"/>
      <c r="AT153" s="140" t="s">
        <v>139</v>
      </c>
      <c r="AU153" s="140" t="s">
        <v>137</v>
      </c>
      <c r="AV153" s="12" t="s">
        <v>137</v>
      </c>
      <c r="AW153" s="12" t="s">
        <v>30</v>
      </c>
      <c r="AX153" s="12" t="s">
        <v>73</v>
      </c>
      <c r="AY153" s="140" t="s">
        <v>130</v>
      </c>
    </row>
    <row r="154" spans="2:65" s="13" customFormat="1" x14ac:dyDescent="0.2">
      <c r="B154" s="145"/>
      <c r="D154" s="139" t="s">
        <v>139</v>
      </c>
      <c r="E154" s="146" t="s">
        <v>1</v>
      </c>
      <c r="F154" s="147" t="s">
        <v>141</v>
      </c>
      <c r="H154" s="148">
        <v>2.5379999999999998</v>
      </c>
      <c r="L154" s="145"/>
      <c r="M154" s="149"/>
      <c r="T154" s="150"/>
      <c r="AT154" s="146" t="s">
        <v>139</v>
      </c>
      <c r="AU154" s="146" t="s">
        <v>137</v>
      </c>
      <c r="AV154" s="13" t="s">
        <v>78</v>
      </c>
      <c r="AW154" s="13" t="s">
        <v>30</v>
      </c>
      <c r="AX154" s="13" t="s">
        <v>81</v>
      </c>
      <c r="AY154" s="146" t="s">
        <v>130</v>
      </c>
    </row>
    <row r="155" spans="2:65" s="1" customFormat="1" ht="21.75" customHeight="1" x14ac:dyDescent="0.2">
      <c r="B155" s="124"/>
      <c r="C155" s="125" t="s">
        <v>165</v>
      </c>
      <c r="D155" s="125" t="s">
        <v>133</v>
      </c>
      <c r="E155" s="126" t="s">
        <v>166</v>
      </c>
      <c r="F155" s="127" t="s">
        <v>167</v>
      </c>
      <c r="G155" s="128" t="s">
        <v>136</v>
      </c>
      <c r="H155" s="129">
        <v>12.7</v>
      </c>
      <c r="I155" s="130">
        <v>0</v>
      </c>
      <c r="J155" s="130">
        <f>ROUND(I155*H155,2)</f>
        <v>0</v>
      </c>
      <c r="K155" s="131"/>
      <c r="L155" s="28"/>
      <c r="M155" s="132" t="s">
        <v>1</v>
      </c>
      <c r="N155" s="133" t="s">
        <v>39</v>
      </c>
      <c r="O155" s="134">
        <v>0.35</v>
      </c>
      <c r="P155" s="134">
        <f>O155*H155</f>
        <v>4.4449999999999994</v>
      </c>
      <c r="Q155" s="134">
        <v>1.575E-2</v>
      </c>
      <c r="R155" s="134">
        <f>Q155*H155</f>
        <v>0.20002499999999998</v>
      </c>
      <c r="S155" s="134">
        <v>0</v>
      </c>
      <c r="T155" s="135">
        <f>S155*H155</f>
        <v>0</v>
      </c>
      <c r="AR155" s="136" t="s">
        <v>78</v>
      </c>
      <c r="AT155" s="136" t="s">
        <v>133</v>
      </c>
      <c r="AU155" s="136" t="s">
        <v>137</v>
      </c>
      <c r="AY155" s="16" t="s">
        <v>130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6" t="s">
        <v>137</v>
      </c>
      <c r="BK155" s="137">
        <f>ROUND(I155*H155,2)</f>
        <v>0</v>
      </c>
      <c r="BL155" s="16" t="s">
        <v>78</v>
      </c>
      <c r="BM155" s="136" t="s">
        <v>168</v>
      </c>
    </row>
    <row r="156" spans="2:65" s="12" customFormat="1" x14ac:dyDescent="0.2">
      <c r="B156" s="138"/>
      <c r="D156" s="139" t="s">
        <v>139</v>
      </c>
      <c r="E156" s="140" t="s">
        <v>1</v>
      </c>
      <c r="F156" s="141" t="s">
        <v>169</v>
      </c>
      <c r="H156" s="142">
        <v>10.997999999999999</v>
      </c>
      <c r="L156" s="138"/>
      <c r="M156" s="143"/>
      <c r="T156" s="144"/>
      <c r="AT156" s="140" t="s">
        <v>139</v>
      </c>
      <c r="AU156" s="140" t="s">
        <v>137</v>
      </c>
      <c r="AV156" s="12" t="s">
        <v>137</v>
      </c>
      <c r="AW156" s="12" t="s">
        <v>30</v>
      </c>
      <c r="AX156" s="12" t="s">
        <v>81</v>
      </c>
      <c r="AY156" s="140" t="s">
        <v>130</v>
      </c>
    </row>
    <row r="157" spans="2:65" s="1" customFormat="1" ht="16.5" customHeight="1" x14ac:dyDescent="0.2">
      <c r="B157" s="124"/>
      <c r="C157" s="125" t="s">
        <v>170</v>
      </c>
      <c r="D157" s="125" t="s">
        <v>133</v>
      </c>
      <c r="E157" s="126" t="s">
        <v>171</v>
      </c>
      <c r="F157" s="127" t="s">
        <v>172</v>
      </c>
      <c r="G157" s="128" t="s">
        <v>136</v>
      </c>
      <c r="H157" s="129">
        <v>27.7</v>
      </c>
      <c r="I157" s="130">
        <v>0</v>
      </c>
      <c r="J157" s="130">
        <f>ROUND(I157*H157,2)</f>
        <v>0</v>
      </c>
      <c r="K157" s="131"/>
      <c r="L157" s="28"/>
      <c r="M157" s="132" t="s">
        <v>1</v>
      </c>
      <c r="N157" s="133" t="s">
        <v>39</v>
      </c>
      <c r="O157" s="134">
        <v>0.04</v>
      </c>
      <c r="P157" s="134">
        <f>O157*H157</f>
        <v>1.1080000000000001</v>
      </c>
      <c r="Q157" s="134">
        <v>0</v>
      </c>
      <c r="R157" s="134">
        <f>Q157*H157</f>
        <v>0</v>
      </c>
      <c r="S157" s="134">
        <v>0</v>
      </c>
      <c r="T157" s="135">
        <f>S157*H157</f>
        <v>0</v>
      </c>
      <c r="AR157" s="136" t="s">
        <v>78</v>
      </c>
      <c r="AT157" s="136" t="s">
        <v>133</v>
      </c>
      <c r="AU157" s="136" t="s">
        <v>137</v>
      </c>
      <c r="AY157" s="16" t="s">
        <v>130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6" t="s">
        <v>137</v>
      </c>
      <c r="BK157" s="137">
        <f>ROUND(I157*H157,2)</f>
        <v>0</v>
      </c>
      <c r="BL157" s="16" t="s">
        <v>78</v>
      </c>
      <c r="BM157" s="136" t="s">
        <v>173</v>
      </c>
    </row>
    <row r="158" spans="2:65" s="12" customFormat="1" x14ac:dyDescent="0.2">
      <c r="B158" s="138"/>
      <c r="D158" s="139" t="s">
        <v>139</v>
      </c>
      <c r="E158" s="140" t="s">
        <v>1</v>
      </c>
      <c r="F158" s="141" t="s">
        <v>174</v>
      </c>
      <c r="H158" s="142">
        <v>7.7</v>
      </c>
      <c r="L158" s="138"/>
      <c r="M158" s="143"/>
      <c r="T158" s="144"/>
      <c r="AT158" s="140" t="s">
        <v>139</v>
      </c>
      <c r="AU158" s="140" t="s">
        <v>137</v>
      </c>
      <c r="AV158" s="12" t="s">
        <v>137</v>
      </c>
      <c r="AW158" s="12" t="s">
        <v>30</v>
      </c>
      <c r="AX158" s="12" t="s">
        <v>73</v>
      </c>
      <c r="AY158" s="140" t="s">
        <v>130</v>
      </c>
    </row>
    <row r="159" spans="2:65" s="12" customFormat="1" x14ac:dyDescent="0.2">
      <c r="B159" s="138"/>
      <c r="D159" s="139" t="s">
        <v>139</v>
      </c>
      <c r="E159" s="140" t="s">
        <v>1</v>
      </c>
      <c r="F159" s="141" t="s">
        <v>175</v>
      </c>
      <c r="H159" s="142">
        <v>20</v>
      </c>
      <c r="L159" s="138"/>
      <c r="M159" s="143"/>
      <c r="T159" s="144"/>
      <c r="AT159" s="140" t="s">
        <v>139</v>
      </c>
      <c r="AU159" s="140" t="s">
        <v>137</v>
      </c>
      <c r="AV159" s="12" t="s">
        <v>137</v>
      </c>
      <c r="AW159" s="12" t="s">
        <v>30</v>
      </c>
      <c r="AX159" s="12" t="s">
        <v>73</v>
      </c>
      <c r="AY159" s="140" t="s">
        <v>130</v>
      </c>
    </row>
    <row r="160" spans="2:65" s="13" customFormat="1" x14ac:dyDescent="0.2">
      <c r="B160" s="145"/>
      <c r="D160" s="139" t="s">
        <v>139</v>
      </c>
      <c r="E160" s="146" t="s">
        <v>1</v>
      </c>
      <c r="F160" s="147" t="s">
        <v>141</v>
      </c>
      <c r="H160" s="148">
        <v>27.7</v>
      </c>
      <c r="L160" s="145"/>
      <c r="M160" s="149"/>
      <c r="T160" s="150"/>
      <c r="AT160" s="146" t="s">
        <v>139</v>
      </c>
      <c r="AU160" s="146" t="s">
        <v>137</v>
      </c>
      <c r="AV160" s="13" t="s">
        <v>78</v>
      </c>
      <c r="AW160" s="13" t="s">
        <v>30</v>
      </c>
      <c r="AX160" s="13" t="s">
        <v>81</v>
      </c>
      <c r="AY160" s="146" t="s">
        <v>130</v>
      </c>
    </row>
    <row r="161" spans="2:65" s="1" customFormat="1" ht="21.75" customHeight="1" x14ac:dyDescent="0.2">
      <c r="B161" s="124"/>
      <c r="C161" s="125" t="s">
        <v>176</v>
      </c>
      <c r="D161" s="125" t="s">
        <v>133</v>
      </c>
      <c r="E161" s="126" t="s">
        <v>177</v>
      </c>
      <c r="F161" s="127" t="s">
        <v>178</v>
      </c>
      <c r="G161" s="128" t="s">
        <v>136</v>
      </c>
      <c r="H161" s="129">
        <v>50</v>
      </c>
      <c r="I161" s="130">
        <v>0</v>
      </c>
      <c r="J161" s="130">
        <f>ROUND(I161*H161,2)</f>
        <v>0</v>
      </c>
      <c r="K161" s="131"/>
      <c r="L161" s="28"/>
      <c r="M161" s="132" t="s">
        <v>1</v>
      </c>
      <c r="N161" s="133" t="s">
        <v>39</v>
      </c>
      <c r="O161" s="134">
        <v>0.08</v>
      </c>
      <c r="P161" s="134">
        <f>O161*H161</f>
        <v>4</v>
      </c>
      <c r="Q161" s="134">
        <v>0</v>
      </c>
      <c r="R161" s="134">
        <f>Q161*H161</f>
        <v>0</v>
      </c>
      <c r="S161" s="134">
        <v>0</v>
      </c>
      <c r="T161" s="135">
        <f>S161*H161</f>
        <v>0</v>
      </c>
      <c r="AR161" s="136" t="s">
        <v>78</v>
      </c>
      <c r="AT161" s="136" t="s">
        <v>133</v>
      </c>
      <c r="AU161" s="136" t="s">
        <v>137</v>
      </c>
      <c r="AY161" s="16" t="s">
        <v>130</v>
      </c>
      <c r="BE161" s="137">
        <f>IF(N161="základní",J161,0)</f>
        <v>0</v>
      </c>
      <c r="BF161" s="137">
        <f>IF(N161="snížená",J161,0)</f>
        <v>0</v>
      </c>
      <c r="BG161" s="137">
        <f>IF(N161="zákl. přenesená",J161,0)</f>
        <v>0</v>
      </c>
      <c r="BH161" s="137">
        <f>IF(N161="sníž. přenesená",J161,0)</f>
        <v>0</v>
      </c>
      <c r="BI161" s="137">
        <f>IF(N161="nulová",J161,0)</f>
        <v>0</v>
      </c>
      <c r="BJ161" s="16" t="s">
        <v>137</v>
      </c>
      <c r="BK161" s="137">
        <f>ROUND(I161*H161,2)</f>
        <v>0</v>
      </c>
      <c r="BL161" s="16" t="s">
        <v>78</v>
      </c>
      <c r="BM161" s="136" t="s">
        <v>179</v>
      </c>
    </row>
    <row r="162" spans="2:65" s="14" customFormat="1" x14ac:dyDescent="0.2">
      <c r="B162" s="151"/>
      <c r="D162" s="139" t="s">
        <v>139</v>
      </c>
      <c r="E162" s="152" t="s">
        <v>1</v>
      </c>
      <c r="F162" s="153" t="s">
        <v>180</v>
      </c>
      <c r="H162" s="152" t="s">
        <v>1</v>
      </c>
      <c r="L162" s="151"/>
      <c r="M162" s="154"/>
      <c r="T162" s="155"/>
      <c r="AT162" s="152" t="s">
        <v>139</v>
      </c>
      <c r="AU162" s="152" t="s">
        <v>137</v>
      </c>
      <c r="AV162" s="14" t="s">
        <v>81</v>
      </c>
      <c r="AW162" s="14" t="s">
        <v>30</v>
      </c>
      <c r="AX162" s="14" t="s">
        <v>73</v>
      </c>
      <c r="AY162" s="152" t="s">
        <v>130</v>
      </c>
    </row>
    <row r="163" spans="2:65" s="12" customFormat="1" x14ac:dyDescent="0.2">
      <c r="B163" s="138"/>
      <c r="D163" s="139" t="s">
        <v>139</v>
      </c>
      <c r="E163" s="140" t="s">
        <v>1</v>
      </c>
      <c r="F163" s="141" t="s">
        <v>181</v>
      </c>
      <c r="H163" s="142">
        <v>50</v>
      </c>
      <c r="L163" s="138"/>
      <c r="M163" s="143"/>
      <c r="T163" s="144"/>
      <c r="AT163" s="140" t="s">
        <v>139</v>
      </c>
      <c r="AU163" s="140" t="s">
        <v>137</v>
      </c>
      <c r="AV163" s="12" t="s">
        <v>137</v>
      </c>
      <c r="AW163" s="12" t="s">
        <v>30</v>
      </c>
      <c r="AX163" s="12" t="s">
        <v>81</v>
      </c>
      <c r="AY163" s="140" t="s">
        <v>130</v>
      </c>
    </row>
    <row r="164" spans="2:65" s="1" customFormat="1" ht="21.75" customHeight="1" x14ac:dyDescent="0.2">
      <c r="B164" s="124"/>
      <c r="C164" s="125" t="s">
        <v>182</v>
      </c>
      <c r="D164" s="125" t="s">
        <v>133</v>
      </c>
      <c r="E164" s="126" t="s">
        <v>183</v>
      </c>
      <c r="F164" s="127" t="s">
        <v>184</v>
      </c>
      <c r="G164" s="128" t="s">
        <v>185</v>
      </c>
      <c r="H164" s="129">
        <v>0.126</v>
      </c>
      <c r="I164" s="130">
        <v>0</v>
      </c>
      <c r="J164" s="130">
        <f>ROUND(I164*H164,2)</f>
        <v>0</v>
      </c>
      <c r="K164" s="131"/>
      <c r="L164" s="28"/>
      <c r="M164" s="132" t="s">
        <v>1</v>
      </c>
      <c r="N164" s="133" t="s">
        <v>39</v>
      </c>
      <c r="O164" s="134">
        <v>0.67500000000000004</v>
      </c>
      <c r="P164" s="134">
        <f>O164*H164</f>
        <v>8.5050000000000001E-2</v>
      </c>
      <c r="Q164" s="134">
        <v>0</v>
      </c>
      <c r="R164" s="134">
        <f>Q164*H164</f>
        <v>0</v>
      </c>
      <c r="S164" s="134">
        <v>0</v>
      </c>
      <c r="T164" s="135">
        <f>S164*H164</f>
        <v>0</v>
      </c>
      <c r="AR164" s="136" t="s">
        <v>78</v>
      </c>
      <c r="AT164" s="136" t="s">
        <v>133</v>
      </c>
      <c r="AU164" s="136" t="s">
        <v>137</v>
      </c>
      <c r="AY164" s="16" t="s">
        <v>130</v>
      </c>
      <c r="BE164" s="137">
        <f>IF(N164="základní",J164,0)</f>
        <v>0</v>
      </c>
      <c r="BF164" s="137">
        <f>IF(N164="snížená",J164,0)</f>
        <v>0</v>
      </c>
      <c r="BG164" s="137">
        <f>IF(N164="zákl. přenesená",J164,0)</f>
        <v>0</v>
      </c>
      <c r="BH164" s="137">
        <f>IF(N164="sníž. přenesená",J164,0)</f>
        <v>0</v>
      </c>
      <c r="BI164" s="137">
        <f>IF(N164="nulová",J164,0)</f>
        <v>0</v>
      </c>
      <c r="BJ164" s="16" t="s">
        <v>137</v>
      </c>
      <c r="BK164" s="137">
        <f>ROUND(I164*H164,2)</f>
        <v>0</v>
      </c>
      <c r="BL164" s="16" t="s">
        <v>78</v>
      </c>
      <c r="BM164" s="136" t="s">
        <v>186</v>
      </c>
    </row>
    <row r="165" spans="2:65" s="1" customFormat="1" ht="16.5" customHeight="1" x14ac:dyDescent="0.2">
      <c r="B165" s="124"/>
      <c r="C165" s="125" t="s">
        <v>187</v>
      </c>
      <c r="D165" s="125" t="s">
        <v>133</v>
      </c>
      <c r="E165" s="126" t="s">
        <v>188</v>
      </c>
      <c r="F165" s="127" t="s">
        <v>189</v>
      </c>
      <c r="G165" s="128" t="s">
        <v>185</v>
      </c>
      <c r="H165" s="129">
        <v>0.126</v>
      </c>
      <c r="I165" s="130">
        <v>0</v>
      </c>
      <c r="J165" s="130">
        <f>ROUND(I165*H165,2)</f>
        <v>0</v>
      </c>
      <c r="K165" s="131"/>
      <c r="L165" s="28"/>
      <c r="M165" s="132" t="s">
        <v>1</v>
      </c>
      <c r="N165" s="133" t="s">
        <v>39</v>
      </c>
      <c r="O165" s="134">
        <v>0.20799999999999999</v>
      </c>
      <c r="P165" s="134">
        <f>O165*H165</f>
        <v>2.6207999999999999E-2</v>
      </c>
      <c r="Q165" s="134">
        <v>0</v>
      </c>
      <c r="R165" s="134">
        <f>Q165*H165</f>
        <v>0</v>
      </c>
      <c r="S165" s="134">
        <v>0</v>
      </c>
      <c r="T165" s="135">
        <f>S165*H165</f>
        <v>0</v>
      </c>
      <c r="AR165" s="136" t="s">
        <v>78</v>
      </c>
      <c r="AT165" s="136" t="s">
        <v>133</v>
      </c>
      <c r="AU165" s="136" t="s">
        <v>137</v>
      </c>
      <c r="AY165" s="16" t="s">
        <v>130</v>
      </c>
      <c r="BE165" s="137">
        <f>IF(N165="základní",J165,0)</f>
        <v>0</v>
      </c>
      <c r="BF165" s="137">
        <f>IF(N165="snížená",J165,0)</f>
        <v>0</v>
      </c>
      <c r="BG165" s="137">
        <f>IF(N165="zákl. přenesená",J165,0)</f>
        <v>0</v>
      </c>
      <c r="BH165" s="137">
        <f>IF(N165="sníž. přenesená",J165,0)</f>
        <v>0</v>
      </c>
      <c r="BI165" s="137">
        <f>IF(N165="nulová",J165,0)</f>
        <v>0</v>
      </c>
      <c r="BJ165" s="16" t="s">
        <v>137</v>
      </c>
      <c r="BK165" s="137">
        <f>ROUND(I165*H165,2)</f>
        <v>0</v>
      </c>
      <c r="BL165" s="16" t="s">
        <v>78</v>
      </c>
      <c r="BM165" s="136" t="s">
        <v>190</v>
      </c>
    </row>
    <row r="166" spans="2:65" s="1" customFormat="1" ht="21.75" customHeight="1" x14ac:dyDescent="0.2">
      <c r="B166" s="124"/>
      <c r="C166" s="125" t="s">
        <v>191</v>
      </c>
      <c r="D166" s="125" t="s">
        <v>133</v>
      </c>
      <c r="E166" s="126" t="s">
        <v>192</v>
      </c>
      <c r="F166" s="127" t="s">
        <v>193</v>
      </c>
      <c r="G166" s="128" t="s">
        <v>185</v>
      </c>
      <c r="H166" s="129">
        <v>0.126</v>
      </c>
      <c r="I166" s="130">
        <v>0</v>
      </c>
      <c r="J166" s="130">
        <f>ROUND(I166*H166,2)</f>
        <v>0</v>
      </c>
      <c r="K166" s="131"/>
      <c r="L166" s="28"/>
      <c r="M166" s="132" t="s">
        <v>1</v>
      </c>
      <c r="N166" s="133" t="s">
        <v>39</v>
      </c>
      <c r="O166" s="134">
        <v>2.5489999999999999</v>
      </c>
      <c r="P166" s="134">
        <f>O166*H166</f>
        <v>0.32117400000000002</v>
      </c>
      <c r="Q166" s="134">
        <v>0.505</v>
      </c>
      <c r="R166" s="134">
        <f>Q166*H166</f>
        <v>6.3630000000000006E-2</v>
      </c>
      <c r="S166" s="134">
        <v>0</v>
      </c>
      <c r="T166" s="135">
        <f>S166*H166</f>
        <v>0</v>
      </c>
      <c r="AR166" s="136" t="s">
        <v>78</v>
      </c>
      <c r="AT166" s="136" t="s">
        <v>133</v>
      </c>
      <c r="AU166" s="136" t="s">
        <v>137</v>
      </c>
      <c r="AY166" s="16" t="s">
        <v>130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6" t="s">
        <v>137</v>
      </c>
      <c r="BK166" s="137">
        <f>ROUND(I166*H166,2)</f>
        <v>0</v>
      </c>
      <c r="BL166" s="16" t="s">
        <v>78</v>
      </c>
      <c r="BM166" s="136" t="s">
        <v>194</v>
      </c>
    </row>
    <row r="167" spans="2:65" s="14" customFormat="1" ht="22.5" x14ac:dyDescent="0.2">
      <c r="B167" s="151"/>
      <c r="D167" s="139" t="s">
        <v>139</v>
      </c>
      <c r="E167" s="152" t="s">
        <v>1</v>
      </c>
      <c r="F167" s="153" t="s">
        <v>195</v>
      </c>
      <c r="H167" s="152" t="s">
        <v>1</v>
      </c>
      <c r="L167" s="151"/>
      <c r="M167" s="154"/>
      <c r="T167" s="155"/>
      <c r="AT167" s="152" t="s">
        <v>139</v>
      </c>
      <c r="AU167" s="152" t="s">
        <v>137</v>
      </c>
      <c r="AV167" s="14" t="s">
        <v>81</v>
      </c>
      <c r="AW167" s="14" t="s">
        <v>30</v>
      </c>
      <c r="AX167" s="14" t="s">
        <v>73</v>
      </c>
      <c r="AY167" s="152" t="s">
        <v>130</v>
      </c>
    </row>
    <row r="168" spans="2:65" s="12" customFormat="1" x14ac:dyDescent="0.2">
      <c r="B168" s="138"/>
      <c r="D168" s="139" t="s">
        <v>139</v>
      </c>
      <c r="E168" s="140" t="s">
        <v>1</v>
      </c>
      <c r="F168" s="141" t="s">
        <v>196</v>
      </c>
      <c r="H168" s="142">
        <v>0.126</v>
      </c>
      <c r="L168" s="138"/>
      <c r="M168" s="143"/>
      <c r="T168" s="144"/>
      <c r="AT168" s="140" t="s">
        <v>139</v>
      </c>
      <c r="AU168" s="140" t="s">
        <v>137</v>
      </c>
      <c r="AV168" s="12" t="s">
        <v>137</v>
      </c>
      <c r="AW168" s="12" t="s">
        <v>30</v>
      </c>
      <c r="AX168" s="12" t="s">
        <v>81</v>
      </c>
      <c r="AY168" s="140" t="s">
        <v>130</v>
      </c>
    </row>
    <row r="169" spans="2:65" s="1" customFormat="1" ht="21.75" customHeight="1" x14ac:dyDescent="0.2">
      <c r="B169" s="124"/>
      <c r="C169" s="125" t="s">
        <v>197</v>
      </c>
      <c r="D169" s="125" t="s">
        <v>133</v>
      </c>
      <c r="E169" s="126" t="s">
        <v>198</v>
      </c>
      <c r="F169" s="127" t="s">
        <v>199</v>
      </c>
      <c r="G169" s="128" t="s">
        <v>136</v>
      </c>
      <c r="H169" s="129">
        <v>3.33</v>
      </c>
      <c r="I169" s="130">
        <v>0</v>
      </c>
      <c r="J169" s="130">
        <f>ROUND(I169*H169,2)</f>
        <v>0</v>
      </c>
      <c r="K169" s="131"/>
      <c r="L169" s="28"/>
      <c r="M169" s="132" t="s">
        <v>1</v>
      </c>
      <c r="N169" s="133" t="s">
        <v>39</v>
      </c>
      <c r="O169" s="134">
        <v>0.34599999999999997</v>
      </c>
      <c r="P169" s="134">
        <f>O169*H169</f>
        <v>1.15218</v>
      </c>
      <c r="Q169" s="134">
        <v>5.67E-2</v>
      </c>
      <c r="R169" s="134">
        <f>Q169*H169</f>
        <v>0.18881100000000001</v>
      </c>
      <c r="S169" s="134">
        <v>0</v>
      </c>
      <c r="T169" s="135">
        <f>S169*H169</f>
        <v>0</v>
      </c>
      <c r="AR169" s="136" t="s">
        <v>78</v>
      </c>
      <c r="AT169" s="136" t="s">
        <v>133</v>
      </c>
      <c r="AU169" s="136" t="s">
        <v>137</v>
      </c>
      <c r="AY169" s="16" t="s">
        <v>130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6" t="s">
        <v>137</v>
      </c>
      <c r="BK169" s="137">
        <f>ROUND(I169*H169,2)</f>
        <v>0</v>
      </c>
      <c r="BL169" s="16" t="s">
        <v>78</v>
      </c>
      <c r="BM169" s="136" t="s">
        <v>200</v>
      </c>
    </row>
    <row r="170" spans="2:65" s="12" customFormat="1" x14ac:dyDescent="0.2">
      <c r="B170" s="138"/>
      <c r="D170" s="139" t="s">
        <v>139</v>
      </c>
      <c r="E170" s="140" t="s">
        <v>1</v>
      </c>
      <c r="F170" s="141" t="s">
        <v>140</v>
      </c>
      <c r="H170" s="142">
        <v>3.33</v>
      </c>
      <c r="L170" s="138"/>
      <c r="M170" s="143"/>
      <c r="T170" s="144"/>
      <c r="AT170" s="140" t="s">
        <v>139</v>
      </c>
      <c r="AU170" s="140" t="s">
        <v>137</v>
      </c>
      <c r="AV170" s="12" t="s">
        <v>137</v>
      </c>
      <c r="AW170" s="12" t="s">
        <v>30</v>
      </c>
      <c r="AX170" s="12" t="s">
        <v>73</v>
      </c>
      <c r="AY170" s="140" t="s">
        <v>130</v>
      </c>
    </row>
    <row r="171" spans="2:65" s="13" customFormat="1" x14ac:dyDescent="0.2">
      <c r="B171" s="145"/>
      <c r="D171" s="139" t="s">
        <v>139</v>
      </c>
      <c r="E171" s="146" t="s">
        <v>1</v>
      </c>
      <c r="F171" s="147" t="s">
        <v>141</v>
      </c>
      <c r="H171" s="148">
        <v>3.33</v>
      </c>
      <c r="L171" s="145"/>
      <c r="M171" s="149"/>
      <c r="T171" s="150"/>
      <c r="AT171" s="146" t="s">
        <v>139</v>
      </c>
      <c r="AU171" s="146" t="s">
        <v>137</v>
      </c>
      <c r="AV171" s="13" t="s">
        <v>78</v>
      </c>
      <c r="AW171" s="13" t="s">
        <v>30</v>
      </c>
      <c r="AX171" s="13" t="s">
        <v>81</v>
      </c>
      <c r="AY171" s="146" t="s">
        <v>130</v>
      </c>
    </row>
    <row r="172" spans="2:65" s="1" customFormat="1" ht="16.5" customHeight="1" x14ac:dyDescent="0.2">
      <c r="B172" s="124"/>
      <c r="C172" s="125" t="s">
        <v>8</v>
      </c>
      <c r="D172" s="125" t="s">
        <v>133</v>
      </c>
      <c r="E172" s="126" t="s">
        <v>201</v>
      </c>
      <c r="F172" s="127" t="s">
        <v>202</v>
      </c>
      <c r="G172" s="128" t="s">
        <v>203</v>
      </c>
      <c r="H172" s="129">
        <v>2</v>
      </c>
      <c r="I172" s="130">
        <v>0</v>
      </c>
      <c r="J172" s="130">
        <f>ROUND(I172*H172,2)</f>
        <v>0</v>
      </c>
      <c r="K172" s="131"/>
      <c r="L172" s="28"/>
      <c r="M172" s="132" t="s">
        <v>1</v>
      </c>
      <c r="N172" s="133" t="s">
        <v>39</v>
      </c>
      <c r="O172" s="134">
        <v>1.607</v>
      </c>
      <c r="P172" s="134">
        <f>O172*H172</f>
        <v>3.214</v>
      </c>
      <c r="Q172" s="134">
        <v>4.684E-2</v>
      </c>
      <c r="R172" s="134">
        <f>Q172*H172</f>
        <v>9.3679999999999999E-2</v>
      </c>
      <c r="S172" s="134">
        <v>0</v>
      </c>
      <c r="T172" s="135">
        <f>S172*H172</f>
        <v>0</v>
      </c>
      <c r="AR172" s="136" t="s">
        <v>78</v>
      </c>
      <c r="AT172" s="136" t="s">
        <v>133</v>
      </c>
      <c r="AU172" s="136" t="s">
        <v>137</v>
      </c>
      <c r="AY172" s="16" t="s">
        <v>130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6" t="s">
        <v>137</v>
      </c>
      <c r="BK172" s="137">
        <f>ROUND(I172*H172,2)</f>
        <v>0</v>
      </c>
      <c r="BL172" s="16" t="s">
        <v>78</v>
      </c>
      <c r="BM172" s="136" t="s">
        <v>204</v>
      </c>
    </row>
    <row r="173" spans="2:65" s="1" customFormat="1" ht="16.5" customHeight="1" x14ac:dyDescent="0.2">
      <c r="B173" s="124"/>
      <c r="C173" s="156" t="s">
        <v>205</v>
      </c>
      <c r="D173" s="156" t="s">
        <v>206</v>
      </c>
      <c r="E173" s="157" t="s">
        <v>207</v>
      </c>
      <c r="F173" s="158" t="s">
        <v>208</v>
      </c>
      <c r="G173" s="159" t="s">
        <v>203</v>
      </c>
      <c r="H173" s="160">
        <v>2</v>
      </c>
      <c r="I173" s="161">
        <v>0</v>
      </c>
      <c r="J173" s="161">
        <f>ROUND(I173*H173,2)</f>
        <v>0</v>
      </c>
      <c r="K173" s="162"/>
      <c r="L173" s="163"/>
      <c r="M173" s="164" t="s">
        <v>1</v>
      </c>
      <c r="N173" s="165" t="s">
        <v>39</v>
      </c>
      <c r="O173" s="134">
        <v>0</v>
      </c>
      <c r="P173" s="134">
        <f>O173*H173</f>
        <v>0</v>
      </c>
      <c r="Q173" s="134">
        <v>2.3470000000000001E-2</v>
      </c>
      <c r="R173" s="134">
        <f>Q173*H173</f>
        <v>4.6940000000000003E-2</v>
      </c>
      <c r="S173" s="134">
        <v>0</v>
      </c>
      <c r="T173" s="135">
        <f>S173*H173</f>
        <v>0</v>
      </c>
      <c r="AR173" s="136" t="s">
        <v>165</v>
      </c>
      <c r="AT173" s="136" t="s">
        <v>206</v>
      </c>
      <c r="AU173" s="136" t="s">
        <v>137</v>
      </c>
      <c r="AY173" s="16" t="s">
        <v>130</v>
      </c>
      <c r="BE173" s="137">
        <f>IF(N173="základní",J173,0)</f>
        <v>0</v>
      </c>
      <c r="BF173" s="137">
        <f>IF(N173="snížená",J173,0)</f>
        <v>0</v>
      </c>
      <c r="BG173" s="137">
        <f>IF(N173="zákl. přenesená",J173,0)</f>
        <v>0</v>
      </c>
      <c r="BH173" s="137">
        <f>IF(N173="sníž. přenesená",J173,0)</f>
        <v>0</v>
      </c>
      <c r="BI173" s="137">
        <f>IF(N173="nulová",J173,0)</f>
        <v>0</v>
      </c>
      <c r="BJ173" s="16" t="s">
        <v>137</v>
      </c>
      <c r="BK173" s="137">
        <f>ROUND(I173*H173,2)</f>
        <v>0</v>
      </c>
      <c r="BL173" s="16" t="s">
        <v>78</v>
      </c>
      <c r="BM173" s="136" t="s">
        <v>209</v>
      </c>
    </row>
    <row r="174" spans="2:65" s="11" customFormat="1" ht="22.9" customHeight="1" x14ac:dyDescent="0.2">
      <c r="B174" s="113"/>
      <c r="D174" s="114" t="s">
        <v>72</v>
      </c>
      <c r="E174" s="122" t="s">
        <v>170</v>
      </c>
      <c r="F174" s="122" t="s">
        <v>210</v>
      </c>
      <c r="J174" s="123">
        <f>BK174</f>
        <v>0</v>
      </c>
      <c r="L174" s="113"/>
      <c r="M174" s="117"/>
      <c r="P174" s="118">
        <f>SUM(P175:P194)</f>
        <v>26.984579999999998</v>
      </c>
      <c r="R174" s="118">
        <f>SUM(R175:R194)</f>
        <v>2.3080000000000002E-3</v>
      </c>
      <c r="T174" s="119">
        <f>SUM(T175:T194)</f>
        <v>2.4737050000000003</v>
      </c>
      <c r="AR174" s="114" t="s">
        <v>81</v>
      </c>
      <c r="AT174" s="120" t="s">
        <v>72</v>
      </c>
      <c r="AU174" s="120" t="s">
        <v>81</v>
      </c>
      <c r="AY174" s="114" t="s">
        <v>130</v>
      </c>
      <c r="BK174" s="121">
        <f>SUM(BK175:BK194)</f>
        <v>0</v>
      </c>
    </row>
    <row r="175" spans="2:65" s="1" customFormat="1" ht="21.75" customHeight="1" x14ac:dyDescent="0.2">
      <c r="B175" s="124"/>
      <c r="C175" s="125" t="s">
        <v>211</v>
      </c>
      <c r="D175" s="125" t="s">
        <v>133</v>
      </c>
      <c r="E175" s="126" t="s">
        <v>212</v>
      </c>
      <c r="F175" s="127" t="s">
        <v>213</v>
      </c>
      <c r="G175" s="128" t="s">
        <v>136</v>
      </c>
      <c r="H175" s="129">
        <v>32.4</v>
      </c>
      <c r="I175" s="130">
        <v>0</v>
      </c>
      <c r="J175" s="130">
        <f>ROUND(I175*H175,2)</f>
        <v>0</v>
      </c>
      <c r="K175" s="131"/>
      <c r="L175" s="28"/>
      <c r="M175" s="132" t="s">
        <v>1</v>
      </c>
      <c r="N175" s="133" t="s">
        <v>39</v>
      </c>
      <c r="O175" s="134">
        <v>1.2E-2</v>
      </c>
      <c r="P175" s="134">
        <f>O175*H175</f>
        <v>0.38879999999999998</v>
      </c>
      <c r="Q175" s="134">
        <v>0</v>
      </c>
      <c r="R175" s="134">
        <f>Q175*H175</f>
        <v>0</v>
      </c>
      <c r="S175" s="134">
        <v>0</v>
      </c>
      <c r="T175" s="135">
        <f>S175*H175</f>
        <v>0</v>
      </c>
      <c r="AR175" s="136" t="s">
        <v>205</v>
      </c>
      <c r="AT175" s="136" t="s">
        <v>133</v>
      </c>
      <c r="AU175" s="136" t="s">
        <v>137</v>
      </c>
      <c r="AY175" s="16" t="s">
        <v>130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6" t="s">
        <v>137</v>
      </c>
      <c r="BK175" s="137">
        <f>ROUND(I175*H175,2)</f>
        <v>0</v>
      </c>
      <c r="BL175" s="16" t="s">
        <v>205</v>
      </c>
      <c r="BM175" s="136" t="s">
        <v>214</v>
      </c>
    </row>
    <row r="176" spans="2:65" s="14" customFormat="1" x14ac:dyDescent="0.2">
      <c r="B176" s="151"/>
      <c r="D176" s="139" t="s">
        <v>139</v>
      </c>
      <c r="E176" s="152" t="s">
        <v>1</v>
      </c>
      <c r="F176" s="153" t="s">
        <v>215</v>
      </c>
      <c r="H176" s="152" t="s">
        <v>1</v>
      </c>
      <c r="L176" s="151"/>
      <c r="M176" s="154"/>
      <c r="T176" s="155"/>
      <c r="AT176" s="152" t="s">
        <v>139</v>
      </c>
      <c r="AU176" s="152" t="s">
        <v>137</v>
      </c>
      <c r="AV176" s="14" t="s">
        <v>81</v>
      </c>
      <c r="AW176" s="14" t="s">
        <v>30</v>
      </c>
      <c r="AX176" s="14" t="s">
        <v>73</v>
      </c>
      <c r="AY176" s="152" t="s">
        <v>130</v>
      </c>
    </row>
    <row r="177" spans="2:65" s="12" customFormat="1" x14ac:dyDescent="0.2">
      <c r="B177" s="138"/>
      <c r="D177" s="139" t="s">
        <v>139</v>
      </c>
      <c r="E177" s="140" t="s">
        <v>1</v>
      </c>
      <c r="F177" s="141" t="s">
        <v>216</v>
      </c>
      <c r="H177" s="142">
        <v>24.7</v>
      </c>
      <c r="L177" s="138"/>
      <c r="M177" s="143"/>
      <c r="T177" s="144"/>
      <c r="AT177" s="140" t="s">
        <v>139</v>
      </c>
      <c r="AU177" s="140" t="s">
        <v>137</v>
      </c>
      <c r="AV177" s="12" t="s">
        <v>137</v>
      </c>
      <c r="AW177" s="12" t="s">
        <v>30</v>
      </c>
      <c r="AX177" s="12" t="s">
        <v>73</v>
      </c>
      <c r="AY177" s="140" t="s">
        <v>130</v>
      </c>
    </row>
    <row r="178" spans="2:65" s="14" customFormat="1" x14ac:dyDescent="0.2">
      <c r="B178" s="151"/>
      <c r="D178" s="139" t="s">
        <v>139</v>
      </c>
      <c r="E178" s="152" t="s">
        <v>1</v>
      </c>
      <c r="F178" s="153" t="s">
        <v>217</v>
      </c>
      <c r="H178" s="152" t="s">
        <v>1</v>
      </c>
      <c r="L178" s="151"/>
      <c r="M178" s="154"/>
      <c r="T178" s="155"/>
      <c r="AT178" s="152" t="s">
        <v>139</v>
      </c>
      <c r="AU178" s="152" t="s">
        <v>137</v>
      </c>
      <c r="AV178" s="14" t="s">
        <v>81</v>
      </c>
      <c r="AW178" s="14" t="s">
        <v>30</v>
      </c>
      <c r="AX178" s="14" t="s">
        <v>73</v>
      </c>
      <c r="AY178" s="152" t="s">
        <v>130</v>
      </c>
    </row>
    <row r="179" spans="2:65" s="12" customFormat="1" x14ac:dyDescent="0.2">
      <c r="B179" s="138"/>
      <c r="D179" s="139" t="s">
        <v>139</v>
      </c>
      <c r="E179" s="140" t="s">
        <v>1</v>
      </c>
      <c r="F179" s="141" t="s">
        <v>218</v>
      </c>
      <c r="H179" s="142">
        <v>7.7</v>
      </c>
      <c r="L179" s="138"/>
      <c r="M179" s="143"/>
      <c r="T179" s="144"/>
      <c r="AT179" s="140" t="s">
        <v>139</v>
      </c>
      <c r="AU179" s="140" t="s">
        <v>137</v>
      </c>
      <c r="AV179" s="12" t="s">
        <v>137</v>
      </c>
      <c r="AW179" s="12" t="s">
        <v>30</v>
      </c>
      <c r="AX179" s="12" t="s">
        <v>73</v>
      </c>
      <c r="AY179" s="140" t="s">
        <v>130</v>
      </c>
    </row>
    <row r="180" spans="2:65" s="13" customFormat="1" x14ac:dyDescent="0.2">
      <c r="B180" s="145"/>
      <c r="D180" s="139" t="s">
        <v>139</v>
      </c>
      <c r="E180" s="146" t="s">
        <v>1</v>
      </c>
      <c r="F180" s="147" t="s">
        <v>141</v>
      </c>
      <c r="H180" s="148">
        <v>32.4</v>
      </c>
      <c r="L180" s="145"/>
      <c r="M180" s="149"/>
      <c r="T180" s="150"/>
      <c r="AT180" s="146" t="s">
        <v>139</v>
      </c>
      <c r="AU180" s="146" t="s">
        <v>137</v>
      </c>
      <c r="AV180" s="13" t="s">
        <v>78</v>
      </c>
      <c r="AW180" s="13" t="s">
        <v>30</v>
      </c>
      <c r="AX180" s="13" t="s">
        <v>81</v>
      </c>
      <c r="AY180" s="146" t="s">
        <v>130</v>
      </c>
    </row>
    <row r="181" spans="2:65" s="1" customFormat="1" ht="21.75" customHeight="1" x14ac:dyDescent="0.2">
      <c r="B181" s="124"/>
      <c r="C181" s="125" t="s">
        <v>219</v>
      </c>
      <c r="D181" s="125" t="s">
        <v>133</v>
      </c>
      <c r="E181" s="126" t="s">
        <v>220</v>
      </c>
      <c r="F181" s="127" t="s">
        <v>221</v>
      </c>
      <c r="G181" s="128" t="s">
        <v>136</v>
      </c>
      <c r="H181" s="129">
        <v>24.7</v>
      </c>
      <c r="I181" s="130">
        <v>0</v>
      </c>
      <c r="J181" s="130">
        <f>ROUND(I181*H181,2)</f>
        <v>0</v>
      </c>
      <c r="K181" s="131"/>
      <c r="L181" s="28"/>
      <c r="M181" s="132" t="s">
        <v>1</v>
      </c>
      <c r="N181" s="133" t="s">
        <v>39</v>
      </c>
      <c r="O181" s="134">
        <v>3.5000000000000003E-2</v>
      </c>
      <c r="P181" s="134">
        <f>O181*H181</f>
        <v>0.86450000000000005</v>
      </c>
      <c r="Q181" s="134">
        <v>0</v>
      </c>
      <c r="R181" s="134">
        <f>Q181*H181</f>
        <v>0</v>
      </c>
      <c r="S181" s="134">
        <v>1.4999999999999999E-4</v>
      </c>
      <c r="T181" s="135">
        <f>S181*H181</f>
        <v>3.7049999999999995E-3</v>
      </c>
      <c r="AR181" s="136" t="s">
        <v>205</v>
      </c>
      <c r="AT181" s="136" t="s">
        <v>133</v>
      </c>
      <c r="AU181" s="136" t="s">
        <v>137</v>
      </c>
      <c r="AY181" s="16" t="s">
        <v>130</v>
      </c>
      <c r="BE181" s="137">
        <f>IF(N181="základní",J181,0)</f>
        <v>0</v>
      </c>
      <c r="BF181" s="137">
        <f>IF(N181="snížená",J181,0)</f>
        <v>0</v>
      </c>
      <c r="BG181" s="137">
        <f>IF(N181="zákl. přenesená",J181,0)</f>
        <v>0</v>
      </c>
      <c r="BH181" s="137">
        <f>IF(N181="sníž. přenesená",J181,0)</f>
        <v>0</v>
      </c>
      <c r="BI181" s="137">
        <f>IF(N181="nulová",J181,0)</f>
        <v>0</v>
      </c>
      <c r="BJ181" s="16" t="s">
        <v>137</v>
      </c>
      <c r="BK181" s="137">
        <f>ROUND(I181*H181,2)</f>
        <v>0</v>
      </c>
      <c r="BL181" s="16" t="s">
        <v>205</v>
      </c>
      <c r="BM181" s="136" t="s">
        <v>222</v>
      </c>
    </row>
    <row r="182" spans="2:65" s="14" customFormat="1" ht="22.5" x14ac:dyDescent="0.2">
      <c r="B182" s="151"/>
      <c r="D182" s="139" t="s">
        <v>139</v>
      </c>
      <c r="E182" s="152" t="s">
        <v>1</v>
      </c>
      <c r="F182" s="153" t="s">
        <v>223</v>
      </c>
      <c r="H182" s="152" t="s">
        <v>1</v>
      </c>
      <c r="L182" s="151"/>
      <c r="M182" s="154"/>
      <c r="T182" s="155"/>
      <c r="AT182" s="152" t="s">
        <v>139</v>
      </c>
      <c r="AU182" s="152" t="s">
        <v>137</v>
      </c>
      <c r="AV182" s="14" t="s">
        <v>81</v>
      </c>
      <c r="AW182" s="14" t="s">
        <v>30</v>
      </c>
      <c r="AX182" s="14" t="s">
        <v>73</v>
      </c>
      <c r="AY182" s="152" t="s">
        <v>130</v>
      </c>
    </row>
    <row r="183" spans="2:65" s="12" customFormat="1" x14ac:dyDescent="0.2">
      <c r="B183" s="138"/>
      <c r="D183" s="139" t="s">
        <v>139</v>
      </c>
      <c r="E183" s="140" t="s">
        <v>1</v>
      </c>
      <c r="F183" s="141" t="s">
        <v>224</v>
      </c>
      <c r="H183" s="142">
        <v>24.7</v>
      </c>
      <c r="L183" s="138"/>
      <c r="M183" s="143"/>
      <c r="T183" s="144"/>
      <c r="AT183" s="140" t="s">
        <v>139</v>
      </c>
      <c r="AU183" s="140" t="s">
        <v>137</v>
      </c>
      <c r="AV183" s="12" t="s">
        <v>137</v>
      </c>
      <c r="AW183" s="12" t="s">
        <v>30</v>
      </c>
      <c r="AX183" s="12" t="s">
        <v>73</v>
      </c>
      <c r="AY183" s="140" t="s">
        <v>130</v>
      </c>
    </row>
    <row r="184" spans="2:65" s="13" customFormat="1" x14ac:dyDescent="0.2">
      <c r="B184" s="145"/>
      <c r="D184" s="139" t="s">
        <v>139</v>
      </c>
      <c r="E184" s="146" t="s">
        <v>1</v>
      </c>
      <c r="F184" s="147" t="s">
        <v>141</v>
      </c>
      <c r="H184" s="148">
        <v>24.7</v>
      </c>
      <c r="L184" s="145"/>
      <c r="M184" s="149"/>
      <c r="T184" s="150"/>
      <c r="AT184" s="146" t="s">
        <v>139</v>
      </c>
      <c r="AU184" s="146" t="s">
        <v>137</v>
      </c>
      <c r="AV184" s="13" t="s">
        <v>78</v>
      </c>
      <c r="AW184" s="13" t="s">
        <v>30</v>
      </c>
      <c r="AX184" s="13" t="s">
        <v>81</v>
      </c>
      <c r="AY184" s="146" t="s">
        <v>130</v>
      </c>
    </row>
    <row r="185" spans="2:65" s="1" customFormat="1" ht="21.75" customHeight="1" x14ac:dyDescent="0.2">
      <c r="B185" s="124"/>
      <c r="C185" s="125" t="s">
        <v>225</v>
      </c>
      <c r="D185" s="125" t="s">
        <v>133</v>
      </c>
      <c r="E185" s="126" t="s">
        <v>226</v>
      </c>
      <c r="F185" s="127" t="s">
        <v>227</v>
      </c>
      <c r="G185" s="128" t="s">
        <v>136</v>
      </c>
      <c r="H185" s="129">
        <v>57.7</v>
      </c>
      <c r="I185" s="130">
        <v>0</v>
      </c>
      <c r="J185" s="130">
        <f>ROUND(I185*H185,2)</f>
        <v>0</v>
      </c>
      <c r="K185" s="131"/>
      <c r="L185" s="28"/>
      <c r="M185" s="132" t="s">
        <v>1</v>
      </c>
      <c r="N185" s="133" t="s">
        <v>39</v>
      </c>
      <c r="O185" s="134">
        <v>0.308</v>
      </c>
      <c r="P185" s="134">
        <f>O185*H185</f>
        <v>17.771599999999999</v>
      </c>
      <c r="Q185" s="134">
        <v>4.0000000000000003E-5</v>
      </c>
      <c r="R185" s="134">
        <f>Q185*H185</f>
        <v>2.3080000000000002E-3</v>
      </c>
      <c r="S185" s="134">
        <v>0</v>
      </c>
      <c r="T185" s="135">
        <f>S185*H185</f>
        <v>0</v>
      </c>
      <c r="AR185" s="136" t="s">
        <v>78</v>
      </c>
      <c r="AT185" s="136" t="s">
        <v>133</v>
      </c>
      <c r="AU185" s="136" t="s">
        <v>137</v>
      </c>
      <c r="AY185" s="16" t="s">
        <v>130</v>
      </c>
      <c r="BE185" s="137">
        <f>IF(N185="základní",J185,0)</f>
        <v>0</v>
      </c>
      <c r="BF185" s="137">
        <f>IF(N185="snížená",J185,0)</f>
        <v>0</v>
      </c>
      <c r="BG185" s="137">
        <f>IF(N185="zákl. přenesená",J185,0)</f>
        <v>0</v>
      </c>
      <c r="BH185" s="137">
        <f>IF(N185="sníž. přenesená",J185,0)</f>
        <v>0</v>
      </c>
      <c r="BI185" s="137">
        <f>IF(N185="nulová",J185,0)</f>
        <v>0</v>
      </c>
      <c r="BJ185" s="16" t="s">
        <v>137</v>
      </c>
      <c r="BK185" s="137">
        <f>ROUND(I185*H185,2)</f>
        <v>0</v>
      </c>
      <c r="BL185" s="16" t="s">
        <v>78</v>
      </c>
      <c r="BM185" s="136" t="s">
        <v>228</v>
      </c>
    </row>
    <row r="186" spans="2:65" s="12" customFormat="1" x14ac:dyDescent="0.2">
      <c r="B186" s="138"/>
      <c r="D186" s="139" t="s">
        <v>139</v>
      </c>
      <c r="E186" s="140" t="s">
        <v>1</v>
      </c>
      <c r="F186" s="141" t="s">
        <v>218</v>
      </c>
      <c r="H186" s="142">
        <v>7.7</v>
      </c>
      <c r="L186" s="138"/>
      <c r="M186" s="143"/>
      <c r="T186" s="144"/>
      <c r="AT186" s="140" t="s">
        <v>139</v>
      </c>
      <c r="AU186" s="140" t="s">
        <v>137</v>
      </c>
      <c r="AV186" s="12" t="s">
        <v>137</v>
      </c>
      <c r="AW186" s="12" t="s">
        <v>30</v>
      </c>
      <c r="AX186" s="12" t="s">
        <v>73</v>
      </c>
      <c r="AY186" s="140" t="s">
        <v>130</v>
      </c>
    </row>
    <row r="187" spans="2:65" s="14" customFormat="1" x14ac:dyDescent="0.2">
      <c r="B187" s="151"/>
      <c r="D187" s="139" t="s">
        <v>139</v>
      </c>
      <c r="E187" s="152" t="s">
        <v>1</v>
      </c>
      <c r="F187" s="153" t="s">
        <v>229</v>
      </c>
      <c r="H187" s="152" t="s">
        <v>1</v>
      </c>
      <c r="L187" s="151"/>
      <c r="M187" s="154"/>
      <c r="T187" s="155"/>
      <c r="AT187" s="152" t="s">
        <v>139</v>
      </c>
      <c r="AU187" s="152" t="s">
        <v>137</v>
      </c>
      <c r="AV187" s="14" t="s">
        <v>81</v>
      </c>
      <c r="AW187" s="14" t="s">
        <v>30</v>
      </c>
      <c r="AX187" s="14" t="s">
        <v>73</v>
      </c>
      <c r="AY187" s="152" t="s">
        <v>130</v>
      </c>
    </row>
    <row r="188" spans="2:65" s="12" customFormat="1" x14ac:dyDescent="0.2">
      <c r="B188" s="138"/>
      <c r="D188" s="139" t="s">
        <v>139</v>
      </c>
      <c r="E188" s="140" t="s">
        <v>1</v>
      </c>
      <c r="F188" s="141" t="s">
        <v>181</v>
      </c>
      <c r="H188" s="142">
        <v>50</v>
      </c>
      <c r="L188" s="138"/>
      <c r="M188" s="143"/>
      <c r="T188" s="144"/>
      <c r="AT188" s="140" t="s">
        <v>139</v>
      </c>
      <c r="AU188" s="140" t="s">
        <v>137</v>
      </c>
      <c r="AV188" s="12" t="s">
        <v>137</v>
      </c>
      <c r="AW188" s="12" t="s">
        <v>30</v>
      </c>
      <c r="AX188" s="12" t="s">
        <v>73</v>
      </c>
      <c r="AY188" s="140" t="s">
        <v>130</v>
      </c>
    </row>
    <row r="189" spans="2:65" s="13" customFormat="1" x14ac:dyDescent="0.2">
      <c r="B189" s="145"/>
      <c r="D189" s="139" t="s">
        <v>139</v>
      </c>
      <c r="E189" s="146" t="s">
        <v>1</v>
      </c>
      <c r="F189" s="147" t="s">
        <v>141</v>
      </c>
      <c r="H189" s="148">
        <v>57.7</v>
      </c>
      <c r="L189" s="145"/>
      <c r="M189" s="149"/>
      <c r="T189" s="150"/>
      <c r="AT189" s="146" t="s">
        <v>139</v>
      </c>
      <c r="AU189" s="146" t="s">
        <v>137</v>
      </c>
      <c r="AV189" s="13" t="s">
        <v>78</v>
      </c>
      <c r="AW189" s="13" t="s">
        <v>30</v>
      </c>
      <c r="AX189" s="13" t="s">
        <v>81</v>
      </c>
      <c r="AY189" s="146" t="s">
        <v>130</v>
      </c>
    </row>
    <row r="190" spans="2:65" s="1" customFormat="1" ht="16.5" customHeight="1" x14ac:dyDescent="0.2">
      <c r="B190" s="124"/>
      <c r="C190" s="125" t="s">
        <v>175</v>
      </c>
      <c r="D190" s="125" t="s">
        <v>133</v>
      </c>
      <c r="E190" s="126" t="s">
        <v>230</v>
      </c>
      <c r="F190" s="127" t="s">
        <v>231</v>
      </c>
      <c r="G190" s="128" t="s">
        <v>136</v>
      </c>
      <c r="H190" s="129">
        <v>24.7</v>
      </c>
      <c r="I190" s="130">
        <v>0</v>
      </c>
      <c r="J190" s="130">
        <f>ROUND(I190*H190,2)</f>
        <v>0</v>
      </c>
      <c r="K190" s="131"/>
      <c r="L190" s="28"/>
      <c r="M190" s="132" t="s">
        <v>1</v>
      </c>
      <c r="N190" s="133" t="s">
        <v>39</v>
      </c>
      <c r="O190" s="134">
        <v>0.28100000000000003</v>
      </c>
      <c r="P190" s="134">
        <f>O190*H190</f>
        <v>6.9407000000000005</v>
      </c>
      <c r="Q190" s="134">
        <v>0</v>
      </c>
      <c r="R190" s="134">
        <f>Q190*H190</f>
        <v>0</v>
      </c>
      <c r="S190" s="134">
        <v>0.1</v>
      </c>
      <c r="T190" s="135">
        <f>S190*H190</f>
        <v>2.4700000000000002</v>
      </c>
      <c r="AR190" s="136" t="s">
        <v>78</v>
      </c>
      <c r="AT190" s="136" t="s">
        <v>133</v>
      </c>
      <c r="AU190" s="136" t="s">
        <v>137</v>
      </c>
      <c r="AY190" s="16" t="s">
        <v>130</v>
      </c>
      <c r="BE190" s="137">
        <f>IF(N190="základní",J190,0)</f>
        <v>0</v>
      </c>
      <c r="BF190" s="137">
        <f>IF(N190="snížená",J190,0)</f>
        <v>0</v>
      </c>
      <c r="BG190" s="137">
        <f>IF(N190="zákl. přenesená",J190,0)</f>
        <v>0</v>
      </c>
      <c r="BH190" s="137">
        <f>IF(N190="sníž. přenesená",J190,0)</f>
        <v>0</v>
      </c>
      <c r="BI190" s="137">
        <f>IF(N190="nulová",J190,0)</f>
        <v>0</v>
      </c>
      <c r="BJ190" s="16" t="s">
        <v>137</v>
      </c>
      <c r="BK190" s="137">
        <f>ROUND(I190*H190,2)</f>
        <v>0</v>
      </c>
      <c r="BL190" s="16" t="s">
        <v>78</v>
      </c>
      <c r="BM190" s="136" t="s">
        <v>232</v>
      </c>
    </row>
    <row r="191" spans="2:65" s="12" customFormat="1" ht="12" x14ac:dyDescent="0.2">
      <c r="B191" s="138"/>
      <c r="D191" s="139" t="s">
        <v>139</v>
      </c>
      <c r="E191" s="140" t="s">
        <v>1</v>
      </c>
      <c r="F191" s="141" t="s">
        <v>233</v>
      </c>
      <c r="H191" s="142">
        <v>24.7</v>
      </c>
      <c r="I191" s="130">
        <v>0</v>
      </c>
      <c r="L191" s="138"/>
      <c r="M191" s="143"/>
      <c r="T191" s="144"/>
      <c r="AT191" s="140" t="s">
        <v>139</v>
      </c>
      <c r="AU191" s="140" t="s">
        <v>137</v>
      </c>
      <c r="AV191" s="12" t="s">
        <v>137</v>
      </c>
      <c r="AW191" s="12" t="s">
        <v>30</v>
      </c>
      <c r="AX191" s="12" t="s">
        <v>81</v>
      </c>
      <c r="AY191" s="140" t="s">
        <v>130</v>
      </c>
    </row>
    <row r="192" spans="2:65" s="1" customFormat="1" ht="16.5" customHeight="1" x14ac:dyDescent="0.2">
      <c r="B192" s="124"/>
      <c r="C192" s="125" t="s">
        <v>7</v>
      </c>
      <c r="D192" s="125" t="s">
        <v>133</v>
      </c>
      <c r="E192" s="126" t="s">
        <v>234</v>
      </c>
      <c r="F192" s="127" t="s">
        <v>235</v>
      </c>
      <c r="G192" s="128" t="s">
        <v>136</v>
      </c>
      <c r="H192" s="129">
        <v>3.33</v>
      </c>
      <c r="I192" s="12"/>
      <c r="J192" s="130">
        <f>ROUND(I192*H192,2)</f>
        <v>0</v>
      </c>
      <c r="K192" s="131"/>
      <c r="L192" s="28"/>
      <c r="M192" s="132" t="s">
        <v>1</v>
      </c>
      <c r="N192" s="133" t="s">
        <v>39</v>
      </c>
      <c r="O192" s="134">
        <v>0.30599999999999999</v>
      </c>
      <c r="P192" s="134">
        <f>O192*H192</f>
        <v>1.01898</v>
      </c>
      <c r="Q192" s="134">
        <v>0</v>
      </c>
      <c r="R192" s="134">
        <f>Q192*H192</f>
        <v>0</v>
      </c>
      <c r="S192" s="134">
        <v>0</v>
      </c>
      <c r="T192" s="135">
        <f>S192*H192</f>
        <v>0</v>
      </c>
      <c r="AR192" s="136" t="s">
        <v>78</v>
      </c>
      <c r="AT192" s="136" t="s">
        <v>133</v>
      </c>
      <c r="AU192" s="136" t="s">
        <v>137</v>
      </c>
      <c r="AY192" s="16" t="s">
        <v>130</v>
      </c>
      <c r="BE192" s="137">
        <f>IF(N192="základní",J192,0)</f>
        <v>0</v>
      </c>
      <c r="BF192" s="137">
        <f>IF(N192="snížená",J192,0)</f>
        <v>0</v>
      </c>
      <c r="BG192" s="137">
        <f>IF(N192="zákl. přenesená",J192,0)</f>
        <v>0</v>
      </c>
      <c r="BH192" s="137">
        <f>IF(N192="sníž. přenesená",J192,0)</f>
        <v>0</v>
      </c>
      <c r="BI192" s="137">
        <f>IF(N192="nulová",J192,0)</f>
        <v>0</v>
      </c>
      <c r="BJ192" s="16" t="s">
        <v>137</v>
      </c>
      <c r="BK192" s="137">
        <f>ROUND(I192*H192,2)</f>
        <v>0</v>
      </c>
      <c r="BL192" s="16" t="s">
        <v>78</v>
      </c>
      <c r="BM192" s="136" t="s">
        <v>236</v>
      </c>
    </row>
    <row r="193" spans="2:65" s="12" customFormat="1" x14ac:dyDescent="0.2">
      <c r="B193" s="138"/>
      <c r="D193" s="139" t="s">
        <v>139</v>
      </c>
      <c r="E193" s="140" t="s">
        <v>1</v>
      </c>
      <c r="F193" s="141" t="s">
        <v>140</v>
      </c>
      <c r="H193" s="142">
        <v>3.33</v>
      </c>
      <c r="I193" s="14"/>
      <c r="L193" s="138"/>
      <c r="M193" s="143"/>
      <c r="T193" s="144"/>
      <c r="AT193" s="140" t="s">
        <v>139</v>
      </c>
      <c r="AU193" s="140" t="s">
        <v>137</v>
      </c>
      <c r="AV193" s="12" t="s">
        <v>137</v>
      </c>
      <c r="AW193" s="12" t="s">
        <v>30</v>
      </c>
      <c r="AX193" s="12" t="s">
        <v>73</v>
      </c>
      <c r="AY193" s="140" t="s">
        <v>130</v>
      </c>
    </row>
    <row r="194" spans="2:65" s="13" customFormat="1" ht="12" x14ac:dyDescent="0.2">
      <c r="B194" s="145"/>
      <c r="D194" s="139" t="s">
        <v>139</v>
      </c>
      <c r="E194" s="146" t="s">
        <v>1</v>
      </c>
      <c r="F194" s="147" t="s">
        <v>141</v>
      </c>
      <c r="H194" s="148">
        <v>3.33</v>
      </c>
      <c r="I194" s="130">
        <v>0</v>
      </c>
      <c r="L194" s="145"/>
      <c r="M194" s="149"/>
      <c r="T194" s="150"/>
      <c r="AT194" s="146" t="s">
        <v>139</v>
      </c>
      <c r="AU194" s="146" t="s">
        <v>137</v>
      </c>
      <c r="AV194" s="13" t="s">
        <v>78</v>
      </c>
      <c r="AW194" s="13" t="s">
        <v>30</v>
      </c>
      <c r="AX194" s="13" t="s">
        <v>81</v>
      </c>
      <c r="AY194" s="146" t="s">
        <v>130</v>
      </c>
    </row>
    <row r="195" spans="2:65" s="11" customFormat="1" ht="22.9" customHeight="1" x14ac:dyDescent="0.2">
      <c r="B195" s="113"/>
      <c r="D195" s="114" t="s">
        <v>72</v>
      </c>
      <c r="E195" s="122" t="s">
        <v>237</v>
      </c>
      <c r="F195" s="122" t="s">
        <v>238</v>
      </c>
      <c r="I195" s="12"/>
      <c r="J195" s="123">
        <f>BK195</f>
        <v>0</v>
      </c>
      <c r="L195" s="113"/>
      <c r="M195" s="117"/>
      <c r="P195" s="118">
        <f>SUM(P196:P202)</f>
        <v>49.824444</v>
      </c>
      <c r="R195" s="118">
        <f>SUM(R196:R202)</f>
        <v>0</v>
      </c>
      <c r="T195" s="119">
        <f>SUM(T196:T202)</f>
        <v>0</v>
      </c>
      <c r="AR195" s="114" t="s">
        <v>81</v>
      </c>
      <c r="AT195" s="120" t="s">
        <v>72</v>
      </c>
      <c r="AU195" s="120" t="s">
        <v>81</v>
      </c>
      <c r="AY195" s="114" t="s">
        <v>130</v>
      </c>
      <c r="BK195" s="121">
        <f>SUM(BK196:BK202)</f>
        <v>0</v>
      </c>
    </row>
    <row r="196" spans="2:65" s="1" customFormat="1" ht="21.75" customHeight="1" x14ac:dyDescent="0.2">
      <c r="B196" s="124"/>
      <c r="C196" s="125" t="s">
        <v>239</v>
      </c>
      <c r="D196" s="125" t="s">
        <v>133</v>
      </c>
      <c r="E196" s="126" t="s">
        <v>240</v>
      </c>
      <c r="F196" s="127" t="s">
        <v>241</v>
      </c>
      <c r="G196" s="128" t="s">
        <v>242</v>
      </c>
      <c r="H196" s="129">
        <v>2.6760000000000002</v>
      </c>
      <c r="I196" s="14"/>
      <c r="J196" s="130">
        <f>ROUND(I196*H196,2)</f>
        <v>0</v>
      </c>
      <c r="K196" s="131"/>
      <c r="L196" s="28"/>
      <c r="M196" s="132" t="s">
        <v>1</v>
      </c>
      <c r="N196" s="133" t="s">
        <v>39</v>
      </c>
      <c r="O196" s="134">
        <v>5.44</v>
      </c>
      <c r="P196" s="134">
        <f>O196*H196</f>
        <v>14.557440000000001</v>
      </c>
      <c r="Q196" s="134">
        <v>0</v>
      </c>
      <c r="R196" s="134">
        <f>Q196*H196</f>
        <v>0</v>
      </c>
      <c r="S196" s="134">
        <v>0</v>
      </c>
      <c r="T196" s="135">
        <f>S196*H196</f>
        <v>0</v>
      </c>
      <c r="AR196" s="136" t="s">
        <v>78</v>
      </c>
      <c r="AT196" s="136" t="s">
        <v>133</v>
      </c>
      <c r="AU196" s="136" t="s">
        <v>137</v>
      </c>
      <c r="AY196" s="16" t="s">
        <v>130</v>
      </c>
      <c r="BE196" s="137">
        <f>IF(N196="základní",J196,0)</f>
        <v>0</v>
      </c>
      <c r="BF196" s="137">
        <f>IF(N196="snížená",J196,0)</f>
        <v>0</v>
      </c>
      <c r="BG196" s="137">
        <f>IF(N196="zákl. přenesená",J196,0)</f>
        <v>0</v>
      </c>
      <c r="BH196" s="137">
        <f>IF(N196="sníž. přenesená",J196,0)</f>
        <v>0</v>
      </c>
      <c r="BI196" s="137">
        <f>IF(N196="nulová",J196,0)</f>
        <v>0</v>
      </c>
      <c r="BJ196" s="16" t="s">
        <v>137</v>
      </c>
      <c r="BK196" s="137">
        <f>ROUND(I196*H196,2)</f>
        <v>0</v>
      </c>
      <c r="BL196" s="16" t="s">
        <v>78</v>
      </c>
      <c r="BM196" s="136" t="s">
        <v>243</v>
      </c>
    </row>
    <row r="197" spans="2:65" s="1" customFormat="1" ht="21.75" customHeight="1" x14ac:dyDescent="0.2">
      <c r="B197" s="124"/>
      <c r="C197" s="125" t="s">
        <v>244</v>
      </c>
      <c r="D197" s="125" t="s">
        <v>133</v>
      </c>
      <c r="E197" s="126" t="s">
        <v>245</v>
      </c>
      <c r="F197" s="127" t="s">
        <v>246</v>
      </c>
      <c r="G197" s="128" t="s">
        <v>242</v>
      </c>
      <c r="H197" s="129">
        <v>133.80000000000001</v>
      </c>
      <c r="I197" s="12"/>
      <c r="J197" s="130">
        <f>ROUND(I197*H197,2)</f>
        <v>0</v>
      </c>
      <c r="K197" s="131"/>
      <c r="L197" s="28"/>
      <c r="M197" s="132" t="s">
        <v>1</v>
      </c>
      <c r="N197" s="133" t="s">
        <v>39</v>
      </c>
      <c r="O197" s="134">
        <v>0.26</v>
      </c>
      <c r="P197" s="134">
        <f>O197*H197</f>
        <v>34.788000000000004</v>
      </c>
      <c r="Q197" s="134">
        <v>0</v>
      </c>
      <c r="R197" s="134">
        <f>Q197*H197</f>
        <v>0</v>
      </c>
      <c r="S197" s="134">
        <v>0</v>
      </c>
      <c r="T197" s="135">
        <f>S197*H197</f>
        <v>0</v>
      </c>
      <c r="AR197" s="136" t="s">
        <v>78</v>
      </c>
      <c r="AT197" s="136" t="s">
        <v>133</v>
      </c>
      <c r="AU197" s="136" t="s">
        <v>137</v>
      </c>
      <c r="AY197" s="16" t="s">
        <v>130</v>
      </c>
      <c r="BE197" s="137">
        <f>IF(N197="základní",J197,0)</f>
        <v>0</v>
      </c>
      <c r="BF197" s="137">
        <f>IF(N197="snížená",J197,0)</f>
        <v>0</v>
      </c>
      <c r="BG197" s="137">
        <f>IF(N197="zákl. přenesená",J197,0)</f>
        <v>0</v>
      </c>
      <c r="BH197" s="137">
        <f>IF(N197="sníž. přenesená",J197,0)</f>
        <v>0</v>
      </c>
      <c r="BI197" s="137">
        <f>IF(N197="nulová",J197,0)</f>
        <v>0</v>
      </c>
      <c r="BJ197" s="16" t="s">
        <v>137</v>
      </c>
      <c r="BK197" s="137">
        <f>ROUND(I197*H197,2)</f>
        <v>0</v>
      </c>
      <c r="BL197" s="16" t="s">
        <v>78</v>
      </c>
      <c r="BM197" s="136" t="s">
        <v>247</v>
      </c>
    </row>
    <row r="198" spans="2:65" s="12" customFormat="1" x14ac:dyDescent="0.2">
      <c r="B198" s="138"/>
      <c r="D198" s="139" t="s">
        <v>139</v>
      </c>
      <c r="F198" s="141" t="s">
        <v>248</v>
      </c>
      <c r="H198" s="142">
        <v>133.80000000000001</v>
      </c>
      <c r="I198" s="13"/>
      <c r="L198" s="138"/>
      <c r="M198" s="143"/>
      <c r="T198" s="144"/>
      <c r="AT198" s="140" t="s">
        <v>139</v>
      </c>
      <c r="AU198" s="140" t="s">
        <v>137</v>
      </c>
      <c r="AV198" s="12" t="s">
        <v>137</v>
      </c>
      <c r="AW198" s="12" t="s">
        <v>3</v>
      </c>
      <c r="AX198" s="12" t="s">
        <v>81</v>
      </c>
      <c r="AY198" s="140" t="s">
        <v>130</v>
      </c>
    </row>
    <row r="199" spans="2:65" s="1" customFormat="1" ht="21.75" customHeight="1" x14ac:dyDescent="0.2">
      <c r="B199" s="124"/>
      <c r="C199" s="125" t="s">
        <v>249</v>
      </c>
      <c r="D199" s="125" t="s">
        <v>133</v>
      </c>
      <c r="E199" s="126" t="s">
        <v>250</v>
      </c>
      <c r="F199" s="127" t="s">
        <v>251</v>
      </c>
      <c r="G199" s="128" t="s">
        <v>242</v>
      </c>
      <c r="H199" s="129">
        <v>2.6760000000000002</v>
      </c>
      <c r="I199" s="130">
        <v>0</v>
      </c>
      <c r="J199" s="130">
        <f>ROUND(I199*H199,2)</f>
        <v>0</v>
      </c>
      <c r="K199" s="131"/>
      <c r="L199" s="28"/>
      <c r="M199" s="132" t="s">
        <v>1</v>
      </c>
      <c r="N199" s="133" t="s">
        <v>39</v>
      </c>
      <c r="O199" s="134">
        <v>0.125</v>
      </c>
      <c r="P199" s="134">
        <f>O199*H199</f>
        <v>0.33450000000000002</v>
      </c>
      <c r="Q199" s="134">
        <v>0</v>
      </c>
      <c r="R199" s="134">
        <f>Q199*H199</f>
        <v>0</v>
      </c>
      <c r="S199" s="134">
        <v>0</v>
      </c>
      <c r="T199" s="135">
        <f>S199*H199</f>
        <v>0</v>
      </c>
      <c r="AR199" s="136" t="s">
        <v>78</v>
      </c>
      <c r="AT199" s="136" t="s">
        <v>133</v>
      </c>
      <c r="AU199" s="136" t="s">
        <v>137</v>
      </c>
      <c r="AY199" s="16" t="s">
        <v>130</v>
      </c>
      <c r="BE199" s="137">
        <f>IF(N199="základní",J199,0)</f>
        <v>0</v>
      </c>
      <c r="BF199" s="137">
        <f>IF(N199="snížená",J199,0)</f>
        <v>0</v>
      </c>
      <c r="BG199" s="137">
        <f>IF(N199="zákl. přenesená",J199,0)</f>
        <v>0</v>
      </c>
      <c r="BH199" s="137">
        <f>IF(N199="sníž. přenesená",J199,0)</f>
        <v>0</v>
      </c>
      <c r="BI199" s="137">
        <f>IF(N199="nulová",J199,0)</f>
        <v>0</v>
      </c>
      <c r="BJ199" s="16" t="s">
        <v>137</v>
      </c>
      <c r="BK199" s="137">
        <f>ROUND(I199*H199,2)</f>
        <v>0</v>
      </c>
      <c r="BL199" s="16" t="s">
        <v>78</v>
      </c>
      <c r="BM199" s="136" t="s">
        <v>252</v>
      </c>
    </row>
    <row r="200" spans="2:65" s="1" customFormat="1" ht="21.75" customHeight="1" x14ac:dyDescent="0.2">
      <c r="B200" s="124"/>
      <c r="C200" s="125" t="s">
        <v>253</v>
      </c>
      <c r="D200" s="125" t="s">
        <v>133</v>
      </c>
      <c r="E200" s="126" t="s">
        <v>254</v>
      </c>
      <c r="F200" s="127" t="s">
        <v>255</v>
      </c>
      <c r="G200" s="128" t="s">
        <v>242</v>
      </c>
      <c r="H200" s="129">
        <v>24.084</v>
      </c>
      <c r="I200" s="130">
        <v>0</v>
      </c>
      <c r="J200" s="130">
        <f>ROUND(I200*H200,2)</f>
        <v>0</v>
      </c>
      <c r="K200" s="131"/>
      <c r="L200" s="28"/>
      <c r="M200" s="132" t="s">
        <v>1</v>
      </c>
      <c r="N200" s="133" t="s">
        <v>39</v>
      </c>
      <c r="O200" s="134">
        <v>6.0000000000000001E-3</v>
      </c>
      <c r="P200" s="134">
        <f>O200*H200</f>
        <v>0.14450399999999999</v>
      </c>
      <c r="Q200" s="134">
        <v>0</v>
      </c>
      <c r="R200" s="134">
        <f>Q200*H200</f>
        <v>0</v>
      </c>
      <c r="S200" s="134">
        <v>0</v>
      </c>
      <c r="T200" s="135">
        <f>S200*H200</f>
        <v>0</v>
      </c>
      <c r="AR200" s="136" t="s">
        <v>78</v>
      </c>
      <c r="AT200" s="136" t="s">
        <v>133</v>
      </c>
      <c r="AU200" s="136" t="s">
        <v>137</v>
      </c>
      <c r="AY200" s="16" t="s">
        <v>130</v>
      </c>
      <c r="BE200" s="137">
        <f>IF(N200="základní",J200,0)</f>
        <v>0</v>
      </c>
      <c r="BF200" s="137">
        <f>IF(N200="snížená",J200,0)</f>
        <v>0</v>
      </c>
      <c r="BG200" s="137">
        <f>IF(N200="zákl. přenesená",J200,0)</f>
        <v>0</v>
      </c>
      <c r="BH200" s="137">
        <f>IF(N200="sníž. přenesená",J200,0)</f>
        <v>0</v>
      </c>
      <c r="BI200" s="137">
        <f>IF(N200="nulová",J200,0)</f>
        <v>0</v>
      </c>
      <c r="BJ200" s="16" t="s">
        <v>137</v>
      </c>
      <c r="BK200" s="137">
        <f>ROUND(I200*H200,2)</f>
        <v>0</v>
      </c>
      <c r="BL200" s="16" t="s">
        <v>78</v>
      </c>
      <c r="BM200" s="136" t="s">
        <v>256</v>
      </c>
    </row>
    <row r="201" spans="2:65" s="12" customFormat="1" x14ac:dyDescent="0.2">
      <c r="B201" s="138"/>
      <c r="D201" s="139" t="s">
        <v>139</v>
      </c>
      <c r="F201" s="141" t="s">
        <v>257</v>
      </c>
      <c r="H201" s="142">
        <v>24.084</v>
      </c>
      <c r="L201" s="138"/>
      <c r="M201" s="143"/>
      <c r="T201" s="144"/>
      <c r="AT201" s="140" t="s">
        <v>139</v>
      </c>
      <c r="AU201" s="140" t="s">
        <v>137</v>
      </c>
      <c r="AV201" s="12" t="s">
        <v>137</v>
      </c>
      <c r="AW201" s="12" t="s">
        <v>3</v>
      </c>
      <c r="AX201" s="12" t="s">
        <v>81</v>
      </c>
      <c r="AY201" s="140" t="s">
        <v>130</v>
      </c>
    </row>
    <row r="202" spans="2:65" s="1" customFormat="1" ht="21.75" customHeight="1" x14ac:dyDescent="0.2">
      <c r="B202" s="124"/>
      <c r="C202" s="125" t="s">
        <v>258</v>
      </c>
      <c r="D202" s="125" t="s">
        <v>133</v>
      </c>
      <c r="E202" s="126" t="s">
        <v>259</v>
      </c>
      <c r="F202" s="127" t="s">
        <v>260</v>
      </c>
      <c r="G202" s="128" t="s">
        <v>242</v>
      </c>
      <c r="H202" s="129">
        <v>2.6760000000000002</v>
      </c>
      <c r="I202" s="14"/>
      <c r="J202" s="130">
        <f>ROUND(I202*H202,2)</f>
        <v>0</v>
      </c>
      <c r="K202" s="131"/>
      <c r="L202" s="28"/>
      <c r="M202" s="132" t="s">
        <v>1</v>
      </c>
      <c r="N202" s="133" t="s">
        <v>39</v>
      </c>
      <c r="O202" s="134">
        <v>0</v>
      </c>
      <c r="P202" s="134">
        <f>O202*H202</f>
        <v>0</v>
      </c>
      <c r="Q202" s="134">
        <v>0</v>
      </c>
      <c r="R202" s="134">
        <f>Q202*H202</f>
        <v>0</v>
      </c>
      <c r="S202" s="134">
        <v>0</v>
      </c>
      <c r="T202" s="135">
        <f>S202*H202</f>
        <v>0</v>
      </c>
      <c r="AR202" s="136" t="s">
        <v>78</v>
      </c>
      <c r="AT202" s="136" t="s">
        <v>133</v>
      </c>
      <c r="AU202" s="136" t="s">
        <v>137</v>
      </c>
      <c r="AY202" s="16" t="s">
        <v>130</v>
      </c>
      <c r="BE202" s="137">
        <f>IF(N202="základní",J202,0)</f>
        <v>0</v>
      </c>
      <c r="BF202" s="137">
        <f>IF(N202="snížená",J202,0)</f>
        <v>0</v>
      </c>
      <c r="BG202" s="137">
        <f>IF(N202="zákl. přenesená",J202,0)</f>
        <v>0</v>
      </c>
      <c r="BH202" s="137">
        <f>IF(N202="sníž. přenesená",J202,0)</f>
        <v>0</v>
      </c>
      <c r="BI202" s="137">
        <f>IF(N202="nulová",J202,0)</f>
        <v>0</v>
      </c>
      <c r="BJ202" s="16" t="s">
        <v>137</v>
      </c>
      <c r="BK202" s="137">
        <f>ROUND(I202*H202,2)</f>
        <v>0</v>
      </c>
      <c r="BL202" s="16" t="s">
        <v>78</v>
      </c>
      <c r="BM202" s="136" t="s">
        <v>261</v>
      </c>
    </row>
    <row r="203" spans="2:65" s="11" customFormat="1" ht="22.9" customHeight="1" x14ac:dyDescent="0.2">
      <c r="B203" s="113"/>
      <c r="D203" s="114" t="s">
        <v>72</v>
      </c>
      <c r="E203" s="122" t="s">
        <v>262</v>
      </c>
      <c r="F203" s="122" t="s">
        <v>263</v>
      </c>
      <c r="I203" s="130">
        <v>0</v>
      </c>
      <c r="J203" s="123">
        <f>BK203</f>
        <v>0</v>
      </c>
      <c r="L203" s="113"/>
      <c r="M203" s="117"/>
      <c r="P203" s="118">
        <f>SUM(P204:P206)</f>
        <v>2.3102849999999999</v>
      </c>
      <c r="R203" s="118">
        <f>SUM(R204:R206)</f>
        <v>0</v>
      </c>
      <c r="T203" s="119">
        <f>SUM(T204:T206)</f>
        <v>0</v>
      </c>
      <c r="AR203" s="114" t="s">
        <v>81</v>
      </c>
      <c r="AT203" s="120" t="s">
        <v>72</v>
      </c>
      <c r="AU203" s="120" t="s">
        <v>81</v>
      </c>
      <c r="AY203" s="114" t="s">
        <v>130</v>
      </c>
      <c r="BK203" s="121">
        <f>SUM(BK204:BK206)</f>
        <v>0</v>
      </c>
    </row>
    <row r="204" spans="2:65" s="1" customFormat="1" ht="16.5" customHeight="1" x14ac:dyDescent="0.2">
      <c r="B204" s="124"/>
      <c r="C204" s="125" t="s">
        <v>264</v>
      </c>
      <c r="D204" s="125" t="s">
        <v>133</v>
      </c>
      <c r="E204" s="126" t="s">
        <v>265</v>
      </c>
      <c r="F204" s="127" t="s">
        <v>266</v>
      </c>
      <c r="G204" s="128" t="s">
        <v>242</v>
      </c>
      <c r="H204" s="129">
        <v>0.70499999999999996</v>
      </c>
      <c r="I204" s="12"/>
      <c r="J204" s="130">
        <f>ROUND(I204*H204,2)</f>
        <v>0</v>
      </c>
      <c r="K204" s="131"/>
      <c r="L204" s="28"/>
      <c r="M204" s="132" t="s">
        <v>1</v>
      </c>
      <c r="N204" s="133" t="s">
        <v>39</v>
      </c>
      <c r="O204" s="134">
        <v>0.32800000000000001</v>
      </c>
      <c r="P204" s="134">
        <f>O204*H204</f>
        <v>0.23124</v>
      </c>
      <c r="Q204" s="134">
        <v>0</v>
      </c>
      <c r="R204" s="134">
        <f>Q204*H204</f>
        <v>0</v>
      </c>
      <c r="S204" s="134">
        <v>0</v>
      </c>
      <c r="T204" s="135">
        <f>S204*H204</f>
        <v>0</v>
      </c>
      <c r="AR204" s="136" t="s">
        <v>78</v>
      </c>
      <c r="AT204" s="136" t="s">
        <v>133</v>
      </c>
      <c r="AU204" s="136" t="s">
        <v>137</v>
      </c>
      <c r="AY204" s="16" t="s">
        <v>130</v>
      </c>
      <c r="BE204" s="137">
        <f>IF(N204="základní",J204,0)</f>
        <v>0</v>
      </c>
      <c r="BF204" s="137">
        <f>IF(N204="snížená",J204,0)</f>
        <v>0</v>
      </c>
      <c r="BG204" s="137">
        <f>IF(N204="zákl. přenesená",J204,0)</f>
        <v>0</v>
      </c>
      <c r="BH204" s="137">
        <f>IF(N204="sníž. přenesená",J204,0)</f>
        <v>0</v>
      </c>
      <c r="BI204" s="137">
        <f>IF(N204="nulová",J204,0)</f>
        <v>0</v>
      </c>
      <c r="BJ204" s="16" t="s">
        <v>137</v>
      </c>
      <c r="BK204" s="137">
        <f>ROUND(I204*H204,2)</f>
        <v>0</v>
      </c>
      <c r="BL204" s="16" t="s">
        <v>78</v>
      </c>
      <c r="BM204" s="136" t="s">
        <v>267</v>
      </c>
    </row>
    <row r="205" spans="2:65" s="1" customFormat="1" ht="21.75" customHeight="1" x14ac:dyDescent="0.2">
      <c r="B205" s="124"/>
      <c r="C205" s="125" t="s">
        <v>268</v>
      </c>
      <c r="D205" s="125" t="s">
        <v>133</v>
      </c>
      <c r="E205" s="126" t="s">
        <v>269</v>
      </c>
      <c r="F205" s="127" t="s">
        <v>270</v>
      </c>
      <c r="G205" s="128" t="s">
        <v>242</v>
      </c>
      <c r="H205" s="129">
        <v>0.70499999999999996</v>
      </c>
      <c r="I205" s="14"/>
      <c r="J205" s="130">
        <f>ROUND(I205*H205,2)</f>
        <v>0</v>
      </c>
      <c r="K205" s="131"/>
      <c r="L205" s="28"/>
      <c r="M205" s="132" t="s">
        <v>1</v>
      </c>
      <c r="N205" s="133" t="s">
        <v>39</v>
      </c>
      <c r="O205" s="134">
        <v>0.16300000000000001</v>
      </c>
      <c r="P205" s="134">
        <f>O205*H205</f>
        <v>0.114915</v>
      </c>
      <c r="Q205" s="134">
        <v>0</v>
      </c>
      <c r="R205" s="134">
        <f>Q205*H205</f>
        <v>0</v>
      </c>
      <c r="S205" s="134">
        <v>0</v>
      </c>
      <c r="T205" s="135">
        <f>S205*H205</f>
        <v>0</v>
      </c>
      <c r="AR205" s="136" t="s">
        <v>78</v>
      </c>
      <c r="AT205" s="136" t="s">
        <v>133</v>
      </c>
      <c r="AU205" s="136" t="s">
        <v>137</v>
      </c>
      <c r="AY205" s="16" t="s">
        <v>130</v>
      </c>
      <c r="BE205" s="137">
        <f>IF(N205="základní",J205,0)</f>
        <v>0</v>
      </c>
      <c r="BF205" s="137">
        <f>IF(N205="snížená",J205,0)</f>
        <v>0</v>
      </c>
      <c r="BG205" s="137">
        <f>IF(N205="zákl. přenesená",J205,0)</f>
        <v>0</v>
      </c>
      <c r="BH205" s="137">
        <f>IF(N205="sníž. přenesená",J205,0)</f>
        <v>0</v>
      </c>
      <c r="BI205" s="137">
        <f>IF(N205="nulová",J205,0)</f>
        <v>0</v>
      </c>
      <c r="BJ205" s="16" t="s">
        <v>137</v>
      </c>
      <c r="BK205" s="137">
        <f>ROUND(I205*H205,2)</f>
        <v>0</v>
      </c>
      <c r="BL205" s="16" t="s">
        <v>78</v>
      </c>
      <c r="BM205" s="136" t="s">
        <v>271</v>
      </c>
    </row>
    <row r="206" spans="2:65" s="1" customFormat="1" ht="21.75" customHeight="1" x14ac:dyDescent="0.2">
      <c r="B206" s="124"/>
      <c r="C206" s="125" t="s">
        <v>272</v>
      </c>
      <c r="D206" s="125" t="s">
        <v>133</v>
      </c>
      <c r="E206" s="126" t="s">
        <v>273</v>
      </c>
      <c r="F206" s="127" t="s">
        <v>274</v>
      </c>
      <c r="G206" s="128" t="s">
        <v>242</v>
      </c>
      <c r="H206" s="129">
        <v>0.70499999999999996</v>
      </c>
      <c r="I206" s="12"/>
      <c r="J206" s="130">
        <f>ROUND(I206*H206,2)</f>
        <v>0</v>
      </c>
      <c r="K206" s="131"/>
      <c r="L206" s="28"/>
      <c r="M206" s="132" t="s">
        <v>1</v>
      </c>
      <c r="N206" s="133" t="s">
        <v>39</v>
      </c>
      <c r="O206" s="134">
        <v>2.786</v>
      </c>
      <c r="P206" s="134">
        <f>O206*H206</f>
        <v>1.9641299999999999</v>
      </c>
      <c r="Q206" s="134">
        <v>0</v>
      </c>
      <c r="R206" s="134">
        <f>Q206*H206</f>
        <v>0</v>
      </c>
      <c r="S206" s="134">
        <v>0</v>
      </c>
      <c r="T206" s="135">
        <f>S206*H206</f>
        <v>0</v>
      </c>
      <c r="AR206" s="136" t="s">
        <v>78</v>
      </c>
      <c r="AT206" s="136" t="s">
        <v>133</v>
      </c>
      <c r="AU206" s="136" t="s">
        <v>137</v>
      </c>
      <c r="AY206" s="16" t="s">
        <v>130</v>
      </c>
      <c r="BE206" s="137">
        <f>IF(N206="základní",J206,0)</f>
        <v>0</v>
      </c>
      <c r="BF206" s="137">
        <f>IF(N206="snížená",J206,0)</f>
        <v>0</v>
      </c>
      <c r="BG206" s="137">
        <f>IF(N206="zákl. přenesená",J206,0)</f>
        <v>0</v>
      </c>
      <c r="BH206" s="137">
        <f>IF(N206="sníž. přenesená",J206,0)</f>
        <v>0</v>
      </c>
      <c r="BI206" s="137">
        <f>IF(N206="nulová",J206,0)</f>
        <v>0</v>
      </c>
      <c r="BJ206" s="16" t="s">
        <v>137</v>
      </c>
      <c r="BK206" s="137">
        <f>ROUND(I206*H206,2)</f>
        <v>0</v>
      </c>
      <c r="BL206" s="16" t="s">
        <v>78</v>
      </c>
      <c r="BM206" s="136" t="s">
        <v>275</v>
      </c>
    </row>
    <row r="207" spans="2:65" s="11" customFormat="1" ht="25.9" customHeight="1" x14ac:dyDescent="0.2">
      <c r="B207" s="113"/>
      <c r="D207" s="114" t="s">
        <v>72</v>
      </c>
      <c r="E207" s="115" t="s">
        <v>276</v>
      </c>
      <c r="F207" s="115" t="s">
        <v>277</v>
      </c>
      <c r="I207" s="13"/>
      <c r="J207" s="116">
        <f>BK207</f>
        <v>0</v>
      </c>
      <c r="L207" s="113"/>
      <c r="M207" s="117"/>
      <c r="P207" s="118">
        <f>P208+P232+P243+P255+P277+P281+P299+P305+P322+P338+P348+P359+P376+P382</f>
        <v>135.39095899999998</v>
      </c>
      <c r="R207" s="118">
        <f>R208+R232+R243+R255+R277+R281+R299+R305+R322+R338+R348+R359+R376+R382</f>
        <v>1.8812550400000001</v>
      </c>
      <c r="T207" s="119">
        <f>T208+T232+T243+T255+T277+T281+T299+T305+T322+T338+T348+T359+T376+T382</f>
        <v>0.20207400000000003</v>
      </c>
      <c r="AR207" s="114" t="s">
        <v>137</v>
      </c>
      <c r="AT207" s="120" t="s">
        <v>72</v>
      </c>
      <c r="AU207" s="120" t="s">
        <v>73</v>
      </c>
      <c r="AY207" s="114" t="s">
        <v>130</v>
      </c>
      <c r="BK207" s="121">
        <f>BK208+BK232+BK243+BK255+BK277+BK281+BK299+BK305+BK322+BK338+BK348+BK359+BK376+BK382</f>
        <v>0</v>
      </c>
    </row>
    <row r="208" spans="2:65" s="11" customFormat="1" ht="22.9" customHeight="1" x14ac:dyDescent="0.2">
      <c r="B208" s="113"/>
      <c r="D208" s="114" t="s">
        <v>72</v>
      </c>
      <c r="E208" s="122" t="s">
        <v>278</v>
      </c>
      <c r="F208" s="122" t="s">
        <v>279</v>
      </c>
      <c r="I208" s="130">
        <v>0</v>
      </c>
      <c r="J208" s="123">
        <f>BK208</f>
        <v>0</v>
      </c>
      <c r="L208" s="113"/>
      <c r="M208" s="117"/>
      <c r="P208" s="118">
        <f>SUM(P209:P231)</f>
        <v>8.8680789999999998</v>
      </c>
      <c r="R208" s="118">
        <f>SUM(R209:R231)</f>
        <v>3.0510719999999998E-2</v>
      </c>
      <c r="T208" s="119">
        <f>SUM(T209:T231)</f>
        <v>0</v>
      </c>
      <c r="AR208" s="114" t="s">
        <v>137</v>
      </c>
      <c r="AT208" s="120" t="s">
        <v>72</v>
      </c>
      <c r="AU208" s="120" t="s">
        <v>81</v>
      </c>
      <c r="AY208" s="114" t="s">
        <v>130</v>
      </c>
      <c r="BK208" s="121">
        <f>SUM(BK209:BK231)</f>
        <v>0</v>
      </c>
    </row>
    <row r="209" spans="2:65" s="1" customFormat="1" ht="21.75" customHeight="1" x14ac:dyDescent="0.2">
      <c r="B209" s="124"/>
      <c r="C209" s="125" t="s">
        <v>280</v>
      </c>
      <c r="D209" s="125" t="s">
        <v>133</v>
      </c>
      <c r="E209" s="126" t="s">
        <v>281</v>
      </c>
      <c r="F209" s="127" t="s">
        <v>282</v>
      </c>
      <c r="G209" s="128" t="s">
        <v>136</v>
      </c>
      <c r="H209" s="129">
        <v>3.33</v>
      </c>
      <c r="I209" s="130">
        <v>0</v>
      </c>
      <c r="J209" s="130">
        <f>ROUND(I209*H209,2)</f>
        <v>0</v>
      </c>
      <c r="K209" s="131"/>
      <c r="L209" s="28"/>
      <c r="M209" s="132" t="s">
        <v>1</v>
      </c>
      <c r="N209" s="133" t="s">
        <v>39</v>
      </c>
      <c r="O209" s="134">
        <v>0.5</v>
      </c>
      <c r="P209" s="134">
        <f>O209*H209</f>
        <v>1.665</v>
      </c>
      <c r="Q209" s="134">
        <v>0</v>
      </c>
      <c r="R209" s="134">
        <f>Q209*H209</f>
        <v>0</v>
      </c>
      <c r="S209" s="134">
        <v>0</v>
      </c>
      <c r="T209" s="135">
        <f>S209*H209</f>
        <v>0</v>
      </c>
      <c r="AR209" s="136" t="s">
        <v>205</v>
      </c>
      <c r="AT209" s="136" t="s">
        <v>133</v>
      </c>
      <c r="AU209" s="136" t="s">
        <v>137</v>
      </c>
      <c r="AY209" s="16" t="s">
        <v>130</v>
      </c>
      <c r="BE209" s="137">
        <f>IF(N209="základní",J209,0)</f>
        <v>0</v>
      </c>
      <c r="BF209" s="137">
        <f>IF(N209="snížená",J209,0)</f>
        <v>0</v>
      </c>
      <c r="BG209" s="137">
        <f>IF(N209="zákl. přenesená",J209,0)</f>
        <v>0</v>
      </c>
      <c r="BH209" s="137">
        <f>IF(N209="sníž. přenesená",J209,0)</f>
        <v>0</v>
      </c>
      <c r="BI209" s="137">
        <f>IF(N209="nulová",J209,0)</f>
        <v>0</v>
      </c>
      <c r="BJ209" s="16" t="s">
        <v>137</v>
      </c>
      <c r="BK209" s="137">
        <f>ROUND(I209*H209,2)</f>
        <v>0</v>
      </c>
      <c r="BL209" s="16" t="s">
        <v>205</v>
      </c>
      <c r="BM209" s="136" t="s">
        <v>283</v>
      </c>
    </row>
    <row r="210" spans="2:65" s="12" customFormat="1" x14ac:dyDescent="0.2">
      <c r="B210" s="138"/>
      <c r="D210" s="139" t="s">
        <v>139</v>
      </c>
      <c r="E210" s="140" t="s">
        <v>1</v>
      </c>
      <c r="F210" s="141" t="s">
        <v>140</v>
      </c>
      <c r="H210" s="142">
        <v>3.33</v>
      </c>
      <c r="L210" s="138"/>
      <c r="M210" s="143"/>
      <c r="T210" s="144"/>
      <c r="AT210" s="140" t="s">
        <v>139</v>
      </c>
      <c r="AU210" s="140" t="s">
        <v>137</v>
      </c>
      <c r="AV210" s="12" t="s">
        <v>137</v>
      </c>
      <c r="AW210" s="12" t="s">
        <v>30</v>
      </c>
      <c r="AX210" s="12" t="s">
        <v>73</v>
      </c>
      <c r="AY210" s="140" t="s">
        <v>130</v>
      </c>
    </row>
    <row r="211" spans="2:65" s="13" customFormat="1" x14ac:dyDescent="0.2">
      <c r="B211" s="145"/>
      <c r="D211" s="139" t="s">
        <v>139</v>
      </c>
      <c r="E211" s="146" t="s">
        <v>1</v>
      </c>
      <c r="F211" s="147" t="s">
        <v>141</v>
      </c>
      <c r="H211" s="148">
        <v>3.33</v>
      </c>
      <c r="I211" s="14"/>
      <c r="L211" s="145"/>
      <c r="M211" s="149"/>
      <c r="T211" s="150"/>
      <c r="AT211" s="146" t="s">
        <v>139</v>
      </c>
      <c r="AU211" s="146" t="s">
        <v>137</v>
      </c>
      <c r="AV211" s="13" t="s">
        <v>78</v>
      </c>
      <c r="AW211" s="13" t="s">
        <v>30</v>
      </c>
      <c r="AX211" s="13" t="s">
        <v>81</v>
      </c>
      <c r="AY211" s="146" t="s">
        <v>130</v>
      </c>
    </row>
    <row r="212" spans="2:65" s="1" customFormat="1" ht="21.75" customHeight="1" x14ac:dyDescent="0.2">
      <c r="B212" s="124"/>
      <c r="C212" s="125" t="s">
        <v>284</v>
      </c>
      <c r="D212" s="125" t="s">
        <v>133</v>
      </c>
      <c r="E212" s="126" t="s">
        <v>285</v>
      </c>
      <c r="F212" s="127" t="s">
        <v>286</v>
      </c>
      <c r="G212" s="128" t="s">
        <v>136</v>
      </c>
      <c r="H212" s="129">
        <v>6.468</v>
      </c>
      <c r="I212" s="130">
        <v>0</v>
      </c>
      <c r="J212" s="130">
        <f>ROUND(I212*H212,2)</f>
        <v>0</v>
      </c>
      <c r="K212" s="131"/>
      <c r="L212" s="28"/>
      <c r="M212" s="132" t="s">
        <v>1</v>
      </c>
      <c r="N212" s="133" t="s">
        <v>39</v>
      </c>
      <c r="O212" s="134">
        <v>0.67800000000000005</v>
      </c>
      <c r="P212" s="134">
        <f>O212*H212</f>
        <v>4.3853040000000005</v>
      </c>
      <c r="Q212" s="134">
        <v>0</v>
      </c>
      <c r="R212" s="134">
        <f>Q212*H212</f>
        <v>0</v>
      </c>
      <c r="S212" s="134">
        <v>0</v>
      </c>
      <c r="T212" s="135">
        <f>S212*H212</f>
        <v>0</v>
      </c>
      <c r="AR212" s="136" t="s">
        <v>205</v>
      </c>
      <c r="AT212" s="136" t="s">
        <v>133</v>
      </c>
      <c r="AU212" s="136" t="s">
        <v>137</v>
      </c>
      <c r="AY212" s="16" t="s">
        <v>130</v>
      </c>
      <c r="BE212" s="137">
        <f>IF(N212="základní",J212,0)</f>
        <v>0</v>
      </c>
      <c r="BF212" s="137">
        <f>IF(N212="snížená",J212,0)</f>
        <v>0</v>
      </c>
      <c r="BG212" s="137">
        <f>IF(N212="zákl. přenesená",J212,0)</f>
        <v>0</v>
      </c>
      <c r="BH212" s="137">
        <f>IF(N212="sníž. přenesená",J212,0)</f>
        <v>0</v>
      </c>
      <c r="BI212" s="137">
        <f>IF(N212="nulová",J212,0)</f>
        <v>0</v>
      </c>
      <c r="BJ212" s="16" t="s">
        <v>137</v>
      </c>
      <c r="BK212" s="137">
        <f>ROUND(I212*H212,2)</f>
        <v>0</v>
      </c>
      <c r="BL212" s="16" t="s">
        <v>205</v>
      </c>
      <c r="BM212" s="136" t="s">
        <v>287</v>
      </c>
    </row>
    <row r="213" spans="2:65" s="12" customFormat="1" x14ac:dyDescent="0.2">
      <c r="B213" s="138"/>
      <c r="D213" s="139" t="s">
        <v>139</v>
      </c>
      <c r="E213" s="140" t="s">
        <v>1</v>
      </c>
      <c r="F213" s="141" t="s">
        <v>288</v>
      </c>
      <c r="H213" s="142">
        <v>5.14</v>
      </c>
      <c r="L213" s="138"/>
      <c r="M213" s="143"/>
      <c r="T213" s="144"/>
      <c r="AT213" s="140" t="s">
        <v>139</v>
      </c>
      <c r="AU213" s="140" t="s">
        <v>137</v>
      </c>
      <c r="AV213" s="12" t="s">
        <v>137</v>
      </c>
      <c r="AW213" s="12" t="s">
        <v>30</v>
      </c>
      <c r="AX213" s="12" t="s">
        <v>73</v>
      </c>
      <c r="AY213" s="140" t="s">
        <v>130</v>
      </c>
    </row>
    <row r="214" spans="2:65" s="12" customFormat="1" x14ac:dyDescent="0.2">
      <c r="B214" s="138"/>
      <c r="D214" s="139" t="s">
        <v>139</v>
      </c>
      <c r="E214" s="140" t="s">
        <v>1</v>
      </c>
      <c r="F214" s="141" t="s">
        <v>289</v>
      </c>
      <c r="H214" s="142">
        <v>1.3280000000000001</v>
      </c>
      <c r="I214" s="14"/>
      <c r="L214" s="138"/>
      <c r="M214" s="143"/>
      <c r="T214" s="144"/>
      <c r="AT214" s="140" t="s">
        <v>139</v>
      </c>
      <c r="AU214" s="140" t="s">
        <v>137</v>
      </c>
      <c r="AV214" s="12" t="s">
        <v>137</v>
      </c>
      <c r="AW214" s="12" t="s">
        <v>30</v>
      </c>
      <c r="AX214" s="12" t="s">
        <v>73</v>
      </c>
      <c r="AY214" s="140" t="s">
        <v>130</v>
      </c>
    </row>
    <row r="215" spans="2:65" s="13" customFormat="1" x14ac:dyDescent="0.2">
      <c r="B215" s="145"/>
      <c r="D215" s="139" t="s">
        <v>139</v>
      </c>
      <c r="E215" s="146" t="s">
        <v>1</v>
      </c>
      <c r="F215" s="147" t="s">
        <v>141</v>
      </c>
      <c r="H215" s="148">
        <v>6.468</v>
      </c>
      <c r="I215" s="12"/>
      <c r="L215" s="145"/>
      <c r="M215" s="149"/>
      <c r="T215" s="150"/>
      <c r="AT215" s="146" t="s">
        <v>139</v>
      </c>
      <c r="AU215" s="146" t="s">
        <v>137</v>
      </c>
      <c r="AV215" s="13" t="s">
        <v>78</v>
      </c>
      <c r="AW215" s="13" t="s">
        <v>30</v>
      </c>
      <c r="AX215" s="13" t="s">
        <v>81</v>
      </c>
      <c r="AY215" s="146" t="s">
        <v>130</v>
      </c>
    </row>
    <row r="216" spans="2:65" s="1" customFormat="1" ht="21.75" customHeight="1" x14ac:dyDescent="0.2">
      <c r="B216" s="124"/>
      <c r="C216" s="156" t="s">
        <v>290</v>
      </c>
      <c r="D216" s="156" t="s">
        <v>206</v>
      </c>
      <c r="E216" s="157" t="s">
        <v>291</v>
      </c>
      <c r="F216" s="158" t="s">
        <v>292</v>
      </c>
      <c r="G216" s="159" t="s">
        <v>293</v>
      </c>
      <c r="H216" s="160">
        <v>29.393999999999998</v>
      </c>
      <c r="I216" s="13"/>
      <c r="J216" s="161">
        <f>ROUND(I216*H216,2)</f>
        <v>0</v>
      </c>
      <c r="K216" s="162"/>
      <c r="L216" s="163"/>
      <c r="M216" s="164" t="s">
        <v>1</v>
      </c>
      <c r="N216" s="165" t="s">
        <v>39</v>
      </c>
      <c r="O216" s="134">
        <v>0</v>
      </c>
      <c r="P216" s="134">
        <f>O216*H216</f>
        <v>0</v>
      </c>
      <c r="Q216" s="134">
        <v>1E-3</v>
      </c>
      <c r="R216" s="134">
        <f>Q216*H216</f>
        <v>2.9394E-2</v>
      </c>
      <c r="S216" s="134">
        <v>0</v>
      </c>
      <c r="T216" s="135">
        <f>S216*H216</f>
        <v>0</v>
      </c>
      <c r="AR216" s="136" t="s">
        <v>290</v>
      </c>
      <c r="AT216" s="136" t="s">
        <v>206</v>
      </c>
      <c r="AU216" s="136" t="s">
        <v>137</v>
      </c>
      <c r="AY216" s="16" t="s">
        <v>130</v>
      </c>
      <c r="BE216" s="137">
        <f>IF(N216="základní",J216,0)</f>
        <v>0</v>
      </c>
      <c r="BF216" s="137">
        <f>IF(N216="snížená",J216,0)</f>
        <v>0</v>
      </c>
      <c r="BG216" s="137">
        <f>IF(N216="zákl. přenesená",J216,0)</f>
        <v>0</v>
      </c>
      <c r="BH216" s="137">
        <f>IF(N216="sníž. přenesená",J216,0)</f>
        <v>0</v>
      </c>
      <c r="BI216" s="137">
        <f>IF(N216="nulová",J216,0)</f>
        <v>0</v>
      </c>
      <c r="BJ216" s="16" t="s">
        <v>137</v>
      </c>
      <c r="BK216" s="137">
        <f>ROUND(I216*H216,2)</f>
        <v>0</v>
      </c>
      <c r="BL216" s="16" t="s">
        <v>205</v>
      </c>
      <c r="BM216" s="136" t="s">
        <v>294</v>
      </c>
    </row>
    <row r="217" spans="2:65" s="14" customFormat="1" ht="12" x14ac:dyDescent="0.2">
      <c r="B217" s="151"/>
      <c r="D217" s="139" t="s">
        <v>139</v>
      </c>
      <c r="E217" s="152" t="s">
        <v>1</v>
      </c>
      <c r="F217" s="153" t="s">
        <v>295</v>
      </c>
      <c r="H217" s="152" t="s">
        <v>1</v>
      </c>
      <c r="I217" s="130">
        <v>0</v>
      </c>
      <c r="L217" s="151"/>
      <c r="M217" s="154"/>
      <c r="T217" s="155"/>
      <c r="AT217" s="152" t="s">
        <v>139</v>
      </c>
      <c r="AU217" s="152" t="s">
        <v>137</v>
      </c>
      <c r="AV217" s="14" t="s">
        <v>81</v>
      </c>
      <c r="AW217" s="14" t="s">
        <v>30</v>
      </c>
      <c r="AX217" s="14" t="s">
        <v>73</v>
      </c>
      <c r="AY217" s="152" t="s">
        <v>130</v>
      </c>
    </row>
    <row r="218" spans="2:65" s="12" customFormat="1" ht="12" x14ac:dyDescent="0.2">
      <c r="B218" s="138"/>
      <c r="D218" s="139" t="s">
        <v>139</v>
      </c>
      <c r="E218" s="140" t="s">
        <v>1</v>
      </c>
      <c r="F218" s="141" t="s">
        <v>296</v>
      </c>
      <c r="H218" s="142">
        <v>29.393999999999998</v>
      </c>
      <c r="I218" s="130">
        <v>0</v>
      </c>
      <c r="L218" s="138"/>
      <c r="M218" s="143"/>
      <c r="T218" s="144"/>
      <c r="AT218" s="140" t="s">
        <v>139</v>
      </c>
      <c r="AU218" s="140" t="s">
        <v>137</v>
      </c>
      <c r="AV218" s="12" t="s">
        <v>137</v>
      </c>
      <c r="AW218" s="12" t="s">
        <v>30</v>
      </c>
      <c r="AX218" s="12" t="s">
        <v>81</v>
      </c>
      <c r="AY218" s="140" t="s">
        <v>130</v>
      </c>
    </row>
    <row r="219" spans="2:65" s="1" customFormat="1" ht="21.75" customHeight="1" x14ac:dyDescent="0.2">
      <c r="B219" s="124"/>
      <c r="C219" s="125" t="s">
        <v>297</v>
      </c>
      <c r="D219" s="125" t="s">
        <v>133</v>
      </c>
      <c r="E219" s="126" t="s">
        <v>298</v>
      </c>
      <c r="F219" s="127" t="s">
        <v>299</v>
      </c>
      <c r="G219" s="128" t="s">
        <v>136</v>
      </c>
      <c r="H219" s="129">
        <v>9.798</v>
      </c>
      <c r="I219" s="12"/>
      <c r="J219" s="130">
        <f>ROUND(I219*H219,2)</f>
        <v>0</v>
      </c>
      <c r="K219" s="131"/>
      <c r="L219" s="28"/>
      <c r="M219" s="132" t="s">
        <v>1</v>
      </c>
      <c r="N219" s="133" t="s">
        <v>39</v>
      </c>
      <c r="O219" s="134">
        <v>6.0000000000000001E-3</v>
      </c>
      <c r="P219" s="134">
        <f>O219*H219</f>
        <v>5.8788E-2</v>
      </c>
      <c r="Q219" s="134">
        <v>0</v>
      </c>
      <c r="R219" s="134">
        <f>Q219*H219</f>
        <v>0</v>
      </c>
      <c r="S219" s="134">
        <v>0</v>
      </c>
      <c r="T219" s="135">
        <f>S219*H219</f>
        <v>0</v>
      </c>
      <c r="AR219" s="136" t="s">
        <v>205</v>
      </c>
      <c r="AT219" s="136" t="s">
        <v>133</v>
      </c>
      <c r="AU219" s="136" t="s">
        <v>137</v>
      </c>
      <c r="AY219" s="16" t="s">
        <v>130</v>
      </c>
      <c r="BE219" s="137">
        <f>IF(N219="základní",J219,0)</f>
        <v>0</v>
      </c>
      <c r="BF219" s="137">
        <f>IF(N219="snížená",J219,0)</f>
        <v>0</v>
      </c>
      <c r="BG219" s="137">
        <f>IF(N219="zákl. přenesená",J219,0)</f>
        <v>0</v>
      </c>
      <c r="BH219" s="137">
        <f>IF(N219="sníž. přenesená",J219,0)</f>
        <v>0</v>
      </c>
      <c r="BI219" s="137">
        <f>IF(N219="nulová",J219,0)</f>
        <v>0</v>
      </c>
      <c r="BJ219" s="16" t="s">
        <v>137</v>
      </c>
      <c r="BK219" s="137">
        <f>ROUND(I219*H219,2)</f>
        <v>0</v>
      </c>
      <c r="BL219" s="16" t="s">
        <v>205</v>
      </c>
      <c r="BM219" s="136" t="s">
        <v>300</v>
      </c>
    </row>
    <row r="220" spans="2:65" s="12" customFormat="1" x14ac:dyDescent="0.2">
      <c r="B220" s="138"/>
      <c r="D220" s="139" t="s">
        <v>139</v>
      </c>
      <c r="E220" s="140" t="s">
        <v>1</v>
      </c>
      <c r="F220" s="141" t="s">
        <v>301</v>
      </c>
      <c r="H220" s="142">
        <v>9.798</v>
      </c>
      <c r="I220" s="14"/>
      <c r="L220" s="138"/>
      <c r="M220" s="143"/>
      <c r="T220" s="144"/>
      <c r="AT220" s="140" t="s">
        <v>139</v>
      </c>
      <c r="AU220" s="140" t="s">
        <v>137</v>
      </c>
      <c r="AV220" s="12" t="s">
        <v>137</v>
      </c>
      <c r="AW220" s="12" t="s">
        <v>30</v>
      </c>
      <c r="AX220" s="12" t="s">
        <v>81</v>
      </c>
      <c r="AY220" s="140" t="s">
        <v>130</v>
      </c>
    </row>
    <row r="221" spans="2:65" s="1" customFormat="1" ht="21.75" customHeight="1" x14ac:dyDescent="0.2">
      <c r="B221" s="124"/>
      <c r="C221" s="125" t="s">
        <v>302</v>
      </c>
      <c r="D221" s="125" t="s">
        <v>133</v>
      </c>
      <c r="E221" s="126" t="s">
        <v>303</v>
      </c>
      <c r="F221" s="127" t="s">
        <v>304</v>
      </c>
      <c r="G221" s="128" t="s">
        <v>305</v>
      </c>
      <c r="H221" s="129">
        <v>16.920000000000002</v>
      </c>
      <c r="I221" s="130">
        <v>0</v>
      </c>
      <c r="J221" s="130">
        <f>ROUND(I221*H221,2)</f>
        <v>0</v>
      </c>
      <c r="K221" s="131"/>
      <c r="L221" s="28"/>
      <c r="M221" s="132" t="s">
        <v>1</v>
      </c>
      <c r="N221" s="133" t="s">
        <v>39</v>
      </c>
      <c r="O221" s="134">
        <v>0.124</v>
      </c>
      <c r="P221" s="134">
        <f>O221*H221</f>
        <v>2.0980800000000004</v>
      </c>
      <c r="Q221" s="134">
        <v>0</v>
      </c>
      <c r="R221" s="134">
        <f>Q221*H221</f>
        <v>0</v>
      </c>
      <c r="S221" s="134">
        <v>0</v>
      </c>
      <c r="T221" s="135">
        <f>S221*H221</f>
        <v>0</v>
      </c>
      <c r="AR221" s="136" t="s">
        <v>205</v>
      </c>
      <c r="AT221" s="136" t="s">
        <v>133</v>
      </c>
      <c r="AU221" s="136" t="s">
        <v>137</v>
      </c>
      <c r="AY221" s="16" t="s">
        <v>130</v>
      </c>
      <c r="BE221" s="137">
        <f>IF(N221="základní",J221,0)</f>
        <v>0</v>
      </c>
      <c r="BF221" s="137">
        <f>IF(N221="snížená",J221,0)</f>
        <v>0</v>
      </c>
      <c r="BG221" s="137">
        <f>IF(N221="zákl. přenesená",J221,0)</f>
        <v>0</v>
      </c>
      <c r="BH221" s="137">
        <f>IF(N221="sníž. přenesená",J221,0)</f>
        <v>0</v>
      </c>
      <c r="BI221" s="137">
        <f>IF(N221="nulová",J221,0)</f>
        <v>0</v>
      </c>
      <c r="BJ221" s="16" t="s">
        <v>137</v>
      </c>
      <c r="BK221" s="137">
        <f>ROUND(I221*H221,2)</f>
        <v>0</v>
      </c>
      <c r="BL221" s="16" t="s">
        <v>205</v>
      </c>
      <c r="BM221" s="136" t="s">
        <v>306</v>
      </c>
    </row>
    <row r="222" spans="2:65" s="12" customFormat="1" x14ac:dyDescent="0.2">
      <c r="B222" s="138"/>
      <c r="D222" s="139" t="s">
        <v>139</v>
      </c>
      <c r="E222" s="140" t="s">
        <v>1</v>
      </c>
      <c r="F222" s="141" t="s">
        <v>307</v>
      </c>
      <c r="H222" s="142">
        <v>4.18</v>
      </c>
      <c r="L222" s="138"/>
      <c r="M222" s="143"/>
      <c r="T222" s="144"/>
      <c r="AT222" s="140" t="s">
        <v>139</v>
      </c>
      <c r="AU222" s="140" t="s">
        <v>137</v>
      </c>
      <c r="AV222" s="12" t="s">
        <v>137</v>
      </c>
      <c r="AW222" s="12" t="s">
        <v>30</v>
      </c>
      <c r="AX222" s="12" t="s">
        <v>73</v>
      </c>
      <c r="AY222" s="140" t="s">
        <v>130</v>
      </c>
    </row>
    <row r="223" spans="2:65" s="12" customFormat="1" x14ac:dyDescent="0.2">
      <c r="B223" s="138"/>
      <c r="D223" s="139" t="s">
        <v>139</v>
      </c>
      <c r="E223" s="140" t="s">
        <v>1</v>
      </c>
      <c r="F223" s="141" t="s">
        <v>308</v>
      </c>
      <c r="H223" s="142">
        <v>6.34</v>
      </c>
      <c r="I223" s="14"/>
      <c r="L223" s="138"/>
      <c r="M223" s="143"/>
      <c r="T223" s="144"/>
      <c r="AT223" s="140" t="s">
        <v>139</v>
      </c>
      <c r="AU223" s="140" t="s">
        <v>137</v>
      </c>
      <c r="AV223" s="12" t="s">
        <v>137</v>
      </c>
      <c r="AW223" s="12" t="s">
        <v>30</v>
      </c>
      <c r="AX223" s="12" t="s">
        <v>73</v>
      </c>
      <c r="AY223" s="140" t="s">
        <v>130</v>
      </c>
    </row>
    <row r="224" spans="2:65" s="12" customFormat="1" x14ac:dyDescent="0.2">
      <c r="B224" s="138"/>
      <c r="D224" s="139" t="s">
        <v>139</v>
      </c>
      <c r="E224" s="140" t="s">
        <v>1</v>
      </c>
      <c r="F224" s="141" t="s">
        <v>309</v>
      </c>
      <c r="H224" s="142">
        <v>5.2</v>
      </c>
      <c r="L224" s="138"/>
      <c r="M224" s="143"/>
      <c r="T224" s="144"/>
      <c r="AT224" s="140" t="s">
        <v>139</v>
      </c>
      <c r="AU224" s="140" t="s">
        <v>137</v>
      </c>
      <c r="AV224" s="12" t="s">
        <v>137</v>
      </c>
      <c r="AW224" s="12" t="s">
        <v>30</v>
      </c>
      <c r="AX224" s="12" t="s">
        <v>73</v>
      </c>
      <c r="AY224" s="140" t="s">
        <v>130</v>
      </c>
    </row>
    <row r="225" spans="2:65" s="12" customFormat="1" x14ac:dyDescent="0.2">
      <c r="B225" s="138"/>
      <c r="D225" s="139" t="s">
        <v>139</v>
      </c>
      <c r="E225" s="140" t="s">
        <v>1</v>
      </c>
      <c r="F225" s="141" t="s">
        <v>310</v>
      </c>
      <c r="H225" s="142">
        <v>1.2</v>
      </c>
      <c r="I225" s="13"/>
      <c r="L225" s="138"/>
      <c r="M225" s="143"/>
      <c r="T225" s="144"/>
      <c r="AT225" s="140" t="s">
        <v>139</v>
      </c>
      <c r="AU225" s="140" t="s">
        <v>137</v>
      </c>
      <c r="AV225" s="12" t="s">
        <v>137</v>
      </c>
      <c r="AW225" s="12" t="s">
        <v>30</v>
      </c>
      <c r="AX225" s="12" t="s">
        <v>73</v>
      </c>
      <c r="AY225" s="140" t="s">
        <v>130</v>
      </c>
    </row>
    <row r="226" spans="2:65" s="13" customFormat="1" ht="12" x14ac:dyDescent="0.2">
      <c r="B226" s="145"/>
      <c r="D226" s="139" t="s">
        <v>139</v>
      </c>
      <c r="E226" s="146" t="s">
        <v>1</v>
      </c>
      <c r="F226" s="147" t="s">
        <v>141</v>
      </c>
      <c r="H226" s="148">
        <v>16.920000000000002</v>
      </c>
      <c r="I226" s="130">
        <v>0</v>
      </c>
      <c r="L226" s="145"/>
      <c r="M226" s="149"/>
      <c r="T226" s="150"/>
      <c r="AT226" s="146" t="s">
        <v>139</v>
      </c>
      <c r="AU226" s="146" t="s">
        <v>137</v>
      </c>
      <c r="AV226" s="13" t="s">
        <v>78</v>
      </c>
      <c r="AW226" s="13" t="s">
        <v>30</v>
      </c>
      <c r="AX226" s="13" t="s">
        <v>81</v>
      </c>
      <c r="AY226" s="146" t="s">
        <v>130</v>
      </c>
    </row>
    <row r="227" spans="2:65" s="1" customFormat="1" ht="21.75" customHeight="1" x14ac:dyDescent="0.2">
      <c r="B227" s="124"/>
      <c r="C227" s="125" t="s">
        <v>311</v>
      </c>
      <c r="D227" s="125" t="s">
        <v>133</v>
      </c>
      <c r="E227" s="126" t="s">
        <v>312</v>
      </c>
      <c r="F227" s="127" t="s">
        <v>313</v>
      </c>
      <c r="G227" s="128" t="s">
        <v>203</v>
      </c>
      <c r="H227" s="129">
        <v>8</v>
      </c>
      <c r="I227" s="130">
        <v>0</v>
      </c>
      <c r="J227" s="130">
        <f>ROUND(I227*H227,2)</f>
        <v>0</v>
      </c>
      <c r="K227" s="131"/>
      <c r="L227" s="28"/>
      <c r="M227" s="132" t="s">
        <v>1</v>
      </c>
      <c r="N227" s="133" t="s">
        <v>39</v>
      </c>
      <c r="O227" s="134">
        <v>7.0999999999999994E-2</v>
      </c>
      <c r="P227" s="134">
        <f>O227*H227</f>
        <v>0.56799999999999995</v>
      </c>
      <c r="Q227" s="134">
        <v>0</v>
      </c>
      <c r="R227" s="134">
        <f>Q227*H227</f>
        <v>0</v>
      </c>
      <c r="S227" s="134">
        <v>0</v>
      </c>
      <c r="T227" s="135">
        <f>S227*H227</f>
        <v>0</v>
      </c>
      <c r="AR227" s="136" t="s">
        <v>205</v>
      </c>
      <c r="AT227" s="136" t="s">
        <v>133</v>
      </c>
      <c r="AU227" s="136" t="s">
        <v>137</v>
      </c>
      <c r="AY227" s="16" t="s">
        <v>130</v>
      </c>
      <c r="BE227" s="137">
        <f>IF(N227="základní",J227,0)</f>
        <v>0</v>
      </c>
      <c r="BF227" s="137">
        <f>IF(N227="snížená",J227,0)</f>
        <v>0</v>
      </c>
      <c r="BG227" s="137">
        <f>IF(N227="zákl. přenesená",J227,0)</f>
        <v>0</v>
      </c>
      <c r="BH227" s="137">
        <f>IF(N227="sníž. přenesená",J227,0)</f>
        <v>0</v>
      </c>
      <c r="BI227" s="137">
        <f>IF(N227="nulová",J227,0)</f>
        <v>0</v>
      </c>
      <c r="BJ227" s="16" t="s">
        <v>137</v>
      </c>
      <c r="BK227" s="137">
        <f>ROUND(I227*H227,2)</f>
        <v>0</v>
      </c>
      <c r="BL227" s="16" t="s">
        <v>205</v>
      </c>
      <c r="BM227" s="136" t="s">
        <v>314</v>
      </c>
    </row>
    <row r="228" spans="2:65" s="1" customFormat="1" ht="16.5" customHeight="1" x14ac:dyDescent="0.2">
      <c r="B228" s="124"/>
      <c r="C228" s="156" t="s">
        <v>315</v>
      </c>
      <c r="D228" s="156" t="s">
        <v>206</v>
      </c>
      <c r="E228" s="157" t="s">
        <v>316</v>
      </c>
      <c r="F228" s="158" t="s">
        <v>317</v>
      </c>
      <c r="G228" s="159" t="s">
        <v>305</v>
      </c>
      <c r="H228" s="160">
        <v>18.611999999999998</v>
      </c>
      <c r="I228" s="12"/>
      <c r="J228" s="161">
        <f>ROUND(I228*H228,2)</f>
        <v>0</v>
      </c>
      <c r="K228" s="162"/>
      <c r="L228" s="163"/>
      <c r="M228" s="164" t="s">
        <v>1</v>
      </c>
      <c r="N228" s="165" t="s">
        <v>39</v>
      </c>
      <c r="O228" s="134">
        <v>0</v>
      </c>
      <c r="P228" s="134">
        <f>O228*H228</f>
        <v>0</v>
      </c>
      <c r="Q228" s="134">
        <v>6.0000000000000002E-5</v>
      </c>
      <c r="R228" s="134">
        <f>Q228*H228</f>
        <v>1.1167199999999999E-3</v>
      </c>
      <c r="S228" s="134">
        <v>0</v>
      </c>
      <c r="T228" s="135">
        <f>S228*H228</f>
        <v>0</v>
      </c>
      <c r="AR228" s="136" t="s">
        <v>290</v>
      </c>
      <c r="AT228" s="136" t="s">
        <v>206</v>
      </c>
      <c r="AU228" s="136" t="s">
        <v>137</v>
      </c>
      <c r="AY228" s="16" t="s">
        <v>130</v>
      </c>
      <c r="BE228" s="137">
        <f>IF(N228="základní",J228,0)</f>
        <v>0</v>
      </c>
      <c r="BF228" s="137">
        <f>IF(N228="snížená",J228,0)</f>
        <v>0</v>
      </c>
      <c r="BG228" s="137">
        <f>IF(N228="zákl. přenesená",J228,0)</f>
        <v>0</v>
      </c>
      <c r="BH228" s="137">
        <f>IF(N228="sníž. přenesená",J228,0)</f>
        <v>0</v>
      </c>
      <c r="BI228" s="137">
        <f>IF(N228="nulová",J228,0)</f>
        <v>0</v>
      </c>
      <c r="BJ228" s="16" t="s">
        <v>137</v>
      </c>
      <c r="BK228" s="137">
        <f>ROUND(I228*H228,2)</f>
        <v>0</v>
      </c>
      <c r="BL228" s="16" t="s">
        <v>205</v>
      </c>
      <c r="BM228" s="136" t="s">
        <v>318</v>
      </c>
    </row>
    <row r="229" spans="2:65" s="12" customFormat="1" x14ac:dyDescent="0.2">
      <c r="B229" s="138"/>
      <c r="D229" s="139" t="s">
        <v>139</v>
      </c>
      <c r="E229" s="140" t="s">
        <v>1</v>
      </c>
      <c r="F229" s="141" t="s">
        <v>319</v>
      </c>
      <c r="H229" s="142">
        <v>18.611999999999998</v>
      </c>
      <c r="I229" s="14"/>
      <c r="L229" s="138"/>
      <c r="M229" s="143"/>
      <c r="T229" s="144"/>
      <c r="AT229" s="140" t="s">
        <v>139</v>
      </c>
      <c r="AU229" s="140" t="s">
        <v>137</v>
      </c>
      <c r="AV229" s="12" t="s">
        <v>137</v>
      </c>
      <c r="AW229" s="12" t="s">
        <v>30</v>
      </c>
      <c r="AX229" s="12" t="s">
        <v>81</v>
      </c>
      <c r="AY229" s="140" t="s">
        <v>130</v>
      </c>
    </row>
    <row r="230" spans="2:65" s="1" customFormat="1" ht="21.75" customHeight="1" x14ac:dyDescent="0.2">
      <c r="B230" s="124"/>
      <c r="C230" s="125" t="s">
        <v>320</v>
      </c>
      <c r="D230" s="125" t="s">
        <v>133</v>
      </c>
      <c r="E230" s="126" t="s">
        <v>321</v>
      </c>
      <c r="F230" s="127" t="s">
        <v>322</v>
      </c>
      <c r="G230" s="128" t="s">
        <v>242</v>
      </c>
      <c r="H230" s="129">
        <v>3.1E-2</v>
      </c>
      <c r="I230" s="130">
        <v>0</v>
      </c>
      <c r="J230" s="130">
        <f>ROUND(I230*H230,2)</f>
        <v>0</v>
      </c>
      <c r="K230" s="131"/>
      <c r="L230" s="28"/>
      <c r="M230" s="132" t="s">
        <v>1</v>
      </c>
      <c r="N230" s="133" t="s">
        <v>39</v>
      </c>
      <c r="O230" s="134">
        <v>1.637</v>
      </c>
      <c r="P230" s="134">
        <f>O230*H230</f>
        <v>5.0747E-2</v>
      </c>
      <c r="Q230" s="134">
        <v>0</v>
      </c>
      <c r="R230" s="134">
        <f>Q230*H230</f>
        <v>0</v>
      </c>
      <c r="S230" s="134">
        <v>0</v>
      </c>
      <c r="T230" s="135">
        <f>S230*H230</f>
        <v>0</v>
      </c>
      <c r="AR230" s="136" t="s">
        <v>205</v>
      </c>
      <c r="AT230" s="136" t="s">
        <v>133</v>
      </c>
      <c r="AU230" s="136" t="s">
        <v>137</v>
      </c>
      <c r="AY230" s="16" t="s">
        <v>130</v>
      </c>
      <c r="BE230" s="137">
        <f>IF(N230="základní",J230,0)</f>
        <v>0</v>
      </c>
      <c r="BF230" s="137">
        <f>IF(N230="snížená",J230,0)</f>
        <v>0</v>
      </c>
      <c r="BG230" s="137">
        <f>IF(N230="zákl. přenesená",J230,0)</f>
        <v>0</v>
      </c>
      <c r="BH230" s="137">
        <f>IF(N230="sníž. přenesená",J230,0)</f>
        <v>0</v>
      </c>
      <c r="BI230" s="137">
        <f>IF(N230="nulová",J230,0)</f>
        <v>0</v>
      </c>
      <c r="BJ230" s="16" t="s">
        <v>137</v>
      </c>
      <c r="BK230" s="137">
        <f>ROUND(I230*H230,2)</f>
        <v>0</v>
      </c>
      <c r="BL230" s="16" t="s">
        <v>205</v>
      </c>
      <c r="BM230" s="136" t="s">
        <v>323</v>
      </c>
    </row>
    <row r="231" spans="2:65" s="1" customFormat="1" ht="21.75" customHeight="1" x14ac:dyDescent="0.2">
      <c r="B231" s="124"/>
      <c r="C231" s="125" t="s">
        <v>324</v>
      </c>
      <c r="D231" s="125" t="s">
        <v>133</v>
      </c>
      <c r="E231" s="126" t="s">
        <v>325</v>
      </c>
      <c r="F231" s="127" t="s">
        <v>326</v>
      </c>
      <c r="G231" s="128" t="s">
        <v>242</v>
      </c>
      <c r="H231" s="129">
        <v>3.1E-2</v>
      </c>
      <c r="I231" s="12"/>
      <c r="J231" s="130">
        <f>ROUND(I231*H231,2)</f>
        <v>0</v>
      </c>
      <c r="K231" s="131"/>
      <c r="L231" s="28"/>
      <c r="M231" s="132" t="s">
        <v>1</v>
      </c>
      <c r="N231" s="133" t="s">
        <v>39</v>
      </c>
      <c r="O231" s="134">
        <v>1.36</v>
      </c>
      <c r="P231" s="134">
        <f>O231*H231</f>
        <v>4.2160000000000003E-2</v>
      </c>
      <c r="Q231" s="134">
        <v>0</v>
      </c>
      <c r="R231" s="134">
        <f>Q231*H231</f>
        <v>0</v>
      </c>
      <c r="S231" s="134">
        <v>0</v>
      </c>
      <c r="T231" s="135">
        <f>S231*H231</f>
        <v>0</v>
      </c>
      <c r="AR231" s="136" t="s">
        <v>205</v>
      </c>
      <c r="AT231" s="136" t="s">
        <v>133</v>
      </c>
      <c r="AU231" s="136" t="s">
        <v>137</v>
      </c>
      <c r="AY231" s="16" t="s">
        <v>130</v>
      </c>
      <c r="BE231" s="137">
        <f>IF(N231="základní",J231,0)</f>
        <v>0</v>
      </c>
      <c r="BF231" s="137">
        <f>IF(N231="snížená",J231,0)</f>
        <v>0</v>
      </c>
      <c r="BG231" s="137">
        <f>IF(N231="zákl. přenesená",J231,0)</f>
        <v>0</v>
      </c>
      <c r="BH231" s="137">
        <f>IF(N231="sníž. přenesená",J231,0)</f>
        <v>0</v>
      </c>
      <c r="BI231" s="137">
        <f>IF(N231="nulová",J231,0)</f>
        <v>0</v>
      </c>
      <c r="BJ231" s="16" t="s">
        <v>137</v>
      </c>
      <c r="BK231" s="137">
        <f>ROUND(I231*H231,2)</f>
        <v>0</v>
      </c>
      <c r="BL231" s="16" t="s">
        <v>205</v>
      </c>
      <c r="BM231" s="136" t="s">
        <v>327</v>
      </c>
    </row>
    <row r="232" spans="2:65" s="11" customFormat="1" ht="22.9" customHeight="1" x14ac:dyDescent="0.2">
      <c r="B232" s="113"/>
      <c r="D232" s="114" t="s">
        <v>72</v>
      </c>
      <c r="E232" s="122" t="s">
        <v>328</v>
      </c>
      <c r="F232" s="122" t="s">
        <v>329</v>
      </c>
      <c r="I232" s="14"/>
      <c r="J232" s="123">
        <f>BK232</f>
        <v>0</v>
      </c>
      <c r="L232" s="113"/>
      <c r="M232" s="117"/>
      <c r="P232" s="118">
        <f>SUM(P233:P242)</f>
        <v>7.0062800000000003</v>
      </c>
      <c r="R232" s="118">
        <f>SUM(R233:R242)</f>
        <v>8.3000000000000001E-3</v>
      </c>
      <c r="T232" s="119">
        <f>SUM(T233:T242)</f>
        <v>2.1179999999999997E-2</v>
      </c>
      <c r="AR232" s="114" t="s">
        <v>137</v>
      </c>
      <c r="AT232" s="120" t="s">
        <v>72</v>
      </c>
      <c r="AU232" s="120" t="s">
        <v>81</v>
      </c>
      <c r="AY232" s="114" t="s">
        <v>130</v>
      </c>
      <c r="BK232" s="121">
        <f>SUM(BK233:BK242)</f>
        <v>0</v>
      </c>
    </row>
    <row r="233" spans="2:65" s="1" customFormat="1" ht="16.5" customHeight="1" x14ac:dyDescent="0.2">
      <c r="B233" s="124"/>
      <c r="C233" s="125" t="s">
        <v>330</v>
      </c>
      <c r="D233" s="125" t="s">
        <v>133</v>
      </c>
      <c r="E233" s="126" t="s">
        <v>331</v>
      </c>
      <c r="F233" s="127" t="s">
        <v>332</v>
      </c>
      <c r="G233" s="128" t="s">
        <v>305</v>
      </c>
      <c r="H233" s="129">
        <v>6</v>
      </c>
      <c r="I233" s="12"/>
      <c r="J233" s="130">
        <f>ROUND(I233*H233,2)</f>
        <v>0</v>
      </c>
      <c r="K233" s="131"/>
      <c r="L233" s="28"/>
      <c r="M233" s="132" t="s">
        <v>1</v>
      </c>
      <c r="N233" s="133" t="s">
        <v>39</v>
      </c>
      <c r="O233" s="134">
        <v>8.3000000000000004E-2</v>
      </c>
      <c r="P233" s="134">
        <f>O233*H233</f>
        <v>0.498</v>
      </c>
      <c r="Q233" s="134">
        <v>0</v>
      </c>
      <c r="R233" s="134">
        <f>Q233*H233</f>
        <v>0</v>
      </c>
      <c r="S233" s="134">
        <v>1.98E-3</v>
      </c>
      <c r="T233" s="135">
        <f>S233*H233</f>
        <v>1.188E-2</v>
      </c>
      <c r="AR233" s="136" t="s">
        <v>205</v>
      </c>
      <c r="AT233" s="136" t="s">
        <v>133</v>
      </c>
      <c r="AU233" s="136" t="s">
        <v>137</v>
      </c>
      <c r="AY233" s="16" t="s">
        <v>130</v>
      </c>
      <c r="BE233" s="137">
        <f>IF(N233="základní",J233,0)</f>
        <v>0</v>
      </c>
      <c r="BF233" s="137">
        <f>IF(N233="snížená",J233,0)</f>
        <v>0</v>
      </c>
      <c r="BG233" s="137">
        <f>IF(N233="zákl. přenesená",J233,0)</f>
        <v>0</v>
      </c>
      <c r="BH233" s="137">
        <f>IF(N233="sníž. přenesená",J233,0)</f>
        <v>0</v>
      </c>
      <c r="BI233" s="137">
        <f>IF(N233="nulová",J233,0)</f>
        <v>0</v>
      </c>
      <c r="BJ233" s="16" t="s">
        <v>137</v>
      </c>
      <c r="BK233" s="137">
        <f>ROUND(I233*H233,2)</f>
        <v>0</v>
      </c>
      <c r="BL233" s="16" t="s">
        <v>205</v>
      </c>
      <c r="BM233" s="136" t="s">
        <v>333</v>
      </c>
    </row>
    <row r="234" spans="2:65" s="1" customFormat="1" ht="16.5" customHeight="1" x14ac:dyDescent="0.2">
      <c r="B234" s="124"/>
      <c r="C234" s="125" t="s">
        <v>334</v>
      </c>
      <c r="D234" s="125" t="s">
        <v>133</v>
      </c>
      <c r="E234" s="126" t="s">
        <v>335</v>
      </c>
      <c r="F234" s="127" t="s">
        <v>336</v>
      </c>
      <c r="G234" s="128" t="s">
        <v>305</v>
      </c>
      <c r="H234" s="129">
        <v>2</v>
      </c>
      <c r="I234" s="13"/>
      <c r="J234" s="130">
        <f>ROUND(I234*H234,2)</f>
        <v>0</v>
      </c>
      <c r="K234" s="131"/>
      <c r="L234" s="28"/>
      <c r="M234" s="132" t="s">
        <v>1</v>
      </c>
      <c r="N234" s="133" t="s">
        <v>39</v>
      </c>
      <c r="O234" s="134">
        <v>0.69</v>
      </c>
      <c r="P234" s="134">
        <f>O234*H234</f>
        <v>1.38</v>
      </c>
      <c r="Q234" s="134">
        <v>1.7700000000000001E-3</v>
      </c>
      <c r="R234" s="134">
        <f>Q234*H234</f>
        <v>3.5400000000000002E-3</v>
      </c>
      <c r="S234" s="134">
        <v>0</v>
      </c>
      <c r="T234" s="135">
        <f>S234*H234</f>
        <v>0</v>
      </c>
      <c r="AR234" s="136" t="s">
        <v>205</v>
      </c>
      <c r="AT234" s="136" t="s">
        <v>133</v>
      </c>
      <c r="AU234" s="136" t="s">
        <v>137</v>
      </c>
      <c r="AY234" s="16" t="s">
        <v>130</v>
      </c>
      <c r="BE234" s="137">
        <f>IF(N234="základní",J234,0)</f>
        <v>0</v>
      </c>
      <c r="BF234" s="137">
        <f>IF(N234="snížená",J234,0)</f>
        <v>0</v>
      </c>
      <c r="BG234" s="137">
        <f>IF(N234="zákl. přenesená",J234,0)</f>
        <v>0</v>
      </c>
      <c r="BH234" s="137">
        <f>IF(N234="sníž. přenesená",J234,0)</f>
        <v>0</v>
      </c>
      <c r="BI234" s="137">
        <f>IF(N234="nulová",J234,0)</f>
        <v>0</v>
      </c>
      <c r="BJ234" s="16" t="s">
        <v>137</v>
      </c>
      <c r="BK234" s="137">
        <f>ROUND(I234*H234,2)</f>
        <v>0</v>
      </c>
      <c r="BL234" s="16" t="s">
        <v>205</v>
      </c>
      <c r="BM234" s="136" t="s">
        <v>337</v>
      </c>
    </row>
    <row r="235" spans="2:65" s="1" customFormat="1" ht="16.5" customHeight="1" x14ac:dyDescent="0.2">
      <c r="B235" s="124"/>
      <c r="C235" s="125" t="s">
        <v>338</v>
      </c>
      <c r="D235" s="125" t="s">
        <v>133</v>
      </c>
      <c r="E235" s="126" t="s">
        <v>339</v>
      </c>
      <c r="F235" s="127" t="s">
        <v>340</v>
      </c>
      <c r="G235" s="128" t="s">
        <v>305</v>
      </c>
      <c r="H235" s="129">
        <v>7</v>
      </c>
      <c r="I235" s="130">
        <v>0</v>
      </c>
      <c r="J235" s="130">
        <f>ROUND(I235*H235,2)</f>
        <v>0</v>
      </c>
      <c r="K235" s="131"/>
      <c r="L235" s="28"/>
      <c r="M235" s="132" t="s">
        <v>1</v>
      </c>
      <c r="N235" s="133" t="s">
        <v>39</v>
      </c>
      <c r="O235" s="134">
        <v>0.39200000000000002</v>
      </c>
      <c r="P235" s="134">
        <f>O235*H235</f>
        <v>2.7440000000000002</v>
      </c>
      <c r="Q235" s="134">
        <v>4.6000000000000001E-4</v>
      </c>
      <c r="R235" s="134">
        <f>Q235*H235</f>
        <v>3.2200000000000002E-3</v>
      </c>
      <c r="S235" s="134">
        <v>0</v>
      </c>
      <c r="T235" s="135">
        <f>S235*H235</f>
        <v>0</v>
      </c>
      <c r="AR235" s="136" t="s">
        <v>205</v>
      </c>
      <c r="AT235" s="136" t="s">
        <v>133</v>
      </c>
      <c r="AU235" s="136" t="s">
        <v>137</v>
      </c>
      <c r="AY235" s="16" t="s">
        <v>130</v>
      </c>
      <c r="BE235" s="137">
        <f>IF(N235="základní",J235,0)</f>
        <v>0</v>
      </c>
      <c r="BF235" s="137">
        <f>IF(N235="snížená",J235,0)</f>
        <v>0</v>
      </c>
      <c r="BG235" s="137">
        <f>IF(N235="zákl. přenesená",J235,0)</f>
        <v>0</v>
      </c>
      <c r="BH235" s="137">
        <f>IF(N235="sníž. přenesená",J235,0)</f>
        <v>0</v>
      </c>
      <c r="BI235" s="137">
        <f>IF(N235="nulová",J235,0)</f>
        <v>0</v>
      </c>
      <c r="BJ235" s="16" t="s">
        <v>137</v>
      </c>
      <c r="BK235" s="137">
        <f>ROUND(I235*H235,2)</f>
        <v>0</v>
      </c>
      <c r="BL235" s="16" t="s">
        <v>205</v>
      </c>
      <c r="BM235" s="136" t="s">
        <v>341</v>
      </c>
    </row>
    <row r="236" spans="2:65" s="1" customFormat="1" ht="16.5" customHeight="1" x14ac:dyDescent="0.2">
      <c r="B236" s="124"/>
      <c r="C236" s="125" t="s">
        <v>342</v>
      </c>
      <c r="D236" s="125" t="s">
        <v>133</v>
      </c>
      <c r="E236" s="126" t="s">
        <v>343</v>
      </c>
      <c r="F236" s="127" t="s">
        <v>344</v>
      </c>
      <c r="G236" s="128" t="s">
        <v>305</v>
      </c>
      <c r="H236" s="129">
        <v>2</v>
      </c>
      <c r="I236" s="130">
        <v>0</v>
      </c>
      <c r="J236" s="130">
        <f>ROUND(I236*H236,2)</f>
        <v>0</v>
      </c>
      <c r="K236" s="131"/>
      <c r="L236" s="28"/>
      <c r="M236" s="132" t="s">
        <v>1</v>
      </c>
      <c r="N236" s="133" t="s">
        <v>39</v>
      </c>
      <c r="O236" s="134">
        <v>0.45200000000000001</v>
      </c>
      <c r="P236" s="134">
        <f>O236*H236</f>
        <v>0.90400000000000003</v>
      </c>
      <c r="Q236" s="134">
        <v>7.6999999999999996E-4</v>
      </c>
      <c r="R236" s="134">
        <f>Q236*H236</f>
        <v>1.5399999999999999E-3</v>
      </c>
      <c r="S236" s="134">
        <v>0</v>
      </c>
      <c r="T236" s="135">
        <f>S236*H236</f>
        <v>0</v>
      </c>
      <c r="AR236" s="136" t="s">
        <v>205</v>
      </c>
      <c r="AT236" s="136" t="s">
        <v>133</v>
      </c>
      <c r="AU236" s="136" t="s">
        <v>137</v>
      </c>
      <c r="AY236" s="16" t="s">
        <v>130</v>
      </c>
      <c r="BE236" s="137">
        <f>IF(N236="základní",J236,0)</f>
        <v>0</v>
      </c>
      <c r="BF236" s="137">
        <f>IF(N236="snížená",J236,0)</f>
        <v>0</v>
      </c>
      <c r="BG236" s="137">
        <f>IF(N236="zákl. přenesená",J236,0)</f>
        <v>0</v>
      </c>
      <c r="BH236" s="137">
        <f>IF(N236="sníž. přenesená",J236,0)</f>
        <v>0</v>
      </c>
      <c r="BI236" s="137">
        <f>IF(N236="nulová",J236,0)</f>
        <v>0</v>
      </c>
      <c r="BJ236" s="16" t="s">
        <v>137</v>
      </c>
      <c r="BK236" s="137">
        <f>ROUND(I236*H236,2)</f>
        <v>0</v>
      </c>
      <c r="BL236" s="16" t="s">
        <v>205</v>
      </c>
      <c r="BM236" s="136" t="s">
        <v>345</v>
      </c>
    </row>
    <row r="237" spans="2:65" s="1" customFormat="1" ht="16.5" customHeight="1" x14ac:dyDescent="0.2">
      <c r="B237" s="124"/>
      <c r="C237" s="125" t="s">
        <v>346</v>
      </c>
      <c r="D237" s="125" t="s">
        <v>133</v>
      </c>
      <c r="E237" s="126" t="s">
        <v>347</v>
      </c>
      <c r="F237" s="127" t="s">
        <v>348</v>
      </c>
      <c r="G237" s="128" t="s">
        <v>203</v>
      </c>
      <c r="H237" s="129">
        <v>3</v>
      </c>
      <c r="I237" s="12"/>
      <c r="J237" s="130">
        <f>ROUND(I237*H237,2)</f>
        <v>0</v>
      </c>
      <c r="K237" s="131"/>
      <c r="L237" s="28"/>
      <c r="M237" s="132" t="s">
        <v>1</v>
      </c>
      <c r="N237" s="133" t="s">
        <v>39</v>
      </c>
      <c r="O237" s="134">
        <v>0.31</v>
      </c>
      <c r="P237" s="134">
        <f>O237*H237</f>
        <v>0.92999999999999994</v>
      </c>
      <c r="Q237" s="134">
        <v>0</v>
      </c>
      <c r="R237" s="134">
        <f>Q237*H237</f>
        <v>0</v>
      </c>
      <c r="S237" s="134">
        <v>3.0999999999999999E-3</v>
      </c>
      <c r="T237" s="135">
        <f>S237*H237</f>
        <v>9.2999999999999992E-3</v>
      </c>
      <c r="AR237" s="136" t="s">
        <v>205</v>
      </c>
      <c r="AT237" s="136" t="s">
        <v>133</v>
      </c>
      <c r="AU237" s="136" t="s">
        <v>137</v>
      </c>
      <c r="AY237" s="16" t="s">
        <v>130</v>
      </c>
      <c r="BE237" s="137">
        <f>IF(N237="základní",J237,0)</f>
        <v>0</v>
      </c>
      <c r="BF237" s="137">
        <f>IF(N237="snížená",J237,0)</f>
        <v>0</v>
      </c>
      <c r="BG237" s="137">
        <f>IF(N237="zákl. přenesená",J237,0)</f>
        <v>0</v>
      </c>
      <c r="BH237" s="137">
        <f>IF(N237="sníž. přenesená",J237,0)</f>
        <v>0</v>
      </c>
      <c r="BI237" s="137">
        <f>IF(N237="nulová",J237,0)</f>
        <v>0</v>
      </c>
      <c r="BJ237" s="16" t="s">
        <v>137</v>
      </c>
      <c r="BK237" s="137">
        <f>ROUND(I237*H237,2)</f>
        <v>0</v>
      </c>
      <c r="BL237" s="16" t="s">
        <v>205</v>
      </c>
      <c r="BM237" s="136" t="s">
        <v>349</v>
      </c>
    </row>
    <row r="238" spans="2:65" s="14" customFormat="1" x14ac:dyDescent="0.2">
      <c r="B238" s="151"/>
      <c r="D238" s="139" t="s">
        <v>139</v>
      </c>
      <c r="E238" s="152" t="s">
        <v>1</v>
      </c>
      <c r="F238" s="153" t="s">
        <v>350</v>
      </c>
      <c r="H238" s="152" t="s">
        <v>1</v>
      </c>
      <c r="L238" s="151"/>
      <c r="M238" s="154"/>
      <c r="T238" s="155"/>
      <c r="AT238" s="152" t="s">
        <v>139</v>
      </c>
      <c r="AU238" s="152" t="s">
        <v>137</v>
      </c>
      <c r="AV238" s="14" t="s">
        <v>81</v>
      </c>
      <c r="AW238" s="14" t="s">
        <v>30</v>
      </c>
      <c r="AX238" s="14" t="s">
        <v>73</v>
      </c>
      <c r="AY238" s="152" t="s">
        <v>130</v>
      </c>
    </row>
    <row r="239" spans="2:65" s="12" customFormat="1" ht="12" x14ac:dyDescent="0.2">
      <c r="B239" s="138"/>
      <c r="D239" s="139" t="s">
        <v>139</v>
      </c>
      <c r="E239" s="140" t="s">
        <v>1</v>
      </c>
      <c r="F239" s="141" t="s">
        <v>145</v>
      </c>
      <c r="H239" s="142">
        <v>3</v>
      </c>
      <c r="I239" s="130">
        <v>0</v>
      </c>
      <c r="L239" s="138"/>
      <c r="M239" s="143"/>
      <c r="T239" s="144"/>
      <c r="AT239" s="140" t="s">
        <v>139</v>
      </c>
      <c r="AU239" s="140" t="s">
        <v>137</v>
      </c>
      <c r="AV239" s="12" t="s">
        <v>137</v>
      </c>
      <c r="AW239" s="12" t="s">
        <v>30</v>
      </c>
      <c r="AX239" s="12" t="s">
        <v>81</v>
      </c>
      <c r="AY239" s="140" t="s">
        <v>130</v>
      </c>
    </row>
    <row r="240" spans="2:65" s="1" customFormat="1" ht="16.5" customHeight="1" x14ac:dyDescent="0.2">
      <c r="B240" s="124"/>
      <c r="C240" s="125" t="s">
        <v>351</v>
      </c>
      <c r="D240" s="125" t="s">
        <v>133</v>
      </c>
      <c r="E240" s="126" t="s">
        <v>352</v>
      </c>
      <c r="F240" s="127" t="s">
        <v>353</v>
      </c>
      <c r="G240" s="128" t="s">
        <v>305</v>
      </c>
      <c r="H240" s="129">
        <v>11</v>
      </c>
      <c r="I240" s="12"/>
      <c r="J240" s="130">
        <f>ROUND(I240*H240,2)</f>
        <v>0</v>
      </c>
      <c r="K240" s="131"/>
      <c r="L240" s="28"/>
      <c r="M240" s="132" t="s">
        <v>1</v>
      </c>
      <c r="N240" s="133" t="s">
        <v>39</v>
      </c>
      <c r="O240" s="134">
        <v>4.8000000000000001E-2</v>
      </c>
      <c r="P240" s="134">
        <f>O240*H240</f>
        <v>0.52800000000000002</v>
      </c>
      <c r="Q240" s="134">
        <v>0</v>
      </c>
      <c r="R240" s="134">
        <f>Q240*H240</f>
        <v>0</v>
      </c>
      <c r="S240" s="134">
        <v>0</v>
      </c>
      <c r="T240" s="135">
        <f>S240*H240</f>
        <v>0</v>
      </c>
      <c r="AR240" s="136" t="s">
        <v>205</v>
      </c>
      <c r="AT240" s="136" t="s">
        <v>133</v>
      </c>
      <c r="AU240" s="136" t="s">
        <v>137</v>
      </c>
      <c r="AY240" s="16" t="s">
        <v>130</v>
      </c>
      <c r="BE240" s="137">
        <f>IF(N240="základní",J240,0)</f>
        <v>0</v>
      </c>
      <c r="BF240" s="137">
        <f>IF(N240="snížená",J240,0)</f>
        <v>0</v>
      </c>
      <c r="BG240" s="137">
        <f>IF(N240="zákl. přenesená",J240,0)</f>
        <v>0</v>
      </c>
      <c r="BH240" s="137">
        <f>IF(N240="sníž. přenesená",J240,0)</f>
        <v>0</v>
      </c>
      <c r="BI240" s="137">
        <f>IF(N240="nulová",J240,0)</f>
        <v>0</v>
      </c>
      <c r="BJ240" s="16" t="s">
        <v>137</v>
      </c>
      <c r="BK240" s="137">
        <f>ROUND(I240*H240,2)</f>
        <v>0</v>
      </c>
      <c r="BL240" s="16" t="s">
        <v>205</v>
      </c>
      <c r="BM240" s="136" t="s">
        <v>354</v>
      </c>
    </row>
    <row r="241" spans="2:65" s="1" customFormat="1" ht="21.75" customHeight="1" x14ac:dyDescent="0.2">
      <c r="B241" s="124"/>
      <c r="C241" s="125" t="s">
        <v>355</v>
      </c>
      <c r="D241" s="125" t="s">
        <v>133</v>
      </c>
      <c r="E241" s="126" t="s">
        <v>356</v>
      </c>
      <c r="F241" s="127" t="s">
        <v>357</v>
      </c>
      <c r="G241" s="128" t="s">
        <v>242</v>
      </c>
      <c r="H241" s="129">
        <v>8.0000000000000002E-3</v>
      </c>
      <c r="I241" s="14"/>
      <c r="J241" s="130">
        <f>ROUND(I241*H241,2)</f>
        <v>0</v>
      </c>
      <c r="K241" s="131"/>
      <c r="L241" s="28"/>
      <c r="M241" s="132" t="s">
        <v>1</v>
      </c>
      <c r="N241" s="133" t="s">
        <v>39</v>
      </c>
      <c r="O241" s="134">
        <v>1.575</v>
      </c>
      <c r="P241" s="134">
        <f>O241*H241</f>
        <v>1.26E-2</v>
      </c>
      <c r="Q241" s="134">
        <v>0</v>
      </c>
      <c r="R241" s="134">
        <f>Q241*H241</f>
        <v>0</v>
      </c>
      <c r="S241" s="134">
        <v>0</v>
      </c>
      <c r="T241" s="135">
        <f>S241*H241</f>
        <v>0</v>
      </c>
      <c r="AR241" s="136" t="s">
        <v>205</v>
      </c>
      <c r="AT241" s="136" t="s">
        <v>133</v>
      </c>
      <c r="AU241" s="136" t="s">
        <v>137</v>
      </c>
      <c r="AY241" s="16" t="s">
        <v>130</v>
      </c>
      <c r="BE241" s="137">
        <f>IF(N241="základní",J241,0)</f>
        <v>0</v>
      </c>
      <c r="BF241" s="137">
        <f>IF(N241="snížená",J241,0)</f>
        <v>0</v>
      </c>
      <c r="BG241" s="137">
        <f>IF(N241="zákl. přenesená",J241,0)</f>
        <v>0</v>
      </c>
      <c r="BH241" s="137">
        <f>IF(N241="sníž. přenesená",J241,0)</f>
        <v>0</v>
      </c>
      <c r="BI241" s="137">
        <f>IF(N241="nulová",J241,0)</f>
        <v>0</v>
      </c>
      <c r="BJ241" s="16" t="s">
        <v>137</v>
      </c>
      <c r="BK241" s="137">
        <f>ROUND(I241*H241,2)</f>
        <v>0</v>
      </c>
      <c r="BL241" s="16" t="s">
        <v>205</v>
      </c>
      <c r="BM241" s="136" t="s">
        <v>358</v>
      </c>
    </row>
    <row r="242" spans="2:65" s="1" customFormat="1" ht="21.75" customHeight="1" x14ac:dyDescent="0.2">
      <c r="B242" s="124"/>
      <c r="C242" s="125" t="s">
        <v>359</v>
      </c>
      <c r="D242" s="125" t="s">
        <v>133</v>
      </c>
      <c r="E242" s="126" t="s">
        <v>360</v>
      </c>
      <c r="F242" s="127" t="s">
        <v>361</v>
      </c>
      <c r="G242" s="128" t="s">
        <v>242</v>
      </c>
      <c r="H242" s="129">
        <v>8.0000000000000002E-3</v>
      </c>
      <c r="I242" s="12"/>
      <c r="J242" s="130">
        <f>ROUND(I242*H242,2)</f>
        <v>0</v>
      </c>
      <c r="K242" s="131"/>
      <c r="L242" s="28"/>
      <c r="M242" s="132" t="s">
        <v>1</v>
      </c>
      <c r="N242" s="133" t="s">
        <v>39</v>
      </c>
      <c r="O242" s="134">
        <v>1.21</v>
      </c>
      <c r="P242" s="134">
        <f>O242*H242</f>
        <v>9.6799999999999994E-3</v>
      </c>
      <c r="Q242" s="134">
        <v>0</v>
      </c>
      <c r="R242" s="134">
        <f>Q242*H242</f>
        <v>0</v>
      </c>
      <c r="S242" s="134">
        <v>0</v>
      </c>
      <c r="T242" s="135">
        <f>S242*H242</f>
        <v>0</v>
      </c>
      <c r="AR242" s="136" t="s">
        <v>205</v>
      </c>
      <c r="AT242" s="136" t="s">
        <v>133</v>
      </c>
      <c r="AU242" s="136" t="s">
        <v>137</v>
      </c>
      <c r="AY242" s="16" t="s">
        <v>130</v>
      </c>
      <c r="BE242" s="137">
        <f>IF(N242="základní",J242,0)</f>
        <v>0</v>
      </c>
      <c r="BF242" s="137">
        <f>IF(N242="snížená",J242,0)</f>
        <v>0</v>
      </c>
      <c r="BG242" s="137">
        <f>IF(N242="zákl. přenesená",J242,0)</f>
        <v>0</v>
      </c>
      <c r="BH242" s="137">
        <f>IF(N242="sníž. přenesená",J242,0)</f>
        <v>0</v>
      </c>
      <c r="BI242" s="137">
        <f>IF(N242="nulová",J242,0)</f>
        <v>0</v>
      </c>
      <c r="BJ242" s="16" t="s">
        <v>137</v>
      </c>
      <c r="BK242" s="137">
        <f>ROUND(I242*H242,2)</f>
        <v>0</v>
      </c>
      <c r="BL242" s="16" t="s">
        <v>205</v>
      </c>
      <c r="BM242" s="136" t="s">
        <v>362</v>
      </c>
    </row>
    <row r="243" spans="2:65" s="11" customFormat="1" ht="22.9" customHeight="1" x14ac:dyDescent="0.2">
      <c r="B243" s="113"/>
      <c r="D243" s="114" t="s">
        <v>72</v>
      </c>
      <c r="E243" s="122" t="s">
        <v>363</v>
      </c>
      <c r="F243" s="122" t="s">
        <v>364</v>
      </c>
      <c r="I243" s="13"/>
      <c r="J243" s="123">
        <f>BK243</f>
        <v>0</v>
      </c>
      <c r="L243" s="113"/>
      <c r="M243" s="117"/>
      <c r="P243" s="118">
        <f>SUM(P244:P254)</f>
        <v>15.092020000000002</v>
      </c>
      <c r="R243" s="118">
        <f>SUM(R244:R254)</f>
        <v>2.018E-2</v>
      </c>
      <c r="T243" s="119">
        <f>SUM(T244:T254)</f>
        <v>2.7999999999999995E-3</v>
      </c>
      <c r="AR243" s="114" t="s">
        <v>137</v>
      </c>
      <c r="AT243" s="120" t="s">
        <v>72</v>
      </c>
      <c r="AU243" s="120" t="s">
        <v>81</v>
      </c>
      <c r="AY243" s="114" t="s">
        <v>130</v>
      </c>
      <c r="BK243" s="121">
        <f>SUM(BK244:BK254)</f>
        <v>0</v>
      </c>
    </row>
    <row r="244" spans="2:65" s="1" customFormat="1" ht="16.5" customHeight="1" x14ac:dyDescent="0.2">
      <c r="B244" s="124"/>
      <c r="C244" s="125" t="s">
        <v>365</v>
      </c>
      <c r="D244" s="125" t="s">
        <v>133</v>
      </c>
      <c r="E244" s="126" t="s">
        <v>366</v>
      </c>
      <c r="F244" s="127" t="s">
        <v>367</v>
      </c>
      <c r="G244" s="128" t="s">
        <v>305</v>
      </c>
      <c r="H244" s="129">
        <v>10</v>
      </c>
      <c r="I244" s="130">
        <v>0</v>
      </c>
      <c r="J244" s="130">
        <f t="shared" ref="J244:J254" si="10">ROUND(I244*H244,2)</f>
        <v>0</v>
      </c>
      <c r="K244" s="131"/>
      <c r="L244" s="28"/>
      <c r="M244" s="132" t="s">
        <v>1</v>
      </c>
      <c r="N244" s="133" t="s">
        <v>39</v>
      </c>
      <c r="O244" s="134">
        <v>5.1999999999999998E-2</v>
      </c>
      <c r="P244" s="134">
        <f t="shared" ref="P244:P254" si="11">O244*H244</f>
        <v>0.52</v>
      </c>
      <c r="Q244" s="134">
        <v>0</v>
      </c>
      <c r="R244" s="134">
        <f t="shared" ref="R244:R254" si="12">Q244*H244</f>
        <v>0</v>
      </c>
      <c r="S244" s="134">
        <v>2.7999999999999998E-4</v>
      </c>
      <c r="T244" s="135">
        <f t="shared" ref="T244:T254" si="13">S244*H244</f>
        <v>2.7999999999999995E-3</v>
      </c>
      <c r="AR244" s="136" t="s">
        <v>205</v>
      </c>
      <c r="AT244" s="136" t="s">
        <v>133</v>
      </c>
      <c r="AU244" s="136" t="s">
        <v>137</v>
      </c>
      <c r="AY244" s="16" t="s">
        <v>130</v>
      </c>
      <c r="BE244" s="137">
        <f t="shared" ref="BE244:BE254" si="14">IF(N244="základní",J244,0)</f>
        <v>0</v>
      </c>
      <c r="BF244" s="137">
        <f t="shared" ref="BF244:BF254" si="15">IF(N244="snížená",J244,0)</f>
        <v>0</v>
      </c>
      <c r="BG244" s="137">
        <f t="shared" ref="BG244:BG254" si="16">IF(N244="zákl. přenesená",J244,0)</f>
        <v>0</v>
      </c>
      <c r="BH244" s="137">
        <f t="shared" ref="BH244:BH254" si="17">IF(N244="sníž. přenesená",J244,0)</f>
        <v>0</v>
      </c>
      <c r="BI244" s="137">
        <f t="shared" ref="BI244:BI254" si="18">IF(N244="nulová",J244,0)</f>
        <v>0</v>
      </c>
      <c r="BJ244" s="16" t="s">
        <v>137</v>
      </c>
      <c r="BK244" s="137">
        <f t="shared" ref="BK244:BK254" si="19">ROUND(I244*H244,2)</f>
        <v>0</v>
      </c>
      <c r="BL244" s="16" t="s">
        <v>205</v>
      </c>
      <c r="BM244" s="136" t="s">
        <v>368</v>
      </c>
    </row>
    <row r="245" spans="2:65" s="1" customFormat="1" ht="21.75" customHeight="1" x14ac:dyDescent="0.2">
      <c r="B245" s="124"/>
      <c r="C245" s="125" t="s">
        <v>369</v>
      </c>
      <c r="D245" s="125" t="s">
        <v>133</v>
      </c>
      <c r="E245" s="126" t="s">
        <v>370</v>
      </c>
      <c r="F245" s="127" t="s">
        <v>371</v>
      </c>
      <c r="G245" s="128" t="s">
        <v>305</v>
      </c>
      <c r="H245" s="129">
        <v>20</v>
      </c>
      <c r="I245" s="130">
        <v>0</v>
      </c>
      <c r="J245" s="130">
        <f t="shared" si="10"/>
        <v>0</v>
      </c>
      <c r="K245" s="131"/>
      <c r="L245" s="28"/>
      <c r="M245" s="132" t="s">
        <v>1</v>
      </c>
      <c r="N245" s="133" t="s">
        <v>39</v>
      </c>
      <c r="O245" s="134">
        <v>0.40500000000000003</v>
      </c>
      <c r="P245" s="134">
        <f t="shared" si="11"/>
        <v>8.1000000000000014</v>
      </c>
      <c r="Q245" s="134">
        <v>4.2000000000000002E-4</v>
      </c>
      <c r="R245" s="134">
        <f t="shared" si="12"/>
        <v>8.4000000000000012E-3</v>
      </c>
      <c r="S245" s="134">
        <v>0</v>
      </c>
      <c r="T245" s="135">
        <f t="shared" si="13"/>
        <v>0</v>
      </c>
      <c r="AR245" s="136" t="s">
        <v>205</v>
      </c>
      <c r="AT245" s="136" t="s">
        <v>133</v>
      </c>
      <c r="AU245" s="136" t="s">
        <v>137</v>
      </c>
      <c r="AY245" s="16" t="s">
        <v>130</v>
      </c>
      <c r="BE245" s="137">
        <f t="shared" si="14"/>
        <v>0</v>
      </c>
      <c r="BF245" s="137">
        <f t="shared" si="15"/>
        <v>0</v>
      </c>
      <c r="BG245" s="137">
        <f t="shared" si="16"/>
        <v>0</v>
      </c>
      <c r="BH245" s="137">
        <f t="shared" si="17"/>
        <v>0</v>
      </c>
      <c r="BI245" s="137">
        <f t="shared" si="18"/>
        <v>0</v>
      </c>
      <c r="BJ245" s="16" t="s">
        <v>137</v>
      </c>
      <c r="BK245" s="137">
        <f t="shared" si="19"/>
        <v>0</v>
      </c>
      <c r="BL245" s="16" t="s">
        <v>205</v>
      </c>
      <c r="BM245" s="136" t="s">
        <v>372</v>
      </c>
    </row>
    <row r="246" spans="2:65" s="1" customFormat="1" ht="21.75" customHeight="1" x14ac:dyDescent="0.2">
      <c r="B246" s="124"/>
      <c r="C246" s="156" t="s">
        <v>373</v>
      </c>
      <c r="D246" s="156" t="s">
        <v>206</v>
      </c>
      <c r="E246" s="157" t="s">
        <v>374</v>
      </c>
      <c r="F246" s="158" t="s">
        <v>375</v>
      </c>
      <c r="G246" s="159" t="s">
        <v>305</v>
      </c>
      <c r="H246" s="160">
        <v>7</v>
      </c>
      <c r="I246" s="12"/>
      <c r="J246" s="161">
        <f t="shared" si="10"/>
        <v>0</v>
      </c>
      <c r="K246" s="162"/>
      <c r="L246" s="163"/>
      <c r="M246" s="164" t="s">
        <v>1</v>
      </c>
      <c r="N246" s="165" t="s">
        <v>39</v>
      </c>
      <c r="O246" s="134">
        <v>0</v>
      </c>
      <c r="P246" s="134">
        <f t="shared" si="11"/>
        <v>0</v>
      </c>
      <c r="Q246" s="134">
        <v>1.1E-4</v>
      </c>
      <c r="R246" s="134">
        <f t="shared" si="12"/>
        <v>7.7000000000000007E-4</v>
      </c>
      <c r="S246" s="134">
        <v>0</v>
      </c>
      <c r="T246" s="135">
        <f t="shared" si="13"/>
        <v>0</v>
      </c>
      <c r="AR246" s="136" t="s">
        <v>290</v>
      </c>
      <c r="AT246" s="136" t="s">
        <v>206</v>
      </c>
      <c r="AU246" s="136" t="s">
        <v>137</v>
      </c>
      <c r="AY246" s="16" t="s">
        <v>130</v>
      </c>
      <c r="BE246" s="137">
        <f t="shared" si="14"/>
        <v>0</v>
      </c>
      <c r="BF246" s="137">
        <f t="shared" si="15"/>
        <v>0</v>
      </c>
      <c r="BG246" s="137">
        <f t="shared" si="16"/>
        <v>0</v>
      </c>
      <c r="BH246" s="137">
        <f t="shared" si="17"/>
        <v>0</v>
      </c>
      <c r="BI246" s="137">
        <f t="shared" si="18"/>
        <v>0</v>
      </c>
      <c r="BJ246" s="16" t="s">
        <v>137</v>
      </c>
      <c r="BK246" s="137">
        <f t="shared" si="19"/>
        <v>0</v>
      </c>
      <c r="BL246" s="16" t="s">
        <v>205</v>
      </c>
      <c r="BM246" s="136" t="s">
        <v>376</v>
      </c>
    </row>
    <row r="247" spans="2:65" s="1" customFormat="1" ht="21.75" customHeight="1" x14ac:dyDescent="0.2">
      <c r="B247" s="124"/>
      <c r="C247" s="156" t="s">
        <v>181</v>
      </c>
      <c r="D247" s="156" t="s">
        <v>206</v>
      </c>
      <c r="E247" s="157" t="s">
        <v>377</v>
      </c>
      <c r="F247" s="158" t="s">
        <v>378</v>
      </c>
      <c r="G247" s="159" t="s">
        <v>305</v>
      </c>
      <c r="H247" s="160">
        <v>7</v>
      </c>
      <c r="I247" s="14"/>
      <c r="J247" s="161">
        <f t="shared" si="10"/>
        <v>0</v>
      </c>
      <c r="K247" s="162"/>
      <c r="L247" s="163"/>
      <c r="M247" s="164" t="s">
        <v>1</v>
      </c>
      <c r="N247" s="165" t="s">
        <v>39</v>
      </c>
      <c r="O247" s="134">
        <v>0</v>
      </c>
      <c r="P247" s="134">
        <f t="shared" si="11"/>
        <v>0</v>
      </c>
      <c r="Q247" s="134">
        <v>1.7000000000000001E-4</v>
      </c>
      <c r="R247" s="134">
        <f t="shared" si="12"/>
        <v>1.1900000000000001E-3</v>
      </c>
      <c r="S247" s="134">
        <v>0</v>
      </c>
      <c r="T247" s="135">
        <f t="shared" si="13"/>
        <v>0</v>
      </c>
      <c r="AR247" s="136" t="s">
        <v>290</v>
      </c>
      <c r="AT247" s="136" t="s">
        <v>206</v>
      </c>
      <c r="AU247" s="136" t="s">
        <v>137</v>
      </c>
      <c r="AY247" s="16" t="s">
        <v>130</v>
      </c>
      <c r="BE247" s="137">
        <f t="shared" si="14"/>
        <v>0</v>
      </c>
      <c r="BF247" s="137">
        <f t="shared" si="15"/>
        <v>0</v>
      </c>
      <c r="BG247" s="137">
        <f t="shared" si="16"/>
        <v>0</v>
      </c>
      <c r="BH247" s="137">
        <f t="shared" si="17"/>
        <v>0</v>
      </c>
      <c r="BI247" s="137">
        <f t="shared" si="18"/>
        <v>0</v>
      </c>
      <c r="BJ247" s="16" t="s">
        <v>137</v>
      </c>
      <c r="BK247" s="137">
        <f t="shared" si="19"/>
        <v>0</v>
      </c>
      <c r="BL247" s="16" t="s">
        <v>205</v>
      </c>
      <c r="BM247" s="136" t="s">
        <v>379</v>
      </c>
    </row>
    <row r="248" spans="2:65" s="1" customFormat="1" ht="21.75" customHeight="1" x14ac:dyDescent="0.2">
      <c r="B248" s="124"/>
      <c r="C248" s="156" t="s">
        <v>380</v>
      </c>
      <c r="D248" s="156" t="s">
        <v>206</v>
      </c>
      <c r="E248" s="157" t="s">
        <v>381</v>
      </c>
      <c r="F248" s="158" t="s">
        <v>382</v>
      </c>
      <c r="G248" s="159" t="s">
        <v>305</v>
      </c>
      <c r="H248" s="160">
        <v>6</v>
      </c>
      <c r="I248" s="130">
        <v>0</v>
      </c>
      <c r="J248" s="161">
        <f t="shared" si="10"/>
        <v>0</v>
      </c>
      <c r="K248" s="162"/>
      <c r="L248" s="163"/>
      <c r="M248" s="164" t="s">
        <v>1</v>
      </c>
      <c r="N248" s="165" t="s">
        <v>39</v>
      </c>
      <c r="O248" s="134">
        <v>0</v>
      </c>
      <c r="P248" s="134">
        <f t="shared" si="11"/>
        <v>0</v>
      </c>
      <c r="Q248" s="134">
        <v>2.7E-4</v>
      </c>
      <c r="R248" s="134">
        <f t="shared" si="12"/>
        <v>1.6199999999999999E-3</v>
      </c>
      <c r="S248" s="134">
        <v>0</v>
      </c>
      <c r="T248" s="135">
        <f t="shared" si="13"/>
        <v>0</v>
      </c>
      <c r="AR248" s="136" t="s">
        <v>290</v>
      </c>
      <c r="AT248" s="136" t="s">
        <v>206</v>
      </c>
      <c r="AU248" s="136" t="s">
        <v>137</v>
      </c>
      <c r="AY248" s="16" t="s">
        <v>130</v>
      </c>
      <c r="BE248" s="137">
        <f t="shared" si="14"/>
        <v>0</v>
      </c>
      <c r="BF248" s="137">
        <f t="shared" si="15"/>
        <v>0</v>
      </c>
      <c r="BG248" s="137">
        <f t="shared" si="16"/>
        <v>0</v>
      </c>
      <c r="BH248" s="137">
        <f t="shared" si="17"/>
        <v>0</v>
      </c>
      <c r="BI248" s="137">
        <f t="shared" si="18"/>
        <v>0</v>
      </c>
      <c r="BJ248" s="16" t="s">
        <v>137</v>
      </c>
      <c r="BK248" s="137">
        <f t="shared" si="19"/>
        <v>0</v>
      </c>
      <c r="BL248" s="16" t="s">
        <v>205</v>
      </c>
      <c r="BM248" s="136" t="s">
        <v>383</v>
      </c>
    </row>
    <row r="249" spans="2:65" s="1" customFormat="1" ht="21.75" customHeight="1" x14ac:dyDescent="0.2">
      <c r="B249" s="124"/>
      <c r="C249" s="125" t="s">
        <v>384</v>
      </c>
      <c r="D249" s="125" t="s">
        <v>133</v>
      </c>
      <c r="E249" s="126" t="s">
        <v>385</v>
      </c>
      <c r="F249" s="127" t="s">
        <v>386</v>
      </c>
      <c r="G249" s="128" t="s">
        <v>387</v>
      </c>
      <c r="H249" s="129">
        <v>1</v>
      </c>
      <c r="I249" s="12"/>
      <c r="J249" s="130">
        <f t="shared" si="10"/>
        <v>0</v>
      </c>
      <c r="K249" s="131"/>
      <c r="L249" s="28"/>
      <c r="M249" s="132" t="s">
        <v>1</v>
      </c>
      <c r="N249" s="133" t="s">
        <v>39</v>
      </c>
      <c r="O249" s="134">
        <v>0.7</v>
      </c>
      <c r="P249" s="134">
        <f t="shared" si="11"/>
        <v>0.7</v>
      </c>
      <c r="Q249" s="134">
        <v>0</v>
      </c>
      <c r="R249" s="134">
        <f t="shared" si="12"/>
        <v>0</v>
      </c>
      <c r="S249" s="134">
        <v>0</v>
      </c>
      <c r="T249" s="135">
        <f t="shared" si="13"/>
        <v>0</v>
      </c>
      <c r="AR249" s="136" t="s">
        <v>205</v>
      </c>
      <c r="AT249" s="136" t="s">
        <v>133</v>
      </c>
      <c r="AU249" s="136" t="s">
        <v>137</v>
      </c>
      <c r="AY249" s="16" t="s">
        <v>130</v>
      </c>
      <c r="BE249" s="137">
        <f t="shared" si="14"/>
        <v>0</v>
      </c>
      <c r="BF249" s="137">
        <f t="shared" si="15"/>
        <v>0</v>
      </c>
      <c r="BG249" s="137">
        <f t="shared" si="16"/>
        <v>0</v>
      </c>
      <c r="BH249" s="137">
        <f t="shared" si="17"/>
        <v>0</v>
      </c>
      <c r="BI249" s="137">
        <f t="shared" si="18"/>
        <v>0</v>
      </c>
      <c r="BJ249" s="16" t="s">
        <v>137</v>
      </c>
      <c r="BK249" s="137">
        <f t="shared" si="19"/>
        <v>0</v>
      </c>
      <c r="BL249" s="16" t="s">
        <v>205</v>
      </c>
      <c r="BM249" s="136" t="s">
        <v>388</v>
      </c>
    </row>
    <row r="250" spans="2:65" s="1" customFormat="1" ht="21.75" customHeight="1" x14ac:dyDescent="0.2">
      <c r="B250" s="124"/>
      <c r="C250" s="125" t="s">
        <v>389</v>
      </c>
      <c r="D250" s="125" t="s">
        <v>133</v>
      </c>
      <c r="E250" s="126" t="s">
        <v>390</v>
      </c>
      <c r="F250" s="127" t="s">
        <v>391</v>
      </c>
      <c r="G250" s="128" t="s">
        <v>387</v>
      </c>
      <c r="H250" s="129">
        <v>1</v>
      </c>
      <c r="I250" s="14"/>
      <c r="J250" s="130">
        <f t="shared" si="10"/>
        <v>0</v>
      </c>
      <c r="K250" s="131"/>
      <c r="L250" s="28"/>
      <c r="M250" s="132" t="s">
        <v>1</v>
      </c>
      <c r="N250" s="133" t="s">
        <v>39</v>
      </c>
      <c r="O250" s="134">
        <v>0.5</v>
      </c>
      <c r="P250" s="134">
        <f t="shared" si="11"/>
        <v>0.5</v>
      </c>
      <c r="Q250" s="134">
        <v>0</v>
      </c>
      <c r="R250" s="134">
        <f t="shared" si="12"/>
        <v>0</v>
      </c>
      <c r="S250" s="134">
        <v>0</v>
      </c>
      <c r="T250" s="135">
        <f t="shared" si="13"/>
        <v>0</v>
      </c>
      <c r="AR250" s="136" t="s">
        <v>205</v>
      </c>
      <c r="AT250" s="136" t="s">
        <v>133</v>
      </c>
      <c r="AU250" s="136" t="s">
        <v>137</v>
      </c>
      <c r="AY250" s="16" t="s">
        <v>130</v>
      </c>
      <c r="BE250" s="137">
        <f t="shared" si="14"/>
        <v>0</v>
      </c>
      <c r="BF250" s="137">
        <f t="shared" si="15"/>
        <v>0</v>
      </c>
      <c r="BG250" s="137">
        <f t="shared" si="16"/>
        <v>0</v>
      </c>
      <c r="BH250" s="137">
        <f t="shared" si="17"/>
        <v>0</v>
      </c>
      <c r="BI250" s="137">
        <f t="shared" si="18"/>
        <v>0</v>
      </c>
      <c r="BJ250" s="16" t="s">
        <v>137</v>
      </c>
      <c r="BK250" s="137">
        <f t="shared" si="19"/>
        <v>0</v>
      </c>
      <c r="BL250" s="16" t="s">
        <v>205</v>
      </c>
      <c r="BM250" s="136" t="s">
        <v>392</v>
      </c>
    </row>
    <row r="251" spans="2:65" s="1" customFormat="1" ht="21.75" customHeight="1" x14ac:dyDescent="0.2">
      <c r="B251" s="124"/>
      <c r="C251" s="125" t="s">
        <v>393</v>
      </c>
      <c r="D251" s="125" t="s">
        <v>133</v>
      </c>
      <c r="E251" s="126" t="s">
        <v>394</v>
      </c>
      <c r="F251" s="127" t="s">
        <v>395</v>
      </c>
      <c r="G251" s="128" t="s">
        <v>305</v>
      </c>
      <c r="H251" s="129">
        <v>20</v>
      </c>
      <c r="I251" s="12"/>
      <c r="J251" s="130">
        <f t="shared" si="10"/>
        <v>0</v>
      </c>
      <c r="K251" s="131"/>
      <c r="L251" s="28"/>
      <c r="M251" s="132" t="s">
        <v>1</v>
      </c>
      <c r="N251" s="133" t="s">
        <v>39</v>
      </c>
      <c r="O251" s="134">
        <v>0.17899999999999999</v>
      </c>
      <c r="P251" s="134">
        <f t="shared" si="11"/>
        <v>3.58</v>
      </c>
      <c r="Q251" s="134">
        <v>4.0000000000000002E-4</v>
      </c>
      <c r="R251" s="134">
        <f t="shared" si="12"/>
        <v>8.0000000000000002E-3</v>
      </c>
      <c r="S251" s="134">
        <v>0</v>
      </c>
      <c r="T251" s="135">
        <f t="shared" si="13"/>
        <v>0</v>
      </c>
      <c r="AR251" s="136" t="s">
        <v>205</v>
      </c>
      <c r="AT251" s="136" t="s">
        <v>133</v>
      </c>
      <c r="AU251" s="136" t="s">
        <v>137</v>
      </c>
      <c r="AY251" s="16" t="s">
        <v>130</v>
      </c>
      <c r="BE251" s="137">
        <f t="shared" si="14"/>
        <v>0</v>
      </c>
      <c r="BF251" s="137">
        <f t="shared" si="15"/>
        <v>0</v>
      </c>
      <c r="BG251" s="137">
        <f t="shared" si="16"/>
        <v>0</v>
      </c>
      <c r="BH251" s="137">
        <f t="shared" si="17"/>
        <v>0</v>
      </c>
      <c r="BI251" s="137">
        <f t="shared" si="18"/>
        <v>0</v>
      </c>
      <c r="BJ251" s="16" t="s">
        <v>137</v>
      </c>
      <c r="BK251" s="137">
        <f t="shared" si="19"/>
        <v>0</v>
      </c>
      <c r="BL251" s="16" t="s">
        <v>205</v>
      </c>
      <c r="BM251" s="136" t="s">
        <v>396</v>
      </c>
    </row>
    <row r="252" spans="2:65" s="1" customFormat="1" ht="16.5" customHeight="1" x14ac:dyDescent="0.2">
      <c r="B252" s="124"/>
      <c r="C252" s="125" t="s">
        <v>397</v>
      </c>
      <c r="D252" s="125" t="s">
        <v>133</v>
      </c>
      <c r="E252" s="126" t="s">
        <v>398</v>
      </c>
      <c r="F252" s="127" t="s">
        <v>399</v>
      </c>
      <c r="G252" s="128" t="s">
        <v>305</v>
      </c>
      <c r="H252" s="129">
        <v>20</v>
      </c>
      <c r="I252" s="13"/>
      <c r="J252" s="130">
        <f t="shared" si="10"/>
        <v>0</v>
      </c>
      <c r="K252" s="131"/>
      <c r="L252" s="28"/>
      <c r="M252" s="132" t="s">
        <v>1</v>
      </c>
      <c r="N252" s="133" t="s">
        <v>39</v>
      </c>
      <c r="O252" s="134">
        <v>8.2000000000000003E-2</v>
      </c>
      <c r="P252" s="134">
        <f t="shared" si="11"/>
        <v>1.6400000000000001</v>
      </c>
      <c r="Q252" s="134">
        <v>1.0000000000000001E-5</v>
      </c>
      <c r="R252" s="134">
        <f t="shared" si="12"/>
        <v>2.0000000000000001E-4</v>
      </c>
      <c r="S252" s="134">
        <v>0</v>
      </c>
      <c r="T252" s="135">
        <f t="shared" si="13"/>
        <v>0</v>
      </c>
      <c r="AR252" s="136" t="s">
        <v>205</v>
      </c>
      <c r="AT252" s="136" t="s">
        <v>133</v>
      </c>
      <c r="AU252" s="136" t="s">
        <v>137</v>
      </c>
      <c r="AY252" s="16" t="s">
        <v>130</v>
      </c>
      <c r="BE252" s="137">
        <f t="shared" si="14"/>
        <v>0</v>
      </c>
      <c r="BF252" s="137">
        <f t="shared" si="15"/>
        <v>0</v>
      </c>
      <c r="BG252" s="137">
        <f t="shared" si="16"/>
        <v>0</v>
      </c>
      <c r="BH252" s="137">
        <f t="shared" si="17"/>
        <v>0</v>
      </c>
      <c r="BI252" s="137">
        <f t="shared" si="18"/>
        <v>0</v>
      </c>
      <c r="BJ252" s="16" t="s">
        <v>137</v>
      </c>
      <c r="BK252" s="137">
        <f t="shared" si="19"/>
        <v>0</v>
      </c>
      <c r="BL252" s="16" t="s">
        <v>205</v>
      </c>
      <c r="BM252" s="136" t="s">
        <v>400</v>
      </c>
    </row>
    <row r="253" spans="2:65" s="1" customFormat="1" ht="21.75" customHeight="1" x14ac:dyDescent="0.2">
      <c r="B253" s="124"/>
      <c r="C253" s="125" t="s">
        <v>401</v>
      </c>
      <c r="D253" s="125" t="s">
        <v>133</v>
      </c>
      <c r="E253" s="126" t="s">
        <v>402</v>
      </c>
      <c r="F253" s="127" t="s">
        <v>403</v>
      </c>
      <c r="G253" s="128" t="s">
        <v>242</v>
      </c>
      <c r="H253" s="129">
        <v>0.02</v>
      </c>
      <c r="I253" s="130">
        <v>0</v>
      </c>
      <c r="J253" s="130">
        <f t="shared" si="10"/>
        <v>0</v>
      </c>
      <c r="K253" s="131"/>
      <c r="L253" s="28"/>
      <c r="M253" s="132" t="s">
        <v>1</v>
      </c>
      <c r="N253" s="133" t="s">
        <v>39</v>
      </c>
      <c r="O253" s="134">
        <v>1.421</v>
      </c>
      <c r="P253" s="134">
        <f t="shared" si="11"/>
        <v>2.8420000000000001E-2</v>
      </c>
      <c r="Q253" s="134">
        <v>0</v>
      </c>
      <c r="R253" s="134">
        <f t="shared" si="12"/>
        <v>0</v>
      </c>
      <c r="S253" s="134">
        <v>0</v>
      </c>
      <c r="T253" s="135">
        <f t="shared" si="13"/>
        <v>0</v>
      </c>
      <c r="AR253" s="136" t="s">
        <v>205</v>
      </c>
      <c r="AT253" s="136" t="s">
        <v>133</v>
      </c>
      <c r="AU253" s="136" t="s">
        <v>137</v>
      </c>
      <c r="AY253" s="16" t="s">
        <v>130</v>
      </c>
      <c r="BE253" s="137">
        <f t="shared" si="14"/>
        <v>0</v>
      </c>
      <c r="BF253" s="137">
        <f t="shared" si="15"/>
        <v>0</v>
      </c>
      <c r="BG253" s="137">
        <f t="shared" si="16"/>
        <v>0</v>
      </c>
      <c r="BH253" s="137">
        <f t="shared" si="17"/>
        <v>0</v>
      </c>
      <c r="BI253" s="137">
        <f t="shared" si="18"/>
        <v>0</v>
      </c>
      <c r="BJ253" s="16" t="s">
        <v>137</v>
      </c>
      <c r="BK253" s="137">
        <f t="shared" si="19"/>
        <v>0</v>
      </c>
      <c r="BL253" s="16" t="s">
        <v>205</v>
      </c>
      <c r="BM253" s="136" t="s">
        <v>404</v>
      </c>
    </row>
    <row r="254" spans="2:65" s="1" customFormat="1" ht="21.75" customHeight="1" x14ac:dyDescent="0.2">
      <c r="B254" s="124"/>
      <c r="C254" s="125" t="s">
        <v>405</v>
      </c>
      <c r="D254" s="125" t="s">
        <v>133</v>
      </c>
      <c r="E254" s="126" t="s">
        <v>406</v>
      </c>
      <c r="F254" s="127" t="s">
        <v>407</v>
      </c>
      <c r="G254" s="128" t="s">
        <v>242</v>
      </c>
      <c r="H254" s="129">
        <v>0.02</v>
      </c>
      <c r="I254" s="130">
        <v>0</v>
      </c>
      <c r="J254" s="130">
        <f t="shared" si="10"/>
        <v>0</v>
      </c>
      <c r="K254" s="131"/>
      <c r="L254" s="28"/>
      <c r="M254" s="132" t="s">
        <v>1</v>
      </c>
      <c r="N254" s="133" t="s">
        <v>39</v>
      </c>
      <c r="O254" s="134">
        <v>1.18</v>
      </c>
      <c r="P254" s="134">
        <f t="shared" si="11"/>
        <v>2.3599999999999999E-2</v>
      </c>
      <c r="Q254" s="134">
        <v>0</v>
      </c>
      <c r="R254" s="134">
        <f t="shared" si="12"/>
        <v>0</v>
      </c>
      <c r="S254" s="134">
        <v>0</v>
      </c>
      <c r="T254" s="135">
        <f t="shared" si="13"/>
        <v>0</v>
      </c>
      <c r="AR254" s="136" t="s">
        <v>205</v>
      </c>
      <c r="AT254" s="136" t="s">
        <v>133</v>
      </c>
      <c r="AU254" s="136" t="s">
        <v>137</v>
      </c>
      <c r="AY254" s="16" t="s">
        <v>130</v>
      </c>
      <c r="BE254" s="137">
        <f t="shared" si="14"/>
        <v>0</v>
      </c>
      <c r="BF254" s="137">
        <f t="shared" si="15"/>
        <v>0</v>
      </c>
      <c r="BG254" s="137">
        <f t="shared" si="16"/>
        <v>0</v>
      </c>
      <c r="BH254" s="137">
        <f t="shared" si="17"/>
        <v>0</v>
      </c>
      <c r="BI254" s="137">
        <f t="shared" si="18"/>
        <v>0</v>
      </c>
      <c r="BJ254" s="16" t="s">
        <v>137</v>
      </c>
      <c r="BK254" s="137">
        <f t="shared" si="19"/>
        <v>0</v>
      </c>
      <c r="BL254" s="16" t="s">
        <v>205</v>
      </c>
      <c r="BM254" s="136" t="s">
        <v>408</v>
      </c>
    </row>
    <row r="255" spans="2:65" s="11" customFormat="1" ht="22.9" customHeight="1" x14ac:dyDescent="0.2">
      <c r="B255" s="113"/>
      <c r="D255" s="114" t="s">
        <v>72</v>
      </c>
      <c r="E255" s="122" t="s">
        <v>409</v>
      </c>
      <c r="F255" s="122" t="s">
        <v>410</v>
      </c>
      <c r="I255" s="12"/>
      <c r="J255" s="123">
        <f>BK255</f>
        <v>0</v>
      </c>
      <c r="L255" s="113"/>
      <c r="M255" s="117"/>
      <c r="P255" s="118">
        <f>SUM(P256:P276)</f>
        <v>8.9601350000000028</v>
      </c>
      <c r="R255" s="118">
        <f>SUM(R256:R276)</f>
        <v>6.4780000000000004E-2</v>
      </c>
      <c r="T255" s="119">
        <f>SUM(T256:T276)</f>
        <v>7.775E-2</v>
      </c>
      <c r="AR255" s="114" t="s">
        <v>137</v>
      </c>
      <c r="AT255" s="120" t="s">
        <v>72</v>
      </c>
      <c r="AU255" s="120" t="s">
        <v>81</v>
      </c>
      <c r="AY255" s="114" t="s">
        <v>130</v>
      </c>
      <c r="BK255" s="121">
        <f>SUM(BK256:BK276)</f>
        <v>0</v>
      </c>
    </row>
    <row r="256" spans="2:65" s="1" customFormat="1" ht="16.5" customHeight="1" x14ac:dyDescent="0.2">
      <c r="B256" s="124"/>
      <c r="C256" s="125" t="s">
        <v>411</v>
      </c>
      <c r="D256" s="125" t="s">
        <v>133</v>
      </c>
      <c r="E256" s="126" t="s">
        <v>412</v>
      </c>
      <c r="F256" s="127" t="s">
        <v>413</v>
      </c>
      <c r="G256" s="128" t="s">
        <v>387</v>
      </c>
      <c r="H256" s="129">
        <v>1</v>
      </c>
      <c r="I256" s="14"/>
      <c r="J256" s="130">
        <f t="shared" ref="J256:J276" si="20">ROUND(I256*H256,2)</f>
        <v>0</v>
      </c>
      <c r="K256" s="131"/>
      <c r="L256" s="28"/>
      <c r="M256" s="132" t="s">
        <v>1</v>
      </c>
      <c r="N256" s="133" t="s">
        <v>39</v>
      </c>
      <c r="O256" s="134">
        <v>0.54800000000000004</v>
      </c>
      <c r="P256" s="134">
        <f t="shared" ref="P256:P276" si="21">O256*H256</f>
        <v>0.54800000000000004</v>
      </c>
      <c r="Q256" s="134">
        <v>0</v>
      </c>
      <c r="R256" s="134">
        <f t="shared" ref="R256:R276" si="22">Q256*H256</f>
        <v>0</v>
      </c>
      <c r="S256" s="134">
        <v>1.933E-2</v>
      </c>
      <c r="T256" s="135">
        <f t="shared" ref="T256:T276" si="23">S256*H256</f>
        <v>1.933E-2</v>
      </c>
      <c r="AR256" s="136" t="s">
        <v>205</v>
      </c>
      <c r="AT256" s="136" t="s">
        <v>133</v>
      </c>
      <c r="AU256" s="136" t="s">
        <v>137</v>
      </c>
      <c r="AY256" s="16" t="s">
        <v>130</v>
      </c>
      <c r="BE256" s="137">
        <f t="shared" ref="BE256:BE276" si="24">IF(N256="základní",J256,0)</f>
        <v>0</v>
      </c>
      <c r="BF256" s="137">
        <f t="shared" ref="BF256:BF276" si="25">IF(N256="snížená",J256,0)</f>
        <v>0</v>
      </c>
      <c r="BG256" s="137">
        <f t="shared" ref="BG256:BG276" si="26">IF(N256="zákl. přenesená",J256,0)</f>
        <v>0</v>
      </c>
      <c r="BH256" s="137">
        <f t="shared" ref="BH256:BH276" si="27">IF(N256="sníž. přenesená",J256,0)</f>
        <v>0</v>
      </c>
      <c r="BI256" s="137">
        <f t="shared" ref="BI256:BI276" si="28">IF(N256="nulová",J256,0)</f>
        <v>0</v>
      </c>
      <c r="BJ256" s="16" t="s">
        <v>137</v>
      </c>
      <c r="BK256" s="137">
        <f t="shared" ref="BK256:BK276" si="29">ROUND(I256*H256,2)</f>
        <v>0</v>
      </c>
      <c r="BL256" s="16" t="s">
        <v>205</v>
      </c>
      <c r="BM256" s="136" t="s">
        <v>414</v>
      </c>
    </row>
    <row r="257" spans="2:65" s="1" customFormat="1" ht="21.75" customHeight="1" x14ac:dyDescent="0.2">
      <c r="B257" s="124"/>
      <c r="C257" s="125" t="s">
        <v>415</v>
      </c>
      <c r="D257" s="125" t="s">
        <v>133</v>
      </c>
      <c r="E257" s="126" t="s">
        <v>416</v>
      </c>
      <c r="F257" s="127" t="s">
        <v>417</v>
      </c>
      <c r="G257" s="128" t="s">
        <v>387</v>
      </c>
      <c r="H257" s="129">
        <v>1</v>
      </c>
      <c r="I257" s="130">
        <v>0</v>
      </c>
      <c r="J257" s="130">
        <f t="shared" si="20"/>
        <v>0</v>
      </c>
      <c r="K257" s="131"/>
      <c r="L257" s="28"/>
      <c r="M257" s="132" t="s">
        <v>1</v>
      </c>
      <c r="N257" s="133" t="s">
        <v>39</v>
      </c>
      <c r="O257" s="134">
        <v>0.95</v>
      </c>
      <c r="P257" s="134">
        <f t="shared" si="21"/>
        <v>0.95</v>
      </c>
      <c r="Q257" s="134">
        <v>1.3820000000000001E-2</v>
      </c>
      <c r="R257" s="134">
        <f t="shared" si="22"/>
        <v>1.3820000000000001E-2</v>
      </c>
      <c r="S257" s="134">
        <v>0</v>
      </c>
      <c r="T257" s="135">
        <f t="shared" si="23"/>
        <v>0</v>
      </c>
      <c r="AR257" s="136" t="s">
        <v>205</v>
      </c>
      <c r="AT257" s="136" t="s">
        <v>133</v>
      </c>
      <c r="AU257" s="136" t="s">
        <v>137</v>
      </c>
      <c r="AY257" s="16" t="s">
        <v>130</v>
      </c>
      <c r="BE257" s="137">
        <f t="shared" si="24"/>
        <v>0</v>
      </c>
      <c r="BF257" s="137">
        <f t="shared" si="25"/>
        <v>0</v>
      </c>
      <c r="BG257" s="137">
        <f t="shared" si="26"/>
        <v>0</v>
      </c>
      <c r="BH257" s="137">
        <f t="shared" si="27"/>
        <v>0</v>
      </c>
      <c r="BI257" s="137">
        <f t="shared" si="28"/>
        <v>0</v>
      </c>
      <c r="BJ257" s="16" t="s">
        <v>137</v>
      </c>
      <c r="BK257" s="137">
        <f t="shared" si="29"/>
        <v>0</v>
      </c>
      <c r="BL257" s="16" t="s">
        <v>205</v>
      </c>
      <c r="BM257" s="136" t="s">
        <v>418</v>
      </c>
    </row>
    <row r="258" spans="2:65" s="1" customFormat="1" ht="16.5" customHeight="1" x14ac:dyDescent="0.2">
      <c r="B258" s="124"/>
      <c r="C258" s="125" t="s">
        <v>419</v>
      </c>
      <c r="D258" s="125" t="s">
        <v>133</v>
      </c>
      <c r="E258" s="126" t="s">
        <v>420</v>
      </c>
      <c r="F258" s="127" t="s">
        <v>421</v>
      </c>
      <c r="G258" s="128" t="s">
        <v>387</v>
      </c>
      <c r="H258" s="129">
        <v>1</v>
      </c>
      <c r="I258" s="12"/>
      <c r="J258" s="130">
        <f t="shared" si="20"/>
        <v>0</v>
      </c>
      <c r="K258" s="131"/>
      <c r="L258" s="28"/>
      <c r="M258" s="132" t="s">
        <v>1</v>
      </c>
      <c r="N258" s="133" t="s">
        <v>39</v>
      </c>
      <c r="O258" s="134">
        <v>0.36199999999999999</v>
      </c>
      <c r="P258" s="134">
        <f t="shared" si="21"/>
        <v>0.36199999999999999</v>
      </c>
      <c r="Q258" s="134">
        <v>0</v>
      </c>
      <c r="R258" s="134">
        <f t="shared" si="22"/>
        <v>0</v>
      </c>
      <c r="S258" s="134">
        <v>1.9460000000000002E-2</v>
      </c>
      <c r="T258" s="135">
        <f t="shared" si="23"/>
        <v>1.9460000000000002E-2</v>
      </c>
      <c r="AR258" s="136" t="s">
        <v>205</v>
      </c>
      <c r="AT258" s="136" t="s">
        <v>133</v>
      </c>
      <c r="AU258" s="136" t="s">
        <v>137</v>
      </c>
      <c r="AY258" s="16" t="s">
        <v>130</v>
      </c>
      <c r="BE258" s="137">
        <f t="shared" si="24"/>
        <v>0</v>
      </c>
      <c r="BF258" s="137">
        <f t="shared" si="25"/>
        <v>0</v>
      </c>
      <c r="BG258" s="137">
        <f t="shared" si="26"/>
        <v>0</v>
      </c>
      <c r="BH258" s="137">
        <f t="shared" si="27"/>
        <v>0</v>
      </c>
      <c r="BI258" s="137">
        <f t="shared" si="28"/>
        <v>0</v>
      </c>
      <c r="BJ258" s="16" t="s">
        <v>137</v>
      </c>
      <c r="BK258" s="137">
        <f t="shared" si="29"/>
        <v>0</v>
      </c>
      <c r="BL258" s="16" t="s">
        <v>205</v>
      </c>
      <c r="BM258" s="136" t="s">
        <v>422</v>
      </c>
    </row>
    <row r="259" spans="2:65" s="1" customFormat="1" ht="21.75" customHeight="1" x14ac:dyDescent="0.2">
      <c r="B259" s="124"/>
      <c r="C259" s="125" t="s">
        <v>423</v>
      </c>
      <c r="D259" s="125" t="s">
        <v>133</v>
      </c>
      <c r="E259" s="126" t="s">
        <v>424</v>
      </c>
      <c r="F259" s="127" t="s">
        <v>425</v>
      </c>
      <c r="G259" s="128" t="s">
        <v>387</v>
      </c>
      <c r="H259" s="129">
        <v>1</v>
      </c>
      <c r="I259" s="14"/>
      <c r="J259" s="130">
        <f t="shared" si="20"/>
        <v>0</v>
      </c>
      <c r="K259" s="131"/>
      <c r="L259" s="28"/>
      <c r="M259" s="132" t="s">
        <v>1</v>
      </c>
      <c r="N259" s="133" t="s">
        <v>39</v>
      </c>
      <c r="O259" s="134">
        <v>1.1000000000000001</v>
      </c>
      <c r="P259" s="134">
        <f t="shared" si="21"/>
        <v>1.1000000000000001</v>
      </c>
      <c r="Q259" s="134">
        <v>1.375E-2</v>
      </c>
      <c r="R259" s="134">
        <f t="shared" si="22"/>
        <v>1.375E-2</v>
      </c>
      <c r="S259" s="134">
        <v>0</v>
      </c>
      <c r="T259" s="135">
        <f t="shared" si="23"/>
        <v>0</v>
      </c>
      <c r="AR259" s="136" t="s">
        <v>205</v>
      </c>
      <c r="AT259" s="136" t="s">
        <v>133</v>
      </c>
      <c r="AU259" s="136" t="s">
        <v>137</v>
      </c>
      <c r="AY259" s="16" t="s">
        <v>130</v>
      </c>
      <c r="BE259" s="137">
        <f t="shared" si="24"/>
        <v>0</v>
      </c>
      <c r="BF259" s="137">
        <f t="shared" si="25"/>
        <v>0</v>
      </c>
      <c r="BG259" s="137">
        <f t="shared" si="26"/>
        <v>0</v>
      </c>
      <c r="BH259" s="137">
        <f t="shared" si="27"/>
        <v>0</v>
      </c>
      <c r="BI259" s="137">
        <f t="shared" si="28"/>
        <v>0</v>
      </c>
      <c r="BJ259" s="16" t="s">
        <v>137</v>
      </c>
      <c r="BK259" s="137">
        <f t="shared" si="29"/>
        <v>0</v>
      </c>
      <c r="BL259" s="16" t="s">
        <v>205</v>
      </c>
      <c r="BM259" s="136" t="s">
        <v>426</v>
      </c>
    </row>
    <row r="260" spans="2:65" s="1" customFormat="1" ht="16.5" customHeight="1" x14ac:dyDescent="0.2">
      <c r="B260" s="124"/>
      <c r="C260" s="125" t="s">
        <v>427</v>
      </c>
      <c r="D260" s="125" t="s">
        <v>133</v>
      </c>
      <c r="E260" s="126" t="s">
        <v>428</v>
      </c>
      <c r="F260" s="127" t="s">
        <v>429</v>
      </c>
      <c r="G260" s="128" t="s">
        <v>387</v>
      </c>
      <c r="H260" s="129">
        <v>1</v>
      </c>
      <c r="I260" s="12"/>
      <c r="J260" s="130">
        <f t="shared" si="20"/>
        <v>0</v>
      </c>
      <c r="K260" s="131"/>
      <c r="L260" s="28"/>
      <c r="M260" s="132" t="s">
        <v>1</v>
      </c>
      <c r="N260" s="133" t="s">
        <v>39</v>
      </c>
      <c r="O260" s="134">
        <v>0.45500000000000002</v>
      </c>
      <c r="P260" s="134">
        <f t="shared" si="21"/>
        <v>0.45500000000000002</v>
      </c>
      <c r="Q260" s="134">
        <v>0</v>
      </c>
      <c r="R260" s="134">
        <f t="shared" si="22"/>
        <v>0</v>
      </c>
      <c r="S260" s="134">
        <v>3.2899999999999999E-2</v>
      </c>
      <c r="T260" s="135">
        <f t="shared" si="23"/>
        <v>3.2899999999999999E-2</v>
      </c>
      <c r="AR260" s="136" t="s">
        <v>205</v>
      </c>
      <c r="AT260" s="136" t="s">
        <v>133</v>
      </c>
      <c r="AU260" s="136" t="s">
        <v>137</v>
      </c>
      <c r="AY260" s="16" t="s">
        <v>130</v>
      </c>
      <c r="BE260" s="137">
        <f t="shared" si="24"/>
        <v>0</v>
      </c>
      <c r="BF260" s="137">
        <f t="shared" si="25"/>
        <v>0</v>
      </c>
      <c r="BG260" s="137">
        <f t="shared" si="26"/>
        <v>0</v>
      </c>
      <c r="BH260" s="137">
        <f t="shared" si="27"/>
        <v>0</v>
      </c>
      <c r="BI260" s="137">
        <f t="shared" si="28"/>
        <v>0</v>
      </c>
      <c r="BJ260" s="16" t="s">
        <v>137</v>
      </c>
      <c r="BK260" s="137">
        <f t="shared" si="29"/>
        <v>0</v>
      </c>
      <c r="BL260" s="16" t="s">
        <v>205</v>
      </c>
      <c r="BM260" s="136" t="s">
        <v>430</v>
      </c>
    </row>
    <row r="261" spans="2:65" s="1" customFormat="1" ht="21.75" customHeight="1" x14ac:dyDescent="0.2">
      <c r="B261" s="124"/>
      <c r="C261" s="125" t="s">
        <v>431</v>
      </c>
      <c r="D261" s="125" t="s">
        <v>133</v>
      </c>
      <c r="E261" s="126" t="s">
        <v>432</v>
      </c>
      <c r="F261" s="127" t="s">
        <v>433</v>
      </c>
      <c r="G261" s="128" t="s">
        <v>387</v>
      </c>
      <c r="H261" s="129">
        <v>1</v>
      </c>
      <c r="I261" s="13"/>
      <c r="J261" s="130">
        <f t="shared" si="20"/>
        <v>0</v>
      </c>
      <c r="K261" s="131"/>
      <c r="L261" s="28"/>
      <c r="M261" s="132" t="s">
        <v>1</v>
      </c>
      <c r="N261" s="133" t="s">
        <v>39</v>
      </c>
      <c r="O261" s="134">
        <v>2</v>
      </c>
      <c r="P261" s="134">
        <f t="shared" si="21"/>
        <v>2</v>
      </c>
      <c r="Q261" s="134">
        <v>1.5339999999999999E-2</v>
      </c>
      <c r="R261" s="134">
        <f t="shared" si="22"/>
        <v>1.5339999999999999E-2</v>
      </c>
      <c r="S261" s="134">
        <v>0</v>
      </c>
      <c r="T261" s="135">
        <f t="shared" si="23"/>
        <v>0</v>
      </c>
      <c r="AR261" s="136" t="s">
        <v>205</v>
      </c>
      <c r="AT261" s="136" t="s">
        <v>133</v>
      </c>
      <c r="AU261" s="136" t="s">
        <v>137</v>
      </c>
      <c r="AY261" s="16" t="s">
        <v>130</v>
      </c>
      <c r="BE261" s="137">
        <f t="shared" si="24"/>
        <v>0</v>
      </c>
      <c r="BF261" s="137">
        <f t="shared" si="25"/>
        <v>0</v>
      </c>
      <c r="BG261" s="137">
        <f t="shared" si="26"/>
        <v>0</v>
      </c>
      <c r="BH261" s="137">
        <f t="shared" si="27"/>
        <v>0</v>
      </c>
      <c r="BI261" s="137">
        <f t="shared" si="28"/>
        <v>0</v>
      </c>
      <c r="BJ261" s="16" t="s">
        <v>137</v>
      </c>
      <c r="BK261" s="137">
        <f t="shared" si="29"/>
        <v>0</v>
      </c>
      <c r="BL261" s="16" t="s">
        <v>205</v>
      </c>
      <c r="BM261" s="136" t="s">
        <v>434</v>
      </c>
    </row>
    <row r="262" spans="2:65" s="1" customFormat="1" ht="21.75" customHeight="1" x14ac:dyDescent="0.2">
      <c r="B262" s="124"/>
      <c r="C262" s="156" t="s">
        <v>435</v>
      </c>
      <c r="D262" s="156" t="s">
        <v>206</v>
      </c>
      <c r="E262" s="157" t="s">
        <v>436</v>
      </c>
      <c r="F262" s="158" t="s">
        <v>437</v>
      </c>
      <c r="G262" s="159" t="s">
        <v>203</v>
      </c>
      <c r="H262" s="160">
        <v>1</v>
      </c>
      <c r="I262" s="130">
        <v>0</v>
      </c>
      <c r="J262" s="161">
        <f t="shared" si="20"/>
        <v>0</v>
      </c>
      <c r="K262" s="162"/>
      <c r="L262" s="163"/>
      <c r="M262" s="164" t="s">
        <v>1</v>
      </c>
      <c r="N262" s="165" t="s">
        <v>39</v>
      </c>
      <c r="O262" s="134">
        <v>0</v>
      </c>
      <c r="P262" s="134">
        <f t="shared" si="21"/>
        <v>0</v>
      </c>
      <c r="Q262" s="134">
        <v>2.5000000000000001E-3</v>
      </c>
      <c r="R262" s="134">
        <f t="shared" si="22"/>
        <v>2.5000000000000001E-3</v>
      </c>
      <c r="S262" s="134">
        <v>0</v>
      </c>
      <c r="T262" s="135">
        <f t="shared" si="23"/>
        <v>0</v>
      </c>
      <c r="AR262" s="136" t="s">
        <v>290</v>
      </c>
      <c r="AT262" s="136" t="s">
        <v>206</v>
      </c>
      <c r="AU262" s="136" t="s">
        <v>137</v>
      </c>
      <c r="AY262" s="16" t="s">
        <v>130</v>
      </c>
      <c r="BE262" s="137">
        <f t="shared" si="24"/>
        <v>0</v>
      </c>
      <c r="BF262" s="137">
        <f t="shared" si="25"/>
        <v>0</v>
      </c>
      <c r="BG262" s="137">
        <f t="shared" si="26"/>
        <v>0</v>
      </c>
      <c r="BH262" s="137">
        <f t="shared" si="27"/>
        <v>0</v>
      </c>
      <c r="BI262" s="137">
        <f t="shared" si="28"/>
        <v>0</v>
      </c>
      <c r="BJ262" s="16" t="s">
        <v>137</v>
      </c>
      <c r="BK262" s="137">
        <f t="shared" si="29"/>
        <v>0</v>
      </c>
      <c r="BL262" s="16" t="s">
        <v>205</v>
      </c>
      <c r="BM262" s="136" t="s">
        <v>438</v>
      </c>
    </row>
    <row r="263" spans="2:65" s="1" customFormat="1" ht="21.75" customHeight="1" x14ac:dyDescent="0.2">
      <c r="B263" s="124"/>
      <c r="C263" s="156" t="s">
        <v>439</v>
      </c>
      <c r="D263" s="156" t="s">
        <v>206</v>
      </c>
      <c r="E263" s="157" t="s">
        <v>440</v>
      </c>
      <c r="F263" s="158" t="s">
        <v>441</v>
      </c>
      <c r="G263" s="159" t="s">
        <v>203</v>
      </c>
      <c r="H263" s="160">
        <v>1</v>
      </c>
      <c r="I263" s="130">
        <v>0</v>
      </c>
      <c r="J263" s="161">
        <f t="shared" si="20"/>
        <v>0</v>
      </c>
      <c r="K263" s="162"/>
      <c r="L263" s="163"/>
      <c r="M263" s="164" t="s">
        <v>1</v>
      </c>
      <c r="N263" s="165" t="s">
        <v>39</v>
      </c>
      <c r="O263" s="134">
        <v>0</v>
      </c>
      <c r="P263" s="134">
        <f t="shared" si="21"/>
        <v>0</v>
      </c>
      <c r="Q263" s="134">
        <v>3.5000000000000001E-3</v>
      </c>
      <c r="R263" s="134">
        <f t="shared" si="22"/>
        <v>3.5000000000000001E-3</v>
      </c>
      <c r="S263" s="134">
        <v>0</v>
      </c>
      <c r="T263" s="135">
        <f t="shared" si="23"/>
        <v>0</v>
      </c>
      <c r="AR263" s="136" t="s">
        <v>290</v>
      </c>
      <c r="AT263" s="136" t="s">
        <v>206</v>
      </c>
      <c r="AU263" s="136" t="s">
        <v>137</v>
      </c>
      <c r="AY263" s="16" t="s">
        <v>130</v>
      </c>
      <c r="BE263" s="137">
        <f t="shared" si="24"/>
        <v>0</v>
      </c>
      <c r="BF263" s="137">
        <f t="shared" si="25"/>
        <v>0</v>
      </c>
      <c r="BG263" s="137">
        <f t="shared" si="26"/>
        <v>0</v>
      </c>
      <c r="BH263" s="137">
        <f t="shared" si="27"/>
        <v>0</v>
      </c>
      <c r="BI263" s="137">
        <f t="shared" si="28"/>
        <v>0</v>
      </c>
      <c r="BJ263" s="16" t="s">
        <v>137</v>
      </c>
      <c r="BK263" s="137">
        <f t="shared" si="29"/>
        <v>0</v>
      </c>
      <c r="BL263" s="16" t="s">
        <v>205</v>
      </c>
      <c r="BM263" s="136" t="s">
        <v>442</v>
      </c>
    </row>
    <row r="264" spans="2:65" s="1" customFormat="1" ht="16.5" customHeight="1" x14ac:dyDescent="0.2">
      <c r="B264" s="124"/>
      <c r="C264" s="156" t="s">
        <v>443</v>
      </c>
      <c r="D264" s="156" t="s">
        <v>206</v>
      </c>
      <c r="E264" s="157" t="s">
        <v>444</v>
      </c>
      <c r="F264" s="158" t="s">
        <v>445</v>
      </c>
      <c r="G264" s="159" t="s">
        <v>203</v>
      </c>
      <c r="H264" s="160">
        <v>1</v>
      </c>
      <c r="I264" s="12"/>
      <c r="J264" s="161">
        <f t="shared" si="20"/>
        <v>0</v>
      </c>
      <c r="K264" s="162"/>
      <c r="L264" s="163"/>
      <c r="M264" s="164" t="s">
        <v>1</v>
      </c>
      <c r="N264" s="165" t="s">
        <v>39</v>
      </c>
      <c r="O264" s="134">
        <v>0</v>
      </c>
      <c r="P264" s="134">
        <f t="shared" si="21"/>
        <v>0</v>
      </c>
      <c r="Q264" s="134">
        <v>1.2999999999999999E-3</v>
      </c>
      <c r="R264" s="134">
        <f t="shared" si="22"/>
        <v>1.2999999999999999E-3</v>
      </c>
      <c r="S264" s="134">
        <v>0</v>
      </c>
      <c r="T264" s="135">
        <f t="shared" si="23"/>
        <v>0</v>
      </c>
      <c r="AR264" s="136" t="s">
        <v>290</v>
      </c>
      <c r="AT264" s="136" t="s">
        <v>206</v>
      </c>
      <c r="AU264" s="136" t="s">
        <v>137</v>
      </c>
      <c r="AY264" s="16" t="s">
        <v>130</v>
      </c>
      <c r="BE264" s="137">
        <f t="shared" si="24"/>
        <v>0</v>
      </c>
      <c r="BF264" s="137">
        <f t="shared" si="25"/>
        <v>0</v>
      </c>
      <c r="BG264" s="137">
        <f t="shared" si="26"/>
        <v>0</v>
      </c>
      <c r="BH264" s="137">
        <f t="shared" si="27"/>
        <v>0</v>
      </c>
      <c r="BI264" s="137">
        <f t="shared" si="28"/>
        <v>0</v>
      </c>
      <c r="BJ264" s="16" t="s">
        <v>137</v>
      </c>
      <c r="BK264" s="137">
        <f t="shared" si="29"/>
        <v>0</v>
      </c>
      <c r="BL264" s="16" t="s">
        <v>205</v>
      </c>
      <c r="BM264" s="136" t="s">
        <v>446</v>
      </c>
    </row>
    <row r="265" spans="2:65" s="1" customFormat="1" ht="16.5" customHeight="1" x14ac:dyDescent="0.2">
      <c r="B265" s="124"/>
      <c r="C265" s="125" t="s">
        <v>447</v>
      </c>
      <c r="D265" s="125" t="s">
        <v>133</v>
      </c>
      <c r="E265" s="126" t="s">
        <v>448</v>
      </c>
      <c r="F265" s="127" t="s">
        <v>449</v>
      </c>
      <c r="G265" s="128" t="s">
        <v>203</v>
      </c>
      <c r="H265" s="129">
        <v>6</v>
      </c>
      <c r="I265" s="14"/>
      <c r="J265" s="130">
        <f t="shared" si="20"/>
        <v>0</v>
      </c>
      <c r="K265" s="131"/>
      <c r="L265" s="28"/>
      <c r="M265" s="132" t="s">
        <v>1</v>
      </c>
      <c r="N265" s="133" t="s">
        <v>39</v>
      </c>
      <c r="O265" s="134">
        <v>0.114</v>
      </c>
      <c r="P265" s="134">
        <f t="shared" si="21"/>
        <v>0.68400000000000005</v>
      </c>
      <c r="Q265" s="134">
        <v>0</v>
      </c>
      <c r="R265" s="134">
        <f t="shared" si="22"/>
        <v>0</v>
      </c>
      <c r="S265" s="134">
        <v>4.8999999999999998E-4</v>
      </c>
      <c r="T265" s="135">
        <f t="shared" si="23"/>
        <v>2.9399999999999999E-3</v>
      </c>
      <c r="AR265" s="136" t="s">
        <v>205</v>
      </c>
      <c r="AT265" s="136" t="s">
        <v>133</v>
      </c>
      <c r="AU265" s="136" t="s">
        <v>137</v>
      </c>
      <c r="AY265" s="16" t="s">
        <v>130</v>
      </c>
      <c r="BE265" s="137">
        <f t="shared" si="24"/>
        <v>0</v>
      </c>
      <c r="BF265" s="137">
        <f t="shared" si="25"/>
        <v>0</v>
      </c>
      <c r="BG265" s="137">
        <f t="shared" si="26"/>
        <v>0</v>
      </c>
      <c r="BH265" s="137">
        <f t="shared" si="27"/>
        <v>0</v>
      </c>
      <c r="BI265" s="137">
        <f t="shared" si="28"/>
        <v>0</v>
      </c>
      <c r="BJ265" s="16" t="s">
        <v>137</v>
      </c>
      <c r="BK265" s="137">
        <f t="shared" si="29"/>
        <v>0</v>
      </c>
      <c r="BL265" s="16" t="s">
        <v>205</v>
      </c>
      <c r="BM265" s="136" t="s">
        <v>450</v>
      </c>
    </row>
    <row r="266" spans="2:65" s="1" customFormat="1" ht="16.5" customHeight="1" x14ac:dyDescent="0.2">
      <c r="B266" s="124"/>
      <c r="C266" s="125" t="s">
        <v>451</v>
      </c>
      <c r="D266" s="125" t="s">
        <v>133</v>
      </c>
      <c r="E266" s="126" t="s">
        <v>452</v>
      </c>
      <c r="F266" s="127" t="s">
        <v>453</v>
      </c>
      <c r="G266" s="128" t="s">
        <v>387</v>
      </c>
      <c r="H266" s="129">
        <v>6</v>
      </c>
      <c r="I266" s="130">
        <v>0</v>
      </c>
      <c r="J266" s="130">
        <f t="shared" si="20"/>
        <v>0</v>
      </c>
      <c r="K266" s="131"/>
      <c r="L266" s="28"/>
      <c r="M266" s="132" t="s">
        <v>1</v>
      </c>
      <c r="N266" s="133" t="s">
        <v>39</v>
      </c>
      <c r="O266" s="134">
        <v>0.17599999999999999</v>
      </c>
      <c r="P266" s="134">
        <f t="shared" si="21"/>
        <v>1.056</v>
      </c>
      <c r="Q266" s="134">
        <v>1.89E-3</v>
      </c>
      <c r="R266" s="134">
        <f t="shared" si="22"/>
        <v>1.1339999999999999E-2</v>
      </c>
      <c r="S266" s="134">
        <v>0</v>
      </c>
      <c r="T266" s="135">
        <f t="shared" si="23"/>
        <v>0</v>
      </c>
      <c r="AR266" s="136" t="s">
        <v>205</v>
      </c>
      <c r="AT266" s="136" t="s">
        <v>133</v>
      </c>
      <c r="AU266" s="136" t="s">
        <v>137</v>
      </c>
      <c r="AY266" s="16" t="s">
        <v>130</v>
      </c>
      <c r="BE266" s="137">
        <f t="shared" si="24"/>
        <v>0</v>
      </c>
      <c r="BF266" s="137">
        <f t="shared" si="25"/>
        <v>0</v>
      </c>
      <c r="BG266" s="137">
        <f t="shared" si="26"/>
        <v>0</v>
      </c>
      <c r="BH266" s="137">
        <f t="shared" si="27"/>
        <v>0</v>
      </c>
      <c r="BI266" s="137">
        <f t="shared" si="28"/>
        <v>0</v>
      </c>
      <c r="BJ266" s="16" t="s">
        <v>137</v>
      </c>
      <c r="BK266" s="137">
        <f t="shared" si="29"/>
        <v>0</v>
      </c>
      <c r="BL266" s="16" t="s">
        <v>205</v>
      </c>
      <c r="BM266" s="136" t="s">
        <v>454</v>
      </c>
    </row>
    <row r="267" spans="2:65" s="1" customFormat="1" ht="16.5" customHeight="1" x14ac:dyDescent="0.2">
      <c r="B267" s="124"/>
      <c r="C267" s="125" t="s">
        <v>455</v>
      </c>
      <c r="D267" s="125" t="s">
        <v>133</v>
      </c>
      <c r="E267" s="126" t="s">
        <v>456</v>
      </c>
      <c r="F267" s="127" t="s">
        <v>457</v>
      </c>
      <c r="G267" s="128" t="s">
        <v>387</v>
      </c>
      <c r="H267" s="129">
        <v>2</v>
      </c>
      <c r="I267" s="12"/>
      <c r="J267" s="130">
        <f t="shared" si="20"/>
        <v>0</v>
      </c>
      <c r="K267" s="131"/>
      <c r="L267" s="28"/>
      <c r="M267" s="132" t="s">
        <v>1</v>
      </c>
      <c r="N267" s="133" t="s">
        <v>39</v>
      </c>
      <c r="O267" s="134">
        <v>0.217</v>
      </c>
      <c r="P267" s="134">
        <f t="shared" si="21"/>
        <v>0.434</v>
      </c>
      <c r="Q267" s="134">
        <v>0</v>
      </c>
      <c r="R267" s="134">
        <f t="shared" si="22"/>
        <v>0</v>
      </c>
      <c r="S267" s="134">
        <v>1.56E-3</v>
      </c>
      <c r="T267" s="135">
        <f t="shared" si="23"/>
        <v>3.1199999999999999E-3</v>
      </c>
      <c r="AR267" s="136" t="s">
        <v>205</v>
      </c>
      <c r="AT267" s="136" t="s">
        <v>133</v>
      </c>
      <c r="AU267" s="136" t="s">
        <v>137</v>
      </c>
      <c r="AY267" s="16" t="s">
        <v>130</v>
      </c>
      <c r="BE267" s="137">
        <f t="shared" si="24"/>
        <v>0</v>
      </c>
      <c r="BF267" s="137">
        <f t="shared" si="25"/>
        <v>0</v>
      </c>
      <c r="BG267" s="137">
        <f t="shared" si="26"/>
        <v>0</v>
      </c>
      <c r="BH267" s="137">
        <f t="shared" si="27"/>
        <v>0</v>
      </c>
      <c r="BI267" s="137">
        <f t="shared" si="28"/>
        <v>0</v>
      </c>
      <c r="BJ267" s="16" t="s">
        <v>137</v>
      </c>
      <c r="BK267" s="137">
        <f t="shared" si="29"/>
        <v>0</v>
      </c>
      <c r="BL267" s="16" t="s">
        <v>205</v>
      </c>
      <c r="BM267" s="136" t="s">
        <v>458</v>
      </c>
    </row>
    <row r="268" spans="2:65" s="1" customFormat="1" ht="16.5" customHeight="1" x14ac:dyDescent="0.2">
      <c r="B268" s="124"/>
      <c r="C268" s="125" t="s">
        <v>459</v>
      </c>
      <c r="D268" s="125" t="s">
        <v>133</v>
      </c>
      <c r="E268" s="126" t="s">
        <v>460</v>
      </c>
      <c r="F268" s="127" t="s">
        <v>461</v>
      </c>
      <c r="G268" s="128" t="s">
        <v>387</v>
      </c>
      <c r="H268" s="129">
        <v>1</v>
      </c>
      <c r="I268" s="14"/>
      <c r="J268" s="130">
        <f t="shared" si="20"/>
        <v>0</v>
      </c>
      <c r="K268" s="131"/>
      <c r="L268" s="28"/>
      <c r="M268" s="132" t="s">
        <v>1</v>
      </c>
      <c r="N268" s="133" t="s">
        <v>39</v>
      </c>
      <c r="O268" s="134">
        <v>0.2</v>
      </c>
      <c r="P268" s="134">
        <f t="shared" si="21"/>
        <v>0.2</v>
      </c>
      <c r="Q268" s="134">
        <v>1.8E-3</v>
      </c>
      <c r="R268" s="134">
        <f t="shared" si="22"/>
        <v>1.8E-3</v>
      </c>
      <c r="S268" s="134">
        <v>0</v>
      </c>
      <c r="T268" s="135">
        <f t="shared" si="23"/>
        <v>0</v>
      </c>
      <c r="AR268" s="136" t="s">
        <v>205</v>
      </c>
      <c r="AT268" s="136" t="s">
        <v>133</v>
      </c>
      <c r="AU268" s="136" t="s">
        <v>137</v>
      </c>
      <c r="AY268" s="16" t="s">
        <v>130</v>
      </c>
      <c r="BE268" s="137">
        <f t="shared" si="24"/>
        <v>0</v>
      </c>
      <c r="BF268" s="137">
        <f t="shared" si="25"/>
        <v>0</v>
      </c>
      <c r="BG268" s="137">
        <f t="shared" si="26"/>
        <v>0</v>
      </c>
      <c r="BH268" s="137">
        <f t="shared" si="27"/>
        <v>0</v>
      </c>
      <c r="BI268" s="137">
        <f t="shared" si="28"/>
        <v>0</v>
      </c>
      <c r="BJ268" s="16" t="s">
        <v>137</v>
      </c>
      <c r="BK268" s="137">
        <f t="shared" si="29"/>
        <v>0</v>
      </c>
      <c r="BL268" s="16" t="s">
        <v>205</v>
      </c>
      <c r="BM268" s="136" t="s">
        <v>462</v>
      </c>
    </row>
    <row r="269" spans="2:65" s="1" customFormat="1" ht="16.5" customHeight="1" x14ac:dyDescent="0.2">
      <c r="B269" s="124"/>
      <c r="C269" s="125" t="s">
        <v>463</v>
      </c>
      <c r="D269" s="125" t="s">
        <v>133</v>
      </c>
      <c r="E269" s="126" t="s">
        <v>464</v>
      </c>
      <c r="F269" s="127" t="s">
        <v>465</v>
      </c>
      <c r="G269" s="128" t="s">
        <v>203</v>
      </c>
      <c r="H269" s="129">
        <v>3</v>
      </c>
      <c r="I269" s="12"/>
      <c r="J269" s="130">
        <f t="shared" si="20"/>
        <v>0</v>
      </c>
      <c r="K269" s="131"/>
      <c r="L269" s="28"/>
      <c r="M269" s="132" t="s">
        <v>1</v>
      </c>
      <c r="N269" s="133" t="s">
        <v>39</v>
      </c>
      <c r="O269" s="134">
        <v>0.246</v>
      </c>
      <c r="P269" s="134">
        <f t="shared" si="21"/>
        <v>0.73799999999999999</v>
      </c>
      <c r="Q269" s="134">
        <v>1.3999999999999999E-4</v>
      </c>
      <c r="R269" s="134">
        <f t="shared" si="22"/>
        <v>4.1999999999999996E-4</v>
      </c>
      <c r="S269" s="134">
        <v>0</v>
      </c>
      <c r="T269" s="135">
        <f t="shared" si="23"/>
        <v>0</v>
      </c>
      <c r="AR269" s="136" t="s">
        <v>205</v>
      </c>
      <c r="AT269" s="136" t="s">
        <v>133</v>
      </c>
      <c r="AU269" s="136" t="s">
        <v>137</v>
      </c>
      <c r="AY269" s="16" t="s">
        <v>130</v>
      </c>
      <c r="BE269" s="137">
        <f t="shared" si="24"/>
        <v>0</v>
      </c>
      <c r="BF269" s="137">
        <f t="shared" si="25"/>
        <v>0</v>
      </c>
      <c r="BG269" s="137">
        <f t="shared" si="26"/>
        <v>0</v>
      </c>
      <c r="BH269" s="137">
        <f t="shared" si="27"/>
        <v>0</v>
      </c>
      <c r="BI269" s="137">
        <f t="shared" si="28"/>
        <v>0</v>
      </c>
      <c r="BJ269" s="16" t="s">
        <v>137</v>
      </c>
      <c r="BK269" s="137">
        <f t="shared" si="29"/>
        <v>0</v>
      </c>
      <c r="BL269" s="16" t="s">
        <v>205</v>
      </c>
      <c r="BM269" s="136" t="s">
        <v>466</v>
      </c>
    </row>
    <row r="270" spans="2:65" s="1" customFormat="1" ht="21.75" customHeight="1" x14ac:dyDescent="0.2">
      <c r="B270" s="124"/>
      <c r="C270" s="156" t="s">
        <v>467</v>
      </c>
      <c r="D270" s="156" t="s">
        <v>206</v>
      </c>
      <c r="E270" s="157" t="s">
        <v>468</v>
      </c>
      <c r="F270" s="158" t="s">
        <v>469</v>
      </c>
      <c r="G270" s="159" t="s">
        <v>203</v>
      </c>
      <c r="H270" s="160">
        <v>1</v>
      </c>
      <c r="I270" s="13"/>
      <c r="J270" s="161">
        <f t="shared" si="20"/>
        <v>0</v>
      </c>
      <c r="K270" s="162"/>
      <c r="L270" s="163"/>
      <c r="M270" s="164" t="s">
        <v>1</v>
      </c>
      <c r="N270" s="165" t="s">
        <v>39</v>
      </c>
      <c r="O270" s="134">
        <v>0</v>
      </c>
      <c r="P270" s="134">
        <f t="shared" si="21"/>
        <v>0</v>
      </c>
      <c r="Q270" s="134">
        <v>4.4000000000000002E-4</v>
      </c>
      <c r="R270" s="134">
        <f t="shared" si="22"/>
        <v>4.4000000000000002E-4</v>
      </c>
      <c r="S270" s="134">
        <v>0</v>
      </c>
      <c r="T270" s="135">
        <f t="shared" si="23"/>
        <v>0</v>
      </c>
      <c r="AR270" s="136" t="s">
        <v>290</v>
      </c>
      <c r="AT270" s="136" t="s">
        <v>206</v>
      </c>
      <c r="AU270" s="136" t="s">
        <v>137</v>
      </c>
      <c r="AY270" s="16" t="s">
        <v>130</v>
      </c>
      <c r="BE270" s="137">
        <f t="shared" si="24"/>
        <v>0</v>
      </c>
      <c r="BF270" s="137">
        <f t="shared" si="25"/>
        <v>0</v>
      </c>
      <c r="BG270" s="137">
        <f t="shared" si="26"/>
        <v>0</v>
      </c>
      <c r="BH270" s="137">
        <f t="shared" si="27"/>
        <v>0</v>
      </c>
      <c r="BI270" s="137">
        <f t="shared" si="28"/>
        <v>0</v>
      </c>
      <c r="BJ270" s="16" t="s">
        <v>137</v>
      </c>
      <c r="BK270" s="137">
        <f t="shared" si="29"/>
        <v>0</v>
      </c>
      <c r="BL270" s="16" t="s">
        <v>205</v>
      </c>
      <c r="BM270" s="136" t="s">
        <v>470</v>
      </c>
    </row>
    <row r="271" spans="2:65" s="1" customFormat="1" ht="21.75" customHeight="1" x14ac:dyDescent="0.2">
      <c r="B271" s="124"/>
      <c r="C271" s="156" t="s">
        <v>471</v>
      </c>
      <c r="D271" s="156" t="s">
        <v>206</v>
      </c>
      <c r="E271" s="157" t="s">
        <v>472</v>
      </c>
      <c r="F271" s="158" t="s">
        <v>473</v>
      </c>
      <c r="G271" s="159" t="s">
        <v>203</v>
      </c>
      <c r="H271" s="160">
        <v>1</v>
      </c>
      <c r="I271" s="130">
        <v>0</v>
      </c>
      <c r="J271" s="161">
        <f t="shared" si="20"/>
        <v>0</v>
      </c>
      <c r="K271" s="162"/>
      <c r="L271" s="163"/>
      <c r="M271" s="164" t="s">
        <v>1</v>
      </c>
      <c r="N271" s="165" t="s">
        <v>39</v>
      </c>
      <c r="O271" s="134">
        <v>0</v>
      </c>
      <c r="P271" s="134">
        <f t="shared" si="21"/>
        <v>0</v>
      </c>
      <c r="Q271" s="134">
        <v>0</v>
      </c>
      <c r="R271" s="134">
        <f t="shared" si="22"/>
        <v>0</v>
      </c>
      <c r="S271" s="134">
        <v>0</v>
      </c>
      <c r="T271" s="135">
        <f t="shared" si="23"/>
        <v>0</v>
      </c>
      <c r="AR271" s="136" t="s">
        <v>290</v>
      </c>
      <c r="AT271" s="136" t="s">
        <v>206</v>
      </c>
      <c r="AU271" s="136" t="s">
        <v>137</v>
      </c>
      <c r="AY271" s="16" t="s">
        <v>130</v>
      </c>
      <c r="BE271" s="137">
        <f t="shared" si="24"/>
        <v>0</v>
      </c>
      <c r="BF271" s="137">
        <f t="shared" si="25"/>
        <v>0</v>
      </c>
      <c r="BG271" s="137">
        <f t="shared" si="26"/>
        <v>0</v>
      </c>
      <c r="BH271" s="137">
        <f t="shared" si="27"/>
        <v>0</v>
      </c>
      <c r="BI271" s="137">
        <f t="shared" si="28"/>
        <v>0</v>
      </c>
      <c r="BJ271" s="16" t="s">
        <v>137</v>
      </c>
      <c r="BK271" s="137">
        <f t="shared" si="29"/>
        <v>0</v>
      </c>
      <c r="BL271" s="16" t="s">
        <v>205</v>
      </c>
      <c r="BM271" s="136" t="s">
        <v>474</v>
      </c>
    </row>
    <row r="272" spans="2:65" s="1" customFormat="1" ht="16.5" customHeight="1" x14ac:dyDescent="0.2">
      <c r="B272" s="124"/>
      <c r="C272" s="125" t="s">
        <v>475</v>
      </c>
      <c r="D272" s="125" t="s">
        <v>133</v>
      </c>
      <c r="E272" s="126" t="s">
        <v>476</v>
      </c>
      <c r="F272" s="127" t="s">
        <v>477</v>
      </c>
      <c r="G272" s="128" t="s">
        <v>203</v>
      </c>
      <c r="H272" s="129">
        <v>1</v>
      </c>
      <c r="I272" s="130">
        <v>0</v>
      </c>
      <c r="J272" s="130">
        <f t="shared" si="20"/>
        <v>0</v>
      </c>
      <c r="K272" s="131"/>
      <c r="L272" s="28"/>
      <c r="M272" s="132" t="s">
        <v>1</v>
      </c>
      <c r="N272" s="133" t="s">
        <v>39</v>
      </c>
      <c r="O272" s="134">
        <v>0.246</v>
      </c>
      <c r="P272" s="134">
        <f t="shared" si="21"/>
        <v>0.246</v>
      </c>
      <c r="Q272" s="134">
        <v>1.8000000000000001E-4</v>
      </c>
      <c r="R272" s="134">
        <f t="shared" si="22"/>
        <v>1.8000000000000001E-4</v>
      </c>
      <c r="S272" s="134">
        <v>0</v>
      </c>
      <c r="T272" s="135">
        <f t="shared" si="23"/>
        <v>0</v>
      </c>
      <c r="AR272" s="136" t="s">
        <v>205</v>
      </c>
      <c r="AT272" s="136" t="s">
        <v>133</v>
      </c>
      <c r="AU272" s="136" t="s">
        <v>137</v>
      </c>
      <c r="AY272" s="16" t="s">
        <v>130</v>
      </c>
      <c r="BE272" s="137">
        <f t="shared" si="24"/>
        <v>0</v>
      </c>
      <c r="BF272" s="137">
        <f t="shared" si="25"/>
        <v>0</v>
      </c>
      <c r="BG272" s="137">
        <f t="shared" si="26"/>
        <v>0</v>
      </c>
      <c r="BH272" s="137">
        <f t="shared" si="27"/>
        <v>0</v>
      </c>
      <c r="BI272" s="137">
        <f t="shared" si="28"/>
        <v>0</v>
      </c>
      <c r="BJ272" s="16" t="s">
        <v>137</v>
      </c>
      <c r="BK272" s="137">
        <f t="shared" si="29"/>
        <v>0</v>
      </c>
      <c r="BL272" s="16" t="s">
        <v>205</v>
      </c>
      <c r="BM272" s="136" t="s">
        <v>478</v>
      </c>
    </row>
    <row r="273" spans="2:65" s="1" customFormat="1" ht="21.75" customHeight="1" x14ac:dyDescent="0.2">
      <c r="B273" s="124"/>
      <c r="C273" s="156" t="s">
        <v>479</v>
      </c>
      <c r="D273" s="156" t="s">
        <v>206</v>
      </c>
      <c r="E273" s="157" t="s">
        <v>480</v>
      </c>
      <c r="F273" s="158" t="s">
        <v>481</v>
      </c>
      <c r="G273" s="159" t="s">
        <v>203</v>
      </c>
      <c r="H273" s="160">
        <v>1</v>
      </c>
      <c r="I273" s="12"/>
      <c r="J273" s="161">
        <f t="shared" si="20"/>
        <v>0</v>
      </c>
      <c r="K273" s="162"/>
      <c r="L273" s="163"/>
      <c r="M273" s="164" t="s">
        <v>1</v>
      </c>
      <c r="N273" s="165" t="s">
        <v>39</v>
      </c>
      <c r="O273" s="134">
        <v>0</v>
      </c>
      <c r="P273" s="134">
        <f t="shared" si="21"/>
        <v>0</v>
      </c>
      <c r="Q273" s="134">
        <v>3.8999999999999999E-4</v>
      </c>
      <c r="R273" s="134">
        <f t="shared" si="22"/>
        <v>3.8999999999999999E-4</v>
      </c>
      <c r="S273" s="134">
        <v>0</v>
      </c>
      <c r="T273" s="135">
        <f t="shared" si="23"/>
        <v>0</v>
      </c>
      <c r="AR273" s="136" t="s">
        <v>290</v>
      </c>
      <c r="AT273" s="136" t="s">
        <v>206</v>
      </c>
      <c r="AU273" s="136" t="s">
        <v>137</v>
      </c>
      <c r="AY273" s="16" t="s">
        <v>130</v>
      </c>
      <c r="BE273" s="137">
        <f t="shared" si="24"/>
        <v>0</v>
      </c>
      <c r="BF273" s="137">
        <f t="shared" si="25"/>
        <v>0</v>
      </c>
      <c r="BG273" s="137">
        <f t="shared" si="26"/>
        <v>0</v>
      </c>
      <c r="BH273" s="137">
        <f t="shared" si="27"/>
        <v>0</v>
      </c>
      <c r="BI273" s="137">
        <f t="shared" si="28"/>
        <v>0</v>
      </c>
      <c r="BJ273" s="16" t="s">
        <v>137</v>
      </c>
      <c r="BK273" s="137">
        <f t="shared" si="29"/>
        <v>0</v>
      </c>
      <c r="BL273" s="16" t="s">
        <v>205</v>
      </c>
      <c r="BM273" s="136" t="s">
        <v>482</v>
      </c>
    </row>
    <row r="274" spans="2:65" s="1" customFormat="1" ht="21.75" customHeight="1" x14ac:dyDescent="0.2">
      <c r="B274" s="124"/>
      <c r="C274" s="125" t="s">
        <v>483</v>
      </c>
      <c r="D274" s="125" t="s">
        <v>133</v>
      </c>
      <c r="E274" s="126" t="s">
        <v>484</v>
      </c>
      <c r="F274" s="127" t="s">
        <v>485</v>
      </c>
      <c r="G274" s="128" t="s">
        <v>242</v>
      </c>
      <c r="H274" s="129">
        <v>6.5000000000000002E-2</v>
      </c>
      <c r="I274" s="14"/>
      <c r="J274" s="130">
        <f t="shared" si="20"/>
        <v>0</v>
      </c>
      <c r="K274" s="131"/>
      <c r="L274" s="28"/>
      <c r="M274" s="132" t="s">
        <v>1</v>
      </c>
      <c r="N274" s="133" t="s">
        <v>39</v>
      </c>
      <c r="O274" s="134">
        <v>1.629</v>
      </c>
      <c r="P274" s="134">
        <f t="shared" si="21"/>
        <v>0.10588500000000001</v>
      </c>
      <c r="Q274" s="134">
        <v>0</v>
      </c>
      <c r="R274" s="134">
        <f t="shared" si="22"/>
        <v>0</v>
      </c>
      <c r="S274" s="134">
        <v>0</v>
      </c>
      <c r="T274" s="135">
        <f t="shared" si="23"/>
        <v>0</v>
      </c>
      <c r="AR274" s="136" t="s">
        <v>205</v>
      </c>
      <c r="AT274" s="136" t="s">
        <v>133</v>
      </c>
      <c r="AU274" s="136" t="s">
        <v>137</v>
      </c>
      <c r="AY274" s="16" t="s">
        <v>130</v>
      </c>
      <c r="BE274" s="137">
        <f t="shared" si="24"/>
        <v>0</v>
      </c>
      <c r="BF274" s="137">
        <f t="shared" si="25"/>
        <v>0</v>
      </c>
      <c r="BG274" s="137">
        <f t="shared" si="26"/>
        <v>0</v>
      </c>
      <c r="BH274" s="137">
        <f t="shared" si="27"/>
        <v>0</v>
      </c>
      <c r="BI274" s="137">
        <f t="shared" si="28"/>
        <v>0</v>
      </c>
      <c r="BJ274" s="16" t="s">
        <v>137</v>
      </c>
      <c r="BK274" s="137">
        <f t="shared" si="29"/>
        <v>0</v>
      </c>
      <c r="BL274" s="16" t="s">
        <v>205</v>
      </c>
      <c r="BM274" s="136" t="s">
        <v>486</v>
      </c>
    </row>
    <row r="275" spans="2:65" s="1" customFormat="1" ht="21.75" customHeight="1" x14ac:dyDescent="0.2">
      <c r="B275" s="124"/>
      <c r="C275" s="125" t="s">
        <v>487</v>
      </c>
      <c r="D275" s="125" t="s">
        <v>133</v>
      </c>
      <c r="E275" s="126" t="s">
        <v>488</v>
      </c>
      <c r="F275" s="127" t="s">
        <v>489</v>
      </c>
      <c r="G275" s="128" t="s">
        <v>242</v>
      </c>
      <c r="H275" s="129">
        <v>6.5000000000000002E-2</v>
      </c>
      <c r="I275" s="130">
        <v>0</v>
      </c>
      <c r="J275" s="130">
        <f t="shared" si="20"/>
        <v>0</v>
      </c>
      <c r="K275" s="131"/>
      <c r="L275" s="28"/>
      <c r="M275" s="132" t="s">
        <v>1</v>
      </c>
      <c r="N275" s="133" t="s">
        <v>39</v>
      </c>
      <c r="O275" s="134">
        <v>1.25</v>
      </c>
      <c r="P275" s="134">
        <f t="shared" si="21"/>
        <v>8.1250000000000003E-2</v>
      </c>
      <c r="Q275" s="134">
        <v>0</v>
      </c>
      <c r="R275" s="134">
        <f t="shared" si="22"/>
        <v>0</v>
      </c>
      <c r="S275" s="134">
        <v>0</v>
      </c>
      <c r="T275" s="135">
        <f t="shared" si="23"/>
        <v>0</v>
      </c>
      <c r="AR275" s="136" t="s">
        <v>205</v>
      </c>
      <c r="AT275" s="136" t="s">
        <v>133</v>
      </c>
      <c r="AU275" s="136" t="s">
        <v>137</v>
      </c>
      <c r="AY275" s="16" t="s">
        <v>130</v>
      </c>
      <c r="BE275" s="137">
        <f t="shared" si="24"/>
        <v>0</v>
      </c>
      <c r="BF275" s="137">
        <f t="shared" si="25"/>
        <v>0</v>
      </c>
      <c r="BG275" s="137">
        <f t="shared" si="26"/>
        <v>0</v>
      </c>
      <c r="BH275" s="137">
        <f t="shared" si="27"/>
        <v>0</v>
      </c>
      <c r="BI275" s="137">
        <f t="shared" si="28"/>
        <v>0</v>
      </c>
      <c r="BJ275" s="16" t="s">
        <v>137</v>
      </c>
      <c r="BK275" s="137">
        <f t="shared" si="29"/>
        <v>0</v>
      </c>
      <c r="BL275" s="16" t="s">
        <v>205</v>
      </c>
      <c r="BM275" s="136" t="s">
        <v>490</v>
      </c>
    </row>
    <row r="276" spans="2:65" s="1" customFormat="1" ht="33" customHeight="1" x14ac:dyDescent="0.2">
      <c r="B276" s="124"/>
      <c r="C276" s="125" t="s">
        <v>491</v>
      </c>
      <c r="D276" s="125" t="s">
        <v>133</v>
      </c>
      <c r="E276" s="126" t="s">
        <v>492</v>
      </c>
      <c r="F276" s="127" t="s">
        <v>493</v>
      </c>
      <c r="G276" s="128" t="s">
        <v>494</v>
      </c>
      <c r="H276" s="129">
        <v>1</v>
      </c>
      <c r="I276" s="12"/>
      <c r="J276" s="130">
        <f t="shared" si="20"/>
        <v>0</v>
      </c>
      <c r="K276" s="131"/>
      <c r="L276" s="28"/>
      <c r="M276" s="132" t="s">
        <v>1</v>
      </c>
      <c r="N276" s="133" t="s">
        <v>39</v>
      </c>
      <c r="O276" s="134">
        <v>0</v>
      </c>
      <c r="P276" s="134">
        <f t="shared" si="21"/>
        <v>0</v>
      </c>
      <c r="Q276" s="134">
        <v>0</v>
      </c>
      <c r="R276" s="134">
        <f t="shared" si="22"/>
        <v>0</v>
      </c>
      <c r="S276" s="134">
        <v>0</v>
      </c>
      <c r="T276" s="135">
        <f t="shared" si="23"/>
        <v>0</v>
      </c>
      <c r="AR276" s="136" t="s">
        <v>205</v>
      </c>
      <c r="AT276" s="136" t="s">
        <v>133</v>
      </c>
      <c r="AU276" s="136" t="s">
        <v>137</v>
      </c>
      <c r="AY276" s="16" t="s">
        <v>130</v>
      </c>
      <c r="BE276" s="137">
        <f t="shared" si="24"/>
        <v>0</v>
      </c>
      <c r="BF276" s="137">
        <f t="shared" si="25"/>
        <v>0</v>
      </c>
      <c r="BG276" s="137">
        <f t="shared" si="26"/>
        <v>0</v>
      </c>
      <c r="BH276" s="137">
        <f t="shared" si="27"/>
        <v>0</v>
      </c>
      <c r="BI276" s="137">
        <f t="shared" si="28"/>
        <v>0</v>
      </c>
      <c r="BJ276" s="16" t="s">
        <v>137</v>
      </c>
      <c r="BK276" s="137">
        <f t="shared" si="29"/>
        <v>0</v>
      </c>
      <c r="BL276" s="16" t="s">
        <v>205</v>
      </c>
      <c r="BM276" s="136" t="s">
        <v>495</v>
      </c>
    </row>
    <row r="277" spans="2:65" s="11" customFormat="1" ht="22.9" customHeight="1" x14ac:dyDescent="0.2">
      <c r="B277" s="113"/>
      <c r="D277" s="114" t="s">
        <v>72</v>
      </c>
      <c r="E277" s="122" t="s">
        <v>496</v>
      </c>
      <c r="F277" s="122" t="s">
        <v>497</v>
      </c>
      <c r="I277" s="14"/>
      <c r="J277" s="123">
        <f>BK277</f>
        <v>0</v>
      </c>
      <c r="L277" s="113"/>
      <c r="M277" s="117"/>
      <c r="P277" s="118">
        <f>SUM(P278:P280)</f>
        <v>1.7345479999999998</v>
      </c>
      <c r="R277" s="118">
        <f>SUM(R278:R280)</f>
        <v>1.2E-2</v>
      </c>
      <c r="T277" s="119">
        <f>SUM(T278:T280)</f>
        <v>0</v>
      </c>
      <c r="AR277" s="114" t="s">
        <v>137</v>
      </c>
      <c r="AT277" s="120" t="s">
        <v>72</v>
      </c>
      <c r="AU277" s="120" t="s">
        <v>81</v>
      </c>
      <c r="AY277" s="114" t="s">
        <v>130</v>
      </c>
      <c r="BK277" s="121">
        <f>SUM(BK278:BK280)</f>
        <v>0</v>
      </c>
    </row>
    <row r="278" spans="2:65" s="1" customFormat="1" ht="21.75" customHeight="1" x14ac:dyDescent="0.2">
      <c r="B278" s="124"/>
      <c r="C278" s="125" t="s">
        <v>498</v>
      </c>
      <c r="D278" s="125" t="s">
        <v>133</v>
      </c>
      <c r="E278" s="126" t="s">
        <v>499</v>
      </c>
      <c r="F278" s="127" t="s">
        <v>500</v>
      </c>
      <c r="G278" s="128" t="s">
        <v>387</v>
      </c>
      <c r="H278" s="129">
        <v>1</v>
      </c>
      <c r="I278" s="12"/>
      <c r="J278" s="130">
        <f>ROUND(I278*H278,2)</f>
        <v>0</v>
      </c>
      <c r="K278" s="131"/>
      <c r="L278" s="28"/>
      <c r="M278" s="132" t="s">
        <v>1</v>
      </c>
      <c r="N278" s="133" t="s">
        <v>39</v>
      </c>
      <c r="O278" s="134">
        <v>1.7</v>
      </c>
      <c r="P278" s="134">
        <f>O278*H278</f>
        <v>1.7</v>
      </c>
      <c r="Q278" s="134">
        <v>1.2E-2</v>
      </c>
      <c r="R278" s="134">
        <f>Q278*H278</f>
        <v>1.2E-2</v>
      </c>
      <c r="S278" s="134">
        <v>0</v>
      </c>
      <c r="T278" s="135">
        <f>S278*H278</f>
        <v>0</v>
      </c>
      <c r="AR278" s="136" t="s">
        <v>205</v>
      </c>
      <c r="AT278" s="136" t="s">
        <v>133</v>
      </c>
      <c r="AU278" s="136" t="s">
        <v>137</v>
      </c>
      <c r="AY278" s="16" t="s">
        <v>130</v>
      </c>
      <c r="BE278" s="137">
        <f>IF(N278="základní",J278,0)</f>
        <v>0</v>
      </c>
      <c r="BF278" s="137">
        <f>IF(N278="snížená",J278,0)</f>
        <v>0</v>
      </c>
      <c r="BG278" s="137">
        <f>IF(N278="zákl. přenesená",J278,0)</f>
        <v>0</v>
      </c>
      <c r="BH278" s="137">
        <f>IF(N278="sníž. přenesená",J278,0)</f>
        <v>0</v>
      </c>
      <c r="BI278" s="137">
        <f>IF(N278="nulová",J278,0)</f>
        <v>0</v>
      </c>
      <c r="BJ278" s="16" t="s">
        <v>137</v>
      </c>
      <c r="BK278" s="137">
        <f>ROUND(I278*H278,2)</f>
        <v>0</v>
      </c>
      <c r="BL278" s="16" t="s">
        <v>205</v>
      </c>
      <c r="BM278" s="136" t="s">
        <v>501</v>
      </c>
    </row>
    <row r="279" spans="2:65" s="1" customFormat="1" ht="21.75" customHeight="1" x14ac:dyDescent="0.2">
      <c r="B279" s="124"/>
      <c r="C279" s="125" t="s">
        <v>502</v>
      </c>
      <c r="D279" s="125" t="s">
        <v>133</v>
      </c>
      <c r="E279" s="126" t="s">
        <v>503</v>
      </c>
      <c r="F279" s="127" t="s">
        <v>504</v>
      </c>
      <c r="G279" s="128" t="s">
        <v>242</v>
      </c>
      <c r="H279" s="129">
        <v>1.2E-2</v>
      </c>
      <c r="I279" s="13"/>
      <c r="J279" s="130">
        <f>ROUND(I279*H279,2)</f>
        <v>0</v>
      </c>
      <c r="K279" s="131"/>
      <c r="L279" s="28"/>
      <c r="M279" s="132" t="s">
        <v>1</v>
      </c>
      <c r="N279" s="133" t="s">
        <v>39</v>
      </c>
      <c r="O279" s="134">
        <v>1.629</v>
      </c>
      <c r="P279" s="134">
        <f>O279*H279</f>
        <v>1.9547999999999999E-2</v>
      </c>
      <c r="Q279" s="134">
        <v>0</v>
      </c>
      <c r="R279" s="134">
        <f>Q279*H279</f>
        <v>0</v>
      </c>
      <c r="S279" s="134">
        <v>0</v>
      </c>
      <c r="T279" s="135">
        <f>S279*H279</f>
        <v>0</v>
      </c>
      <c r="AR279" s="136" t="s">
        <v>205</v>
      </c>
      <c r="AT279" s="136" t="s">
        <v>133</v>
      </c>
      <c r="AU279" s="136" t="s">
        <v>137</v>
      </c>
      <c r="AY279" s="16" t="s">
        <v>130</v>
      </c>
      <c r="BE279" s="137">
        <f>IF(N279="základní",J279,0)</f>
        <v>0</v>
      </c>
      <c r="BF279" s="137">
        <f>IF(N279="snížená",J279,0)</f>
        <v>0</v>
      </c>
      <c r="BG279" s="137">
        <f>IF(N279="zákl. přenesená",J279,0)</f>
        <v>0</v>
      </c>
      <c r="BH279" s="137">
        <f>IF(N279="sníž. přenesená",J279,0)</f>
        <v>0</v>
      </c>
      <c r="BI279" s="137">
        <f>IF(N279="nulová",J279,0)</f>
        <v>0</v>
      </c>
      <c r="BJ279" s="16" t="s">
        <v>137</v>
      </c>
      <c r="BK279" s="137">
        <f>ROUND(I279*H279,2)</f>
        <v>0</v>
      </c>
      <c r="BL279" s="16" t="s">
        <v>205</v>
      </c>
      <c r="BM279" s="136" t="s">
        <v>505</v>
      </c>
    </row>
    <row r="280" spans="2:65" s="1" customFormat="1" ht="21.75" customHeight="1" x14ac:dyDescent="0.2">
      <c r="B280" s="124"/>
      <c r="C280" s="125" t="s">
        <v>506</v>
      </c>
      <c r="D280" s="125" t="s">
        <v>133</v>
      </c>
      <c r="E280" s="126" t="s">
        <v>507</v>
      </c>
      <c r="F280" s="127" t="s">
        <v>508</v>
      </c>
      <c r="G280" s="128" t="s">
        <v>242</v>
      </c>
      <c r="H280" s="129">
        <v>1.2E-2</v>
      </c>
      <c r="I280" s="130">
        <v>0</v>
      </c>
      <c r="J280" s="130">
        <f>ROUND(I280*H280,2)</f>
        <v>0</v>
      </c>
      <c r="K280" s="131"/>
      <c r="L280" s="28"/>
      <c r="M280" s="132" t="s">
        <v>1</v>
      </c>
      <c r="N280" s="133" t="s">
        <v>39</v>
      </c>
      <c r="O280" s="134">
        <v>1.25</v>
      </c>
      <c r="P280" s="134">
        <f>O280*H280</f>
        <v>1.4999999999999999E-2</v>
      </c>
      <c r="Q280" s="134">
        <v>0</v>
      </c>
      <c r="R280" s="134">
        <f>Q280*H280</f>
        <v>0</v>
      </c>
      <c r="S280" s="134">
        <v>0</v>
      </c>
      <c r="T280" s="135">
        <f>S280*H280</f>
        <v>0</v>
      </c>
      <c r="AR280" s="136" t="s">
        <v>205</v>
      </c>
      <c r="AT280" s="136" t="s">
        <v>133</v>
      </c>
      <c r="AU280" s="136" t="s">
        <v>137</v>
      </c>
      <c r="AY280" s="16" t="s">
        <v>130</v>
      </c>
      <c r="BE280" s="137">
        <f>IF(N280="základní",J280,0)</f>
        <v>0</v>
      </c>
      <c r="BF280" s="137">
        <f>IF(N280="snížená",J280,0)</f>
        <v>0</v>
      </c>
      <c r="BG280" s="137">
        <f>IF(N280="zákl. přenesená",J280,0)</f>
        <v>0</v>
      </c>
      <c r="BH280" s="137">
        <f>IF(N280="sníž. přenesená",J280,0)</f>
        <v>0</v>
      </c>
      <c r="BI280" s="137">
        <f>IF(N280="nulová",J280,0)</f>
        <v>0</v>
      </c>
      <c r="BJ280" s="16" t="s">
        <v>137</v>
      </c>
      <c r="BK280" s="137">
        <f>ROUND(I280*H280,2)</f>
        <v>0</v>
      </c>
      <c r="BL280" s="16" t="s">
        <v>205</v>
      </c>
      <c r="BM280" s="136" t="s">
        <v>509</v>
      </c>
    </row>
    <row r="281" spans="2:65" s="11" customFormat="1" ht="22.9" customHeight="1" x14ac:dyDescent="0.2">
      <c r="B281" s="113"/>
      <c r="D281" s="114" t="s">
        <v>72</v>
      </c>
      <c r="E281" s="122" t="s">
        <v>510</v>
      </c>
      <c r="F281" s="122" t="s">
        <v>511</v>
      </c>
      <c r="I281" s="130">
        <v>0</v>
      </c>
      <c r="J281" s="123">
        <f>BK281</f>
        <v>0</v>
      </c>
      <c r="L281" s="113"/>
      <c r="M281" s="117"/>
      <c r="P281" s="118">
        <f>SUM(P282:P298)</f>
        <v>19.056080000000001</v>
      </c>
      <c r="R281" s="118">
        <f>SUM(R282:R298)</f>
        <v>2.716E-2</v>
      </c>
      <c r="T281" s="119">
        <f>SUM(T282:T298)</f>
        <v>0</v>
      </c>
      <c r="AR281" s="114" t="s">
        <v>137</v>
      </c>
      <c r="AT281" s="120" t="s">
        <v>72</v>
      </c>
      <c r="AU281" s="120" t="s">
        <v>81</v>
      </c>
      <c r="AY281" s="114" t="s">
        <v>130</v>
      </c>
      <c r="BK281" s="121">
        <f>SUM(BK282:BK298)</f>
        <v>0</v>
      </c>
    </row>
    <row r="282" spans="2:65" s="1" customFormat="1" ht="16.5" customHeight="1" x14ac:dyDescent="0.2">
      <c r="B282" s="124"/>
      <c r="C282" s="125" t="s">
        <v>512</v>
      </c>
      <c r="D282" s="125" t="s">
        <v>133</v>
      </c>
      <c r="E282" s="126" t="s">
        <v>513</v>
      </c>
      <c r="F282" s="127" t="s">
        <v>514</v>
      </c>
      <c r="G282" s="128" t="s">
        <v>203</v>
      </c>
      <c r="H282" s="129">
        <v>2</v>
      </c>
      <c r="I282" s="12"/>
      <c r="J282" s="130">
        <f t="shared" ref="J282:J298" si="30">ROUND(I282*H282,2)</f>
        <v>0</v>
      </c>
      <c r="K282" s="131"/>
      <c r="L282" s="28"/>
      <c r="M282" s="132" t="s">
        <v>1</v>
      </c>
      <c r="N282" s="133" t="s">
        <v>39</v>
      </c>
      <c r="O282" s="134">
        <v>0.2</v>
      </c>
      <c r="P282" s="134">
        <f t="shared" ref="P282:P298" si="31">O282*H282</f>
        <v>0.4</v>
      </c>
      <c r="Q282" s="134">
        <v>0</v>
      </c>
      <c r="R282" s="134">
        <f t="shared" ref="R282:R298" si="32">Q282*H282</f>
        <v>0</v>
      </c>
      <c r="S282" s="134">
        <v>0</v>
      </c>
      <c r="T282" s="135">
        <f t="shared" ref="T282:T298" si="33">S282*H282</f>
        <v>0</v>
      </c>
      <c r="AR282" s="136" t="s">
        <v>205</v>
      </c>
      <c r="AT282" s="136" t="s">
        <v>133</v>
      </c>
      <c r="AU282" s="136" t="s">
        <v>137</v>
      </c>
      <c r="AY282" s="16" t="s">
        <v>130</v>
      </c>
      <c r="BE282" s="137">
        <f t="shared" ref="BE282:BE298" si="34">IF(N282="základní",J282,0)</f>
        <v>0</v>
      </c>
      <c r="BF282" s="137">
        <f t="shared" ref="BF282:BF298" si="35">IF(N282="snížená",J282,0)</f>
        <v>0</v>
      </c>
      <c r="BG282" s="137">
        <f t="shared" ref="BG282:BG298" si="36">IF(N282="zákl. přenesená",J282,0)</f>
        <v>0</v>
      </c>
      <c r="BH282" s="137">
        <f t="shared" ref="BH282:BH298" si="37">IF(N282="sníž. přenesená",J282,0)</f>
        <v>0</v>
      </c>
      <c r="BI282" s="137">
        <f t="shared" ref="BI282:BI298" si="38">IF(N282="nulová",J282,0)</f>
        <v>0</v>
      </c>
      <c r="BJ282" s="16" t="s">
        <v>137</v>
      </c>
      <c r="BK282" s="137">
        <f t="shared" ref="BK282:BK298" si="39">ROUND(I282*H282,2)</f>
        <v>0</v>
      </c>
      <c r="BL282" s="16" t="s">
        <v>205</v>
      </c>
      <c r="BM282" s="136" t="s">
        <v>515</v>
      </c>
    </row>
    <row r="283" spans="2:65" s="1" customFormat="1" ht="21.75" customHeight="1" x14ac:dyDescent="0.2">
      <c r="B283" s="124"/>
      <c r="C283" s="156" t="s">
        <v>516</v>
      </c>
      <c r="D283" s="156" t="s">
        <v>206</v>
      </c>
      <c r="E283" s="157" t="s">
        <v>517</v>
      </c>
      <c r="F283" s="158" t="s">
        <v>518</v>
      </c>
      <c r="G283" s="159" t="s">
        <v>203</v>
      </c>
      <c r="H283" s="160">
        <v>2</v>
      </c>
      <c r="I283" s="14"/>
      <c r="J283" s="161">
        <f t="shared" si="30"/>
        <v>0</v>
      </c>
      <c r="K283" s="162"/>
      <c r="L283" s="163"/>
      <c r="M283" s="164" t="s">
        <v>1</v>
      </c>
      <c r="N283" s="165" t="s">
        <v>39</v>
      </c>
      <c r="O283" s="134">
        <v>0</v>
      </c>
      <c r="P283" s="134">
        <f t="shared" si="31"/>
        <v>0</v>
      </c>
      <c r="Q283" s="134">
        <v>2.0000000000000002E-5</v>
      </c>
      <c r="R283" s="134">
        <f t="shared" si="32"/>
        <v>4.0000000000000003E-5</v>
      </c>
      <c r="S283" s="134">
        <v>0</v>
      </c>
      <c r="T283" s="135">
        <f t="shared" si="33"/>
        <v>0</v>
      </c>
      <c r="AR283" s="136" t="s">
        <v>290</v>
      </c>
      <c r="AT283" s="136" t="s">
        <v>206</v>
      </c>
      <c r="AU283" s="136" t="s">
        <v>137</v>
      </c>
      <c r="AY283" s="16" t="s">
        <v>130</v>
      </c>
      <c r="BE283" s="137">
        <f t="shared" si="34"/>
        <v>0</v>
      </c>
      <c r="BF283" s="137">
        <f t="shared" si="35"/>
        <v>0</v>
      </c>
      <c r="BG283" s="137">
        <f t="shared" si="36"/>
        <v>0</v>
      </c>
      <c r="BH283" s="137">
        <f t="shared" si="37"/>
        <v>0</v>
      </c>
      <c r="BI283" s="137">
        <f t="shared" si="38"/>
        <v>0</v>
      </c>
      <c r="BJ283" s="16" t="s">
        <v>137</v>
      </c>
      <c r="BK283" s="137">
        <f t="shared" si="39"/>
        <v>0</v>
      </c>
      <c r="BL283" s="16" t="s">
        <v>205</v>
      </c>
      <c r="BM283" s="136" t="s">
        <v>519</v>
      </c>
    </row>
    <row r="284" spans="2:65" s="1" customFormat="1" ht="21.75" customHeight="1" x14ac:dyDescent="0.2">
      <c r="B284" s="124"/>
      <c r="C284" s="125" t="s">
        <v>520</v>
      </c>
      <c r="D284" s="125" t="s">
        <v>133</v>
      </c>
      <c r="E284" s="126" t="s">
        <v>521</v>
      </c>
      <c r="F284" s="127" t="s">
        <v>522</v>
      </c>
      <c r="G284" s="128" t="s">
        <v>305</v>
      </c>
      <c r="H284" s="129">
        <v>50</v>
      </c>
      <c r="I284" s="130">
        <v>0</v>
      </c>
      <c r="J284" s="130">
        <f t="shared" si="30"/>
        <v>0</v>
      </c>
      <c r="K284" s="131"/>
      <c r="L284" s="28"/>
      <c r="M284" s="132" t="s">
        <v>1</v>
      </c>
      <c r="N284" s="133" t="s">
        <v>39</v>
      </c>
      <c r="O284" s="134">
        <v>7.0000000000000007E-2</v>
      </c>
      <c r="P284" s="134">
        <f t="shared" si="31"/>
        <v>3.5000000000000004</v>
      </c>
      <c r="Q284" s="134">
        <v>0</v>
      </c>
      <c r="R284" s="134">
        <f t="shared" si="32"/>
        <v>0</v>
      </c>
      <c r="S284" s="134">
        <v>0</v>
      </c>
      <c r="T284" s="135">
        <f t="shared" si="33"/>
        <v>0</v>
      </c>
      <c r="AR284" s="136" t="s">
        <v>205</v>
      </c>
      <c r="AT284" s="136" t="s">
        <v>133</v>
      </c>
      <c r="AU284" s="136" t="s">
        <v>137</v>
      </c>
      <c r="AY284" s="16" t="s">
        <v>130</v>
      </c>
      <c r="BE284" s="137">
        <f t="shared" si="34"/>
        <v>0</v>
      </c>
      <c r="BF284" s="137">
        <f t="shared" si="35"/>
        <v>0</v>
      </c>
      <c r="BG284" s="137">
        <f t="shared" si="36"/>
        <v>0</v>
      </c>
      <c r="BH284" s="137">
        <f t="shared" si="37"/>
        <v>0</v>
      </c>
      <c r="BI284" s="137">
        <f t="shared" si="38"/>
        <v>0</v>
      </c>
      <c r="BJ284" s="16" t="s">
        <v>137</v>
      </c>
      <c r="BK284" s="137">
        <f t="shared" si="39"/>
        <v>0</v>
      </c>
      <c r="BL284" s="16" t="s">
        <v>205</v>
      </c>
      <c r="BM284" s="136" t="s">
        <v>523</v>
      </c>
    </row>
    <row r="285" spans="2:65" s="1" customFormat="1" ht="16.5" customHeight="1" x14ac:dyDescent="0.2">
      <c r="B285" s="124"/>
      <c r="C285" s="156" t="s">
        <v>524</v>
      </c>
      <c r="D285" s="156" t="s">
        <v>206</v>
      </c>
      <c r="E285" s="157" t="s">
        <v>525</v>
      </c>
      <c r="F285" s="158" t="s">
        <v>526</v>
      </c>
      <c r="G285" s="159" t="s">
        <v>305</v>
      </c>
      <c r="H285" s="160">
        <v>25</v>
      </c>
      <c r="I285" s="12"/>
      <c r="J285" s="161">
        <f t="shared" si="30"/>
        <v>0</v>
      </c>
      <c r="K285" s="162"/>
      <c r="L285" s="163"/>
      <c r="M285" s="164" t="s">
        <v>1</v>
      </c>
      <c r="N285" s="165" t="s">
        <v>39</v>
      </c>
      <c r="O285" s="134">
        <v>0</v>
      </c>
      <c r="P285" s="134">
        <f t="shared" si="31"/>
        <v>0</v>
      </c>
      <c r="Q285" s="134">
        <v>1.7000000000000001E-4</v>
      </c>
      <c r="R285" s="134">
        <f t="shared" si="32"/>
        <v>4.2500000000000003E-3</v>
      </c>
      <c r="S285" s="134">
        <v>0</v>
      </c>
      <c r="T285" s="135">
        <f t="shared" si="33"/>
        <v>0</v>
      </c>
      <c r="AR285" s="136" t="s">
        <v>290</v>
      </c>
      <c r="AT285" s="136" t="s">
        <v>206</v>
      </c>
      <c r="AU285" s="136" t="s">
        <v>137</v>
      </c>
      <c r="AY285" s="16" t="s">
        <v>130</v>
      </c>
      <c r="BE285" s="137">
        <f t="shared" si="34"/>
        <v>0</v>
      </c>
      <c r="BF285" s="137">
        <f t="shared" si="35"/>
        <v>0</v>
      </c>
      <c r="BG285" s="137">
        <f t="shared" si="36"/>
        <v>0</v>
      </c>
      <c r="BH285" s="137">
        <f t="shared" si="37"/>
        <v>0</v>
      </c>
      <c r="BI285" s="137">
        <f t="shared" si="38"/>
        <v>0</v>
      </c>
      <c r="BJ285" s="16" t="s">
        <v>137</v>
      </c>
      <c r="BK285" s="137">
        <f t="shared" si="39"/>
        <v>0</v>
      </c>
      <c r="BL285" s="16" t="s">
        <v>205</v>
      </c>
      <c r="BM285" s="136" t="s">
        <v>527</v>
      </c>
    </row>
    <row r="286" spans="2:65" s="1" customFormat="1" ht="16.5" customHeight="1" x14ac:dyDescent="0.2">
      <c r="B286" s="124"/>
      <c r="C286" s="156" t="s">
        <v>528</v>
      </c>
      <c r="D286" s="156" t="s">
        <v>206</v>
      </c>
      <c r="E286" s="157" t="s">
        <v>529</v>
      </c>
      <c r="F286" s="158" t="s">
        <v>530</v>
      </c>
      <c r="G286" s="159" t="s">
        <v>305</v>
      </c>
      <c r="H286" s="160">
        <v>5</v>
      </c>
      <c r="I286" s="14"/>
      <c r="J286" s="161">
        <f t="shared" si="30"/>
        <v>0</v>
      </c>
      <c r="K286" s="162"/>
      <c r="L286" s="163"/>
      <c r="M286" s="164" t="s">
        <v>1</v>
      </c>
      <c r="N286" s="165" t="s">
        <v>39</v>
      </c>
      <c r="O286" s="134">
        <v>0</v>
      </c>
      <c r="P286" s="134">
        <f t="shared" si="31"/>
        <v>0</v>
      </c>
      <c r="Q286" s="134">
        <v>2.7999999999999998E-4</v>
      </c>
      <c r="R286" s="134">
        <f t="shared" si="32"/>
        <v>1.3999999999999998E-3</v>
      </c>
      <c r="S286" s="134">
        <v>0</v>
      </c>
      <c r="T286" s="135">
        <f t="shared" si="33"/>
        <v>0</v>
      </c>
      <c r="AR286" s="136" t="s">
        <v>290</v>
      </c>
      <c r="AT286" s="136" t="s">
        <v>206</v>
      </c>
      <c r="AU286" s="136" t="s">
        <v>137</v>
      </c>
      <c r="AY286" s="16" t="s">
        <v>130</v>
      </c>
      <c r="BE286" s="137">
        <f t="shared" si="34"/>
        <v>0</v>
      </c>
      <c r="BF286" s="137">
        <f t="shared" si="35"/>
        <v>0</v>
      </c>
      <c r="BG286" s="137">
        <f t="shared" si="36"/>
        <v>0</v>
      </c>
      <c r="BH286" s="137">
        <f t="shared" si="37"/>
        <v>0</v>
      </c>
      <c r="BI286" s="137">
        <f t="shared" si="38"/>
        <v>0</v>
      </c>
      <c r="BJ286" s="16" t="s">
        <v>137</v>
      </c>
      <c r="BK286" s="137">
        <f t="shared" si="39"/>
        <v>0</v>
      </c>
      <c r="BL286" s="16" t="s">
        <v>205</v>
      </c>
      <c r="BM286" s="136" t="s">
        <v>531</v>
      </c>
    </row>
    <row r="287" spans="2:65" s="1" customFormat="1" ht="21.75" customHeight="1" x14ac:dyDescent="0.2">
      <c r="B287" s="124"/>
      <c r="C287" s="125" t="s">
        <v>532</v>
      </c>
      <c r="D287" s="125" t="s">
        <v>133</v>
      </c>
      <c r="E287" s="126" t="s">
        <v>533</v>
      </c>
      <c r="F287" s="127" t="s">
        <v>534</v>
      </c>
      <c r="G287" s="128" t="s">
        <v>203</v>
      </c>
      <c r="H287" s="129">
        <v>1</v>
      </c>
      <c r="I287" s="12"/>
      <c r="J287" s="130">
        <f t="shared" si="30"/>
        <v>0</v>
      </c>
      <c r="K287" s="131"/>
      <c r="L287" s="28"/>
      <c r="M287" s="132" t="s">
        <v>1</v>
      </c>
      <c r="N287" s="133" t="s">
        <v>39</v>
      </c>
      <c r="O287" s="134">
        <v>0.50600000000000001</v>
      </c>
      <c r="P287" s="134">
        <f t="shared" si="31"/>
        <v>0.50600000000000001</v>
      </c>
      <c r="Q287" s="134">
        <v>0</v>
      </c>
      <c r="R287" s="134">
        <f t="shared" si="32"/>
        <v>0</v>
      </c>
      <c r="S287" s="134">
        <v>0</v>
      </c>
      <c r="T287" s="135">
        <f t="shared" si="33"/>
        <v>0</v>
      </c>
      <c r="AR287" s="136" t="s">
        <v>205</v>
      </c>
      <c r="AT287" s="136" t="s">
        <v>133</v>
      </c>
      <c r="AU287" s="136" t="s">
        <v>137</v>
      </c>
      <c r="AY287" s="16" t="s">
        <v>130</v>
      </c>
      <c r="BE287" s="137">
        <f t="shared" si="34"/>
        <v>0</v>
      </c>
      <c r="BF287" s="137">
        <f t="shared" si="35"/>
        <v>0</v>
      </c>
      <c r="BG287" s="137">
        <f t="shared" si="36"/>
        <v>0</v>
      </c>
      <c r="BH287" s="137">
        <f t="shared" si="37"/>
        <v>0</v>
      </c>
      <c r="BI287" s="137">
        <f t="shared" si="38"/>
        <v>0</v>
      </c>
      <c r="BJ287" s="16" t="s">
        <v>137</v>
      </c>
      <c r="BK287" s="137">
        <f t="shared" si="39"/>
        <v>0</v>
      </c>
      <c r="BL287" s="16" t="s">
        <v>205</v>
      </c>
      <c r="BM287" s="136" t="s">
        <v>535</v>
      </c>
    </row>
    <row r="288" spans="2:65" s="1" customFormat="1" ht="21.75" customHeight="1" x14ac:dyDescent="0.2">
      <c r="B288" s="124"/>
      <c r="C288" s="156" t="s">
        <v>536</v>
      </c>
      <c r="D288" s="156" t="s">
        <v>206</v>
      </c>
      <c r="E288" s="157" t="s">
        <v>537</v>
      </c>
      <c r="F288" s="158" t="s">
        <v>538</v>
      </c>
      <c r="G288" s="159" t="s">
        <v>203</v>
      </c>
      <c r="H288" s="160">
        <v>1</v>
      </c>
      <c r="I288" s="13"/>
      <c r="J288" s="161">
        <f t="shared" si="30"/>
        <v>0</v>
      </c>
      <c r="K288" s="162"/>
      <c r="L288" s="163"/>
      <c r="M288" s="164" t="s">
        <v>1</v>
      </c>
      <c r="N288" s="165" t="s">
        <v>39</v>
      </c>
      <c r="O288" s="134">
        <v>0</v>
      </c>
      <c r="P288" s="134">
        <f t="shared" si="31"/>
        <v>0</v>
      </c>
      <c r="Q288" s="134">
        <v>1.6899999999999998E-2</v>
      </c>
      <c r="R288" s="134">
        <f t="shared" si="32"/>
        <v>1.6899999999999998E-2</v>
      </c>
      <c r="S288" s="134">
        <v>0</v>
      </c>
      <c r="T288" s="135">
        <f t="shared" si="33"/>
        <v>0</v>
      </c>
      <c r="AR288" s="136" t="s">
        <v>290</v>
      </c>
      <c r="AT288" s="136" t="s">
        <v>206</v>
      </c>
      <c r="AU288" s="136" t="s">
        <v>137</v>
      </c>
      <c r="AY288" s="16" t="s">
        <v>130</v>
      </c>
      <c r="BE288" s="137">
        <f t="shared" si="34"/>
        <v>0</v>
      </c>
      <c r="BF288" s="137">
        <f t="shared" si="35"/>
        <v>0</v>
      </c>
      <c r="BG288" s="137">
        <f t="shared" si="36"/>
        <v>0</v>
      </c>
      <c r="BH288" s="137">
        <f t="shared" si="37"/>
        <v>0</v>
      </c>
      <c r="BI288" s="137">
        <f t="shared" si="38"/>
        <v>0</v>
      </c>
      <c r="BJ288" s="16" t="s">
        <v>137</v>
      </c>
      <c r="BK288" s="137">
        <f t="shared" si="39"/>
        <v>0</v>
      </c>
      <c r="BL288" s="16" t="s">
        <v>205</v>
      </c>
      <c r="BM288" s="136" t="s">
        <v>539</v>
      </c>
    </row>
    <row r="289" spans="2:65" s="1" customFormat="1" ht="21.75" customHeight="1" x14ac:dyDescent="0.2">
      <c r="B289" s="124"/>
      <c r="C289" s="125" t="s">
        <v>540</v>
      </c>
      <c r="D289" s="125" t="s">
        <v>133</v>
      </c>
      <c r="E289" s="126" t="s">
        <v>541</v>
      </c>
      <c r="F289" s="127" t="s">
        <v>542</v>
      </c>
      <c r="G289" s="128" t="s">
        <v>203</v>
      </c>
      <c r="H289" s="129">
        <v>3</v>
      </c>
      <c r="I289" s="130">
        <v>0</v>
      </c>
      <c r="J289" s="130">
        <f t="shared" si="30"/>
        <v>0</v>
      </c>
      <c r="K289" s="131"/>
      <c r="L289" s="28"/>
      <c r="M289" s="132" t="s">
        <v>1</v>
      </c>
      <c r="N289" s="133" t="s">
        <v>39</v>
      </c>
      <c r="O289" s="134">
        <v>0.30599999999999999</v>
      </c>
      <c r="P289" s="134">
        <f t="shared" si="31"/>
        <v>0.91799999999999993</v>
      </c>
      <c r="Q289" s="134">
        <v>0</v>
      </c>
      <c r="R289" s="134">
        <f t="shared" si="32"/>
        <v>0</v>
      </c>
      <c r="S289" s="134">
        <v>0</v>
      </c>
      <c r="T289" s="135">
        <f t="shared" si="33"/>
        <v>0</v>
      </c>
      <c r="AR289" s="136" t="s">
        <v>205</v>
      </c>
      <c r="AT289" s="136" t="s">
        <v>133</v>
      </c>
      <c r="AU289" s="136" t="s">
        <v>137</v>
      </c>
      <c r="AY289" s="16" t="s">
        <v>130</v>
      </c>
      <c r="BE289" s="137">
        <f t="shared" si="34"/>
        <v>0</v>
      </c>
      <c r="BF289" s="137">
        <f t="shared" si="35"/>
        <v>0</v>
      </c>
      <c r="BG289" s="137">
        <f t="shared" si="36"/>
        <v>0</v>
      </c>
      <c r="BH289" s="137">
        <f t="shared" si="37"/>
        <v>0</v>
      </c>
      <c r="BI289" s="137">
        <f t="shared" si="38"/>
        <v>0</v>
      </c>
      <c r="BJ289" s="16" t="s">
        <v>137</v>
      </c>
      <c r="BK289" s="137">
        <f t="shared" si="39"/>
        <v>0</v>
      </c>
      <c r="BL289" s="16" t="s">
        <v>205</v>
      </c>
      <c r="BM289" s="136" t="s">
        <v>543</v>
      </c>
    </row>
    <row r="290" spans="2:65" s="1" customFormat="1" ht="21.75" customHeight="1" x14ac:dyDescent="0.2">
      <c r="B290" s="124"/>
      <c r="C290" s="156" t="s">
        <v>544</v>
      </c>
      <c r="D290" s="156" t="s">
        <v>206</v>
      </c>
      <c r="E290" s="157" t="s">
        <v>545</v>
      </c>
      <c r="F290" s="158" t="s">
        <v>546</v>
      </c>
      <c r="G290" s="159" t="s">
        <v>203</v>
      </c>
      <c r="H290" s="160">
        <v>3</v>
      </c>
      <c r="I290" s="130">
        <v>0</v>
      </c>
      <c r="J290" s="161">
        <f t="shared" si="30"/>
        <v>0</v>
      </c>
      <c r="K290" s="162"/>
      <c r="L290" s="163"/>
      <c r="M290" s="164" t="s">
        <v>1</v>
      </c>
      <c r="N290" s="165" t="s">
        <v>39</v>
      </c>
      <c r="O290" s="134">
        <v>0</v>
      </c>
      <c r="P290" s="134">
        <f t="shared" si="31"/>
        <v>0</v>
      </c>
      <c r="Q290" s="134">
        <v>1E-4</v>
      </c>
      <c r="R290" s="134">
        <f t="shared" si="32"/>
        <v>3.0000000000000003E-4</v>
      </c>
      <c r="S290" s="134">
        <v>0</v>
      </c>
      <c r="T290" s="135">
        <f t="shared" si="33"/>
        <v>0</v>
      </c>
      <c r="AR290" s="136" t="s">
        <v>290</v>
      </c>
      <c r="AT290" s="136" t="s">
        <v>206</v>
      </c>
      <c r="AU290" s="136" t="s">
        <v>137</v>
      </c>
      <c r="AY290" s="16" t="s">
        <v>130</v>
      </c>
      <c r="BE290" s="137">
        <f t="shared" si="34"/>
        <v>0</v>
      </c>
      <c r="BF290" s="137">
        <f t="shared" si="35"/>
        <v>0</v>
      </c>
      <c r="BG290" s="137">
        <f t="shared" si="36"/>
        <v>0</v>
      </c>
      <c r="BH290" s="137">
        <f t="shared" si="37"/>
        <v>0</v>
      </c>
      <c r="BI290" s="137">
        <f t="shared" si="38"/>
        <v>0</v>
      </c>
      <c r="BJ290" s="16" t="s">
        <v>137</v>
      </c>
      <c r="BK290" s="137">
        <f t="shared" si="39"/>
        <v>0</v>
      </c>
      <c r="BL290" s="16" t="s">
        <v>205</v>
      </c>
      <c r="BM290" s="136" t="s">
        <v>547</v>
      </c>
    </row>
    <row r="291" spans="2:65" s="1" customFormat="1" ht="21.75" customHeight="1" x14ac:dyDescent="0.2">
      <c r="B291" s="124"/>
      <c r="C291" s="125" t="s">
        <v>548</v>
      </c>
      <c r="D291" s="125" t="s">
        <v>133</v>
      </c>
      <c r="E291" s="126" t="s">
        <v>549</v>
      </c>
      <c r="F291" s="127" t="s">
        <v>550</v>
      </c>
      <c r="G291" s="128" t="s">
        <v>203</v>
      </c>
      <c r="H291" s="129">
        <v>1</v>
      </c>
      <c r="I291" s="12"/>
      <c r="J291" s="130">
        <f t="shared" si="30"/>
        <v>0</v>
      </c>
      <c r="K291" s="131"/>
      <c r="L291" s="28"/>
      <c r="M291" s="132" t="s">
        <v>1</v>
      </c>
      <c r="N291" s="133" t="s">
        <v>39</v>
      </c>
      <c r="O291" s="134">
        <v>0.249</v>
      </c>
      <c r="P291" s="134">
        <f t="shared" si="31"/>
        <v>0.249</v>
      </c>
      <c r="Q291" s="134">
        <v>0</v>
      </c>
      <c r="R291" s="134">
        <f t="shared" si="32"/>
        <v>0</v>
      </c>
      <c r="S291" s="134">
        <v>0</v>
      </c>
      <c r="T291" s="135">
        <f t="shared" si="33"/>
        <v>0</v>
      </c>
      <c r="AR291" s="136" t="s">
        <v>205</v>
      </c>
      <c r="AT291" s="136" t="s">
        <v>133</v>
      </c>
      <c r="AU291" s="136" t="s">
        <v>137</v>
      </c>
      <c r="AY291" s="16" t="s">
        <v>130</v>
      </c>
      <c r="BE291" s="137">
        <f t="shared" si="34"/>
        <v>0</v>
      </c>
      <c r="BF291" s="137">
        <f t="shared" si="35"/>
        <v>0</v>
      </c>
      <c r="BG291" s="137">
        <f t="shared" si="36"/>
        <v>0</v>
      </c>
      <c r="BH291" s="137">
        <f t="shared" si="37"/>
        <v>0</v>
      </c>
      <c r="BI291" s="137">
        <f t="shared" si="38"/>
        <v>0</v>
      </c>
      <c r="BJ291" s="16" t="s">
        <v>137</v>
      </c>
      <c r="BK291" s="137">
        <f t="shared" si="39"/>
        <v>0</v>
      </c>
      <c r="BL291" s="16" t="s">
        <v>205</v>
      </c>
      <c r="BM291" s="136" t="s">
        <v>551</v>
      </c>
    </row>
    <row r="292" spans="2:65" s="1" customFormat="1" ht="16.5" customHeight="1" x14ac:dyDescent="0.2">
      <c r="B292" s="124"/>
      <c r="C292" s="156" t="s">
        <v>552</v>
      </c>
      <c r="D292" s="156" t="s">
        <v>206</v>
      </c>
      <c r="E292" s="157" t="s">
        <v>553</v>
      </c>
      <c r="F292" s="158" t="s">
        <v>554</v>
      </c>
      <c r="G292" s="159" t="s">
        <v>203</v>
      </c>
      <c r="H292" s="160">
        <v>1</v>
      </c>
      <c r="I292" s="14"/>
      <c r="J292" s="161">
        <f t="shared" si="30"/>
        <v>0</v>
      </c>
      <c r="K292" s="162"/>
      <c r="L292" s="163"/>
      <c r="M292" s="164" t="s">
        <v>1</v>
      </c>
      <c r="N292" s="165" t="s">
        <v>39</v>
      </c>
      <c r="O292" s="134">
        <v>0</v>
      </c>
      <c r="P292" s="134">
        <f t="shared" si="31"/>
        <v>0</v>
      </c>
      <c r="Q292" s="134">
        <v>2.7E-4</v>
      </c>
      <c r="R292" s="134">
        <f t="shared" si="32"/>
        <v>2.7E-4</v>
      </c>
      <c r="S292" s="134">
        <v>0</v>
      </c>
      <c r="T292" s="135">
        <f t="shared" si="33"/>
        <v>0</v>
      </c>
      <c r="AR292" s="136" t="s">
        <v>290</v>
      </c>
      <c r="AT292" s="136" t="s">
        <v>206</v>
      </c>
      <c r="AU292" s="136" t="s">
        <v>137</v>
      </c>
      <c r="AY292" s="16" t="s">
        <v>130</v>
      </c>
      <c r="BE292" s="137">
        <f t="shared" si="34"/>
        <v>0</v>
      </c>
      <c r="BF292" s="137">
        <f t="shared" si="35"/>
        <v>0</v>
      </c>
      <c r="BG292" s="137">
        <f t="shared" si="36"/>
        <v>0</v>
      </c>
      <c r="BH292" s="137">
        <f t="shared" si="37"/>
        <v>0</v>
      </c>
      <c r="BI292" s="137">
        <f t="shared" si="38"/>
        <v>0</v>
      </c>
      <c r="BJ292" s="16" t="s">
        <v>137</v>
      </c>
      <c r="BK292" s="137">
        <f t="shared" si="39"/>
        <v>0</v>
      </c>
      <c r="BL292" s="16" t="s">
        <v>205</v>
      </c>
      <c r="BM292" s="136" t="s">
        <v>555</v>
      </c>
    </row>
    <row r="293" spans="2:65" s="1" customFormat="1" ht="21.75" customHeight="1" x14ac:dyDescent="0.2">
      <c r="B293" s="124"/>
      <c r="C293" s="125" t="s">
        <v>556</v>
      </c>
      <c r="D293" s="125" t="s">
        <v>133</v>
      </c>
      <c r="E293" s="126" t="s">
        <v>557</v>
      </c>
      <c r="F293" s="127" t="s">
        <v>558</v>
      </c>
      <c r="G293" s="128" t="s">
        <v>203</v>
      </c>
      <c r="H293" s="129">
        <v>2</v>
      </c>
      <c r="I293" s="130">
        <v>0</v>
      </c>
      <c r="J293" s="130">
        <f t="shared" si="30"/>
        <v>0</v>
      </c>
      <c r="K293" s="131"/>
      <c r="L293" s="28"/>
      <c r="M293" s="132" t="s">
        <v>1</v>
      </c>
      <c r="N293" s="133" t="s">
        <v>39</v>
      </c>
      <c r="O293" s="134">
        <v>0.38</v>
      </c>
      <c r="P293" s="134">
        <f t="shared" si="31"/>
        <v>0.76</v>
      </c>
      <c r="Q293" s="134">
        <v>0</v>
      </c>
      <c r="R293" s="134">
        <f t="shared" si="32"/>
        <v>0</v>
      </c>
      <c r="S293" s="134">
        <v>0</v>
      </c>
      <c r="T293" s="135">
        <f t="shared" si="33"/>
        <v>0</v>
      </c>
      <c r="AR293" s="136" t="s">
        <v>205</v>
      </c>
      <c r="AT293" s="136" t="s">
        <v>133</v>
      </c>
      <c r="AU293" s="136" t="s">
        <v>137</v>
      </c>
      <c r="AY293" s="16" t="s">
        <v>130</v>
      </c>
      <c r="BE293" s="137">
        <f t="shared" si="34"/>
        <v>0</v>
      </c>
      <c r="BF293" s="137">
        <f t="shared" si="35"/>
        <v>0</v>
      </c>
      <c r="BG293" s="137">
        <f t="shared" si="36"/>
        <v>0</v>
      </c>
      <c r="BH293" s="137">
        <f t="shared" si="37"/>
        <v>0</v>
      </c>
      <c r="BI293" s="137">
        <f t="shared" si="38"/>
        <v>0</v>
      </c>
      <c r="BJ293" s="16" t="s">
        <v>137</v>
      </c>
      <c r="BK293" s="137">
        <f t="shared" si="39"/>
        <v>0</v>
      </c>
      <c r="BL293" s="16" t="s">
        <v>205</v>
      </c>
      <c r="BM293" s="136" t="s">
        <v>559</v>
      </c>
    </row>
    <row r="294" spans="2:65" s="1" customFormat="1" ht="16.5" customHeight="1" x14ac:dyDescent="0.2">
      <c r="B294" s="124"/>
      <c r="C294" s="156" t="s">
        <v>560</v>
      </c>
      <c r="D294" s="156" t="s">
        <v>206</v>
      </c>
      <c r="E294" s="157" t="s">
        <v>561</v>
      </c>
      <c r="F294" s="158" t="s">
        <v>562</v>
      </c>
      <c r="G294" s="159" t="s">
        <v>203</v>
      </c>
      <c r="H294" s="160">
        <v>2</v>
      </c>
      <c r="I294" s="12"/>
      <c r="J294" s="161">
        <f t="shared" si="30"/>
        <v>0</v>
      </c>
      <c r="K294" s="162"/>
      <c r="L294" s="163"/>
      <c r="M294" s="164" t="s">
        <v>1</v>
      </c>
      <c r="N294" s="165" t="s">
        <v>39</v>
      </c>
      <c r="O294" s="134">
        <v>0</v>
      </c>
      <c r="P294" s="134">
        <f t="shared" si="31"/>
        <v>0</v>
      </c>
      <c r="Q294" s="134">
        <v>8.0000000000000004E-4</v>
      </c>
      <c r="R294" s="134">
        <f t="shared" si="32"/>
        <v>1.6000000000000001E-3</v>
      </c>
      <c r="S294" s="134">
        <v>0</v>
      </c>
      <c r="T294" s="135">
        <f t="shared" si="33"/>
        <v>0</v>
      </c>
      <c r="AR294" s="136" t="s">
        <v>290</v>
      </c>
      <c r="AT294" s="136" t="s">
        <v>206</v>
      </c>
      <c r="AU294" s="136" t="s">
        <v>137</v>
      </c>
      <c r="AY294" s="16" t="s">
        <v>130</v>
      </c>
      <c r="BE294" s="137">
        <f t="shared" si="34"/>
        <v>0</v>
      </c>
      <c r="BF294" s="137">
        <f t="shared" si="35"/>
        <v>0</v>
      </c>
      <c r="BG294" s="137">
        <f t="shared" si="36"/>
        <v>0</v>
      </c>
      <c r="BH294" s="137">
        <f t="shared" si="37"/>
        <v>0</v>
      </c>
      <c r="BI294" s="137">
        <f t="shared" si="38"/>
        <v>0</v>
      </c>
      <c r="BJ294" s="16" t="s">
        <v>137</v>
      </c>
      <c r="BK294" s="137">
        <f t="shared" si="39"/>
        <v>0</v>
      </c>
      <c r="BL294" s="16" t="s">
        <v>205</v>
      </c>
      <c r="BM294" s="136" t="s">
        <v>563</v>
      </c>
    </row>
    <row r="295" spans="2:65" s="1" customFormat="1" ht="16.5" customHeight="1" x14ac:dyDescent="0.2">
      <c r="B295" s="124"/>
      <c r="C295" s="156" t="s">
        <v>564</v>
      </c>
      <c r="D295" s="156" t="s">
        <v>206</v>
      </c>
      <c r="E295" s="157" t="s">
        <v>565</v>
      </c>
      <c r="F295" s="158" t="s">
        <v>566</v>
      </c>
      <c r="G295" s="159" t="s">
        <v>305</v>
      </c>
      <c r="H295" s="160">
        <v>20</v>
      </c>
      <c r="I295" s="14"/>
      <c r="J295" s="161">
        <f t="shared" si="30"/>
        <v>0</v>
      </c>
      <c r="K295" s="162"/>
      <c r="L295" s="163"/>
      <c r="M295" s="164" t="s">
        <v>1</v>
      </c>
      <c r="N295" s="165" t="s">
        <v>39</v>
      </c>
      <c r="O295" s="134">
        <v>0</v>
      </c>
      <c r="P295" s="134">
        <f t="shared" si="31"/>
        <v>0</v>
      </c>
      <c r="Q295" s="134">
        <v>1.2E-4</v>
      </c>
      <c r="R295" s="134">
        <f t="shared" si="32"/>
        <v>2.4000000000000002E-3</v>
      </c>
      <c r="S295" s="134">
        <v>0</v>
      </c>
      <c r="T295" s="135">
        <f t="shared" si="33"/>
        <v>0</v>
      </c>
      <c r="AR295" s="136" t="s">
        <v>290</v>
      </c>
      <c r="AT295" s="136" t="s">
        <v>206</v>
      </c>
      <c r="AU295" s="136" t="s">
        <v>137</v>
      </c>
      <c r="AY295" s="16" t="s">
        <v>130</v>
      </c>
      <c r="BE295" s="137">
        <f t="shared" si="34"/>
        <v>0</v>
      </c>
      <c r="BF295" s="137">
        <f t="shared" si="35"/>
        <v>0</v>
      </c>
      <c r="BG295" s="137">
        <f t="shared" si="36"/>
        <v>0</v>
      </c>
      <c r="BH295" s="137">
        <f t="shared" si="37"/>
        <v>0</v>
      </c>
      <c r="BI295" s="137">
        <f t="shared" si="38"/>
        <v>0</v>
      </c>
      <c r="BJ295" s="16" t="s">
        <v>137</v>
      </c>
      <c r="BK295" s="137">
        <f t="shared" si="39"/>
        <v>0</v>
      </c>
      <c r="BL295" s="16" t="s">
        <v>205</v>
      </c>
      <c r="BM295" s="136" t="s">
        <v>567</v>
      </c>
    </row>
    <row r="296" spans="2:65" s="1" customFormat="1" ht="21.75" customHeight="1" x14ac:dyDescent="0.2">
      <c r="B296" s="124"/>
      <c r="C296" s="125" t="s">
        <v>568</v>
      </c>
      <c r="D296" s="125" t="s">
        <v>133</v>
      </c>
      <c r="E296" s="126" t="s">
        <v>569</v>
      </c>
      <c r="F296" s="127" t="s">
        <v>570</v>
      </c>
      <c r="G296" s="128" t="s">
        <v>203</v>
      </c>
      <c r="H296" s="129">
        <v>1</v>
      </c>
      <c r="I296" s="12"/>
      <c r="J296" s="130">
        <f t="shared" si="30"/>
        <v>0</v>
      </c>
      <c r="K296" s="131"/>
      <c r="L296" s="28"/>
      <c r="M296" s="132" t="s">
        <v>1</v>
      </c>
      <c r="N296" s="133" t="s">
        <v>39</v>
      </c>
      <c r="O296" s="134">
        <v>12.398</v>
      </c>
      <c r="P296" s="134">
        <f t="shared" si="31"/>
        <v>12.398</v>
      </c>
      <c r="Q296" s="134">
        <v>0</v>
      </c>
      <c r="R296" s="134">
        <f t="shared" si="32"/>
        <v>0</v>
      </c>
      <c r="S296" s="134">
        <v>0</v>
      </c>
      <c r="T296" s="135">
        <f t="shared" si="33"/>
        <v>0</v>
      </c>
      <c r="AR296" s="136" t="s">
        <v>205</v>
      </c>
      <c r="AT296" s="136" t="s">
        <v>133</v>
      </c>
      <c r="AU296" s="136" t="s">
        <v>137</v>
      </c>
      <c r="AY296" s="16" t="s">
        <v>130</v>
      </c>
      <c r="BE296" s="137">
        <f t="shared" si="34"/>
        <v>0</v>
      </c>
      <c r="BF296" s="137">
        <f t="shared" si="35"/>
        <v>0</v>
      </c>
      <c r="BG296" s="137">
        <f t="shared" si="36"/>
        <v>0</v>
      </c>
      <c r="BH296" s="137">
        <f t="shared" si="37"/>
        <v>0</v>
      </c>
      <c r="BI296" s="137">
        <f t="shared" si="38"/>
        <v>0</v>
      </c>
      <c r="BJ296" s="16" t="s">
        <v>137</v>
      </c>
      <c r="BK296" s="137">
        <f t="shared" si="39"/>
        <v>0</v>
      </c>
      <c r="BL296" s="16" t="s">
        <v>205</v>
      </c>
      <c r="BM296" s="136" t="s">
        <v>571</v>
      </c>
    </row>
    <row r="297" spans="2:65" s="1" customFormat="1" ht="21.75" customHeight="1" x14ac:dyDescent="0.2">
      <c r="B297" s="124"/>
      <c r="C297" s="125" t="s">
        <v>572</v>
      </c>
      <c r="D297" s="125" t="s">
        <v>133</v>
      </c>
      <c r="E297" s="126" t="s">
        <v>573</v>
      </c>
      <c r="F297" s="127" t="s">
        <v>574</v>
      </c>
      <c r="G297" s="128" t="s">
        <v>242</v>
      </c>
      <c r="H297" s="129">
        <v>2.7E-2</v>
      </c>
      <c r="I297" s="13"/>
      <c r="J297" s="130">
        <f t="shared" si="30"/>
        <v>0</v>
      </c>
      <c r="K297" s="131"/>
      <c r="L297" s="28"/>
      <c r="M297" s="132" t="s">
        <v>1</v>
      </c>
      <c r="N297" s="133" t="s">
        <v>39</v>
      </c>
      <c r="O297" s="134">
        <v>10.24</v>
      </c>
      <c r="P297" s="134">
        <f t="shared" si="31"/>
        <v>0.27648</v>
      </c>
      <c r="Q297" s="134">
        <v>0</v>
      </c>
      <c r="R297" s="134">
        <f t="shared" si="32"/>
        <v>0</v>
      </c>
      <c r="S297" s="134">
        <v>0</v>
      </c>
      <c r="T297" s="135">
        <f t="shared" si="33"/>
        <v>0</v>
      </c>
      <c r="AR297" s="136" t="s">
        <v>205</v>
      </c>
      <c r="AT297" s="136" t="s">
        <v>133</v>
      </c>
      <c r="AU297" s="136" t="s">
        <v>137</v>
      </c>
      <c r="AY297" s="16" t="s">
        <v>130</v>
      </c>
      <c r="BE297" s="137">
        <f t="shared" si="34"/>
        <v>0</v>
      </c>
      <c r="BF297" s="137">
        <f t="shared" si="35"/>
        <v>0</v>
      </c>
      <c r="BG297" s="137">
        <f t="shared" si="36"/>
        <v>0</v>
      </c>
      <c r="BH297" s="137">
        <f t="shared" si="37"/>
        <v>0</v>
      </c>
      <c r="BI297" s="137">
        <f t="shared" si="38"/>
        <v>0</v>
      </c>
      <c r="BJ297" s="16" t="s">
        <v>137</v>
      </c>
      <c r="BK297" s="137">
        <f t="shared" si="39"/>
        <v>0</v>
      </c>
      <c r="BL297" s="16" t="s">
        <v>205</v>
      </c>
      <c r="BM297" s="136" t="s">
        <v>575</v>
      </c>
    </row>
    <row r="298" spans="2:65" s="1" customFormat="1" ht="21.75" customHeight="1" x14ac:dyDescent="0.2">
      <c r="B298" s="124"/>
      <c r="C298" s="125" t="s">
        <v>576</v>
      </c>
      <c r="D298" s="125" t="s">
        <v>133</v>
      </c>
      <c r="E298" s="126" t="s">
        <v>577</v>
      </c>
      <c r="F298" s="127" t="s">
        <v>578</v>
      </c>
      <c r="G298" s="128" t="s">
        <v>242</v>
      </c>
      <c r="H298" s="129">
        <v>2.7E-2</v>
      </c>
      <c r="I298" s="130">
        <v>0</v>
      </c>
      <c r="J298" s="130">
        <f t="shared" si="30"/>
        <v>0</v>
      </c>
      <c r="K298" s="131"/>
      <c r="L298" s="28"/>
      <c r="M298" s="132" t="s">
        <v>1</v>
      </c>
      <c r="N298" s="133" t="s">
        <v>39</v>
      </c>
      <c r="O298" s="134">
        <v>1.8</v>
      </c>
      <c r="P298" s="134">
        <f t="shared" si="31"/>
        <v>4.8599999999999997E-2</v>
      </c>
      <c r="Q298" s="134">
        <v>0</v>
      </c>
      <c r="R298" s="134">
        <f t="shared" si="32"/>
        <v>0</v>
      </c>
      <c r="S298" s="134">
        <v>0</v>
      </c>
      <c r="T298" s="135">
        <f t="shared" si="33"/>
        <v>0</v>
      </c>
      <c r="AR298" s="136" t="s">
        <v>205</v>
      </c>
      <c r="AT298" s="136" t="s">
        <v>133</v>
      </c>
      <c r="AU298" s="136" t="s">
        <v>137</v>
      </c>
      <c r="AY298" s="16" t="s">
        <v>130</v>
      </c>
      <c r="BE298" s="137">
        <f t="shared" si="34"/>
        <v>0</v>
      </c>
      <c r="BF298" s="137">
        <f t="shared" si="35"/>
        <v>0</v>
      </c>
      <c r="BG298" s="137">
        <f t="shared" si="36"/>
        <v>0</v>
      </c>
      <c r="BH298" s="137">
        <f t="shared" si="37"/>
        <v>0</v>
      </c>
      <c r="BI298" s="137">
        <f t="shared" si="38"/>
        <v>0</v>
      </c>
      <c r="BJ298" s="16" t="s">
        <v>137</v>
      </c>
      <c r="BK298" s="137">
        <f t="shared" si="39"/>
        <v>0</v>
      </c>
      <c r="BL298" s="16" t="s">
        <v>205</v>
      </c>
      <c r="BM298" s="136" t="s">
        <v>579</v>
      </c>
    </row>
    <row r="299" spans="2:65" s="11" customFormat="1" ht="22.9" customHeight="1" x14ac:dyDescent="0.2">
      <c r="B299" s="113"/>
      <c r="D299" s="114" t="s">
        <v>72</v>
      </c>
      <c r="E299" s="122" t="s">
        <v>580</v>
      </c>
      <c r="F299" s="122" t="s">
        <v>581</v>
      </c>
      <c r="I299" s="130">
        <v>0</v>
      </c>
      <c r="J299" s="123">
        <f>BK299</f>
        <v>0</v>
      </c>
      <c r="L299" s="113"/>
      <c r="M299" s="117"/>
      <c r="P299" s="118">
        <f>SUM(P300:P304)</f>
        <v>1.8521399999999999</v>
      </c>
      <c r="R299" s="118">
        <f>SUM(R300:R304)</f>
        <v>0.01</v>
      </c>
      <c r="T299" s="119">
        <f>SUM(T300:T304)</f>
        <v>4.0000000000000001E-3</v>
      </c>
      <c r="AR299" s="114" t="s">
        <v>137</v>
      </c>
      <c r="AT299" s="120" t="s">
        <v>72</v>
      </c>
      <c r="AU299" s="120" t="s">
        <v>81</v>
      </c>
      <c r="AY299" s="114" t="s">
        <v>130</v>
      </c>
      <c r="BK299" s="121">
        <f>SUM(BK300:BK304)</f>
        <v>0</v>
      </c>
    </row>
    <row r="300" spans="2:65" s="1" customFormat="1" ht="16.5" customHeight="1" x14ac:dyDescent="0.2">
      <c r="B300" s="124"/>
      <c r="C300" s="125" t="s">
        <v>582</v>
      </c>
      <c r="D300" s="125" t="s">
        <v>133</v>
      </c>
      <c r="E300" s="126" t="s">
        <v>583</v>
      </c>
      <c r="F300" s="127" t="s">
        <v>584</v>
      </c>
      <c r="G300" s="128" t="s">
        <v>203</v>
      </c>
      <c r="H300" s="129">
        <v>2</v>
      </c>
      <c r="I300" s="12"/>
      <c r="J300" s="130">
        <f>ROUND(I300*H300,2)</f>
        <v>0</v>
      </c>
      <c r="K300" s="131"/>
      <c r="L300" s="28"/>
      <c r="M300" s="132" t="s">
        <v>1</v>
      </c>
      <c r="N300" s="133" t="s">
        <v>39</v>
      </c>
      <c r="O300" s="134">
        <v>0.48299999999999998</v>
      </c>
      <c r="P300" s="134">
        <f>O300*H300</f>
        <v>0.96599999999999997</v>
      </c>
      <c r="Q300" s="134">
        <v>0</v>
      </c>
      <c r="R300" s="134">
        <f>Q300*H300</f>
        <v>0</v>
      </c>
      <c r="S300" s="134">
        <v>0</v>
      </c>
      <c r="T300" s="135">
        <f>S300*H300</f>
        <v>0</v>
      </c>
      <c r="AR300" s="136" t="s">
        <v>205</v>
      </c>
      <c r="AT300" s="136" t="s">
        <v>133</v>
      </c>
      <c r="AU300" s="136" t="s">
        <v>137</v>
      </c>
      <c r="AY300" s="16" t="s">
        <v>130</v>
      </c>
      <c r="BE300" s="137">
        <f>IF(N300="základní",J300,0)</f>
        <v>0</v>
      </c>
      <c r="BF300" s="137">
        <f>IF(N300="snížená",J300,0)</f>
        <v>0</v>
      </c>
      <c r="BG300" s="137">
        <f>IF(N300="zákl. přenesená",J300,0)</f>
        <v>0</v>
      </c>
      <c r="BH300" s="137">
        <f>IF(N300="sníž. přenesená",J300,0)</f>
        <v>0</v>
      </c>
      <c r="BI300" s="137">
        <f>IF(N300="nulová",J300,0)</f>
        <v>0</v>
      </c>
      <c r="BJ300" s="16" t="s">
        <v>137</v>
      </c>
      <c r="BK300" s="137">
        <f>ROUND(I300*H300,2)</f>
        <v>0</v>
      </c>
      <c r="BL300" s="16" t="s">
        <v>205</v>
      </c>
      <c r="BM300" s="136" t="s">
        <v>585</v>
      </c>
    </row>
    <row r="301" spans="2:65" s="1" customFormat="1" ht="16.5" customHeight="1" x14ac:dyDescent="0.2">
      <c r="B301" s="124"/>
      <c r="C301" s="156" t="s">
        <v>586</v>
      </c>
      <c r="D301" s="156" t="s">
        <v>206</v>
      </c>
      <c r="E301" s="157" t="s">
        <v>587</v>
      </c>
      <c r="F301" s="158" t="s">
        <v>588</v>
      </c>
      <c r="G301" s="159" t="s">
        <v>203</v>
      </c>
      <c r="H301" s="160">
        <v>2</v>
      </c>
      <c r="I301" s="14"/>
      <c r="J301" s="161">
        <f>ROUND(I301*H301,2)</f>
        <v>0</v>
      </c>
      <c r="K301" s="162"/>
      <c r="L301" s="163"/>
      <c r="M301" s="164" t="s">
        <v>1</v>
      </c>
      <c r="N301" s="165" t="s">
        <v>39</v>
      </c>
      <c r="O301" s="134">
        <v>0</v>
      </c>
      <c r="P301" s="134">
        <f>O301*H301</f>
        <v>0</v>
      </c>
      <c r="Q301" s="134">
        <v>5.0000000000000001E-3</v>
      </c>
      <c r="R301" s="134">
        <f>Q301*H301</f>
        <v>0.01</v>
      </c>
      <c r="S301" s="134">
        <v>0</v>
      </c>
      <c r="T301" s="135">
        <f>S301*H301</f>
        <v>0</v>
      </c>
      <c r="AR301" s="136" t="s">
        <v>290</v>
      </c>
      <c r="AT301" s="136" t="s">
        <v>206</v>
      </c>
      <c r="AU301" s="136" t="s">
        <v>137</v>
      </c>
      <c r="AY301" s="16" t="s">
        <v>130</v>
      </c>
      <c r="BE301" s="137">
        <f>IF(N301="základní",J301,0)</f>
        <v>0</v>
      </c>
      <c r="BF301" s="137">
        <f>IF(N301="snížená",J301,0)</f>
        <v>0</v>
      </c>
      <c r="BG301" s="137">
        <f>IF(N301="zákl. přenesená",J301,0)</f>
        <v>0</v>
      </c>
      <c r="BH301" s="137">
        <f>IF(N301="sníž. přenesená",J301,0)</f>
        <v>0</v>
      </c>
      <c r="BI301" s="137">
        <f>IF(N301="nulová",J301,0)</f>
        <v>0</v>
      </c>
      <c r="BJ301" s="16" t="s">
        <v>137</v>
      </c>
      <c r="BK301" s="137">
        <f>ROUND(I301*H301,2)</f>
        <v>0</v>
      </c>
      <c r="BL301" s="16" t="s">
        <v>205</v>
      </c>
      <c r="BM301" s="136" t="s">
        <v>589</v>
      </c>
    </row>
    <row r="302" spans="2:65" s="1" customFormat="1" ht="21.75" customHeight="1" x14ac:dyDescent="0.2">
      <c r="B302" s="124"/>
      <c r="C302" s="125" t="s">
        <v>590</v>
      </c>
      <c r="D302" s="125" t="s">
        <v>133</v>
      </c>
      <c r="E302" s="126" t="s">
        <v>591</v>
      </c>
      <c r="F302" s="127" t="s">
        <v>592</v>
      </c>
      <c r="G302" s="128" t="s">
        <v>203</v>
      </c>
      <c r="H302" s="129">
        <v>2</v>
      </c>
      <c r="I302" s="130">
        <v>0</v>
      </c>
      <c r="J302" s="130">
        <f>ROUND(I302*H302,2)</f>
        <v>0</v>
      </c>
      <c r="K302" s="131"/>
      <c r="L302" s="28"/>
      <c r="M302" s="132" t="s">
        <v>1</v>
      </c>
      <c r="N302" s="133" t="s">
        <v>39</v>
      </c>
      <c r="O302" s="134">
        <v>0.39100000000000001</v>
      </c>
      <c r="P302" s="134">
        <f>O302*H302</f>
        <v>0.78200000000000003</v>
      </c>
      <c r="Q302" s="134">
        <v>0</v>
      </c>
      <c r="R302" s="134">
        <f>Q302*H302</f>
        <v>0</v>
      </c>
      <c r="S302" s="134">
        <v>2E-3</v>
      </c>
      <c r="T302" s="135">
        <f>S302*H302</f>
        <v>4.0000000000000001E-3</v>
      </c>
      <c r="AR302" s="136" t="s">
        <v>205</v>
      </c>
      <c r="AT302" s="136" t="s">
        <v>133</v>
      </c>
      <c r="AU302" s="136" t="s">
        <v>137</v>
      </c>
      <c r="AY302" s="16" t="s">
        <v>130</v>
      </c>
      <c r="BE302" s="137">
        <f>IF(N302="základní",J302,0)</f>
        <v>0</v>
      </c>
      <c r="BF302" s="137">
        <f>IF(N302="snížená",J302,0)</f>
        <v>0</v>
      </c>
      <c r="BG302" s="137">
        <f>IF(N302="zákl. přenesená",J302,0)</f>
        <v>0</v>
      </c>
      <c r="BH302" s="137">
        <f>IF(N302="sníž. přenesená",J302,0)</f>
        <v>0</v>
      </c>
      <c r="BI302" s="137">
        <f>IF(N302="nulová",J302,0)</f>
        <v>0</v>
      </c>
      <c r="BJ302" s="16" t="s">
        <v>137</v>
      </c>
      <c r="BK302" s="137">
        <f>ROUND(I302*H302,2)</f>
        <v>0</v>
      </c>
      <c r="BL302" s="16" t="s">
        <v>205</v>
      </c>
      <c r="BM302" s="136" t="s">
        <v>593</v>
      </c>
    </row>
    <row r="303" spans="2:65" s="1" customFormat="1" ht="21.75" customHeight="1" x14ac:dyDescent="0.2">
      <c r="B303" s="124"/>
      <c r="C303" s="125" t="s">
        <v>594</v>
      </c>
      <c r="D303" s="125" t="s">
        <v>133</v>
      </c>
      <c r="E303" s="126" t="s">
        <v>595</v>
      </c>
      <c r="F303" s="127" t="s">
        <v>596</v>
      </c>
      <c r="G303" s="128" t="s">
        <v>242</v>
      </c>
      <c r="H303" s="129">
        <v>0.01</v>
      </c>
      <c r="I303" s="12"/>
      <c r="J303" s="130">
        <f>ROUND(I303*H303,2)</f>
        <v>0</v>
      </c>
      <c r="K303" s="131"/>
      <c r="L303" s="28"/>
      <c r="M303" s="132" t="s">
        <v>1</v>
      </c>
      <c r="N303" s="133" t="s">
        <v>39</v>
      </c>
      <c r="O303" s="134">
        <v>8.9039999999999999</v>
      </c>
      <c r="P303" s="134">
        <f>O303*H303</f>
        <v>8.9039999999999994E-2</v>
      </c>
      <c r="Q303" s="134">
        <v>0</v>
      </c>
      <c r="R303" s="134">
        <f>Q303*H303</f>
        <v>0</v>
      </c>
      <c r="S303" s="134">
        <v>0</v>
      </c>
      <c r="T303" s="135">
        <f>S303*H303</f>
        <v>0</v>
      </c>
      <c r="AR303" s="136" t="s">
        <v>205</v>
      </c>
      <c r="AT303" s="136" t="s">
        <v>133</v>
      </c>
      <c r="AU303" s="136" t="s">
        <v>137</v>
      </c>
      <c r="AY303" s="16" t="s">
        <v>130</v>
      </c>
      <c r="BE303" s="137">
        <f>IF(N303="základní",J303,0)</f>
        <v>0</v>
      </c>
      <c r="BF303" s="137">
        <f>IF(N303="snížená",J303,0)</f>
        <v>0</v>
      </c>
      <c r="BG303" s="137">
        <f>IF(N303="zákl. přenesená",J303,0)</f>
        <v>0</v>
      </c>
      <c r="BH303" s="137">
        <f>IF(N303="sníž. přenesená",J303,0)</f>
        <v>0</v>
      </c>
      <c r="BI303" s="137">
        <f>IF(N303="nulová",J303,0)</f>
        <v>0</v>
      </c>
      <c r="BJ303" s="16" t="s">
        <v>137</v>
      </c>
      <c r="BK303" s="137">
        <f>ROUND(I303*H303,2)</f>
        <v>0</v>
      </c>
      <c r="BL303" s="16" t="s">
        <v>205</v>
      </c>
      <c r="BM303" s="136" t="s">
        <v>597</v>
      </c>
    </row>
    <row r="304" spans="2:65" s="1" customFormat="1" ht="21.75" customHeight="1" x14ac:dyDescent="0.2">
      <c r="B304" s="124"/>
      <c r="C304" s="125" t="s">
        <v>598</v>
      </c>
      <c r="D304" s="125" t="s">
        <v>133</v>
      </c>
      <c r="E304" s="126" t="s">
        <v>599</v>
      </c>
      <c r="F304" s="127" t="s">
        <v>600</v>
      </c>
      <c r="G304" s="128" t="s">
        <v>242</v>
      </c>
      <c r="H304" s="129">
        <v>0.01</v>
      </c>
      <c r="I304" s="14"/>
      <c r="J304" s="130">
        <f>ROUND(I304*H304,2)</f>
        <v>0</v>
      </c>
      <c r="K304" s="131"/>
      <c r="L304" s="28"/>
      <c r="M304" s="132" t="s">
        <v>1</v>
      </c>
      <c r="N304" s="133" t="s">
        <v>39</v>
      </c>
      <c r="O304" s="134">
        <v>1.51</v>
      </c>
      <c r="P304" s="134">
        <f>O304*H304</f>
        <v>1.5100000000000001E-2</v>
      </c>
      <c r="Q304" s="134">
        <v>0</v>
      </c>
      <c r="R304" s="134">
        <f>Q304*H304</f>
        <v>0</v>
      </c>
      <c r="S304" s="134">
        <v>0</v>
      </c>
      <c r="T304" s="135">
        <f>S304*H304</f>
        <v>0</v>
      </c>
      <c r="AR304" s="136" t="s">
        <v>205</v>
      </c>
      <c r="AT304" s="136" t="s">
        <v>133</v>
      </c>
      <c r="AU304" s="136" t="s">
        <v>137</v>
      </c>
      <c r="AY304" s="16" t="s">
        <v>130</v>
      </c>
      <c r="BE304" s="137">
        <f>IF(N304="základní",J304,0)</f>
        <v>0</v>
      </c>
      <c r="BF304" s="137">
        <f>IF(N304="snížená",J304,0)</f>
        <v>0</v>
      </c>
      <c r="BG304" s="137">
        <f>IF(N304="zákl. přenesená",J304,0)</f>
        <v>0</v>
      </c>
      <c r="BH304" s="137">
        <f>IF(N304="sníž. přenesená",J304,0)</f>
        <v>0</v>
      </c>
      <c r="BI304" s="137">
        <f>IF(N304="nulová",J304,0)</f>
        <v>0</v>
      </c>
      <c r="BJ304" s="16" t="s">
        <v>137</v>
      </c>
      <c r="BK304" s="137">
        <f>ROUND(I304*H304,2)</f>
        <v>0</v>
      </c>
      <c r="BL304" s="16" t="s">
        <v>205</v>
      </c>
      <c r="BM304" s="136" t="s">
        <v>601</v>
      </c>
    </row>
    <row r="305" spans="2:65" s="11" customFormat="1" ht="22.9" customHeight="1" x14ac:dyDescent="0.2">
      <c r="B305" s="113"/>
      <c r="D305" s="114" t="s">
        <v>72</v>
      </c>
      <c r="E305" s="122" t="s">
        <v>602</v>
      </c>
      <c r="F305" s="122" t="s">
        <v>603</v>
      </c>
      <c r="I305" s="12"/>
      <c r="J305" s="123">
        <f>BK305</f>
        <v>0</v>
      </c>
      <c r="L305" s="113"/>
      <c r="M305" s="117"/>
      <c r="P305" s="118">
        <f>SUM(P306:P321)</f>
        <v>24.817550000000001</v>
      </c>
      <c r="R305" s="118">
        <f>SUM(R306:R321)</f>
        <v>0.35589130000000002</v>
      </c>
      <c r="T305" s="119">
        <f>SUM(T306:T321)</f>
        <v>0</v>
      </c>
      <c r="AR305" s="114" t="s">
        <v>137</v>
      </c>
      <c r="AT305" s="120" t="s">
        <v>72</v>
      </c>
      <c r="AU305" s="120" t="s">
        <v>81</v>
      </c>
      <c r="AY305" s="114" t="s">
        <v>130</v>
      </c>
      <c r="BK305" s="121">
        <f>SUM(BK306:BK321)</f>
        <v>0</v>
      </c>
    </row>
    <row r="306" spans="2:65" s="1" customFormat="1" ht="21.75" customHeight="1" x14ac:dyDescent="0.2">
      <c r="B306" s="124"/>
      <c r="C306" s="125" t="s">
        <v>604</v>
      </c>
      <c r="D306" s="125" t="s">
        <v>133</v>
      </c>
      <c r="E306" s="126" t="s">
        <v>605</v>
      </c>
      <c r="F306" s="127" t="s">
        <v>606</v>
      </c>
      <c r="G306" s="128" t="s">
        <v>136</v>
      </c>
      <c r="H306" s="129">
        <v>13.39</v>
      </c>
      <c r="I306" s="13"/>
      <c r="J306" s="130">
        <f>ROUND(I306*H306,2)</f>
        <v>0</v>
      </c>
      <c r="K306" s="131"/>
      <c r="L306" s="28"/>
      <c r="M306" s="132" t="s">
        <v>1</v>
      </c>
      <c r="N306" s="133" t="s">
        <v>39</v>
      </c>
      <c r="O306" s="134">
        <v>0.999</v>
      </c>
      <c r="P306" s="134">
        <f>O306*H306</f>
        <v>13.376610000000001</v>
      </c>
      <c r="Q306" s="134">
        <v>2.5409999999999999E-2</v>
      </c>
      <c r="R306" s="134">
        <f>Q306*H306</f>
        <v>0.34023989999999998</v>
      </c>
      <c r="S306" s="134">
        <v>0</v>
      </c>
      <c r="T306" s="135">
        <f>S306*H306</f>
        <v>0</v>
      </c>
      <c r="AR306" s="136" t="s">
        <v>205</v>
      </c>
      <c r="AT306" s="136" t="s">
        <v>133</v>
      </c>
      <c r="AU306" s="136" t="s">
        <v>137</v>
      </c>
      <c r="AY306" s="16" t="s">
        <v>130</v>
      </c>
      <c r="BE306" s="137">
        <f>IF(N306="základní",J306,0)</f>
        <v>0</v>
      </c>
      <c r="BF306" s="137">
        <f>IF(N306="snížená",J306,0)</f>
        <v>0</v>
      </c>
      <c r="BG306" s="137">
        <f>IF(N306="zákl. přenesená",J306,0)</f>
        <v>0</v>
      </c>
      <c r="BH306" s="137">
        <f>IF(N306="sníž. přenesená",J306,0)</f>
        <v>0</v>
      </c>
      <c r="BI306" s="137">
        <f>IF(N306="nulová",J306,0)</f>
        <v>0</v>
      </c>
      <c r="BJ306" s="16" t="s">
        <v>137</v>
      </c>
      <c r="BK306" s="137">
        <f>ROUND(I306*H306,2)</f>
        <v>0</v>
      </c>
      <c r="BL306" s="16" t="s">
        <v>205</v>
      </c>
      <c r="BM306" s="136" t="s">
        <v>607</v>
      </c>
    </row>
    <row r="307" spans="2:65" s="12" customFormat="1" ht="12" x14ac:dyDescent="0.2">
      <c r="B307" s="138"/>
      <c r="D307" s="139" t="s">
        <v>139</v>
      </c>
      <c r="E307" s="140" t="s">
        <v>1</v>
      </c>
      <c r="F307" s="141" t="s">
        <v>309</v>
      </c>
      <c r="H307" s="142">
        <v>5.2</v>
      </c>
      <c r="I307" s="130">
        <v>0</v>
      </c>
      <c r="L307" s="138"/>
      <c r="M307" s="143"/>
      <c r="T307" s="144"/>
      <c r="AT307" s="140" t="s">
        <v>139</v>
      </c>
      <c r="AU307" s="140" t="s">
        <v>137</v>
      </c>
      <c r="AV307" s="12" t="s">
        <v>137</v>
      </c>
      <c r="AW307" s="12" t="s">
        <v>30</v>
      </c>
      <c r="AX307" s="12" t="s">
        <v>73</v>
      </c>
      <c r="AY307" s="140" t="s">
        <v>130</v>
      </c>
    </row>
    <row r="308" spans="2:65" s="12" customFormat="1" ht="12" x14ac:dyDescent="0.2">
      <c r="B308" s="138"/>
      <c r="D308" s="139" t="s">
        <v>139</v>
      </c>
      <c r="E308" s="140" t="s">
        <v>1</v>
      </c>
      <c r="F308" s="141" t="s">
        <v>608</v>
      </c>
      <c r="H308" s="142">
        <v>5.72</v>
      </c>
      <c r="I308" s="130">
        <v>0</v>
      </c>
      <c r="L308" s="138"/>
      <c r="M308" s="143"/>
      <c r="T308" s="144"/>
      <c r="AT308" s="140" t="s">
        <v>139</v>
      </c>
      <c r="AU308" s="140" t="s">
        <v>137</v>
      </c>
      <c r="AV308" s="12" t="s">
        <v>137</v>
      </c>
      <c r="AW308" s="12" t="s">
        <v>30</v>
      </c>
      <c r="AX308" s="12" t="s">
        <v>73</v>
      </c>
      <c r="AY308" s="140" t="s">
        <v>130</v>
      </c>
    </row>
    <row r="309" spans="2:65" s="12" customFormat="1" x14ac:dyDescent="0.2">
      <c r="B309" s="138"/>
      <c r="D309" s="139" t="s">
        <v>139</v>
      </c>
      <c r="E309" s="140" t="s">
        <v>1</v>
      </c>
      <c r="F309" s="141" t="s">
        <v>609</v>
      </c>
      <c r="H309" s="142">
        <v>2.4700000000000002</v>
      </c>
      <c r="L309" s="138"/>
      <c r="M309" s="143"/>
      <c r="T309" s="144"/>
      <c r="AT309" s="140" t="s">
        <v>139</v>
      </c>
      <c r="AU309" s="140" t="s">
        <v>137</v>
      </c>
      <c r="AV309" s="12" t="s">
        <v>137</v>
      </c>
      <c r="AW309" s="12" t="s">
        <v>30</v>
      </c>
      <c r="AX309" s="12" t="s">
        <v>73</v>
      </c>
      <c r="AY309" s="140" t="s">
        <v>130</v>
      </c>
    </row>
    <row r="310" spans="2:65" s="13" customFormat="1" x14ac:dyDescent="0.2">
      <c r="B310" s="145"/>
      <c r="D310" s="139" t="s">
        <v>139</v>
      </c>
      <c r="E310" s="146" t="s">
        <v>1</v>
      </c>
      <c r="F310" s="147" t="s">
        <v>141</v>
      </c>
      <c r="H310" s="148">
        <v>13.39</v>
      </c>
      <c r="I310" s="14"/>
      <c r="L310" s="145"/>
      <c r="M310" s="149"/>
      <c r="T310" s="150"/>
      <c r="AT310" s="146" t="s">
        <v>139</v>
      </c>
      <c r="AU310" s="146" t="s">
        <v>137</v>
      </c>
      <c r="AV310" s="13" t="s">
        <v>78</v>
      </c>
      <c r="AW310" s="13" t="s">
        <v>30</v>
      </c>
      <c r="AX310" s="13" t="s">
        <v>81</v>
      </c>
      <c r="AY310" s="146" t="s">
        <v>130</v>
      </c>
    </row>
    <row r="311" spans="2:65" s="1" customFormat="1" ht="21.75" customHeight="1" x14ac:dyDescent="0.2">
      <c r="B311" s="124"/>
      <c r="C311" s="125" t="s">
        <v>610</v>
      </c>
      <c r="D311" s="125" t="s">
        <v>133</v>
      </c>
      <c r="E311" s="126" t="s">
        <v>611</v>
      </c>
      <c r="F311" s="127" t="s">
        <v>612</v>
      </c>
      <c r="G311" s="128" t="s">
        <v>305</v>
      </c>
      <c r="H311" s="129">
        <v>23.06</v>
      </c>
      <c r="I311" s="130">
        <v>0</v>
      </c>
      <c r="J311" s="130">
        <f>ROUND(I311*H311,2)</f>
        <v>0</v>
      </c>
      <c r="K311" s="131"/>
      <c r="L311" s="28"/>
      <c r="M311" s="132" t="s">
        <v>1</v>
      </c>
      <c r="N311" s="133" t="s">
        <v>39</v>
      </c>
      <c r="O311" s="134">
        <v>0.10100000000000001</v>
      </c>
      <c r="P311" s="134">
        <f>O311*H311</f>
        <v>2.3290600000000001</v>
      </c>
      <c r="Q311" s="134">
        <v>4.0000000000000003E-5</v>
      </c>
      <c r="R311" s="134">
        <f>Q311*H311</f>
        <v>9.2239999999999998E-4</v>
      </c>
      <c r="S311" s="134">
        <v>0</v>
      </c>
      <c r="T311" s="135">
        <f>S311*H311</f>
        <v>0</v>
      </c>
      <c r="AR311" s="136" t="s">
        <v>205</v>
      </c>
      <c r="AT311" s="136" t="s">
        <v>133</v>
      </c>
      <c r="AU311" s="136" t="s">
        <v>137</v>
      </c>
      <c r="AY311" s="16" t="s">
        <v>130</v>
      </c>
      <c r="BE311" s="137">
        <f>IF(N311="základní",J311,0)</f>
        <v>0</v>
      </c>
      <c r="BF311" s="137">
        <f>IF(N311="snížená",J311,0)</f>
        <v>0</v>
      </c>
      <c r="BG311" s="137">
        <f>IF(N311="zákl. přenesená",J311,0)</f>
        <v>0</v>
      </c>
      <c r="BH311" s="137">
        <f>IF(N311="sníž. přenesená",J311,0)</f>
        <v>0</v>
      </c>
      <c r="BI311" s="137">
        <f>IF(N311="nulová",J311,0)</f>
        <v>0</v>
      </c>
      <c r="BJ311" s="16" t="s">
        <v>137</v>
      </c>
      <c r="BK311" s="137">
        <f>ROUND(I311*H311,2)</f>
        <v>0</v>
      </c>
      <c r="BL311" s="16" t="s">
        <v>205</v>
      </c>
      <c r="BM311" s="136" t="s">
        <v>613</v>
      </c>
    </row>
    <row r="312" spans="2:65" s="12" customFormat="1" x14ac:dyDescent="0.2">
      <c r="B312" s="138"/>
      <c r="D312" s="139" t="s">
        <v>139</v>
      </c>
      <c r="E312" s="140" t="s">
        <v>1</v>
      </c>
      <c r="F312" s="141" t="s">
        <v>614</v>
      </c>
      <c r="H312" s="142">
        <v>7.46</v>
      </c>
      <c r="L312" s="138"/>
      <c r="M312" s="143"/>
      <c r="T312" s="144"/>
      <c r="AT312" s="140" t="s">
        <v>139</v>
      </c>
      <c r="AU312" s="140" t="s">
        <v>137</v>
      </c>
      <c r="AV312" s="12" t="s">
        <v>137</v>
      </c>
      <c r="AW312" s="12" t="s">
        <v>30</v>
      </c>
      <c r="AX312" s="12" t="s">
        <v>73</v>
      </c>
      <c r="AY312" s="140" t="s">
        <v>130</v>
      </c>
    </row>
    <row r="313" spans="2:65" s="12" customFormat="1" x14ac:dyDescent="0.2">
      <c r="B313" s="138"/>
      <c r="D313" s="139" t="s">
        <v>139</v>
      </c>
      <c r="E313" s="140" t="s">
        <v>1</v>
      </c>
      <c r="F313" s="141" t="s">
        <v>615</v>
      </c>
      <c r="H313" s="142">
        <v>15.6</v>
      </c>
      <c r="I313" s="14"/>
      <c r="L313" s="138"/>
      <c r="M313" s="143"/>
      <c r="T313" s="144"/>
      <c r="AT313" s="140" t="s">
        <v>139</v>
      </c>
      <c r="AU313" s="140" t="s">
        <v>137</v>
      </c>
      <c r="AV313" s="12" t="s">
        <v>137</v>
      </c>
      <c r="AW313" s="12" t="s">
        <v>30</v>
      </c>
      <c r="AX313" s="12" t="s">
        <v>73</v>
      </c>
      <c r="AY313" s="140" t="s">
        <v>130</v>
      </c>
    </row>
    <row r="314" spans="2:65" s="13" customFormat="1" x14ac:dyDescent="0.2">
      <c r="B314" s="145"/>
      <c r="D314" s="139" t="s">
        <v>139</v>
      </c>
      <c r="E314" s="146" t="s">
        <v>1</v>
      </c>
      <c r="F314" s="147" t="s">
        <v>141</v>
      </c>
      <c r="H314" s="148">
        <v>23.06</v>
      </c>
      <c r="I314" s="12"/>
      <c r="L314" s="145"/>
      <c r="M314" s="149"/>
      <c r="T314" s="150"/>
      <c r="AT314" s="146" t="s">
        <v>139</v>
      </c>
      <c r="AU314" s="146" t="s">
        <v>137</v>
      </c>
      <c r="AV314" s="13" t="s">
        <v>78</v>
      </c>
      <c r="AW314" s="13" t="s">
        <v>30</v>
      </c>
      <c r="AX314" s="13" t="s">
        <v>81</v>
      </c>
      <c r="AY314" s="146" t="s">
        <v>130</v>
      </c>
    </row>
    <row r="315" spans="2:65" s="1" customFormat="1" ht="16.5" customHeight="1" x14ac:dyDescent="0.2">
      <c r="B315" s="124"/>
      <c r="C315" s="125" t="s">
        <v>616</v>
      </c>
      <c r="D315" s="125" t="s">
        <v>133</v>
      </c>
      <c r="E315" s="126" t="s">
        <v>617</v>
      </c>
      <c r="F315" s="127" t="s">
        <v>618</v>
      </c>
      <c r="G315" s="128" t="s">
        <v>136</v>
      </c>
      <c r="H315" s="129">
        <v>13.39</v>
      </c>
      <c r="I315" s="13"/>
      <c r="J315" s="130">
        <f>ROUND(I315*H315,2)</f>
        <v>0</v>
      </c>
      <c r="K315" s="131"/>
      <c r="L315" s="28"/>
      <c r="M315" s="132" t="s">
        <v>1</v>
      </c>
      <c r="N315" s="133" t="s">
        <v>39</v>
      </c>
      <c r="O315" s="134">
        <v>0.15</v>
      </c>
      <c r="P315" s="134">
        <f>O315*H315</f>
        <v>2.0085000000000002</v>
      </c>
      <c r="Q315" s="134">
        <v>0</v>
      </c>
      <c r="R315" s="134">
        <f>Q315*H315</f>
        <v>0</v>
      </c>
      <c r="S315" s="134">
        <v>0</v>
      </c>
      <c r="T315" s="135">
        <f>S315*H315</f>
        <v>0</v>
      </c>
      <c r="AR315" s="136" t="s">
        <v>205</v>
      </c>
      <c r="AT315" s="136" t="s">
        <v>133</v>
      </c>
      <c r="AU315" s="136" t="s">
        <v>137</v>
      </c>
      <c r="AY315" s="16" t="s">
        <v>130</v>
      </c>
      <c r="BE315" s="137">
        <f>IF(N315="základní",J315,0)</f>
        <v>0</v>
      </c>
      <c r="BF315" s="137">
        <f>IF(N315="snížená",J315,0)</f>
        <v>0</v>
      </c>
      <c r="BG315" s="137">
        <f>IF(N315="zákl. přenesená",J315,0)</f>
        <v>0</v>
      </c>
      <c r="BH315" s="137">
        <f>IF(N315="sníž. přenesená",J315,0)</f>
        <v>0</v>
      </c>
      <c r="BI315" s="137">
        <f>IF(N315="nulová",J315,0)</f>
        <v>0</v>
      </c>
      <c r="BJ315" s="16" t="s">
        <v>137</v>
      </c>
      <c r="BK315" s="137">
        <f>ROUND(I315*H315,2)</f>
        <v>0</v>
      </c>
      <c r="BL315" s="16" t="s">
        <v>205</v>
      </c>
      <c r="BM315" s="136" t="s">
        <v>619</v>
      </c>
    </row>
    <row r="316" spans="2:65" s="1" customFormat="1" ht="21.75" customHeight="1" x14ac:dyDescent="0.2">
      <c r="B316" s="124"/>
      <c r="C316" s="125" t="s">
        <v>620</v>
      </c>
      <c r="D316" s="125" t="s">
        <v>133</v>
      </c>
      <c r="E316" s="126" t="s">
        <v>621</v>
      </c>
      <c r="F316" s="127" t="s">
        <v>622</v>
      </c>
      <c r="G316" s="128" t="s">
        <v>136</v>
      </c>
      <c r="H316" s="129">
        <v>13.39</v>
      </c>
      <c r="I316" s="130">
        <v>0</v>
      </c>
      <c r="J316" s="130">
        <f>ROUND(I316*H316,2)</f>
        <v>0</v>
      </c>
      <c r="K316" s="131"/>
      <c r="L316" s="28"/>
      <c r="M316" s="132" t="s">
        <v>1</v>
      </c>
      <c r="N316" s="133" t="s">
        <v>39</v>
      </c>
      <c r="O316" s="134">
        <v>0.13</v>
      </c>
      <c r="P316" s="134">
        <f>O316*H316</f>
        <v>1.7407000000000001</v>
      </c>
      <c r="Q316" s="134">
        <v>6.9999999999999999E-4</v>
      </c>
      <c r="R316" s="134">
        <f>Q316*H316</f>
        <v>9.3730000000000011E-3</v>
      </c>
      <c r="S316" s="134">
        <v>0</v>
      </c>
      <c r="T316" s="135">
        <f>S316*H316</f>
        <v>0</v>
      </c>
      <c r="AR316" s="136" t="s">
        <v>205</v>
      </c>
      <c r="AT316" s="136" t="s">
        <v>133</v>
      </c>
      <c r="AU316" s="136" t="s">
        <v>137</v>
      </c>
      <c r="AY316" s="16" t="s">
        <v>130</v>
      </c>
      <c r="BE316" s="137">
        <f>IF(N316="základní",J316,0)</f>
        <v>0</v>
      </c>
      <c r="BF316" s="137">
        <f>IF(N316="snížená",J316,0)</f>
        <v>0</v>
      </c>
      <c r="BG316" s="137">
        <f>IF(N316="zákl. přenesená",J316,0)</f>
        <v>0</v>
      </c>
      <c r="BH316" s="137">
        <f>IF(N316="sníž. přenesená",J316,0)</f>
        <v>0</v>
      </c>
      <c r="BI316" s="137">
        <f>IF(N316="nulová",J316,0)</f>
        <v>0</v>
      </c>
      <c r="BJ316" s="16" t="s">
        <v>137</v>
      </c>
      <c r="BK316" s="137">
        <f>ROUND(I316*H316,2)</f>
        <v>0</v>
      </c>
      <c r="BL316" s="16" t="s">
        <v>205</v>
      </c>
      <c r="BM316" s="136" t="s">
        <v>623</v>
      </c>
    </row>
    <row r="317" spans="2:65" s="1" customFormat="1" ht="16.5" customHeight="1" x14ac:dyDescent="0.2">
      <c r="B317" s="124"/>
      <c r="C317" s="125" t="s">
        <v>624</v>
      </c>
      <c r="D317" s="125" t="s">
        <v>133</v>
      </c>
      <c r="E317" s="126" t="s">
        <v>625</v>
      </c>
      <c r="F317" s="127" t="s">
        <v>626</v>
      </c>
      <c r="G317" s="128" t="s">
        <v>136</v>
      </c>
      <c r="H317" s="129">
        <v>26.78</v>
      </c>
      <c r="I317" s="130">
        <v>0</v>
      </c>
      <c r="J317" s="130">
        <f>ROUND(I317*H317,2)</f>
        <v>0</v>
      </c>
      <c r="K317" s="131"/>
      <c r="L317" s="28"/>
      <c r="M317" s="132" t="s">
        <v>1</v>
      </c>
      <c r="N317" s="133" t="s">
        <v>39</v>
      </c>
      <c r="O317" s="134">
        <v>0.15</v>
      </c>
      <c r="P317" s="134">
        <f>O317*H317</f>
        <v>4.0170000000000003</v>
      </c>
      <c r="Q317" s="134">
        <v>2.0000000000000001E-4</v>
      </c>
      <c r="R317" s="134">
        <f>Q317*H317</f>
        <v>5.3560000000000005E-3</v>
      </c>
      <c r="S317" s="134">
        <v>0</v>
      </c>
      <c r="T317" s="135">
        <f>S317*H317</f>
        <v>0</v>
      </c>
      <c r="AR317" s="136" t="s">
        <v>205</v>
      </c>
      <c r="AT317" s="136" t="s">
        <v>133</v>
      </c>
      <c r="AU317" s="136" t="s">
        <v>137</v>
      </c>
      <c r="AY317" s="16" t="s">
        <v>130</v>
      </c>
      <c r="BE317" s="137">
        <f>IF(N317="základní",J317,0)</f>
        <v>0</v>
      </c>
      <c r="BF317" s="137">
        <f>IF(N317="snížená",J317,0)</f>
        <v>0</v>
      </c>
      <c r="BG317" s="137">
        <f>IF(N317="zákl. přenesená",J317,0)</f>
        <v>0</v>
      </c>
      <c r="BH317" s="137">
        <f>IF(N317="sníž. přenesená",J317,0)</f>
        <v>0</v>
      </c>
      <c r="BI317" s="137">
        <f>IF(N317="nulová",J317,0)</f>
        <v>0</v>
      </c>
      <c r="BJ317" s="16" t="s">
        <v>137</v>
      </c>
      <c r="BK317" s="137">
        <f>ROUND(I317*H317,2)</f>
        <v>0</v>
      </c>
      <c r="BL317" s="16" t="s">
        <v>205</v>
      </c>
      <c r="BM317" s="136" t="s">
        <v>627</v>
      </c>
    </row>
    <row r="318" spans="2:65" s="12" customFormat="1" x14ac:dyDescent="0.2">
      <c r="B318" s="138"/>
      <c r="D318" s="139" t="s">
        <v>139</v>
      </c>
      <c r="E318" s="140" t="s">
        <v>1</v>
      </c>
      <c r="F318" s="141" t="s">
        <v>628</v>
      </c>
      <c r="H318" s="142">
        <v>26.78</v>
      </c>
      <c r="L318" s="138"/>
      <c r="M318" s="143"/>
      <c r="T318" s="144"/>
      <c r="AT318" s="140" t="s">
        <v>139</v>
      </c>
      <c r="AU318" s="140" t="s">
        <v>137</v>
      </c>
      <c r="AV318" s="12" t="s">
        <v>137</v>
      </c>
      <c r="AW318" s="12" t="s">
        <v>30</v>
      </c>
      <c r="AX318" s="12" t="s">
        <v>73</v>
      </c>
      <c r="AY318" s="140" t="s">
        <v>130</v>
      </c>
    </row>
    <row r="319" spans="2:65" s="13" customFormat="1" x14ac:dyDescent="0.2">
      <c r="B319" s="145"/>
      <c r="D319" s="139" t="s">
        <v>139</v>
      </c>
      <c r="E319" s="146" t="s">
        <v>1</v>
      </c>
      <c r="F319" s="147" t="s">
        <v>141</v>
      </c>
      <c r="H319" s="148">
        <v>26.78</v>
      </c>
      <c r="I319" s="14"/>
      <c r="L319" s="145"/>
      <c r="M319" s="149"/>
      <c r="T319" s="150"/>
      <c r="AT319" s="146" t="s">
        <v>139</v>
      </c>
      <c r="AU319" s="146" t="s">
        <v>137</v>
      </c>
      <c r="AV319" s="13" t="s">
        <v>78</v>
      </c>
      <c r="AW319" s="13" t="s">
        <v>30</v>
      </c>
      <c r="AX319" s="13" t="s">
        <v>81</v>
      </c>
      <c r="AY319" s="146" t="s">
        <v>130</v>
      </c>
    </row>
    <row r="320" spans="2:65" s="1" customFormat="1" ht="21.75" customHeight="1" x14ac:dyDescent="0.2">
      <c r="B320" s="124"/>
      <c r="C320" s="125" t="s">
        <v>629</v>
      </c>
      <c r="D320" s="125" t="s">
        <v>133</v>
      </c>
      <c r="E320" s="126" t="s">
        <v>630</v>
      </c>
      <c r="F320" s="127" t="s">
        <v>631</v>
      </c>
      <c r="G320" s="128" t="s">
        <v>242</v>
      </c>
      <c r="H320" s="129">
        <v>0.35599999999999998</v>
      </c>
      <c r="I320" s="130">
        <v>0</v>
      </c>
      <c r="J320" s="130">
        <f>ROUND(I320*H320,2)</f>
        <v>0</v>
      </c>
      <c r="K320" s="131"/>
      <c r="L320" s="28"/>
      <c r="M320" s="132" t="s">
        <v>1</v>
      </c>
      <c r="N320" s="133" t="s">
        <v>39</v>
      </c>
      <c r="O320" s="134">
        <v>2.46</v>
      </c>
      <c r="P320" s="134">
        <f>O320*H320</f>
        <v>0.87575999999999998</v>
      </c>
      <c r="Q320" s="134">
        <v>0</v>
      </c>
      <c r="R320" s="134">
        <f>Q320*H320</f>
        <v>0</v>
      </c>
      <c r="S320" s="134">
        <v>0</v>
      </c>
      <c r="T320" s="135">
        <f>S320*H320</f>
        <v>0</v>
      </c>
      <c r="AR320" s="136" t="s">
        <v>205</v>
      </c>
      <c r="AT320" s="136" t="s">
        <v>133</v>
      </c>
      <c r="AU320" s="136" t="s">
        <v>137</v>
      </c>
      <c r="AY320" s="16" t="s">
        <v>130</v>
      </c>
      <c r="BE320" s="137">
        <f>IF(N320="základní",J320,0)</f>
        <v>0</v>
      </c>
      <c r="BF320" s="137">
        <f>IF(N320="snížená",J320,0)</f>
        <v>0</v>
      </c>
      <c r="BG320" s="137">
        <f>IF(N320="zákl. přenesená",J320,0)</f>
        <v>0</v>
      </c>
      <c r="BH320" s="137">
        <f>IF(N320="sníž. přenesená",J320,0)</f>
        <v>0</v>
      </c>
      <c r="BI320" s="137">
        <f>IF(N320="nulová",J320,0)</f>
        <v>0</v>
      </c>
      <c r="BJ320" s="16" t="s">
        <v>137</v>
      </c>
      <c r="BK320" s="137">
        <f>ROUND(I320*H320,2)</f>
        <v>0</v>
      </c>
      <c r="BL320" s="16" t="s">
        <v>205</v>
      </c>
      <c r="BM320" s="136" t="s">
        <v>632</v>
      </c>
    </row>
    <row r="321" spans="2:65" s="1" customFormat="1" ht="21.75" customHeight="1" x14ac:dyDescent="0.2">
      <c r="B321" s="124"/>
      <c r="C321" s="125" t="s">
        <v>633</v>
      </c>
      <c r="D321" s="125" t="s">
        <v>133</v>
      </c>
      <c r="E321" s="126" t="s">
        <v>634</v>
      </c>
      <c r="F321" s="127" t="s">
        <v>635</v>
      </c>
      <c r="G321" s="128" t="s">
        <v>242</v>
      </c>
      <c r="H321" s="129">
        <v>0.35599999999999998</v>
      </c>
      <c r="I321" s="12"/>
      <c r="J321" s="130">
        <f>ROUND(I321*H321,2)</f>
        <v>0</v>
      </c>
      <c r="K321" s="131"/>
      <c r="L321" s="28"/>
      <c r="M321" s="132" t="s">
        <v>1</v>
      </c>
      <c r="N321" s="133" t="s">
        <v>39</v>
      </c>
      <c r="O321" s="134">
        <v>1.32</v>
      </c>
      <c r="P321" s="134">
        <f>O321*H321</f>
        <v>0.46992</v>
      </c>
      <c r="Q321" s="134">
        <v>0</v>
      </c>
      <c r="R321" s="134">
        <f>Q321*H321</f>
        <v>0</v>
      </c>
      <c r="S321" s="134">
        <v>0</v>
      </c>
      <c r="T321" s="135">
        <f>S321*H321</f>
        <v>0</v>
      </c>
      <c r="AR321" s="136" t="s">
        <v>205</v>
      </c>
      <c r="AT321" s="136" t="s">
        <v>133</v>
      </c>
      <c r="AU321" s="136" t="s">
        <v>137</v>
      </c>
      <c r="AY321" s="16" t="s">
        <v>130</v>
      </c>
      <c r="BE321" s="137">
        <f>IF(N321="základní",J321,0)</f>
        <v>0</v>
      </c>
      <c r="BF321" s="137">
        <f>IF(N321="snížená",J321,0)</f>
        <v>0</v>
      </c>
      <c r="BG321" s="137">
        <f>IF(N321="zákl. přenesená",J321,0)</f>
        <v>0</v>
      </c>
      <c r="BH321" s="137">
        <f>IF(N321="sníž. přenesená",J321,0)</f>
        <v>0</v>
      </c>
      <c r="BI321" s="137">
        <f>IF(N321="nulová",J321,0)</f>
        <v>0</v>
      </c>
      <c r="BJ321" s="16" t="s">
        <v>137</v>
      </c>
      <c r="BK321" s="137">
        <f>ROUND(I321*H321,2)</f>
        <v>0</v>
      </c>
      <c r="BL321" s="16" t="s">
        <v>205</v>
      </c>
      <c r="BM321" s="136" t="s">
        <v>636</v>
      </c>
    </row>
    <row r="322" spans="2:65" s="11" customFormat="1" ht="22.9" customHeight="1" x14ac:dyDescent="0.2">
      <c r="B322" s="113"/>
      <c r="D322" s="114" t="s">
        <v>72</v>
      </c>
      <c r="E322" s="122" t="s">
        <v>637</v>
      </c>
      <c r="F322" s="122" t="s">
        <v>638</v>
      </c>
      <c r="I322" s="14"/>
      <c r="J322" s="123">
        <f>BK322</f>
        <v>0</v>
      </c>
      <c r="L322" s="113"/>
      <c r="M322" s="117"/>
      <c r="P322" s="118">
        <f>SUM(P323:P337)</f>
        <v>5.907629</v>
      </c>
      <c r="R322" s="118">
        <f>SUM(R323:R337)</f>
        <v>3.6999999999999998E-2</v>
      </c>
      <c r="T322" s="119">
        <f>SUM(T323:T337)</f>
        <v>7.9866000000000006E-2</v>
      </c>
      <c r="AR322" s="114" t="s">
        <v>137</v>
      </c>
      <c r="AT322" s="120" t="s">
        <v>72</v>
      </c>
      <c r="AU322" s="120" t="s">
        <v>81</v>
      </c>
      <c r="AY322" s="114" t="s">
        <v>130</v>
      </c>
      <c r="BK322" s="121">
        <f>SUM(BK323:BK337)</f>
        <v>0</v>
      </c>
    </row>
    <row r="323" spans="2:65" s="1" customFormat="1" ht="21.75" customHeight="1" x14ac:dyDescent="0.2">
      <c r="B323" s="124"/>
      <c r="C323" s="125" t="s">
        <v>639</v>
      </c>
      <c r="D323" s="125" t="s">
        <v>133</v>
      </c>
      <c r="E323" s="126" t="s">
        <v>640</v>
      </c>
      <c r="F323" s="127" t="s">
        <v>641</v>
      </c>
      <c r="G323" s="128" t="s">
        <v>136</v>
      </c>
      <c r="H323" s="129">
        <v>3.24</v>
      </c>
      <c r="I323" s="12"/>
      <c r="J323" s="130">
        <f>ROUND(I323*H323,2)</f>
        <v>0</v>
      </c>
      <c r="K323" s="131"/>
      <c r="L323" s="28"/>
      <c r="M323" s="132" t="s">
        <v>1</v>
      </c>
      <c r="N323" s="133" t="s">
        <v>39</v>
      </c>
      <c r="O323" s="134">
        <v>0.25600000000000001</v>
      </c>
      <c r="P323" s="134">
        <f>O323*H323</f>
        <v>0.82944000000000007</v>
      </c>
      <c r="Q323" s="134">
        <v>0</v>
      </c>
      <c r="R323" s="134">
        <f>Q323*H323</f>
        <v>0</v>
      </c>
      <c r="S323" s="134">
        <v>2.4649999999999998E-2</v>
      </c>
      <c r="T323" s="135">
        <f>S323*H323</f>
        <v>7.9866000000000006E-2</v>
      </c>
      <c r="AR323" s="136" t="s">
        <v>205</v>
      </c>
      <c r="AT323" s="136" t="s">
        <v>133</v>
      </c>
      <c r="AU323" s="136" t="s">
        <v>137</v>
      </c>
      <c r="AY323" s="16" t="s">
        <v>130</v>
      </c>
      <c r="BE323" s="137">
        <f>IF(N323="základní",J323,0)</f>
        <v>0</v>
      </c>
      <c r="BF323" s="137">
        <f>IF(N323="snížená",J323,0)</f>
        <v>0</v>
      </c>
      <c r="BG323" s="137">
        <f>IF(N323="zákl. přenesená",J323,0)</f>
        <v>0</v>
      </c>
      <c r="BH323" s="137">
        <f>IF(N323="sníž. přenesená",J323,0)</f>
        <v>0</v>
      </c>
      <c r="BI323" s="137">
        <f>IF(N323="nulová",J323,0)</f>
        <v>0</v>
      </c>
      <c r="BJ323" s="16" t="s">
        <v>137</v>
      </c>
      <c r="BK323" s="137">
        <f>ROUND(I323*H323,2)</f>
        <v>0</v>
      </c>
      <c r="BL323" s="16" t="s">
        <v>205</v>
      </c>
      <c r="BM323" s="136" t="s">
        <v>642</v>
      </c>
    </row>
    <row r="324" spans="2:65" s="14" customFormat="1" x14ac:dyDescent="0.2">
      <c r="B324" s="151"/>
      <c r="D324" s="139" t="s">
        <v>139</v>
      </c>
      <c r="E324" s="152" t="s">
        <v>1</v>
      </c>
      <c r="F324" s="153" t="s">
        <v>643</v>
      </c>
      <c r="H324" s="152" t="s">
        <v>1</v>
      </c>
      <c r="I324" s="13"/>
      <c r="L324" s="151"/>
      <c r="M324" s="154"/>
      <c r="T324" s="155"/>
      <c r="AT324" s="152" t="s">
        <v>139</v>
      </c>
      <c r="AU324" s="152" t="s">
        <v>137</v>
      </c>
      <c r="AV324" s="14" t="s">
        <v>81</v>
      </c>
      <c r="AW324" s="14" t="s">
        <v>30</v>
      </c>
      <c r="AX324" s="14" t="s">
        <v>73</v>
      </c>
      <c r="AY324" s="152" t="s">
        <v>130</v>
      </c>
    </row>
    <row r="325" spans="2:65" s="12" customFormat="1" ht="12" x14ac:dyDescent="0.2">
      <c r="B325" s="138"/>
      <c r="D325" s="139" t="s">
        <v>139</v>
      </c>
      <c r="E325" s="140" t="s">
        <v>1</v>
      </c>
      <c r="F325" s="141" t="s">
        <v>644</v>
      </c>
      <c r="H325" s="142">
        <v>3.24</v>
      </c>
      <c r="I325" s="130">
        <v>0</v>
      </c>
      <c r="L325" s="138"/>
      <c r="M325" s="143"/>
      <c r="T325" s="144"/>
      <c r="AT325" s="140" t="s">
        <v>139</v>
      </c>
      <c r="AU325" s="140" t="s">
        <v>137</v>
      </c>
      <c r="AV325" s="12" t="s">
        <v>137</v>
      </c>
      <c r="AW325" s="12" t="s">
        <v>30</v>
      </c>
      <c r="AX325" s="12" t="s">
        <v>73</v>
      </c>
      <c r="AY325" s="140" t="s">
        <v>130</v>
      </c>
    </row>
    <row r="326" spans="2:65" s="13" customFormat="1" ht="12" x14ac:dyDescent="0.2">
      <c r="B326" s="145"/>
      <c r="D326" s="139" t="s">
        <v>139</v>
      </c>
      <c r="E326" s="146" t="s">
        <v>1</v>
      </c>
      <c r="F326" s="147" t="s">
        <v>141</v>
      </c>
      <c r="H326" s="148">
        <v>3.24</v>
      </c>
      <c r="I326" s="130">
        <v>0</v>
      </c>
      <c r="L326" s="145"/>
      <c r="M326" s="149"/>
      <c r="T326" s="150"/>
      <c r="AT326" s="146" t="s">
        <v>139</v>
      </c>
      <c r="AU326" s="146" t="s">
        <v>137</v>
      </c>
      <c r="AV326" s="13" t="s">
        <v>78</v>
      </c>
      <c r="AW326" s="13" t="s">
        <v>30</v>
      </c>
      <c r="AX326" s="13" t="s">
        <v>81</v>
      </c>
      <c r="AY326" s="146" t="s">
        <v>130</v>
      </c>
    </row>
    <row r="327" spans="2:65" s="1" customFormat="1" ht="21.75" customHeight="1" x14ac:dyDescent="0.2">
      <c r="B327" s="124"/>
      <c r="C327" s="125" t="s">
        <v>645</v>
      </c>
      <c r="D327" s="125" t="s">
        <v>133</v>
      </c>
      <c r="E327" s="126" t="s">
        <v>646</v>
      </c>
      <c r="F327" s="127" t="s">
        <v>647</v>
      </c>
      <c r="G327" s="128" t="s">
        <v>203</v>
      </c>
      <c r="H327" s="129">
        <v>2</v>
      </c>
      <c r="I327" s="12"/>
      <c r="J327" s="130">
        <f t="shared" ref="J327:J337" si="40">ROUND(I327*H327,2)</f>
        <v>0</v>
      </c>
      <c r="K327" s="131"/>
      <c r="L327" s="28"/>
      <c r="M327" s="132" t="s">
        <v>1</v>
      </c>
      <c r="N327" s="133" t="s">
        <v>39</v>
      </c>
      <c r="O327" s="134">
        <v>1.6819999999999999</v>
      </c>
      <c r="P327" s="134">
        <f t="shared" ref="P327:P337" si="41">O327*H327</f>
        <v>3.3639999999999999</v>
      </c>
      <c r="Q327" s="134">
        <v>0</v>
      </c>
      <c r="R327" s="134">
        <f t="shared" ref="R327:R337" si="42">Q327*H327</f>
        <v>0</v>
      </c>
      <c r="S327" s="134">
        <v>0</v>
      </c>
      <c r="T327" s="135">
        <f t="shared" ref="T327:T337" si="43">S327*H327</f>
        <v>0</v>
      </c>
      <c r="AR327" s="136" t="s">
        <v>205</v>
      </c>
      <c r="AT327" s="136" t="s">
        <v>133</v>
      </c>
      <c r="AU327" s="136" t="s">
        <v>137</v>
      </c>
      <c r="AY327" s="16" t="s">
        <v>130</v>
      </c>
      <c r="BE327" s="137">
        <f t="shared" ref="BE327:BE337" si="44">IF(N327="základní",J327,0)</f>
        <v>0</v>
      </c>
      <c r="BF327" s="137">
        <f t="shared" ref="BF327:BF337" si="45">IF(N327="snížená",J327,0)</f>
        <v>0</v>
      </c>
      <c r="BG327" s="137">
        <f t="shared" ref="BG327:BG337" si="46">IF(N327="zákl. přenesená",J327,0)</f>
        <v>0</v>
      </c>
      <c r="BH327" s="137">
        <f t="shared" ref="BH327:BH337" si="47">IF(N327="sníž. přenesená",J327,0)</f>
        <v>0</v>
      </c>
      <c r="BI327" s="137">
        <f t="shared" ref="BI327:BI337" si="48">IF(N327="nulová",J327,0)</f>
        <v>0</v>
      </c>
      <c r="BJ327" s="16" t="s">
        <v>137</v>
      </c>
      <c r="BK327" s="137">
        <f t="shared" ref="BK327:BK337" si="49">ROUND(I327*H327,2)</f>
        <v>0</v>
      </c>
      <c r="BL327" s="16" t="s">
        <v>205</v>
      </c>
      <c r="BM327" s="136" t="s">
        <v>648</v>
      </c>
    </row>
    <row r="328" spans="2:65" s="1" customFormat="1" ht="16.5" customHeight="1" x14ac:dyDescent="0.2">
      <c r="B328" s="124"/>
      <c r="C328" s="156" t="s">
        <v>649</v>
      </c>
      <c r="D328" s="156" t="s">
        <v>206</v>
      </c>
      <c r="E328" s="157" t="s">
        <v>650</v>
      </c>
      <c r="F328" s="158" t="s">
        <v>651</v>
      </c>
      <c r="G328" s="159" t="s">
        <v>203</v>
      </c>
      <c r="H328" s="160">
        <v>2</v>
      </c>
      <c r="I328" s="14"/>
      <c r="J328" s="161">
        <f t="shared" si="40"/>
        <v>0</v>
      </c>
      <c r="K328" s="162"/>
      <c r="L328" s="163"/>
      <c r="M328" s="164" t="s">
        <v>1</v>
      </c>
      <c r="N328" s="165" t="s">
        <v>39</v>
      </c>
      <c r="O328" s="134">
        <v>0</v>
      </c>
      <c r="P328" s="134">
        <f t="shared" si="41"/>
        <v>0</v>
      </c>
      <c r="Q328" s="134">
        <v>1.55E-2</v>
      </c>
      <c r="R328" s="134">
        <f t="shared" si="42"/>
        <v>3.1E-2</v>
      </c>
      <c r="S328" s="134">
        <v>0</v>
      </c>
      <c r="T328" s="135">
        <f t="shared" si="43"/>
        <v>0</v>
      </c>
      <c r="AR328" s="136" t="s">
        <v>290</v>
      </c>
      <c r="AT328" s="136" t="s">
        <v>206</v>
      </c>
      <c r="AU328" s="136" t="s">
        <v>137</v>
      </c>
      <c r="AY328" s="16" t="s">
        <v>130</v>
      </c>
      <c r="BE328" s="137">
        <f t="shared" si="44"/>
        <v>0</v>
      </c>
      <c r="BF328" s="137">
        <f t="shared" si="45"/>
        <v>0</v>
      </c>
      <c r="BG328" s="137">
        <f t="shared" si="46"/>
        <v>0</v>
      </c>
      <c r="BH328" s="137">
        <f t="shared" si="47"/>
        <v>0</v>
      </c>
      <c r="BI328" s="137">
        <f t="shared" si="48"/>
        <v>0</v>
      </c>
      <c r="BJ328" s="16" t="s">
        <v>137</v>
      </c>
      <c r="BK328" s="137">
        <f t="shared" si="49"/>
        <v>0</v>
      </c>
      <c r="BL328" s="16" t="s">
        <v>205</v>
      </c>
      <c r="BM328" s="136" t="s">
        <v>652</v>
      </c>
    </row>
    <row r="329" spans="2:65" s="1" customFormat="1" ht="21.75" customHeight="1" x14ac:dyDescent="0.2">
      <c r="B329" s="124"/>
      <c r="C329" s="156" t="s">
        <v>653</v>
      </c>
      <c r="D329" s="156" t="s">
        <v>206</v>
      </c>
      <c r="E329" s="157" t="s">
        <v>654</v>
      </c>
      <c r="F329" s="158" t="s">
        <v>655</v>
      </c>
      <c r="G329" s="159" t="s">
        <v>203</v>
      </c>
      <c r="H329" s="160">
        <v>2</v>
      </c>
      <c r="I329" s="130">
        <v>0</v>
      </c>
      <c r="J329" s="161">
        <f t="shared" si="40"/>
        <v>0</v>
      </c>
      <c r="K329" s="162"/>
      <c r="L329" s="163"/>
      <c r="M329" s="164" t="s">
        <v>1</v>
      </c>
      <c r="N329" s="165" t="s">
        <v>39</v>
      </c>
      <c r="O329" s="134">
        <v>0</v>
      </c>
      <c r="P329" s="134">
        <f t="shared" si="41"/>
        <v>0</v>
      </c>
      <c r="Q329" s="134">
        <v>1.1999999999999999E-3</v>
      </c>
      <c r="R329" s="134">
        <f t="shared" si="42"/>
        <v>2.3999999999999998E-3</v>
      </c>
      <c r="S329" s="134">
        <v>0</v>
      </c>
      <c r="T329" s="135">
        <f t="shared" si="43"/>
        <v>0</v>
      </c>
      <c r="AR329" s="136" t="s">
        <v>290</v>
      </c>
      <c r="AT329" s="136" t="s">
        <v>206</v>
      </c>
      <c r="AU329" s="136" t="s">
        <v>137</v>
      </c>
      <c r="AY329" s="16" t="s">
        <v>130</v>
      </c>
      <c r="BE329" s="137">
        <f t="shared" si="44"/>
        <v>0</v>
      </c>
      <c r="BF329" s="137">
        <f t="shared" si="45"/>
        <v>0</v>
      </c>
      <c r="BG329" s="137">
        <f t="shared" si="46"/>
        <v>0</v>
      </c>
      <c r="BH329" s="137">
        <f t="shared" si="47"/>
        <v>0</v>
      </c>
      <c r="BI329" s="137">
        <f t="shared" si="48"/>
        <v>0</v>
      </c>
      <c r="BJ329" s="16" t="s">
        <v>137</v>
      </c>
      <c r="BK329" s="137">
        <f t="shared" si="49"/>
        <v>0</v>
      </c>
      <c r="BL329" s="16" t="s">
        <v>205</v>
      </c>
      <c r="BM329" s="136" t="s">
        <v>656</v>
      </c>
    </row>
    <row r="330" spans="2:65" s="1" customFormat="1" ht="16.5" customHeight="1" x14ac:dyDescent="0.2">
      <c r="B330" s="124"/>
      <c r="C330" s="125" t="s">
        <v>657</v>
      </c>
      <c r="D330" s="125" t="s">
        <v>133</v>
      </c>
      <c r="E330" s="126" t="s">
        <v>658</v>
      </c>
      <c r="F330" s="127" t="s">
        <v>659</v>
      </c>
      <c r="G330" s="128" t="s">
        <v>203</v>
      </c>
      <c r="H330" s="129">
        <v>2</v>
      </c>
      <c r="I330" s="12"/>
      <c r="J330" s="130">
        <f t="shared" si="40"/>
        <v>0</v>
      </c>
      <c r="K330" s="131"/>
      <c r="L330" s="28"/>
      <c r="M330" s="132" t="s">
        <v>1</v>
      </c>
      <c r="N330" s="133" t="s">
        <v>39</v>
      </c>
      <c r="O330" s="134">
        <v>0.54200000000000004</v>
      </c>
      <c r="P330" s="134">
        <f t="shared" si="41"/>
        <v>1.0840000000000001</v>
      </c>
      <c r="Q330" s="134">
        <v>0</v>
      </c>
      <c r="R330" s="134">
        <f t="shared" si="42"/>
        <v>0</v>
      </c>
      <c r="S330" s="134">
        <v>0</v>
      </c>
      <c r="T330" s="135">
        <f t="shared" si="43"/>
        <v>0</v>
      </c>
      <c r="AR330" s="136" t="s">
        <v>205</v>
      </c>
      <c r="AT330" s="136" t="s">
        <v>133</v>
      </c>
      <c r="AU330" s="136" t="s">
        <v>137</v>
      </c>
      <c r="AY330" s="16" t="s">
        <v>130</v>
      </c>
      <c r="BE330" s="137">
        <f t="shared" si="44"/>
        <v>0</v>
      </c>
      <c r="BF330" s="137">
        <f t="shared" si="45"/>
        <v>0</v>
      </c>
      <c r="BG330" s="137">
        <f t="shared" si="46"/>
        <v>0</v>
      </c>
      <c r="BH330" s="137">
        <f t="shared" si="47"/>
        <v>0</v>
      </c>
      <c r="BI330" s="137">
        <f t="shared" si="48"/>
        <v>0</v>
      </c>
      <c r="BJ330" s="16" t="s">
        <v>137</v>
      </c>
      <c r="BK330" s="137">
        <f t="shared" si="49"/>
        <v>0</v>
      </c>
      <c r="BL330" s="16" t="s">
        <v>205</v>
      </c>
      <c r="BM330" s="136" t="s">
        <v>660</v>
      </c>
    </row>
    <row r="331" spans="2:65" s="1" customFormat="1" ht="16.5" customHeight="1" x14ac:dyDescent="0.2">
      <c r="B331" s="124"/>
      <c r="C331" s="156" t="s">
        <v>661</v>
      </c>
      <c r="D331" s="156" t="s">
        <v>206</v>
      </c>
      <c r="E331" s="157" t="s">
        <v>662</v>
      </c>
      <c r="F331" s="158" t="s">
        <v>663</v>
      </c>
      <c r="G331" s="159" t="s">
        <v>203</v>
      </c>
      <c r="H331" s="160">
        <v>2</v>
      </c>
      <c r="I331" s="14"/>
      <c r="J331" s="161">
        <f t="shared" si="40"/>
        <v>0</v>
      </c>
      <c r="K331" s="162"/>
      <c r="L331" s="163"/>
      <c r="M331" s="164" t="s">
        <v>1</v>
      </c>
      <c r="N331" s="165" t="s">
        <v>39</v>
      </c>
      <c r="O331" s="134">
        <v>0</v>
      </c>
      <c r="P331" s="134">
        <f t="shared" si="41"/>
        <v>0</v>
      </c>
      <c r="Q331" s="134">
        <v>4.4999999999999999E-4</v>
      </c>
      <c r="R331" s="134">
        <f t="shared" si="42"/>
        <v>8.9999999999999998E-4</v>
      </c>
      <c r="S331" s="134">
        <v>0</v>
      </c>
      <c r="T331" s="135">
        <f t="shared" si="43"/>
        <v>0</v>
      </c>
      <c r="AR331" s="136" t="s">
        <v>290</v>
      </c>
      <c r="AT331" s="136" t="s">
        <v>206</v>
      </c>
      <c r="AU331" s="136" t="s">
        <v>137</v>
      </c>
      <c r="AY331" s="16" t="s">
        <v>130</v>
      </c>
      <c r="BE331" s="137">
        <f t="shared" si="44"/>
        <v>0</v>
      </c>
      <c r="BF331" s="137">
        <f t="shared" si="45"/>
        <v>0</v>
      </c>
      <c r="BG331" s="137">
        <f t="shared" si="46"/>
        <v>0</v>
      </c>
      <c r="BH331" s="137">
        <f t="shared" si="47"/>
        <v>0</v>
      </c>
      <c r="BI331" s="137">
        <f t="shared" si="48"/>
        <v>0</v>
      </c>
      <c r="BJ331" s="16" t="s">
        <v>137</v>
      </c>
      <c r="BK331" s="137">
        <f t="shared" si="49"/>
        <v>0</v>
      </c>
      <c r="BL331" s="16" t="s">
        <v>205</v>
      </c>
      <c r="BM331" s="136" t="s">
        <v>664</v>
      </c>
    </row>
    <row r="332" spans="2:65" s="1" customFormat="1" ht="21.75" customHeight="1" x14ac:dyDescent="0.2">
      <c r="B332" s="124"/>
      <c r="C332" s="125" t="s">
        <v>665</v>
      </c>
      <c r="D332" s="125" t="s">
        <v>133</v>
      </c>
      <c r="E332" s="126" t="s">
        <v>666</v>
      </c>
      <c r="F332" s="127" t="s">
        <v>667</v>
      </c>
      <c r="G332" s="128" t="s">
        <v>203</v>
      </c>
      <c r="H332" s="129">
        <v>2</v>
      </c>
      <c r="I332" s="12"/>
      <c r="J332" s="130">
        <f t="shared" si="40"/>
        <v>0</v>
      </c>
      <c r="K332" s="131"/>
      <c r="L332" s="28"/>
      <c r="M332" s="132" t="s">
        <v>1</v>
      </c>
      <c r="N332" s="133" t="s">
        <v>39</v>
      </c>
      <c r="O332" s="134">
        <v>0.24299999999999999</v>
      </c>
      <c r="P332" s="134">
        <f t="shared" si="41"/>
        <v>0.48599999999999999</v>
      </c>
      <c r="Q332" s="134">
        <v>0</v>
      </c>
      <c r="R332" s="134">
        <f t="shared" si="42"/>
        <v>0</v>
      </c>
      <c r="S332" s="134">
        <v>0</v>
      </c>
      <c r="T332" s="135">
        <f t="shared" si="43"/>
        <v>0</v>
      </c>
      <c r="AR332" s="136" t="s">
        <v>205</v>
      </c>
      <c r="AT332" s="136" t="s">
        <v>133</v>
      </c>
      <c r="AU332" s="136" t="s">
        <v>137</v>
      </c>
      <c r="AY332" s="16" t="s">
        <v>130</v>
      </c>
      <c r="BE332" s="137">
        <f t="shared" si="44"/>
        <v>0</v>
      </c>
      <c r="BF332" s="137">
        <f t="shared" si="45"/>
        <v>0</v>
      </c>
      <c r="BG332" s="137">
        <f t="shared" si="46"/>
        <v>0</v>
      </c>
      <c r="BH332" s="137">
        <f t="shared" si="47"/>
        <v>0</v>
      </c>
      <c r="BI332" s="137">
        <f t="shared" si="48"/>
        <v>0</v>
      </c>
      <c r="BJ332" s="16" t="s">
        <v>137</v>
      </c>
      <c r="BK332" s="137">
        <f t="shared" si="49"/>
        <v>0</v>
      </c>
      <c r="BL332" s="16" t="s">
        <v>205</v>
      </c>
      <c r="BM332" s="136" t="s">
        <v>668</v>
      </c>
    </row>
    <row r="333" spans="2:65" s="1" customFormat="1" ht="16.5" customHeight="1" x14ac:dyDescent="0.2">
      <c r="B333" s="124"/>
      <c r="C333" s="156" t="s">
        <v>669</v>
      </c>
      <c r="D333" s="156" t="s">
        <v>206</v>
      </c>
      <c r="E333" s="157" t="s">
        <v>670</v>
      </c>
      <c r="F333" s="158" t="s">
        <v>859</v>
      </c>
      <c r="G333" s="159" t="s">
        <v>203</v>
      </c>
      <c r="H333" s="160">
        <v>2</v>
      </c>
      <c r="I333" s="13"/>
      <c r="J333" s="161">
        <f t="shared" si="40"/>
        <v>0</v>
      </c>
      <c r="K333" s="162"/>
      <c r="L333" s="163"/>
      <c r="M333" s="164" t="s">
        <v>1</v>
      </c>
      <c r="N333" s="165" t="s">
        <v>39</v>
      </c>
      <c r="O333" s="134">
        <v>0</v>
      </c>
      <c r="P333" s="134">
        <f t="shared" si="41"/>
        <v>0</v>
      </c>
      <c r="Q333" s="134">
        <v>1.3500000000000001E-3</v>
      </c>
      <c r="R333" s="134">
        <f t="shared" si="42"/>
        <v>2.7000000000000001E-3</v>
      </c>
      <c r="S333" s="134">
        <v>0</v>
      </c>
      <c r="T333" s="135">
        <f t="shared" si="43"/>
        <v>0</v>
      </c>
      <c r="AR333" s="136" t="s">
        <v>290</v>
      </c>
      <c r="AT333" s="136" t="s">
        <v>206</v>
      </c>
      <c r="AU333" s="136" t="s">
        <v>137</v>
      </c>
      <c r="AY333" s="16" t="s">
        <v>130</v>
      </c>
      <c r="BE333" s="137">
        <f t="shared" si="44"/>
        <v>0</v>
      </c>
      <c r="BF333" s="137">
        <f t="shared" si="45"/>
        <v>0</v>
      </c>
      <c r="BG333" s="137">
        <f t="shared" si="46"/>
        <v>0</v>
      </c>
      <c r="BH333" s="137">
        <f t="shared" si="47"/>
        <v>0</v>
      </c>
      <c r="BI333" s="137">
        <f t="shared" si="48"/>
        <v>0</v>
      </c>
      <c r="BJ333" s="16" t="s">
        <v>137</v>
      </c>
      <c r="BK333" s="137">
        <f t="shared" si="49"/>
        <v>0</v>
      </c>
      <c r="BL333" s="16" t="s">
        <v>205</v>
      </c>
      <c r="BM333" s="136" t="s">
        <v>671</v>
      </c>
    </row>
    <row r="334" spans="2:65" s="1" customFormat="1" ht="21.75" customHeight="1" x14ac:dyDescent="0.2">
      <c r="B334" s="124"/>
      <c r="C334" s="125" t="s">
        <v>672</v>
      </c>
      <c r="D334" s="125" t="s">
        <v>133</v>
      </c>
      <c r="E334" s="126" t="s">
        <v>673</v>
      </c>
      <c r="F334" s="127" t="s">
        <v>674</v>
      </c>
      <c r="G334" s="128" t="s">
        <v>242</v>
      </c>
      <c r="H334" s="129">
        <v>3.6999999999999998E-2</v>
      </c>
      <c r="I334" s="130">
        <v>0</v>
      </c>
      <c r="J334" s="130">
        <f t="shared" si="40"/>
        <v>0</v>
      </c>
      <c r="K334" s="131"/>
      <c r="L334" s="28"/>
      <c r="M334" s="132" t="s">
        <v>1</v>
      </c>
      <c r="N334" s="133" t="s">
        <v>39</v>
      </c>
      <c r="O334" s="134">
        <v>2.4470000000000001</v>
      </c>
      <c r="P334" s="134">
        <f t="shared" si="41"/>
        <v>9.0538999999999994E-2</v>
      </c>
      <c r="Q334" s="134">
        <v>0</v>
      </c>
      <c r="R334" s="134">
        <f t="shared" si="42"/>
        <v>0</v>
      </c>
      <c r="S334" s="134">
        <v>0</v>
      </c>
      <c r="T334" s="135">
        <f t="shared" si="43"/>
        <v>0</v>
      </c>
      <c r="AR334" s="136" t="s">
        <v>205</v>
      </c>
      <c r="AT334" s="136" t="s">
        <v>133</v>
      </c>
      <c r="AU334" s="136" t="s">
        <v>137</v>
      </c>
      <c r="AY334" s="16" t="s">
        <v>130</v>
      </c>
      <c r="BE334" s="137">
        <f t="shared" si="44"/>
        <v>0</v>
      </c>
      <c r="BF334" s="137">
        <f t="shared" si="45"/>
        <v>0</v>
      </c>
      <c r="BG334" s="137">
        <f t="shared" si="46"/>
        <v>0</v>
      </c>
      <c r="BH334" s="137">
        <f t="shared" si="47"/>
        <v>0</v>
      </c>
      <c r="BI334" s="137">
        <f t="shared" si="48"/>
        <v>0</v>
      </c>
      <c r="BJ334" s="16" t="s">
        <v>137</v>
      </c>
      <c r="BK334" s="137">
        <f t="shared" si="49"/>
        <v>0</v>
      </c>
      <c r="BL334" s="16" t="s">
        <v>205</v>
      </c>
      <c r="BM334" s="136" t="s">
        <v>675</v>
      </c>
    </row>
    <row r="335" spans="2:65" s="1" customFormat="1" ht="21.75" customHeight="1" x14ac:dyDescent="0.2">
      <c r="B335" s="124"/>
      <c r="C335" s="125" t="s">
        <v>676</v>
      </c>
      <c r="D335" s="125" t="s">
        <v>133</v>
      </c>
      <c r="E335" s="126" t="s">
        <v>677</v>
      </c>
      <c r="F335" s="127" t="s">
        <v>678</v>
      </c>
      <c r="G335" s="128" t="s">
        <v>242</v>
      </c>
      <c r="H335" s="129">
        <v>3.6999999999999998E-2</v>
      </c>
      <c r="I335" s="130">
        <v>0</v>
      </c>
      <c r="J335" s="130">
        <f t="shared" si="40"/>
        <v>0</v>
      </c>
      <c r="K335" s="131"/>
      <c r="L335" s="28"/>
      <c r="M335" s="132" t="s">
        <v>1</v>
      </c>
      <c r="N335" s="133" t="s">
        <v>39</v>
      </c>
      <c r="O335" s="134">
        <v>1.45</v>
      </c>
      <c r="P335" s="134">
        <f t="shared" si="41"/>
        <v>5.3649999999999996E-2</v>
      </c>
      <c r="Q335" s="134">
        <v>0</v>
      </c>
      <c r="R335" s="134">
        <f t="shared" si="42"/>
        <v>0</v>
      </c>
      <c r="S335" s="134">
        <v>0</v>
      </c>
      <c r="T335" s="135">
        <f t="shared" si="43"/>
        <v>0</v>
      </c>
      <c r="AR335" s="136" t="s">
        <v>205</v>
      </c>
      <c r="AT335" s="136" t="s">
        <v>133</v>
      </c>
      <c r="AU335" s="136" t="s">
        <v>137</v>
      </c>
      <c r="AY335" s="16" t="s">
        <v>130</v>
      </c>
      <c r="BE335" s="137">
        <f t="shared" si="44"/>
        <v>0</v>
      </c>
      <c r="BF335" s="137">
        <f t="shared" si="45"/>
        <v>0</v>
      </c>
      <c r="BG335" s="137">
        <f t="shared" si="46"/>
        <v>0</v>
      </c>
      <c r="BH335" s="137">
        <f t="shared" si="47"/>
        <v>0</v>
      </c>
      <c r="BI335" s="137">
        <f t="shared" si="48"/>
        <v>0</v>
      </c>
      <c r="BJ335" s="16" t="s">
        <v>137</v>
      </c>
      <c r="BK335" s="137">
        <f t="shared" si="49"/>
        <v>0</v>
      </c>
      <c r="BL335" s="16" t="s">
        <v>205</v>
      </c>
      <c r="BM335" s="136" t="s">
        <v>679</v>
      </c>
    </row>
    <row r="336" spans="2:65" s="1" customFormat="1" ht="21.75" customHeight="1" x14ac:dyDescent="0.2">
      <c r="B336" s="124"/>
      <c r="C336" s="125" t="s">
        <v>680</v>
      </c>
      <c r="D336" s="125" t="s">
        <v>133</v>
      </c>
      <c r="E336" s="126" t="s">
        <v>681</v>
      </c>
      <c r="F336" s="127" t="s">
        <v>682</v>
      </c>
      <c r="G336" s="128" t="s">
        <v>494</v>
      </c>
      <c r="H336" s="129">
        <v>1</v>
      </c>
      <c r="I336" s="12"/>
      <c r="J336" s="130">
        <f t="shared" si="40"/>
        <v>0</v>
      </c>
      <c r="K336" s="131"/>
      <c r="L336" s="28"/>
      <c r="M336" s="132" t="s">
        <v>1</v>
      </c>
      <c r="N336" s="133" t="s">
        <v>39</v>
      </c>
      <c r="O336" s="134">
        <v>0</v>
      </c>
      <c r="P336" s="134">
        <f t="shared" si="41"/>
        <v>0</v>
      </c>
      <c r="Q336" s="134">
        <v>0</v>
      </c>
      <c r="R336" s="134">
        <f t="shared" si="42"/>
        <v>0</v>
      </c>
      <c r="S336" s="134">
        <v>0</v>
      </c>
      <c r="T336" s="135">
        <f t="shared" si="43"/>
        <v>0</v>
      </c>
      <c r="AR336" s="136" t="s">
        <v>205</v>
      </c>
      <c r="AT336" s="136" t="s">
        <v>133</v>
      </c>
      <c r="AU336" s="136" t="s">
        <v>137</v>
      </c>
      <c r="AY336" s="16" t="s">
        <v>130</v>
      </c>
      <c r="BE336" s="137">
        <f t="shared" si="44"/>
        <v>0</v>
      </c>
      <c r="BF336" s="137">
        <f t="shared" si="45"/>
        <v>0</v>
      </c>
      <c r="BG336" s="137">
        <f t="shared" si="46"/>
        <v>0</v>
      </c>
      <c r="BH336" s="137">
        <f t="shared" si="47"/>
        <v>0</v>
      </c>
      <c r="BI336" s="137">
        <f t="shared" si="48"/>
        <v>0</v>
      </c>
      <c r="BJ336" s="16" t="s">
        <v>137</v>
      </c>
      <c r="BK336" s="137">
        <f t="shared" si="49"/>
        <v>0</v>
      </c>
      <c r="BL336" s="16" t="s">
        <v>205</v>
      </c>
      <c r="BM336" s="136" t="s">
        <v>683</v>
      </c>
    </row>
    <row r="337" spans="2:65" s="1" customFormat="1" ht="21.75" customHeight="1" x14ac:dyDescent="0.2">
      <c r="B337" s="124"/>
      <c r="C337" s="125" t="s">
        <v>684</v>
      </c>
      <c r="D337" s="125" t="s">
        <v>133</v>
      </c>
      <c r="E337" s="126" t="s">
        <v>685</v>
      </c>
      <c r="F337" s="127" t="s">
        <v>686</v>
      </c>
      <c r="G337" s="128" t="s">
        <v>494</v>
      </c>
      <c r="H337" s="129">
        <v>2</v>
      </c>
      <c r="I337" s="14"/>
      <c r="J337" s="130">
        <f t="shared" si="40"/>
        <v>0</v>
      </c>
      <c r="K337" s="131"/>
      <c r="L337" s="28"/>
      <c r="M337" s="132" t="s">
        <v>1</v>
      </c>
      <c r="N337" s="133" t="s">
        <v>39</v>
      </c>
      <c r="O337" s="134">
        <v>0</v>
      </c>
      <c r="P337" s="134">
        <f t="shared" si="41"/>
        <v>0</v>
      </c>
      <c r="Q337" s="134">
        <v>0</v>
      </c>
      <c r="R337" s="134">
        <f t="shared" si="42"/>
        <v>0</v>
      </c>
      <c r="S337" s="134">
        <v>0</v>
      </c>
      <c r="T337" s="135">
        <f t="shared" si="43"/>
        <v>0</v>
      </c>
      <c r="AR337" s="136" t="s">
        <v>205</v>
      </c>
      <c r="AT337" s="136" t="s">
        <v>133</v>
      </c>
      <c r="AU337" s="136" t="s">
        <v>137</v>
      </c>
      <c r="AY337" s="16" t="s">
        <v>130</v>
      </c>
      <c r="BE337" s="137">
        <f t="shared" si="44"/>
        <v>0</v>
      </c>
      <c r="BF337" s="137">
        <f t="shared" si="45"/>
        <v>0</v>
      </c>
      <c r="BG337" s="137">
        <f t="shared" si="46"/>
        <v>0</v>
      </c>
      <c r="BH337" s="137">
        <f t="shared" si="47"/>
        <v>0</v>
      </c>
      <c r="BI337" s="137">
        <f t="shared" si="48"/>
        <v>0</v>
      </c>
      <c r="BJ337" s="16" t="s">
        <v>137</v>
      </c>
      <c r="BK337" s="137">
        <f t="shared" si="49"/>
        <v>0</v>
      </c>
      <c r="BL337" s="16" t="s">
        <v>205</v>
      </c>
      <c r="BM337" s="136" t="s">
        <v>687</v>
      </c>
    </row>
    <row r="338" spans="2:65" s="11" customFormat="1" ht="22.9" customHeight="1" x14ac:dyDescent="0.2">
      <c r="B338" s="113"/>
      <c r="D338" s="114" t="s">
        <v>72</v>
      </c>
      <c r="E338" s="122" t="s">
        <v>688</v>
      </c>
      <c r="F338" s="122" t="s">
        <v>689</v>
      </c>
      <c r="I338" s="130">
        <v>0</v>
      </c>
      <c r="J338" s="123">
        <f>BK338</f>
        <v>0</v>
      </c>
      <c r="L338" s="113"/>
      <c r="M338" s="117"/>
      <c r="P338" s="118">
        <f>SUM(P339:P347)</f>
        <v>4.30497</v>
      </c>
      <c r="R338" s="118">
        <f>SUM(R339:R347)</f>
        <v>0.2037969</v>
      </c>
      <c r="T338" s="119">
        <f>SUM(T339:T347)</f>
        <v>0</v>
      </c>
      <c r="AR338" s="114" t="s">
        <v>137</v>
      </c>
      <c r="AT338" s="120" t="s">
        <v>72</v>
      </c>
      <c r="AU338" s="120" t="s">
        <v>81</v>
      </c>
      <c r="AY338" s="114" t="s">
        <v>130</v>
      </c>
      <c r="BK338" s="121">
        <f>SUM(BK339:BK347)</f>
        <v>0</v>
      </c>
    </row>
    <row r="339" spans="2:65" s="1" customFormat="1" ht="21.75" customHeight="1" x14ac:dyDescent="0.2">
      <c r="B339" s="124"/>
      <c r="C339" s="125" t="s">
        <v>690</v>
      </c>
      <c r="D339" s="125" t="s">
        <v>133</v>
      </c>
      <c r="E339" s="126" t="s">
        <v>691</v>
      </c>
      <c r="F339" s="127" t="s">
        <v>692</v>
      </c>
      <c r="G339" s="128" t="s">
        <v>136</v>
      </c>
      <c r="H339" s="129">
        <v>3.33</v>
      </c>
      <c r="I339" s="12"/>
      <c r="J339" s="130">
        <f>ROUND(I339*H339,2)</f>
        <v>0</v>
      </c>
      <c r="K339" s="131"/>
      <c r="L339" s="28"/>
      <c r="M339" s="132" t="s">
        <v>1</v>
      </c>
      <c r="N339" s="133" t="s">
        <v>39</v>
      </c>
      <c r="O339" s="134">
        <v>1.099</v>
      </c>
      <c r="P339" s="134">
        <f>O339*H339</f>
        <v>3.6596700000000002</v>
      </c>
      <c r="Q339" s="134">
        <v>3.7670000000000002E-2</v>
      </c>
      <c r="R339" s="134">
        <f>Q339*H339</f>
        <v>0.1254411</v>
      </c>
      <c r="S339" s="134">
        <v>0</v>
      </c>
      <c r="T339" s="135">
        <f>S339*H339</f>
        <v>0</v>
      </c>
      <c r="AR339" s="136" t="s">
        <v>205</v>
      </c>
      <c r="AT339" s="136" t="s">
        <v>133</v>
      </c>
      <c r="AU339" s="136" t="s">
        <v>137</v>
      </c>
      <c r="AY339" s="16" t="s">
        <v>130</v>
      </c>
      <c r="BE339" s="137">
        <f>IF(N339="základní",J339,0)</f>
        <v>0</v>
      </c>
      <c r="BF339" s="137">
        <f>IF(N339="snížená",J339,0)</f>
        <v>0</v>
      </c>
      <c r="BG339" s="137">
        <f>IF(N339="zákl. přenesená",J339,0)</f>
        <v>0</v>
      </c>
      <c r="BH339" s="137">
        <f>IF(N339="sníž. přenesená",J339,0)</f>
        <v>0</v>
      </c>
      <c r="BI339" s="137">
        <f>IF(N339="nulová",J339,0)</f>
        <v>0</v>
      </c>
      <c r="BJ339" s="16" t="s">
        <v>137</v>
      </c>
      <c r="BK339" s="137">
        <f>ROUND(I339*H339,2)</f>
        <v>0</v>
      </c>
      <c r="BL339" s="16" t="s">
        <v>205</v>
      </c>
      <c r="BM339" s="136" t="s">
        <v>693</v>
      </c>
    </row>
    <row r="340" spans="2:65" s="12" customFormat="1" x14ac:dyDescent="0.2">
      <c r="B340" s="138"/>
      <c r="D340" s="139" t="s">
        <v>139</v>
      </c>
      <c r="E340" s="140" t="s">
        <v>1</v>
      </c>
      <c r="F340" s="141" t="s">
        <v>140</v>
      </c>
      <c r="H340" s="142">
        <v>3.33</v>
      </c>
      <c r="I340" s="14"/>
      <c r="L340" s="138"/>
      <c r="M340" s="143"/>
      <c r="T340" s="144"/>
      <c r="AT340" s="140" t="s">
        <v>139</v>
      </c>
      <c r="AU340" s="140" t="s">
        <v>137</v>
      </c>
      <c r="AV340" s="12" t="s">
        <v>137</v>
      </c>
      <c r="AW340" s="12" t="s">
        <v>30</v>
      </c>
      <c r="AX340" s="12" t="s">
        <v>73</v>
      </c>
      <c r="AY340" s="140" t="s">
        <v>130</v>
      </c>
    </row>
    <row r="341" spans="2:65" s="13" customFormat="1" x14ac:dyDescent="0.2">
      <c r="B341" s="145"/>
      <c r="D341" s="139" t="s">
        <v>139</v>
      </c>
      <c r="E341" s="146" t="s">
        <v>1</v>
      </c>
      <c r="F341" s="147" t="s">
        <v>141</v>
      </c>
      <c r="H341" s="148">
        <v>3.33</v>
      </c>
      <c r="I341" s="12"/>
      <c r="L341" s="145"/>
      <c r="M341" s="149"/>
      <c r="T341" s="150"/>
      <c r="AT341" s="146" t="s">
        <v>139</v>
      </c>
      <c r="AU341" s="146" t="s">
        <v>137</v>
      </c>
      <c r="AV341" s="13" t="s">
        <v>78</v>
      </c>
      <c r="AW341" s="13" t="s">
        <v>30</v>
      </c>
      <c r="AX341" s="13" t="s">
        <v>81</v>
      </c>
      <c r="AY341" s="146" t="s">
        <v>130</v>
      </c>
    </row>
    <row r="342" spans="2:65" s="1" customFormat="1" ht="16.5" customHeight="1" x14ac:dyDescent="0.2">
      <c r="B342" s="124"/>
      <c r="C342" s="125" t="s">
        <v>694</v>
      </c>
      <c r="D342" s="125" t="s">
        <v>133</v>
      </c>
      <c r="E342" s="126" t="s">
        <v>695</v>
      </c>
      <c r="F342" s="127" t="s">
        <v>696</v>
      </c>
      <c r="G342" s="128" t="s">
        <v>136</v>
      </c>
      <c r="H342" s="129">
        <v>3.33</v>
      </c>
      <c r="I342" s="13"/>
      <c r="J342" s="130">
        <f>ROUND(I342*H342,2)</f>
        <v>0</v>
      </c>
      <c r="K342" s="131"/>
      <c r="L342" s="28"/>
      <c r="M342" s="132" t="s">
        <v>1</v>
      </c>
      <c r="N342" s="133" t="s">
        <v>39</v>
      </c>
      <c r="O342" s="134">
        <v>4.3999999999999997E-2</v>
      </c>
      <c r="P342" s="134">
        <f>O342*H342</f>
        <v>0.14651999999999998</v>
      </c>
      <c r="Q342" s="134">
        <v>2.9999999999999997E-4</v>
      </c>
      <c r="R342" s="134">
        <f>Q342*H342</f>
        <v>9.9899999999999989E-4</v>
      </c>
      <c r="S342" s="134">
        <v>0</v>
      </c>
      <c r="T342" s="135">
        <f>S342*H342</f>
        <v>0</v>
      </c>
      <c r="AR342" s="136" t="s">
        <v>205</v>
      </c>
      <c r="AT342" s="136" t="s">
        <v>133</v>
      </c>
      <c r="AU342" s="136" t="s">
        <v>137</v>
      </c>
      <c r="AY342" s="16" t="s">
        <v>130</v>
      </c>
      <c r="BE342" s="137">
        <f>IF(N342="základní",J342,0)</f>
        <v>0</v>
      </c>
      <c r="BF342" s="137">
        <f>IF(N342="snížená",J342,0)</f>
        <v>0</v>
      </c>
      <c r="BG342" s="137">
        <f>IF(N342="zákl. přenesená",J342,0)</f>
        <v>0</v>
      </c>
      <c r="BH342" s="137">
        <f>IF(N342="sníž. přenesená",J342,0)</f>
        <v>0</v>
      </c>
      <c r="BI342" s="137">
        <f>IF(N342="nulová",J342,0)</f>
        <v>0</v>
      </c>
      <c r="BJ342" s="16" t="s">
        <v>137</v>
      </c>
      <c r="BK342" s="137">
        <f>ROUND(I342*H342,2)</f>
        <v>0</v>
      </c>
      <c r="BL342" s="16" t="s">
        <v>205</v>
      </c>
      <c r="BM342" s="136" t="s">
        <v>697</v>
      </c>
    </row>
    <row r="343" spans="2:65" s="1" customFormat="1" ht="16.5" customHeight="1" x14ac:dyDescent="0.2">
      <c r="B343" s="124"/>
      <c r="C343" s="156" t="s">
        <v>698</v>
      </c>
      <c r="D343" s="156" t="s">
        <v>206</v>
      </c>
      <c r="E343" s="157" t="s">
        <v>699</v>
      </c>
      <c r="F343" s="158" t="s">
        <v>700</v>
      </c>
      <c r="G343" s="159" t="s">
        <v>136</v>
      </c>
      <c r="H343" s="160">
        <v>4.0289999999999999</v>
      </c>
      <c r="I343" s="130">
        <v>0</v>
      </c>
      <c r="J343" s="161">
        <f>ROUND(I343*H343,2)</f>
        <v>0</v>
      </c>
      <c r="K343" s="162"/>
      <c r="L343" s="163"/>
      <c r="M343" s="164" t="s">
        <v>1</v>
      </c>
      <c r="N343" s="165" t="s">
        <v>39</v>
      </c>
      <c r="O343" s="134">
        <v>0</v>
      </c>
      <c r="P343" s="134">
        <f>O343*H343</f>
        <v>0</v>
      </c>
      <c r="Q343" s="134">
        <v>1.9199999999999998E-2</v>
      </c>
      <c r="R343" s="134">
        <f>Q343*H343</f>
        <v>7.7356799999999989E-2</v>
      </c>
      <c r="S343" s="134">
        <v>0</v>
      </c>
      <c r="T343" s="135">
        <f>S343*H343</f>
        <v>0</v>
      </c>
      <c r="AR343" s="136" t="s">
        <v>290</v>
      </c>
      <c r="AT343" s="136" t="s">
        <v>206</v>
      </c>
      <c r="AU343" s="136" t="s">
        <v>137</v>
      </c>
      <c r="AY343" s="16" t="s">
        <v>130</v>
      </c>
      <c r="BE343" s="137">
        <f>IF(N343="základní",J343,0)</f>
        <v>0</v>
      </c>
      <c r="BF343" s="137">
        <f>IF(N343="snížená",J343,0)</f>
        <v>0</v>
      </c>
      <c r="BG343" s="137">
        <f>IF(N343="zákl. přenesená",J343,0)</f>
        <v>0</v>
      </c>
      <c r="BH343" s="137">
        <f>IF(N343="sníž. přenesená",J343,0)</f>
        <v>0</v>
      </c>
      <c r="BI343" s="137">
        <f>IF(N343="nulová",J343,0)</f>
        <v>0</v>
      </c>
      <c r="BJ343" s="16" t="s">
        <v>137</v>
      </c>
      <c r="BK343" s="137">
        <f>ROUND(I343*H343,2)</f>
        <v>0</v>
      </c>
      <c r="BL343" s="16" t="s">
        <v>205</v>
      </c>
      <c r="BM343" s="136" t="s">
        <v>701</v>
      </c>
    </row>
    <row r="344" spans="2:65" s="12" customFormat="1" ht="12" x14ac:dyDescent="0.2">
      <c r="B344" s="138"/>
      <c r="D344" s="139" t="s">
        <v>139</v>
      </c>
      <c r="E344" s="140" t="s">
        <v>1</v>
      </c>
      <c r="F344" s="141" t="s">
        <v>702</v>
      </c>
      <c r="H344" s="142">
        <v>3.6629999999999998</v>
      </c>
      <c r="I344" s="130">
        <v>0</v>
      </c>
      <c r="L344" s="138"/>
      <c r="M344" s="143"/>
      <c r="T344" s="144"/>
      <c r="AT344" s="140" t="s">
        <v>139</v>
      </c>
      <c r="AU344" s="140" t="s">
        <v>137</v>
      </c>
      <c r="AV344" s="12" t="s">
        <v>137</v>
      </c>
      <c r="AW344" s="12" t="s">
        <v>30</v>
      </c>
      <c r="AX344" s="12" t="s">
        <v>81</v>
      </c>
      <c r="AY344" s="140" t="s">
        <v>130</v>
      </c>
    </row>
    <row r="345" spans="2:65" s="12" customFormat="1" x14ac:dyDescent="0.2">
      <c r="B345" s="138"/>
      <c r="D345" s="139" t="s">
        <v>139</v>
      </c>
      <c r="F345" s="141" t="s">
        <v>703</v>
      </c>
      <c r="H345" s="142">
        <v>4.0289999999999999</v>
      </c>
      <c r="L345" s="138"/>
      <c r="M345" s="143"/>
      <c r="T345" s="144"/>
      <c r="AT345" s="140" t="s">
        <v>139</v>
      </c>
      <c r="AU345" s="140" t="s">
        <v>137</v>
      </c>
      <c r="AV345" s="12" t="s">
        <v>137</v>
      </c>
      <c r="AW345" s="12" t="s">
        <v>3</v>
      </c>
      <c r="AX345" s="12" t="s">
        <v>81</v>
      </c>
      <c r="AY345" s="140" t="s">
        <v>130</v>
      </c>
    </row>
    <row r="346" spans="2:65" s="1" customFormat="1" ht="21.75" customHeight="1" x14ac:dyDescent="0.2">
      <c r="B346" s="124"/>
      <c r="C346" s="125" t="s">
        <v>704</v>
      </c>
      <c r="D346" s="125" t="s">
        <v>133</v>
      </c>
      <c r="E346" s="126" t="s">
        <v>705</v>
      </c>
      <c r="F346" s="127" t="s">
        <v>706</v>
      </c>
      <c r="G346" s="128" t="s">
        <v>242</v>
      </c>
      <c r="H346" s="129">
        <v>0.20399999999999999</v>
      </c>
      <c r="I346" s="14"/>
      <c r="J346" s="130">
        <f>ROUND(I346*H346,2)</f>
        <v>0</v>
      </c>
      <c r="K346" s="131"/>
      <c r="L346" s="28"/>
      <c r="M346" s="132" t="s">
        <v>1</v>
      </c>
      <c r="N346" s="133" t="s">
        <v>39</v>
      </c>
      <c r="O346" s="134">
        <v>1.3049999999999999</v>
      </c>
      <c r="P346" s="134">
        <f>O346*H346</f>
        <v>0.26621999999999996</v>
      </c>
      <c r="Q346" s="134">
        <v>0</v>
      </c>
      <c r="R346" s="134">
        <f>Q346*H346</f>
        <v>0</v>
      </c>
      <c r="S346" s="134">
        <v>0</v>
      </c>
      <c r="T346" s="135">
        <f>S346*H346</f>
        <v>0</v>
      </c>
      <c r="AR346" s="136" t="s">
        <v>205</v>
      </c>
      <c r="AT346" s="136" t="s">
        <v>133</v>
      </c>
      <c r="AU346" s="136" t="s">
        <v>137</v>
      </c>
      <c r="AY346" s="16" t="s">
        <v>130</v>
      </c>
      <c r="BE346" s="137">
        <f>IF(N346="základní",J346,0)</f>
        <v>0</v>
      </c>
      <c r="BF346" s="137">
        <f>IF(N346="snížená",J346,0)</f>
        <v>0</v>
      </c>
      <c r="BG346" s="137">
        <f>IF(N346="zákl. přenesená",J346,0)</f>
        <v>0</v>
      </c>
      <c r="BH346" s="137">
        <f>IF(N346="sníž. přenesená",J346,0)</f>
        <v>0</v>
      </c>
      <c r="BI346" s="137">
        <f>IF(N346="nulová",J346,0)</f>
        <v>0</v>
      </c>
      <c r="BJ346" s="16" t="s">
        <v>137</v>
      </c>
      <c r="BK346" s="137">
        <f>ROUND(I346*H346,2)</f>
        <v>0</v>
      </c>
      <c r="BL346" s="16" t="s">
        <v>205</v>
      </c>
      <c r="BM346" s="136" t="s">
        <v>707</v>
      </c>
    </row>
    <row r="347" spans="2:65" s="1" customFormat="1" ht="21.75" customHeight="1" x14ac:dyDescent="0.2">
      <c r="B347" s="124"/>
      <c r="C347" s="125" t="s">
        <v>708</v>
      </c>
      <c r="D347" s="125" t="s">
        <v>133</v>
      </c>
      <c r="E347" s="126" t="s">
        <v>709</v>
      </c>
      <c r="F347" s="127" t="s">
        <v>710</v>
      </c>
      <c r="G347" s="128" t="s">
        <v>242</v>
      </c>
      <c r="H347" s="129">
        <v>0.20399999999999999</v>
      </c>
      <c r="I347" s="130">
        <v>0</v>
      </c>
      <c r="J347" s="130">
        <f>ROUND(I347*H347,2)</f>
        <v>0</v>
      </c>
      <c r="K347" s="131"/>
      <c r="L347" s="28"/>
      <c r="M347" s="132" t="s">
        <v>1</v>
      </c>
      <c r="N347" s="133" t="s">
        <v>39</v>
      </c>
      <c r="O347" s="134">
        <v>1.1399999999999999</v>
      </c>
      <c r="P347" s="134">
        <f>O347*H347</f>
        <v>0.23255999999999996</v>
      </c>
      <c r="Q347" s="134">
        <v>0</v>
      </c>
      <c r="R347" s="134">
        <f>Q347*H347</f>
        <v>0</v>
      </c>
      <c r="S347" s="134">
        <v>0</v>
      </c>
      <c r="T347" s="135">
        <f>S347*H347</f>
        <v>0</v>
      </c>
      <c r="AR347" s="136" t="s">
        <v>205</v>
      </c>
      <c r="AT347" s="136" t="s">
        <v>133</v>
      </c>
      <c r="AU347" s="136" t="s">
        <v>137</v>
      </c>
      <c r="AY347" s="16" t="s">
        <v>130</v>
      </c>
      <c r="BE347" s="137">
        <f>IF(N347="základní",J347,0)</f>
        <v>0</v>
      </c>
      <c r="BF347" s="137">
        <f>IF(N347="snížená",J347,0)</f>
        <v>0</v>
      </c>
      <c r="BG347" s="137">
        <f>IF(N347="zákl. přenesená",J347,0)</f>
        <v>0</v>
      </c>
      <c r="BH347" s="137">
        <f>IF(N347="sníž. přenesená",J347,0)</f>
        <v>0</v>
      </c>
      <c r="BI347" s="137">
        <f>IF(N347="nulová",J347,0)</f>
        <v>0</v>
      </c>
      <c r="BJ347" s="16" t="s">
        <v>137</v>
      </c>
      <c r="BK347" s="137">
        <f>ROUND(I347*H347,2)</f>
        <v>0</v>
      </c>
      <c r="BL347" s="16" t="s">
        <v>205</v>
      </c>
      <c r="BM347" s="136" t="s">
        <v>711</v>
      </c>
    </row>
    <row r="348" spans="2:65" s="11" customFormat="1" ht="22.9" customHeight="1" x14ac:dyDescent="0.2">
      <c r="B348" s="113"/>
      <c r="D348" s="114" t="s">
        <v>72</v>
      </c>
      <c r="E348" s="122" t="s">
        <v>712</v>
      </c>
      <c r="F348" s="122" t="s">
        <v>713</v>
      </c>
      <c r="I348" s="12"/>
      <c r="J348" s="123">
        <f>BK348</f>
        <v>0</v>
      </c>
      <c r="L348" s="113"/>
      <c r="M348" s="117"/>
      <c r="P348" s="118">
        <f>SUM(P349:P358)</f>
        <v>1.2265140000000001</v>
      </c>
      <c r="R348" s="118">
        <f>SUM(R349:R358)</f>
        <v>5.8629999999999999E-4</v>
      </c>
      <c r="T348" s="119">
        <f>SUM(T349:T358)</f>
        <v>9.7200000000000012E-3</v>
      </c>
      <c r="AR348" s="114" t="s">
        <v>137</v>
      </c>
      <c r="AT348" s="120" t="s">
        <v>72</v>
      </c>
      <c r="AU348" s="120" t="s">
        <v>81</v>
      </c>
      <c r="AY348" s="114" t="s">
        <v>130</v>
      </c>
      <c r="BK348" s="121">
        <f>SUM(BK349:BK358)</f>
        <v>0</v>
      </c>
    </row>
    <row r="349" spans="2:65" s="1" customFormat="1" ht="21.75" customHeight="1" x14ac:dyDescent="0.2">
      <c r="B349" s="124"/>
      <c r="C349" s="125" t="s">
        <v>714</v>
      </c>
      <c r="D349" s="125" t="s">
        <v>133</v>
      </c>
      <c r="E349" s="126" t="s">
        <v>715</v>
      </c>
      <c r="F349" s="127" t="s">
        <v>716</v>
      </c>
      <c r="G349" s="128" t="s">
        <v>136</v>
      </c>
      <c r="H349" s="129">
        <v>3.24</v>
      </c>
      <c r="I349" s="14"/>
      <c r="J349" s="130">
        <f>ROUND(I349*H349,2)</f>
        <v>0</v>
      </c>
      <c r="K349" s="131"/>
      <c r="L349" s="28"/>
      <c r="M349" s="132" t="s">
        <v>1</v>
      </c>
      <c r="N349" s="133" t="s">
        <v>39</v>
      </c>
      <c r="O349" s="134">
        <v>0.255</v>
      </c>
      <c r="P349" s="134">
        <f>O349*H349</f>
        <v>0.82620000000000005</v>
      </c>
      <c r="Q349" s="134">
        <v>0</v>
      </c>
      <c r="R349" s="134">
        <f>Q349*H349</f>
        <v>0</v>
      </c>
      <c r="S349" s="134">
        <v>3.0000000000000001E-3</v>
      </c>
      <c r="T349" s="135">
        <f>S349*H349</f>
        <v>9.7200000000000012E-3</v>
      </c>
      <c r="AR349" s="136" t="s">
        <v>205</v>
      </c>
      <c r="AT349" s="136" t="s">
        <v>133</v>
      </c>
      <c r="AU349" s="136" t="s">
        <v>137</v>
      </c>
      <c r="AY349" s="16" t="s">
        <v>130</v>
      </c>
      <c r="BE349" s="137">
        <f>IF(N349="základní",J349,0)</f>
        <v>0</v>
      </c>
      <c r="BF349" s="137">
        <f>IF(N349="snížená",J349,0)</f>
        <v>0</v>
      </c>
      <c r="BG349" s="137">
        <f>IF(N349="zákl. přenesená",J349,0)</f>
        <v>0</v>
      </c>
      <c r="BH349" s="137">
        <f>IF(N349="sníž. přenesená",J349,0)</f>
        <v>0</v>
      </c>
      <c r="BI349" s="137">
        <f>IF(N349="nulová",J349,0)</f>
        <v>0</v>
      </c>
      <c r="BJ349" s="16" t="s">
        <v>137</v>
      </c>
      <c r="BK349" s="137">
        <f>ROUND(I349*H349,2)</f>
        <v>0</v>
      </c>
      <c r="BL349" s="16" t="s">
        <v>205</v>
      </c>
      <c r="BM349" s="136" t="s">
        <v>717</v>
      </c>
    </row>
    <row r="350" spans="2:65" s="14" customFormat="1" x14ac:dyDescent="0.2">
      <c r="B350" s="151"/>
      <c r="D350" s="139" t="s">
        <v>139</v>
      </c>
      <c r="E350" s="152" t="s">
        <v>1</v>
      </c>
      <c r="F350" s="153" t="s">
        <v>718</v>
      </c>
      <c r="H350" s="152" t="s">
        <v>1</v>
      </c>
      <c r="I350" s="12"/>
      <c r="L350" s="151"/>
      <c r="M350" s="154"/>
      <c r="T350" s="155"/>
      <c r="AT350" s="152" t="s">
        <v>139</v>
      </c>
      <c r="AU350" s="152" t="s">
        <v>137</v>
      </c>
      <c r="AV350" s="14" t="s">
        <v>81</v>
      </c>
      <c r="AW350" s="14" t="s">
        <v>30</v>
      </c>
      <c r="AX350" s="14" t="s">
        <v>73</v>
      </c>
      <c r="AY350" s="152" t="s">
        <v>130</v>
      </c>
    </row>
    <row r="351" spans="2:65" s="12" customFormat="1" x14ac:dyDescent="0.2">
      <c r="B351" s="138"/>
      <c r="D351" s="139" t="s">
        <v>139</v>
      </c>
      <c r="E351" s="140" t="s">
        <v>1</v>
      </c>
      <c r="F351" s="141" t="s">
        <v>644</v>
      </c>
      <c r="H351" s="142">
        <v>3.24</v>
      </c>
      <c r="I351" s="13"/>
      <c r="L351" s="138"/>
      <c r="M351" s="143"/>
      <c r="T351" s="144"/>
      <c r="AT351" s="140" t="s">
        <v>139</v>
      </c>
      <c r="AU351" s="140" t="s">
        <v>137</v>
      </c>
      <c r="AV351" s="12" t="s">
        <v>137</v>
      </c>
      <c r="AW351" s="12" t="s">
        <v>30</v>
      </c>
      <c r="AX351" s="12" t="s">
        <v>73</v>
      </c>
      <c r="AY351" s="140" t="s">
        <v>130</v>
      </c>
    </row>
    <row r="352" spans="2:65" s="13" customFormat="1" ht="12" x14ac:dyDescent="0.2">
      <c r="B352" s="145"/>
      <c r="D352" s="139" t="s">
        <v>139</v>
      </c>
      <c r="E352" s="146" t="s">
        <v>1</v>
      </c>
      <c r="F352" s="147" t="s">
        <v>141</v>
      </c>
      <c r="H352" s="148">
        <v>3.24</v>
      </c>
      <c r="I352" s="130">
        <v>0</v>
      </c>
      <c r="L352" s="145"/>
      <c r="M352" s="149"/>
      <c r="T352" s="150"/>
      <c r="AT352" s="146" t="s">
        <v>139</v>
      </c>
      <c r="AU352" s="146" t="s">
        <v>137</v>
      </c>
      <c r="AV352" s="13" t="s">
        <v>78</v>
      </c>
      <c r="AW352" s="13" t="s">
        <v>30</v>
      </c>
      <c r="AX352" s="13" t="s">
        <v>81</v>
      </c>
      <c r="AY352" s="146" t="s">
        <v>130</v>
      </c>
    </row>
    <row r="353" spans="2:65" s="1" customFormat="1" ht="16.5" customHeight="1" x14ac:dyDescent="0.2">
      <c r="B353" s="124"/>
      <c r="C353" s="125" t="s">
        <v>719</v>
      </c>
      <c r="D353" s="125" t="s">
        <v>133</v>
      </c>
      <c r="E353" s="126" t="s">
        <v>720</v>
      </c>
      <c r="F353" s="127" t="s">
        <v>721</v>
      </c>
      <c r="G353" s="128" t="s">
        <v>305</v>
      </c>
      <c r="H353" s="129">
        <v>2.2000000000000002</v>
      </c>
      <c r="I353" s="130">
        <v>0</v>
      </c>
      <c r="J353" s="130">
        <f>ROUND(I353*H353,2)</f>
        <v>0</v>
      </c>
      <c r="K353" s="131"/>
      <c r="L353" s="28"/>
      <c r="M353" s="132" t="s">
        <v>1</v>
      </c>
      <c r="N353" s="133" t="s">
        <v>39</v>
      </c>
      <c r="O353" s="134">
        <v>0.18099999999999999</v>
      </c>
      <c r="P353" s="134">
        <f>O353*H353</f>
        <v>0.3982</v>
      </c>
      <c r="Q353" s="134">
        <v>1.0000000000000001E-5</v>
      </c>
      <c r="R353" s="134">
        <f>Q353*H353</f>
        <v>2.2000000000000003E-5</v>
      </c>
      <c r="S353" s="134">
        <v>0</v>
      </c>
      <c r="T353" s="135">
        <f>S353*H353</f>
        <v>0</v>
      </c>
      <c r="AR353" s="136" t="s">
        <v>205</v>
      </c>
      <c r="AT353" s="136" t="s">
        <v>133</v>
      </c>
      <c r="AU353" s="136" t="s">
        <v>137</v>
      </c>
      <c r="AY353" s="16" t="s">
        <v>130</v>
      </c>
      <c r="BE353" s="137">
        <f>IF(N353="základní",J353,0)</f>
        <v>0</v>
      </c>
      <c r="BF353" s="137">
        <f>IF(N353="snížená",J353,0)</f>
        <v>0</v>
      </c>
      <c r="BG353" s="137">
        <f>IF(N353="zákl. přenesená",J353,0)</f>
        <v>0</v>
      </c>
      <c r="BH353" s="137">
        <f>IF(N353="sníž. přenesená",J353,0)</f>
        <v>0</v>
      </c>
      <c r="BI353" s="137">
        <f>IF(N353="nulová",J353,0)</f>
        <v>0</v>
      </c>
      <c r="BJ353" s="16" t="s">
        <v>137</v>
      </c>
      <c r="BK353" s="137">
        <f>ROUND(I353*H353,2)</f>
        <v>0</v>
      </c>
      <c r="BL353" s="16" t="s">
        <v>205</v>
      </c>
      <c r="BM353" s="136" t="s">
        <v>722</v>
      </c>
    </row>
    <row r="354" spans="2:65" s="12" customFormat="1" x14ac:dyDescent="0.2">
      <c r="B354" s="138"/>
      <c r="D354" s="139" t="s">
        <v>139</v>
      </c>
      <c r="E354" s="140" t="s">
        <v>1</v>
      </c>
      <c r="F354" s="141" t="s">
        <v>723</v>
      </c>
      <c r="H354" s="142">
        <v>2.2000000000000002</v>
      </c>
      <c r="L354" s="138"/>
      <c r="M354" s="143"/>
      <c r="T354" s="144"/>
      <c r="AT354" s="140" t="s">
        <v>139</v>
      </c>
      <c r="AU354" s="140" t="s">
        <v>137</v>
      </c>
      <c r="AV354" s="12" t="s">
        <v>137</v>
      </c>
      <c r="AW354" s="12" t="s">
        <v>30</v>
      </c>
      <c r="AX354" s="12" t="s">
        <v>81</v>
      </c>
      <c r="AY354" s="140" t="s">
        <v>130</v>
      </c>
    </row>
    <row r="355" spans="2:65" s="1" customFormat="1" ht="16.5" customHeight="1" x14ac:dyDescent="0.2">
      <c r="B355" s="124"/>
      <c r="C355" s="156" t="s">
        <v>724</v>
      </c>
      <c r="D355" s="156" t="s">
        <v>206</v>
      </c>
      <c r="E355" s="157" t="s">
        <v>725</v>
      </c>
      <c r="F355" s="158" t="s">
        <v>726</v>
      </c>
      <c r="G355" s="159" t="s">
        <v>305</v>
      </c>
      <c r="H355" s="160">
        <v>2.5649999999999999</v>
      </c>
      <c r="I355" s="14"/>
      <c r="J355" s="161">
        <f>ROUND(I355*H355,2)</f>
        <v>0</v>
      </c>
      <c r="K355" s="162"/>
      <c r="L355" s="163"/>
      <c r="M355" s="164" t="s">
        <v>1</v>
      </c>
      <c r="N355" s="165" t="s">
        <v>39</v>
      </c>
      <c r="O355" s="134">
        <v>0</v>
      </c>
      <c r="P355" s="134">
        <f>O355*H355</f>
        <v>0</v>
      </c>
      <c r="Q355" s="134">
        <v>2.2000000000000001E-4</v>
      </c>
      <c r="R355" s="134">
        <f>Q355*H355</f>
        <v>5.643E-4</v>
      </c>
      <c r="S355" s="134">
        <v>0</v>
      </c>
      <c r="T355" s="135">
        <f>S355*H355</f>
        <v>0</v>
      </c>
      <c r="AR355" s="136" t="s">
        <v>290</v>
      </c>
      <c r="AT355" s="136" t="s">
        <v>206</v>
      </c>
      <c r="AU355" s="136" t="s">
        <v>137</v>
      </c>
      <c r="AY355" s="16" t="s">
        <v>130</v>
      </c>
      <c r="BE355" s="137">
        <f>IF(N355="základní",J355,0)</f>
        <v>0</v>
      </c>
      <c r="BF355" s="137">
        <f>IF(N355="snížená",J355,0)</f>
        <v>0</v>
      </c>
      <c r="BG355" s="137">
        <f>IF(N355="zákl. přenesená",J355,0)</f>
        <v>0</v>
      </c>
      <c r="BH355" s="137">
        <f>IF(N355="sníž. přenesená",J355,0)</f>
        <v>0</v>
      </c>
      <c r="BI355" s="137">
        <f>IF(N355="nulová",J355,0)</f>
        <v>0</v>
      </c>
      <c r="BJ355" s="16" t="s">
        <v>137</v>
      </c>
      <c r="BK355" s="137">
        <f>ROUND(I355*H355,2)</f>
        <v>0</v>
      </c>
      <c r="BL355" s="16" t="s">
        <v>205</v>
      </c>
      <c r="BM355" s="136" t="s">
        <v>727</v>
      </c>
    </row>
    <row r="356" spans="2:65" s="12" customFormat="1" ht="12" x14ac:dyDescent="0.2">
      <c r="B356" s="138"/>
      <c r="D356" s="139" t="s">
        <v>139</v>
      </c>
      <c r="F356" s="141" t="s">
        <v>728</v>
      </c>
      <c r="H356" s="142">
        <v>2.5649999999999999</v>
      </c>
      <c r="I356" s="130">
        <v>0</v>
      </c>
      <c r="L356" s="138"/>
      <c r="M356" s="143"/>
      <c r="T356" s="144"/>
      <c r="AT356" s="140" t="s">
        <v>139</v>
      </c>
      <c r="AU356" s="140" t="s">
        <v>137</v>
      </c>
      <c r="AV356" s="12" t="s">
        <v>137</v>
      </c>
      <c r="AW356" s="12" t="s">
        <v>3</v>
      </c>
      <c r="AX356" s="12" t="s">
        <v>81</v>
      </c>
      <c r="AY356" s="140" t="s">
        <v>130</v>
      </c>
    </row>
    <row r="357" spans="2:65" s="1" customFormat="1" ht="21.75" customHeight="1" x14ac:dyDescent="0.2">
      <c r="B357" s="124"/>
      <c r="C357" s="125" t="s">
        <v>729</v>
      </c>
      <c r="D357" s="125" t="s">
        <v>133</v>
      </c>
      <c r="E357" s="126" t="s">
        <v>730</v>
      </c>
      <c r="F357" s="127" t="s">
        <v>731</v>
      </c>
      <c r="G357" s="128" t="s">
        <v>242</v>
      </c>
      <c r="H357" s="129">
        <v>1E-3</v>
      </c>
      <c r="I357" s="12"/>
      <c r="J357" s="130">
        <f>ROUND(I357*H357,2)</f>
        <v>0</v>
      </c>
      <c r="K357" s="131"/>
      <c r="L357" s="28"/>
      <c r="M357" s="132" t="s">
        <v>1</v>
      </c>
      <c r="N357" s="133" t="s">
        <v>39</v>
      </c>
      <c r="O357" s="134">
        <v>1.1140000000000001</v>
      </c>
      <c r="P357" s="134">
        <f>O357*H357</f>
        <v>1.1140000000000002E-3</v>
      </c>
      <c r="Q357" s="134">
        <v>0</v>
      </c>
      <c r="R357" s="134">
        <f>Q357*H357</f>
        <v>0</v>
      </c>
      <c r="S357" s="134">
        <v>0</v>
      </c>
      <c r="T357" s="135">
        <f>S357*H357</f>
        <v>0</v>
      </c>
      <c r="AR357" s="136" t="s">
        <v>205</v>
      </c>
      <c r="AT357" s="136" t="s">
        <v>133</v>
      </c>
      <c r="AU357" s="136" t="s">
        <v>137</v>
      </c>
      <c r="AY357" s="16" t="s">
        <v>130</v>
      </c>
      <c r="BE357" s="137">
        <f>IF(N357="základní",J357,0)</f>
        <v>0</v>
      </c>
      <c r="BF357" s="137">
        <f>IF(N357="snížená",J357,0)</f>
        <v>0</v>
      </c>
      <c r="BG357" s="137">
        <f>IF(N357="zákl. přenesená",J357,0)</f>
        <v>0</v>
      </c>
      <c r="BH357" s="137">
        <f>IF(N357="sníž. přenesená",J357,0)</f>
        <v>0</v>
      </c>
      <c r="BI357" s="137">
        <f>IF(N357="nulová",J357,0)</f>
        <v>0</v>
      </c>
      <c r="BJ357" s="16" t="s">
        <v>137</v>
      </c>
      <c r="BK357" s="137">
        <f>ROUND(I357*H357,2)</f>
        <v>0</v>
      </c>
      <c r="BL357" s="16" t="s">
        <v>205</v>
      </c>
      <c r="BM357" s="136" t="s">
        <v>732</v>
      </c>
    </row>
    <row r="358" spans="2:65" s="1" customFormat="1" ht="21.75" customHeight="1" x14ac:dyDescent="0.2">
      <c r="B358" s="124"/>
      <c r="C358" s="125" t="s">
        <v>733</v>
      </c>
      <c r="D358" s="125" t="s">
        <v>133</v>
      </c>
      <c r="E358" s="126" t="s">
        <v>734</v>
      </c>
      <c r="F358" s="127" t="s">
        <v>735</v>
      </c>
      <c r="G358" s="128" t="s">
        <v>242</v>
      </c>
      <c r="H358" s="129">
        <v>1E-3</v>
      </c>
      <c r="I358" s="14"/>
      <c r="J358" s="130">
        <f>ROUND(I358*H358,2)</f>
        <v>0</v>
      </c>
      <c r="K358" s="131"/>
      <c r="L358" s="28"/>
      <c r="M358" s="132" t="s">
        <v>1</v>
      </c>
      <c r="N358" s="133" t="s">
        <v>39</v>
      </c>
      <c r="O358" s="134">
        <v>1</v>
      </c>
      <c r="P358" s="134">
        <f>O358*H358</f>
        <v>1E-3</v>
      </c>
      <c r="Q358" s="134">
        <v>0</v>
      </c>
      <c r="R358" s="134">
        <f>Q358*H358</f>
        <v>0</v>
      </c>
      <c r="S358" s="134">
        <v>0</v>
      </c>
      <c r="T358" s="135">
        <f>S358*H358</f>
        <v>0</v>
      </c>
      <c r="AR358" s="136" t="s">
        <v>205</v>
      </c>
      <c r="AT358" s="136" t="s">
        <v>133</v>
      </c>
      <c r="AU358" s="136" t="s">
        <v>137</v>
      </c>
      <c r="AY358" s="16" t="s">
        <v>130</v>
      </c>
      <c r="BE358" s="137">
        <f>IF(N358="základní",J358,0)</f>
        <v>0</v>
      </c>
      <c r="BF358" s="137">
        <f>IF(N358="snížená",J358,0)</f>
        <v>0</v>
      </c>
      <c r="BG358" s="137">
        <f>IF(N358="zákl. přenesená",J358,0)</f>
        <v>0</v>
      </c>
      <c r="BH358" s="137">
        <f>IF(N358="sníž. přenesená",J358,0)</f>
        <v>0</v>
      </c>
      <c r="BI358" s="137">
        <f>IF(N358="nulová",J358,0)</f>
        <v>0</v>
      </c>
      <c r="BJ358" s="16" t="s">
        <v>137</v>
      </c>
      <c r="BK358" s="137">
        <f>ROUND(I358*H358,2)</f>
        <v>0</v>
      </c>
      <c r="BL358" s="16" t="s">
        <v>205</v>
      </c>
      <c r="BM358" s="136" t="s">
        <v>736</v>
      </c>
    </row>
    <row r="359" spans="2:65" s="11" customFormat="1" ht="22.9" customHeight="1" x14ac:dyDescent="0.2">
      <c r="B359" s="113"/>
      <c r="D359" s="114" t="s">
        <v>72</v>
      </c>
      <c r="E359" s="122" t="s">
        <v>737</v>
      </c>
      <c r="F359" s="122" t="s">
        <v>738</v>
      </c>
      <c r="I359" s="12"/>
      <c r="J359" s="123">
        <f>BK359</f>
        <v>0</v>
      </c>
      <c r="L359" s="113"/>
      <c r="M359" s="117"/>
      <c r="P359" s="118">
        <f>SUM(P360:P375)</f>
        <v>29.530860000000001</v>
      </c>
      <c r="R359" s="118">
        <f>SUM(R360:R375)</f>
        <v>1.0760348</v>
      </c>
      <c r="T359" s="119">
        <f>SUM(T360:T375)</f>
        <v>0</v>
      </c>
      <c r="AR359" s="114" t="s">
        <v>137</v>
      </c>
      <c r="AT359" s="120" t="s">
        <v>72</v>
      </c>
      <c r="AU359" s="120" t="s">
        <v>81</v>
      </c>
      <c r="AY359" s="114" t="s">
        <v>130</v>
      </c>
      <c r="BK359" s="121">
        <f>SUM(BK360:BK375)</f>
        <v>0</v>
      </c>
    </row>
    <row r="360" spans="2:65" s="1" customFormat="1" ht="21.75" customHeight="1" x14ac:dyDescent="0.2">
      <c r="B360" s="124"/>
      <c r="C360" s="125" t="s">
        <v>739</v>
      </c>
      <c r="D360" s="125" t="s">
        <v>133</v>
      </c>
      <c r="E360" s="126" t="s">
        <v>740</v>
      </c>
      <c r="F360" s="127" t="s">
        <v>741</v>
      </c>
      <c r="G360" s="128" t="s">
        <v>305</v>
      </c>
      <c r="H360" s="129">
        <v>10.36</v>
      </c>
      <c r="I360" s="13"/>
      <c r="J360" s="130">
        <f>ROUND(I360*H360,2)</f>
        <v>0</v>
      </c>
      <c r="K360" s="131"/>
      <c r="L360" s="28"/>
      <c r="M360" s="132" t="s">
        <v>1</v>
      </c>
      <c r="N360" s="133" t="s">
        <v>39</v>
      </c>
      <c r="O360" s="134">
        <v>0.129</v>
      </c>
      <c r="P360" s="134">
        <f>O360*H360</f>
        <v>1.3364400000000001</v>
      </c>
      <c r="Q360" s="134">
        <v>3.5E-4</v>
      </c>
      <c r="R360" s="134">
        <f>Q360*H360</f>
        <v>3.6259999999999999E-3</v>
      </c>
      <c r="S360" s="134">
        <v>0</v>
      </c>
      <c r="T360" s="135">
        <f>S360*H360</f>
        <v>0</v>
      </c>
      <c r="AR360" s="136" t="s">
        <v>205</v>
      </c>
      <c r="AT360" s="136" t="s">
        <v>133</v>
      </c>
      <c r="AU360" s="136" t="s">
        <v>137</v>
      </c>
      <c r="AY360" s="16" t="s">
        <v>130</v>
      </c>
      <c r="BE360" s="137">
        <f>IF(N360="základní",J360,0)</f>
        <v>0</v>
      </c>
      <c r="BF360" s="137">
        <f>IF(N360="snížená",J360,0)</f>
        <v>0</v>
      </c>
      <c r="BG360" s="137">
        <f>IF(N360="zákl. přenesená",J360,0)</f>
        <v>0</v>
      </c>
      <c r="BH360" s="137">
        <f>IF(N360="sníž. přenesená",J360,0)</f>
        <v>0</v>
      </c>
      <c r="BI360" s="137">
        <f>IF(N360="nulová",J360,0)</f>
        <v>0</v>
      </c>
      <c r="BJ360" s="16" t="s">
        <v>137</v>
      </c>
      <c r="BK360" s="137">
        <f>ROUND(I360*H360,2)</f>
        <v>0</v>
      </c>
      <c r="BL360" s="16" t="s">
        <v>205</v>
      </c>
      <c r="BM360" s="136" t="s">
        <v>742</v>
      </c>
    </row>
    <row r="361" spans="2:65" s="12" customFormat="1" ht="12" x14ac:dyDescent="0.2">
      <c r="B361" s="138"/>
      <c r="D361" s="139" t="s">
        <v>139</v>
      </c>
      <c r="E361" s="140" t="s">
        <v>1</v>
      </c>
      <c r="F361" s="141" t="s">
        <v>307</v>
      </c>
      <c r="H361" s="142">
        <v>4.18</v>
      </c>
      <c r="I361" s="130">
        <v>0</v>
      </c>
      <c r="L361" s="138"/>
      <c r="M361" s="143"/>
      <c r="T361" s="144"/>
      <c r="AT361" s="140" t="s">
        <v>139</v>
      </c>
      <c r="AU361" s="140" t="s">
        <v>137</v>
      </c>
      <c r="AV361" s="12" t="s">
        <v>137</v>
      </c>
      <c r="AW361" s="12" t="s">
        <v>30</v>
      </c>
      <c r="AX361" s="12" t="s">
        <v>73</v>
      </c>
      <c r="AY361" s="140" t="s">
        <v>130</v>
      </c>
    </row>
    <row r="362" spans="2:65" s="12" customFormat="1" ht="12" x14ac:dyDescent="0.2">
      <c r="B362" s="138"/>
      <c r="D362" s="139" t="s">
        <v>139</v>
      </c>
      <c r="E362" s="140" t="s">
        <v>1</v>
      </c>
      <c r="F362" s="141" t="s">
        <v>743</v>
      </c>
      <c r="H362" s="142">
        <v>6.18</v>
      </c>
      <c r="I362" s="130">
        <v>0</v>
      </c>
      <c r="L362" s="138"/>
      <c r="M362" s="143"/>
      <c r="T362" s="144"/>
      <c r="AT362" s="140" t="s">
        <v>139</v>
      </c>
      <c r="AU362" s="140" t="s">
        <v>137</v>
      </c>
      <c r="AV362" s="12" t="s">
        <v>137</v>
      </c>
      <c r="AW362" s="12" t="s">
        <v>30</v>
      </c>
      <c r="AX362" s="12" t="s">
        <v>73</v>
      </c>
      <c r="AY362" s="140" t="s">
        <v>130</v>
      </c>
    </row>
    <row r="363" spans="2:65" s="13" customFormat="1" x14ac:dyDescent="0.2">
      <c r="B363" s="145"/>
      <c r="D363" s="139" t="s">
        <v>139</v>
      </c>
      <c r="E363" s="146" t="s">
        <v>1</v>
      </c>
      <c r="F363" s="147" t="s">
        <v>141</v>
      </c>
      <c r="H363" s="148">
        <v>10.36</v>
      </c>
      <c r="I363" s="12"/>
      <c r="L363" s="145"/>
      <c r="M363" s="149"/>
      <c r="T363" s="150"/>
      <c r="AT363" s="146" t="s">
        <v>139</v>
      </c>
      <c r="AU363" s="146" t="s">
        <v>137</v>
      </c>
      <c r="AV363" s="13" t="s">
        <v>78</v>
      </c>
      <c r="AW363" s="13" t="s">
        <v>30</v>
      </c>
      <c r="AX363" s="13" t="s">
        <v>81</v>
      </c>
      <c r="AY363" s="146" t="s">
        <v>130</v>
      </c>
    </row>
    <row r="364" spans="2:65" s="1" customFormat="1" ht="16.5" customHeight="1" x14ac:dyDescent="0.2">
      <c r="B364" s="124"/>
      <c r="C364" s="156" t="s">
        <v>744</v>
      </c>
      <c r="D364" s="156" t="s">
        <v>206</v>
      </c>
      <c r="E364" s="157" t="s">
        <v>745</v>
      </c>
      <c r="F364" s="158" t="s">
        <v>746</v>
      </c>
      <c r="G364" s="159" t="s">
        <v>203</v>
      </c>
      <c r="H364" s="160">
        <v>28.49</v>
      </c>
      <c r="I364" s="14"/>
      <c r="J364" s="161">
        <f>ROUND(I364*H364,2)</f>
        <v>0</v>
      </c>
      <c r="K364" s="162"/>
      <c r="L364" s="163"/>
      <c r="M364" s="164" t="s">
        <v>1</v>
      </c>
      <c r="N364" s="165" t="s">
        <v>39</v>
      </c>
      <c r="O364" s="134">
        <v>0</v>
      </c>
      <c r="P364" s="134">
        <f>O364*H364</f>
        <v>0</v>
      </c>
      <c r="Q364" s="134">
        <v>0</v>
      </c>
      <c r="R364" s="134">
        <f>Q364*H364</f>
        <v>0</v>
      </c>
      <c r="S364" s="134">
        <v>0</v>
      </c>
      <c r="T364" s="135">
        <f>S364*H364</f>
        <v>0</v>
      </c>
      <c r="AR364" s="136" t="s">
        <v>290</v>
      </c>
      <c r="AT364" s="136" t="s">
        <v>206</v>
      </c>
      <c r="AU364" s="136" t="s">
        <v>137</v>
      </c>
      <c r="AY364" s="16" t="s">
        <v>130</v>
      </c>
      <c r="BE364" s="137">
        <f>IF(N364="základní",J364,0)</f>
        <v>0</v>
      </c>
      <c r="BF364" s="137">
        <f>IF(N364="snížená",J364,0)</f>
        <v>0</v>
      </c>
      <c r="BG364" s="137">
        <f>IF(N364="zákl. přenesená",J364,0)</f>
        <v>0</v>
      </c>
      <c r="BH364" s="137">
        <f>IF(N364="sníž. přenesená",J364,0)</f>
        <v>0</v>
      </c>
      <c r="BI364" s="137">
        <f>IF(N364="nulová",J364,0)</f>
        <v>0</v>
      </c>
      <c r="BJ364" s="16" t="s">
        <v>137</v>
      </c>
      <c r="BK364" s="137">
        <f>ROUND(I364*H364,2)</f>
        <v>0</v>
      </c>
      <c r="BL364" s="16" t="s">
        <v>205</v>
      </c>
      <c r="BM364" s="136" t="s">
        <v>747</v>
      </c>
    </row>
    <row r="365" spans="2:65" s="12" customFormat="1" ht="12" x14ac:dyDescent="0.2">
      <c r="B365" s="138"/>
      <c r="D365" s="139" t="s">
        <v>139</v>
      </c>
      <c r="E365" s="140" t="s">
        <v>1</v>
      </c>
      <c r="F365" s="141" t="s">
        <v>748</v>
      </c>
      <c r="H365" s="142">
        <v>28.49</v>
      </c>
      <c r="I365" s="130">
        <v>0</v>
      </c>
      <c r="L365" s="138"/>
      <c r="M365" s="143"/>
      <c r="T365" s="144"/>
      <c r="AT365" s="140" t="s">
        <v>139</v>
      </c>
      <c r="AU365" s="140" t="s">
        <v>137</v>
      </c>
      <c r="AV365" s="12" t="s">
        <v>137</v>
      </c>
      <c r="AW365" s="12" t="s">
        <v>30</v>
      </c>
      <c r="AX365" s="12" t="s">
        <v>81</v>
      </c>
      <c r="AY365" s="140" t="s">
        <v>130</v>
      </c>
    </row>
    <row r="366" spans="2:65" s="1" customFormat="1" ht="21.75" customHeight="1" x14ac:dyDescent="0.2">
      <c r="B366" s="124"/>
      <c r="C366" s="125" t="s">
        <v>749</v>
      </c>
      <c r="D366" s="125" t="s">
        <v>133</v>
      </c>
      <c r="E366" s="126" t="s">
        <v>750</v>
      </c>
      <c r="F366" s="127" t="s">
        <v>751</v>
      </c>
      <c r="G366" s="128" t="s">
        <v>136</v>
      </c>
      <c r="H366" s="129">
        <v>21.04</v>
      </c>
      <c r="I366" s="12"/>
      <c r="J366" s="130">
        <f>ROUND(I366*H366,2)</f>
        <v>0</v>
      </c>
      <c r="K366" s="131"/>
      <c r="L366" s="28"/>
      <c r="M366" s="132" t="s">
        <v>1</v>
      </c>
      <c r="N366" s="133" t="s">
        <v>39</v>
      </c>
      <c r="O366" s="134">
        <v>1.171</v>
      </c>
      <c r="P366" s="134">
        <f>O366*H366</f>
        <v>24.637840000000001</v>
      </c>
      <c r="Q366" s="134">
        <v>3.3619999999999997E-2</v>
      </c>
      <c r="R366" s="134">
        <f>Q366*H366</f>
        <v>0.7073647999999999</v>
      </c>
      <c r="S366" s="134">
        <v>0</v>
      </c>
      <c r="T366" s="135">
        <f>S366*H366</f>
        <v>0</v>
      </c>
      <c r="AR366" s="136" t="s">
        <v>205</v>
      </c>
      <c r="AT366" s="136" t="s">
        <v>133</v>
      </c>
      <c r="AU366" s="136" t="s">
        <v>137</v>
      </c>
      <c r="AY366" s="16" t="s">
        <v>130</v>
      </c>
      <c r="BE366" s="137">
        <f>IF(N366="základní",J366,0)</f>
        <v>0</v>
      </c>
      <c r="BF366" s="137">
        <f>IF(N366="snížená",J366,0)</f>
        <v>0</v>
      </c>
      <c r="BG366" s="137">
        <f>IF(N366="zákl. přenesená",J366,0)</f>
        <v>0</v>
      </c>
      <c r="BH366" s="137">
        <f>IF(N366="sníž. přenesená",J366,0)</f>
        <v>0</v>
      </c>
      <c r="BI366" s="137">
        <f>IF(N366="nulová",J366,0)</f>
        <v>0</v>
      </c>
      <c r="BJ366" s="16" t="s">
        <v>137</v>
      </c>
      <c r="BK366" s="137">
        <f>ROUND(I366*H366,2)</f>
        <v>0</v>
      </c>
      <c r="BL366" s="16" t="s">
        <v>205</v>
      </c>
      <c r="BM366" s="136" t="s">
        <v>752</v>
      </c>
    </row>
    <row r="367" spans="2:65" s="12" customFormat="1" x14ac:dyDescent="0.2">
      <c r="B367" s="138"/>
      <c r="D367" s="139" t="s">
        <v>139</v>
      </c>
      <c r="E367" s="140" t="s">
        <v>1</v>
      </c>
      <c r="F367" s="141" t="s">
        <v>753</v>
      </c>
      <c r="H367" s="142">
        <v>8.36</v>
      </c>
      <c r="I367" s="14"/>
      <c r="L367" s="138"/>
      <c r="M367" s="143"/>
      <c r="T367" s="144"/>
      <c r="AT367" s="140" t="s">
        <v>139</v>
      </c>
      <c r="AU367" s="140" t="s">
        <v>137</v>
      </c>
      <c r="AV367" s="12" t="s">
        <v>137</v>
      </c>
      <c r="AW367" s="12" t="s">
        <v>30</v>
      </c>
      <c r="AX367" s="12" t="s">
        <v>73</v>
      </c>
      <c r="AY367" s="140" t="s">
        <v>130</v>
      </c>
    </row>
    <row r="368" spans="2:65" s="12" customFormat="1" x14ac:dyDescent="0.2">
      <c r="B368" s="138"/>
      <c r="D368" s="139" t="s">
        <v>139</v>
      </c>
      <c r="E368" s="140" t="s">
        <v>1</v>
      </c>
      <c r="F368" s="141" t="s">
        <v>754</v>
      </c>
      <c r="H368" s="142">
        <v>12.68</v>
      </c>
      <c r="L368" s="138"/>
      <c r="M368" s="143"/>
      <c r="T368" s="144"/>
      <c r="AT368" s="140" t="s">
        <v>139</v>
      </c>
      <c r="AU368" s="140" t="s">
        <v>137</v>
      </c>
      <c r="AV368" s="12" t="s">
        <v>137</v>
      </c>
      <c r="AW368" s="12" t="s">
        <v>30</v>
      </c>
      <c r="AX368" s="12" t="s">
        <v>73</v>
      </c>
      <c r="AY368" s="140" t="s">
        <v>130</v>
      </c>
    </row>
    <row r="369" spans="2:65" s="13" customFormat="1" x14ac:dyDescent="0.2">
      <c r="B369" s="145"/>
      <c r="D369" s="139" t="s">
        <v>139</v>
      </c>
      <c r="E369" s="146" t="s">
        <v>1</v>
      </c>
      <c r="F369" s="147" t="s">
        <v>141</v>
      </c>
      <c r="H369" s="148">
        <v>21.04</v>
      </c>
      <c r="L369" s="145"/>
      <c r="M369" s="149"/>
      <c r="T369" s="150"/>
      <c r="AT369" s="146" t="s">
        <v>139</v>
      </c>
      <c r="AU369" s="146" t="s">
        <v>137</v>
      </c>
      <c r="AV369" s="13" t="s">
        <v>78</v>
      </c>
      <c r="AW369" s="13" t="s">
        <v>30</v>
      </c>
      <c r="AX369" s="13" t="s">
        <v>81</v>
      </c>
      <c r="AY369" s="146" t="s">
        <v>130</v>
      </c>
    </row>
    <row r="370" spans="2:65" s="1" customFormat="1" ht="21.75" customHeight="1" x14ac:dyDescent="0.2">
      <c r="B370" s="124"/>
      <c r="C370" s="156" t="s">
        <v>755</v>
      </c>
      <c r="D370" s="156" t="s">
        <v>206</v>
      </c>
      <c r="E370" s="157" t="s">
        <v>756</v>
      </c>
      <c r="F370" s="158" t="s">
        <v>757</v>
      </c>
      <c r="G370" s="159" t="s">
        <v>136</v>
      </c>
      <c r="H370" s="160">
        <v>23.143999999999998</v>
      </c>
      <c r="I370" s="130">
        <v>0</v>
      </c>
      <c r="J370" s="161">
        <f>ROUND(I370*H370,2)</f>
        <v>0</v>
      </c>
      <c r="K370" s="162"/>
      <c r="L370" s="163"/>
      <c r="M370" s="164" t="s">
        <v>1</v>
      </c>
      <c r="N370" s="165" t="s">
        <v>39</v>
      </c>
      <c r="O370" s="134">
        <v>0</v>
      </c>
      <c r="P370" s="134">
        <f>O370*H370</f>
        <v>0</v>
      </c>
      <c r="Q370" s="134">
        <v>1.55E-2</v>
      </c>
      <c r="R370" s="134">
        <f>Q370*H370</f>
        <v>0.358732</v>
      </c>
      <c r="S370" s="134">
        <v>0</v>
      </c>
      <c r="T370" s="135">
        <f>S370*H370</f>
        <v>0</v>
      </c>
      <c r="AR370" s="136" t="s">
        <v>290</v>
      </c>
      <c r="AT370" s="136" t="s">
        <v>206</v>
      </c>
      <c r="AU370" s="136" t="s">
        <v>137</v>
      </c>
      <c r="AY370" s="16" t="s">
        <v>130</v>
      </c>
      <c r="BE370" s="137">
        <f>IF(N370="základní",J370,0)</f>
        <v>0</v>
      </c>
      <c r="BF370" s="137">
        <f>IF(N370="snížená",J370,0)</f>
        <v>0</v>
      </c>
      <c r="BG370" s="137">
        <f>IF(N370="zákl. přenesená",J370,0)</f>
        <v>0</v>
      </c>
      <c r="BH370" s="137">
        <f>IF(N370="sníž. přenesená",J370,0)</f>
        <v>0</v>
      </c>
      <c r="BI370" s="137">
        <f>IF(N370="nulová",J370,0)</f>
        <v>0</v>
      </c>
      <c r="BJ370" s="16" t="s">
        <v>137</v>
      </c>
      <c r="BK370" s="137">
        <f>ROUND(I370*H370,2)</f>
        <v>0</v>
      </c>
      <c r="BL370" s="16" t="s">
        <v>205</v>
      </c>
      <c r="BM370" s="136" t="s">
        <v>758</v>
      </c>
    </row>
    <row r="371" spans="2:65" s="12" customFormat="1" ht="12" x14ac:dyDescent="0.2">
      <c r="B371" s="138"/>
      <c r="D371" s="139" t="s">
        <v>139</v>
      </c>
      <c r="E371" s="140" t="s">
        <v>1</v>
      </c>
      <c r="F371" s="141" t="s">
        <v>759</v>
      </c>
      <c r="H371" s="142">
        <v>23.143999999999998</v>
      </c>
      <c r="I371" s="130">
        <v>0</v>
      </c>
      <c r="L371" s="138"/>
      <c r="M371" s="143"/>
      <c r="T371" s="144"/>
      <c r="AT371" s="140" t="s">
        <v>139</v>
      </c>
      <c r="AU371" s="140" t="s">
        <v>137</v>
      </c>
      <c r="AV371" s="12" t="s">
        <v>137</v>
      </c>
      <c r="AW371" s="12" t="s">
        <v>30</v>
      </c>
      <c r="AX371" s="12" t="s">
        <v>81</v>
      </c>
      <c r="AY371" s="140" t="s">
        <v>130</v>
      </c>
    </row>
    <row r="372" spans="2:65" s="1" customFormat="1" ht="16.5" customHeight="1" x14ac:dyDescent="0.2">
      <c r="B372" s="124"/>
      <c r="C372" s="125" t="s">
        <v>760</v>
      </c>
      <c r="D372" s="125" t="s">
        <v>133</v>
      </c>
      <c r="E372" s="126" t="s">
        <v>761</v>
      </c>
      <c r="F372" s="127" t="s">
        <v>762</v>
      </c>
      <c r="G372" s="128" t="s">
        <v>136</v>
      </c>
      <c r="H372" s="129">
        <v>21.04</v>
      </c>
      <c r="I372" s="12"/>
      <c r="J372" s="130">
        <f>ROUND(I372*H372,2)</f>
        <v>0</v>
      </c>
      <c r="K372" s="131"/>
      <c r="L372" s="28"/>
      <c r="M372" s="132" t="s">
        <v>1</v>
      </c>
      <c r="N372" s="133" t="s">
        <v>39</v>
      </c>
      <c r="O372" s="134">
        <v>4.3999999999999997E-2</v>
      </c>
      <c r="P372" s="134">
        <f>O372*H372</f>
        <v>0.92575999999999992</v>
      </c>
      <c r="Q372" s="134">
        <v>2.9999999999999997E-4</v>
      </c>
      <c r="R372" s="134">
        <f>Q372*H372</f>
        <v>6.311999999999999E-3</v>
      </c>
      <c r="S372" s="134">
        <v>0</v>
      </c>
      <c r="T372" s="135">
        <f>S372*H372</f>
        <v>0</v>
      </c>
      <c r="AR372" s="136" t="s">
        <v>205</v>
      </c>
      <c r="AT372" s="136" t="s">
        <v>133</v>
      </c>
      <c r="AU372" s="136" t="s">
        <v>137</v>
      </c>
      <c r="AY372" s="16" t="s">
        <v>130</v>
      </c>
      <c r="BE372" s="137">
        <f>IF(N372="základní",J372,0)</f>
        <v>0</v>
      </c>
      <c r="BF372" s="137">
        <f>IF(N372="snížená",J372,0)</f>
        <v>0</v>
      </c>
      <c r="BG372" s="137">
        <f>IF(N372="zákl. přenesená",J372,0)</f>
        <v>0</v>
      </c>
      <c r="BH372" s="137">
        <f>IF(N372="sníž. přenesená",J372,0)</f>
        <v>0</v>
      </c>
      <c r="BI372" s="137">
        <f>IF(N372="nulová",J372,0)</f>
        <v>0</v>
      </c>
      <c r="BJ372" s="16" t="s">
        <v>137</v>
      </c>
      <c r="BK372" s="137">
        <f>ROUND(I372*H372,2)</f>
        <v>0</v>
      </c>
      <c r="BL372" s="16" t="s">
        <v>205</v>
      </c>
      <c r="BM372" s="136" t="s">
        <v>763</v>
      </c>
    </row>
    <row r="373" spans="2:65" s="1" customFormat="1" ht="21.75" customHeight="1" x14ac:dyDescent="0.2">
      <c r="B373" s="124"/>
      <c r="C373" s="125" t="s">
        <v>764</v>
      </c>
      <c r="D373" s="125" t="s">
        <v>133</v>
      </c>
      <c r="E373" s="126" t="s">
        <v>765</v>
      </c>
      <c r="F373" s="127" t="s">
        <v>766</v>
      </c>
      <c r="G373" s="128" t="s">
        <v>242</v>
      </c>
      <c r="H373" s="129">
        <v>1.0760000000000001</v>
      </c>
      <c r="I373" s="14"/>
      <c r="J373" s="130">
        <f>ROUND(I373*H373,2)</f>
        <v>0</v>
      </c>
      <c r="K373" s="131"/>
      <c r="L373" s="28"/>
      <c r="M373" s="132" t="s">
        <v>1</v>
      </c>
      <c r="N373" s="133" t="s">
        <v>39</v>
      </c>
      <c r="O373" s="134">
        <v>1.3049999999999999</v>
      </c>
      <c r="P373" s="134">
        <f>O373*H373</f>
        <v>1.40418</v>
      </c>
      <c r="Q373" s="134">
        <v>0</v>
      </c>
      <c r="R373" s="134">
        <f>Q373*H373</f>
        <v>0</v>
      </c>
      <c r="S373" s="134">
        <v>0</v>
      </c>
      <c r="T373" s="135">
        <f>S373*H373</f>
        <v>0</v>
      </c>
      <c r="AR373" s="136" t="s">
        <v>205</v>
      </c>
      <c r="AT373" s="136" t="s">
        <v>133</v>
      </c>
      <c r="AU373" s="136" t="s">
        <v>137</v>
      </c>
      <c r="AY373" s="16" t="s">
        <v>130</v>
      </c>
      <c r="BE373" s="137">
        <f>IF(N373="základní",J373,0)</f>
        <v>0</v>
      </c>
      <c r="BF373" s="137">
        <f>IF(N373="snížená",J373,0)</f>
        <v>0</v>
      </c>
      <c r="BG373" s="137">
        <f>IF(N373="zákl. přenesená",J373,0)</f>
        <v>0</v>
      </c>
      <c r="BH373" s="137">
        <f>IF(N373="sníž. přenesená",J373,0)</f>
        <v>0</v>
      </c>
      <c r="BI373" s="137">
        <f>IF(N373="nulová",J373,0)</f>
        <v>0</v>
      </c>
      <c r="BJ373" s="16" t="s">
        <v>137</v>
      </c>
      <c r="BK373" s="137">
        <f>ROUND(I373*H373,2)</f>
        <v>0</v>
      </c>
      <c r="BL373" s="16" t="s">
        <v>205</v>
      </c>
      <c r="BM373" s="136" t="s">
        <v>767</v>
      </c>
    </row>
    <row r="374" spans="2:65" s="1" customFormat="1" ht="21.75" customHeight="1" x14ac:dyDescent="0.2">
      <c r="B374" s="124"/>
      <c r="C374" s="125" t="s">
        <v>768</v>
      </c>
      <c r="D374" s="125" t="s">
        <v>133</v>
      </c>
      <c r="E374" s="126" t="s">
        <v>769</v>
      </c>
      <c r="F374" s="127" t="s">
        <v>770</v>
      </c>
      <c r="G374" s="128" t="s">
        <v>242</v>
      </c>
      <c r="H374" s="129">
        <v>1.0760000000000001</v>
      </c>
      <c r="I374" s="130">
        <v>0</v>
      </c>
      <c r="J374" s="130">
        <f>ROUND(I374*H374,2)</f>
        <v>0</v>
      </c>
      <c r="K374" s="131"/>
      <c r="L374" s="28"/>
      <c r="M374" s="132" t="s">
        <v>1</v>
      </c>
      <c r="N374" s="133" t="s">
        <v>39</v>
      </c>
      <c r="O374" s="134">
        <v>1.1399999999999999</v>
      </c>
      <c r="P374" s="134">
        <f>O374*H374</f>
        <v>1.22664</v>
      </c>
      <c r="Q374" s="134">
        <v>0</v>
      </c>
      <c r="R374" s="134">
        <f>Q374*H374</f>
        <v>0</v>
      </c>
      <c r="S374" s="134">
        <v>0</v>
      </c>
      <c r="T374" s="135">
        <f>S374*H374</f>
        <v>0</v>
      </c>
      <c r="AR374" s="136" t="s">
        <v>205</v>
      </c>
      <c r="AT374" s="136" t="s">
        <v>133</v>
      </c>
      <c r="AU374" s="136" t="s">
        <v>137</v>
      </c>
      <c r="AY374" s="16" t="s">
        <v>130</v>
      </c>
      <c r="BE374" s="137">
        <f>IF(N374="základní",J374,0)</f>
        <v>0</v>
      </c>
      <c r="BF374" s="137">
        <f>IF(N374="snížená",J374,0)</f>
        <v>0</v>
      </c>
      <c r="BG374" s="137">
        <f>IF(N374="zákl. přenesená",J374,0)</f>
        <v>0</v>
      </c>
      <c r="BH374" s="137">
        <f>IF(N374="sníž. přenesená",J374,0)</f>
        <v>0</v>
      </c>
      <c r="BI374" s="137">
        <f>IF(N374="nulová",J374,0)</f>
        <v>0</v>
      </c>
      <c r="BJ374" s="16" t="s">
        <v>137</v>
      </c>
      <c r="BK374" s="137">
        <f>ROUND(I374*H374,2)</f>
        <v>0</v>
      </c>
      <c r="BL374" s="16" t="s">
        <v>205</v>
      </c>
      <c r="BM374" s="136" t="s">
        <v>771</v>
      </c>
    </row>
    <row r="375" spans="2:65" s="1" customFormat="1" ht="16.5" customHeight="1" x14ac:dyDescent="0.2">
      <c r="B375" s="124"/>
      <c r="C375" s="125" t="s">
        <v>772</v>
      </c>
      <c r="D375" s="125" t="s">
        <v>133</v>
      </c>
      <c r="E375" s="126" t="s">
        <v>773</v>
      </c>
      <c r="F375" s="127" t="s">
        <v>774</v>
      </c>
      <c r="G375" s="128" t="s">
        <v>494</v>
      </c>
      <c r="H375" s="129">
        <v>1</v>
      </c>
      <c r="I375" s="12"/>
      <c r="J375" s="130">
        <f>ROUND(I375*H375,2)</f>
        <v>0</v>
      </c>
      <c r="K375" s="131"/>
      <c r="L375" s="28"/>
      <c r="M375" s="132" t="s">
        <v>1</v>
      </c>
      <c r="N375" s="133" t="s">
        <v>39</v>
      </c>
      <c r="O375" s="134">
        <v>0</v>
      </c>
      <c r="P375" s="134">
        <f>O375*H375</f>
        <v>0</v>
      </c>
      <c r="Q375" s="134">
        <v>0</v>
      </c>
      <c r="R375" s="134">
        <f>Q375*H375</f>
        <v>0</v>
      </c>
      <c r="S375" s="134">
        <v>0</v>
      </c>
      <c r="T375" s="135">
        <f>S375*H375</f>
        <v>0</v>
      </c>
      <c r="AR375" s="136" t="s">
        <v>205</v>
      </c>
      <c r="AT375" s="136" t="s">
        <v>133</v>
      </c>
      <c r="AU375" s="136" t="s">
        <v>137</v>
      </c>
      <c r="AY375" s="16" t="s">
        <v>130</v>
      </c>
      <c r="BE375" s="137">
        <f>IF(N375="základní",J375,0)</f>
        <v>0</v>
      </c>
      <c r="BF375" s="137">
        <f>IF(N375="snížená",J375,0)</f>
        <v>0</v>
      </c>
      <c r="BG375" s="137">
        <f>IF(N375="zákl. přenesená",J375,0)</f>
        <v>0</v>
      </c>
      <c r="BH375" s="137">
        <f>IF(N375="sníž. přenesená",J375,0)</f>
        <v>0</v>
      </c>
      <c r="BI375" s="137">
        <f>IF(N375="nulová",J375,0)</f>
        <v>0</v>
      </c>
      <c r="BJ375" s="16" t="s">
        <v>137</v>
      </c>
      <c r="BK375" s="137">
        <f>ROUND(I375*H375,2)</f>
        <v>0</v>
      </c>
      <c r="BL375" s="16" t="s">
        <v>205</v>
      </c>
      <c r="BM375" s="136" t="s">
        <v>775</v>
      </c>
    </row>
    <row r="376" spans="2:65" s="11" customFormat="1" ht="22.9" customHeight="1" x14ac:dyDescent="0.2">
      <c r="B376" s="113"/>
      <c r="D376" s="114" t="s">
        <v>72</v>
      </c>
      <c r="E376" s="122" t="s">
        <v>776</v>
      </c>
      <c r="F376" s="122" t="s">
        <v>777</v>
      </c>
      <c r="I376" s="14"/>
      <c r="J376" s="123">
        <f>BK376</f>
        <v>0</v>
      </c>
      <c r="L376" s="113"/>
      <c r="M376" s="117"/>
      <c r="P376" s="118">
        <f>SUM(P377:P381)</f>
        <v>2.3177000000000003</v>
      </c>
      <c r="R376" s="118">
        <f>SUM(R377:R381)</f>
        <v>1.6169999999999999E-3</v>
      </c>
      <c r="T376" s="119">
        <f>SUM(T377:T381)</f>
        <v>0</v>
      </c>
      <c r="AR376" s="114" t="s">
        <v>137</v>
      </c>
      <c r="AT376" s="120" t="s">
        <v>72</v>
      </c>
      <c r="AU376" s="120" t="s">
        <v>81</v>
      </c>
      <c r="AY376" s="114" t="s">
        <v>130</v>
      </c>
      <c r="BK376" s="121">
        <f>SUM(BK377:BK381)</f>
        <v>0</v>
      </c>
    </row>
    <row r="377" spans="2:65" s="1" customFormat="1" ht="21.75" customHeight="1" x14ac:dyDescent="0.2">
      <c r="B377" s="124"/>
      <c r="C377" s="125" t="s">
        <v>778</v>
      </c>
      <c r="D377" s="125" t="s">
        <v>133</v>
      </c>
      <c r="E377" s="126" t="s">
        <v>779</v>
      </c>
      <c r="F377" s="127" t="s">
        <v>780</v>
      </c>
      <c r="G377" s="128" t="s">
        <v>136</v>
      </c>
      <c r="H377" s="129">
        <v>4.9000000000000004</v>
      </c>
      <c r="I377" s="12"/>
      <c r="J377" s="130">
        <f>ROUND(I377*H377,2)</f>
        <v>0</v>
      </c>
      <c r="K377" s="131"/>
      <c r="L377" s="28"/>
      <c r="M377" s="132" t="s">
        <v>1</v>
      </c>
      <c r="N377" s="133" t="s">
        <v>39</v>
      </c>
      <c r="O377" s="134">
        <v>0.11700000000000001</v>
      </c>
      <c r="P377" s="134">
        <f>O377*H377</f>
        <v>0.57330000000000003</v>
      </c>
      <c r="Q377" s="134">
        <v>6.9999999999999994E-5</v>
      </c>
      <c r="R377" s="134">
        <f>Q377*H377</f>
        <v>3.4299999999999999E-4</v>
      </c>
      <c r="S377" s="134">
        <v>0</v>
      </c>
      <c r="T377" s="135">
        <f>S377*H377</f>
        <v>0</v>
      </c>
      <c r="AR377" s="136" t="s">
        <v>205</v>
      </c>
      <c r="AT377" s="136" t="s">
        <v>133</v>
      </c>
      <c r="AU377" s="136" t="s">
        <v>137</v>
      </c>
      <c r="AY377" s="16" t="s">
        <v>130</v>
      </c>
      <c r="BE377" s="137">
        <f>IF(N377="základní",J377,0)</f>
        <v>0</v>
      </c>
      <c r="BF377" s="137">
        <f>IF(N377="snížená",J377,0)</f>
        <v>0</v>
      </c>
      <c r="BG377" s="137">
        <f>IF(N377="zákl. přenesená",J377,0)</f>
        <v>0</v>
      </c>
      <c r="BH377" s="137">
        <f>IF(N377="sníž. přenesená",J377,0)</f>
        <v>0</v>
      </c>
      <c r="BI377" s="137">
        <f>IF(N377="nulová",J377,0)</f>
        <v>0</v>
      </c>
      <c r="BJ377" s="16" t="s">
        <v>137</v>
      </c>
      <c r="BK377" s="137">
        <f>ROUND(I377*H377,2)</f>
        <v>0</v>
      </c>
      <c r="BL377" s="16" t="s">
        <v>205</v>
      </c>
      <c r="BM377" s="136" t="s">
        <v>781</v>
      </c>
    </row>
    <row r="378" spans="2:65" s="1" customFormat="1" ht="21.75" customHeight="1" x14ac:dyDescent="0.2">
      <c r="B378" s="124"/>
      <c r="C378" s="125" t="s">
        <v>782</v>
      </c>
      <c r="D378" s="125" t="s">
        <v>133</v>
      </c>
      <c r="E378" s="126" t="s">
        <v>783</v>
      </c>
      <c r="F378" s="127" t="s">
        <v>784</v>
      </c>
      <c r="G378" s="128" t="s">
        <v>136</v>
      </c>
      <c r="H378" s="129">
        <v>4.9000000000000004</v>
      </c>
      <c r="I378" s="13"/>
      <c r="J378" s="130">
        <f>ROUND(I378*H378,2)</f>
        <v>0</v>
      </c>
      <c r="K378" s="131"/>
      <c r="L378" s="28"/>
      <c r="M378" s="132" t="s">
        <v>1</v>
      </c>
      <c r="N378" s="133" t="s">
        <v>39</v>
      </c>
      <c r="O378" s="134">
        <v>0.184</v>
      </c>
      <c r="P378" s="134">
        <f>O378*H378</f>
        <v>0.90160000000000007</v>
      </c>
      <c r="Q378" s="134">
        <v>1.3999999999999999E-4</v>
      </c>
      <c r="R378" s="134">
        <f>Q378*H378</f>
        <v>6.8599999999999998E-4</v>
      </c>
      <c r="S378" s="134">
        <v>0</v>
      </c>
      <c r="T378" s="135">
        <f>S378*H378</f>
        <v>0</v>
      </c>
      <c r="AR378" s="136" t="s">
        <v>205</v>
      </c>
      <c r="AT378" s="136" t="s">
        <v>133</v>
      </c>
      <c r="AU378" s="136" t="s">
        <v>137</v>
      </c>
      <c r="AY378" s="16" t="s">
        <v>130</v>
      </c>
      <c r="BE378" s="137">
        <f>IF(N378="základní",J378,0)</f>
        <v>0</v>
      </c>
      <c r="BF378" s="137">
        <f>IF(N378="snížená",J378,0)</f>
        <v>0</v>
      </c>
      <c r="BG378" s="137">
        <f>IF(N378="zákl. přenesená",J378,0)</f>
        <v>0</v>
      </c>
      <c r="BH378" s="137">
        <f>IF(N378="sníž. přenesená",J378,0)</f>
        <v>0</v>
      </c>
      <c r="BI378" s="137">
        <f>IF(N378="nulová",J378,0)</f>
        <v>0</v>
      </c>
      <c r="BJ378" s="16" t="s">
        <v>137</v>
      </c>
      <c r="BK378" s="137">
        <f>ROUND(I378*H378,2)</f>
        <v>0</v>
      </c>
      <c r="BL378" s="16" t="s">
        <v>205</v>
      </c>
      <c r="BM378" s="136" t="s">
        <v>785</v>
      </c>
    </row>
    <row r="379" spans="2:65" s="14" customFormat="1" ht="12" x14ac:dyDescent="0.2">
      <c r="B379" s="151"/>
      <c r="D379" s="139" t="s">
        <v>139</v>
      </c>
      <c r="E379" s="152" t="s">
        <v>1</v>
      </c>
      <c r="F379" s="153" t="s">
        <v>786</v>
      </c>
      <c r="H379" s="152" t="s">
        <v>1</v>
      </c>
      <c r="I379" s="130">
        <v>0</v>
      </c>
      <c r="L379" s="151"/>
      <c r="M379" s="154"/>
      <c r="T379" s="155"/>
      <c r="AT379" s="152" t="s">
        <v>139</v>
      </c>
      <c r="AU379" s="152" t="s">
        <v>137</v>
      </c>
      <c r="AV379" s="14" t="s">
        <v>81</v>
      </c>
      <c r="AW379" s="14" t="s">
        <v>30</v>
      </c>
      <c r="AX379" s="14" t="s">
        <v>73</v>
      </c>
      <c r="AY379" s="152" t="s">
        <v>130</v>
      </c>
    </row>
    <row r="380" spans="2:65" s="12" customFormat="1" ht="12" x14ac:dyDescent="0.2">
      <c r="B380" s="138"/>
      <c r="D380" s="139" t="s">
        <v>139</v>
      </c>
      <c r="E380" s="140" t="s">
        <v>1</v>
      </c>
      <c r="F380" s="141" t="s">
        <v>787</v>
      </c>
      <c r="H380" s="142">
        <v>4.9000000000000004</v>
      </c>
      <c r="I380" s="130">
        <v>0</v>
      </c>
      <c r="L380" s="138"/>
      <c r="M380" s="143"/>
      <c r="T380" s="144"/>
      <c r="AT380" s="140" t="s">
        <v>139</v>
      </c>
      <c r="AU380" s="140" t="s">
        <v>137</v>
      </c>
      <c r="AV380" s="12" t="s">
        <v>137</v>
      </c>
      <c r="AW380" s="12" t="s">
        <v>30</v>
      </c>
      <c r="AX380" s="12" t="s">
        <v>81</v>
      </c>
      <c r="AY380" s="140" t="s">
        <v>130</v>
      </c>
    </row>
    <row r="381" spans="2:65" s="1" customFormat="1" ht="21.75" customHeight="1" x14ac:dyDescent="0.2">
      <c r="B381" s="124"/>
      <c r="C381" s="125" t="s">
        <v>788</v>
      </c>
      <c r="D381" s="125" t="s">
        <v>133</v>
      </c>
      <c r="E381" s="126" t="s">
        <v>789</v>
      </c>
      <c r="F381" s="127" t="s">
        <v>790</v>
      </c>
      <c r="G381" s="128" t="s">
        <v>136</v>
      </c>
      <c r="H381" s="129">
        <v>4.9000000000000004</v>
      </c>
      <c r="I381" s="12"/>
      <c r="J381" s="130">
        <f>ROUND(I381*H381,2)</f>
        <v>0</v>
      </c>
      <c r="K381" s="131"/>
      <c r="L381" s="28"/>
      <c r="M381" s="132" t="s">
        <v>1</v>
      </c>
      <c r="N381" s="133" t="s">
        <v>39</v>
      </c>
      <c r="O381" s="134">
        <v>0.17199999999999999</v>
      </c>
      <c r="P381" s="134">
        <f>O381*H381</f>
        <v>0.84279999999999999</v>
      </c>
      <c r="Q381" s="134">
        <v>1.2E-4</v>
      </c>
      <c r="R381" s="134">
        <f>Q381*H381</f>
        <v>5.8800000000000009E-4</v>
      </c>
      <c r="S381" s="134">
        <v>0</v>
      </c>
      <c r="T381" s="135">
        <f>S381*H381</f>
        <v>0</v>
      </c>
      <c r="AR381" s="136" t="s">
        <v>205</v>
      </c>
      <c r="AT381" s="136" t="s">
        <v>133</v>
      </c>
      <c r="AU381" s="136" t="s">
        <v>137</v>
      </c>
      <c r="AY381" s="16" t="s">
        <v>130</v>
      </c>
      <c r="BE381" s="137">
        <f>IF(N381="základní",J381,0)</f>
        <v>0</v>
      </c>
      <c r="BF381" s="137">
        <f>IF(N381="snížená",J381,0)</f>
        <v>0</v>
      </c>
      <c r="BG381" s="137">
        <f>IF(N381="zákl. přenesená",J381,0)</f>
        <v>0</v>
      </c>
      <c r="BH381" s="137">
        <f>IF(N381="sníž. přenesená",J381,0)</f>
        <v>0</v>
      </c>
      <c r="BI381" s="137">
        <f>IF(N381="nulová",J381,0)</f>
        <v>0</v>
      </c>
      <c r="BJ381" s="16" t="s">
        <v>137</v>
      </c>
      <c r="BK381" s="137">
        <f>ROUND(I381*H381,2)</f>
        <v>0</v>
      </c>
      <c r="BL381" s="16" t="s">
        <v>205</v>
      </c>
      <c r="BM381" s="136" t="s">
        <v>791</v>
      </c>
    </row>
    <row r="382" spans="2:65" s="11" customFormat="1" ht="22.9" customHeight="1" x14ac:dyDescent="0.2">
      <c r="B382" s="113"/>
      <c r="D382" s="114" t="s">
        <v>72</v>
      </c>
      <c r="E382" s="122" t="s">
        <v>792</v>
      </c>
      <c r="F382" s="122" t="s">
        <v>793</v>
      </c>
      <c r="I382" s="14"/>
      <c r="J382" s="123">
        <f>BK382</f>
        <v>0</v>
      </c>
      <c r="L382" s="113"/>
      <c r="M382" s="117"/>
      <c r="P382" s="118">
        <f>SUM(P383:P399)</f>
        <v>4.7164539999999997</v>
      </c>
      <c r="R382" s="118">
        <f>SUM(R383:R399)</f>
        <v>3.339802E-2</v>
      </c>
      <c r="T382" s="119">
        <f>SUM(T383:T399)</f>
        <v>6.7580000000000001E-3</v>
      </c>
      <c r="AR382" s="114" t="s">
        <v>137</v>
      </c>
      <c r="AT382" s="120" t="s">
        <v>72</v>
      </c>
      <c r="AU382" s="120" t="s">
        <v>81</v>
      </c>
      <c r="AY382" s="114" t="s">
        <v>130</v>
      </c>
      <c r="BK382" s="121">
        <f>SUM(BK383:BK399)</f>
        <v>0</v>
      </c>
    </row>
    <row r="383" spans="2:65" s="1" customFormat="1" ht="21.75" customHeight="1" x14ac:dyDescent="0.2">
      <c r="B383" s="124"/>
      <c r="C383" s="125" t="s">
        <v>794</v>
      </c>
      <c r="D383" s="125" t="s">
        <v>133</v>
      </c>
      <c r="E383" s="126" t="s">
        <v>212</v>
      </c>
      <c r="F383" s="127" t="s">
        <v>213</v>
      </c>
      <c r="G383" s="128" t="s">
        <v>136</v>
      </c>
      <c r="H383" s="129">
        <v>31.346</v>
      </c>
      <c r="I383" s="130">
        <v>0</v>
      </c>
      <c r="J383" s="130">
        <f>ROUND(I383*H383,2)</f>
        <v>0</v>
      </c>
      <c r="K383" s="131"/>
      <c r="L383" s="28"/>
      <c r="M383" s="132" t="s">
        <v>1</v>
      </c>
      <c r="N383" s="133" t="s">
        <v>39</v>
      </c>
      <c r="O383" s="134">
        <v>1.2E-2</v>
      </c>
      <c r="P383" s="134">
        <f>O383*H383</f>
        <v>0.37615199999999999</v>
      </c>
      <c r="Q383" s="134">
        <v>0</v>
      </c>
      <c r="R383" s="134">
        <f>Q383*H383</f>
        <v>0</v>
      </c>
      <c r="S383" s="134">
        <v>0</v>
      </c>
      <c r="T383" s="135">
        <f>S383*H383</f>
        <v>0</v>
      </c>
      <c r="AR383" s="136" t="s">
        <v>205</v>
      </c>
      <c r="AT383" s="136" t="s">
        <v>133</v>
      </c>
      <c r="AU383" s="136" t="s">
        <v>137</v>
      </c>
      <c r="AY383" s="16" t="s">
        <v>130</v>
      </c>
      <c r="BE383" s="137">
        <f>IF(N383="základní",J383,0)</f>
        <v>0</v>
      </c>
      <c r="BF383" s="137">
        <f>IF(N383="snížená",J383,0)</f>
        <v>0</v>
      </c>
      <c r="BG383" s="137">
        <f>IF(N383="zákl. přenesená",J383,0)</f>
        <v>0</v>
      </c>
      <c r="BH383" s="137">
        <f>IF(N383="sníž. přenesená",J383,0)</f>
        <v>0</v>
      </c>
      <c r="BI383" s="137">
        <f>IF(N383="nulová",J383,0)</f>
        <v>0</v>
      </c>
      <c r="BJ383" s="16" t="s">
        <v>137</v>
      </c>
      <c r="BK383" s="137">
        <f>ROUND(I383*H383,2)</f>
        <v>0</v>
      </c>
      <c r="BL383" s="16" t="s">
        <v>205</v>
      </c>
      <c r="BM383" s="136" t="s">
        <v>795</v>
      </c>
    </row>
    <row r="384" spans="2:65" s="14" customFormat="1" x14ac:dyDescent="0.2">
      <c r="B384" s="151"/>
      <c r="D384" s="139" t="s">
        <v>139</v>
      </c>
      <c r="E384" s="152" t="s">
        <v>1</v>
      </c>
      <c r="F384" s="153" t="s">
        <v>217</v>
      </c>
      <c r="H384" s="152" t="s">
        <v>1</v>
      </c>
      <c r="I384" s="12"/>
      <c r="L384" s="151"/>
      <c r="M384" s="154"/>
      <c r="T384" s="155"/>
      <c r="AT384" s="152" t="s">
        <v>139</v>
      </c>
      <c r="AU384" s="152" t="s">
        <v>137</v>
      </c>
      <c r="AV384" s="14" t="s">
        <v>81</v>
      </c>
      <c r="AW384" s="14" t="s">
        <v>30</v>
      </c>
      <c r="AX384" s="14" t="s">
        <v>73</v>
      </c>
      <c r="AY384" s="152" t="s">
        <v>130</v>
      </c>
    </row>
    <row r="385" spans="2:65" s="12" customFormat="1" x14ac:dyDescent="0.2">
      <c r="B385" s="138"/>
      <c r="D385" s="139" t="s">
        <v>139</v>
      </c>
      <c r="E385" s="140" t="s">
        <v>1</v>
      </c>
      <c r="F385" s="141" t="s">
        <v>796</v>
      </c>
      <c r="H385" s="142">
        <v>6.41</v>
      </c>
      <c r="I385" s="14"/>
      <c r="L385" s="138"/>
      <c r="M385" s="143"/>
      <c r="T385" s="144"/>
      <c r="AT385" s="140" t="s">
        <v>139</v>
      </c>
      <c r="AU385" s="140" t="s">
        <v>137</v>
      </c>
      <c r="AV385" s="12" t="s">
        <v>137</v>
      </c>
      <c r="AW385" s="12" t="s">
        <v>30</v>
      </c>
      <c r="AX385" s="12" t="s">
        <v>73</v>
      </c>
      <c r="AY385" s="140" t="s">
        <v>130</v>
      </c>
    </row>
    <row r="386" spans="2:65" s="14" customFormat="1" x14ac:dyDescent="0.2">
      <c r="B386" s="151"/>
      <c r="D386" s="139" t="s">
        <v>139</v>
      </c>
      <c r="E386" s="152" t="s">
        <v>1</v>
      </c>
      <c r="F386" s="153" t="s">
        <v>797</v>
      </c>
      <c r="H386" s="152" t="s">
        <v>1</v>
      </c>
      <c r="I386" s="12"/>
      <c r="L386" s="151"/>
      <c r="M386" s="154"/>
      <c r="T386" s="155"/>
      <c r="AT386" s="152" t="s">
        <v>139</v>
      </c>
      <c r="AU386" s="152" t="s">
        <v>137</v>
      </c>
      <c r="AV386" s="14" t="s">
        <v>81</v>
      </c>
      <c r="AW386" s="14" t="s">
        <v>30</v>
      </c>
      <c r="AX386" s="14" t="s">
        <v>73</v>
      </c>
      <c r="AY386" s="152" t="s">
        <v>130</v>
      </c>
    </row>
    <row r="387" spans="2:65" s="12" customFormat="1" x14ac:dyDescent="0.2">
      <c r="B387" s="138"/>
      <c r="D387" s="139" t="s">
        <v>139</v>
      </c>
      <c r="E387" s="140" t="s">
        <v>1</v>
      </c>
      <c r="F387" s="141" t="s">
        <v>798</v>
      </c>
      <c r="H387" s="142">
        <v>2.508</v>
      </c>
      <c r="I387" s="13"/>
      <c r="L387" s="138"/>
      <c r="M387" s="143"/>
      <c r="T387" s="144"/>
      <c r="AT387" s="140" t="s">
        <v>139</v>
      </c>
      <c r="AU387" s="140" t="s">
        <v>137</v>
      </c>
      <c r="AV387" s="12" t="s">
        <v>137</v>
      </c>
      <c r="AW387" s="12" t="s">
        <v>30</v>
      </c>
      <c r="AX387" s="12" t="s">
        <v>73</v>
      </c>
      <c r="AY387" s="140" t="s">
        <v>130</v>
      </c>
    </row>
    <row r="388" spans="2:65" s="12" customFormat="1" ht="12" x14ac:dyDescent="0.2">
      <c r="B388" s="138"/>
      <c r="D388" s="139" t="s">
        <v>139</v>
      </c>
      <c r="E388" s="140" t="s">
        <v>1</v>
      </c>
      <c r="F388" s="141" t="s">
        <v>799</v>
      </c>
      <c r="H388" s="142">
        <v>3.7080000000000002</v>
      </c>
      <c r="I388" s="130">
        <v>0</v>
      </c>
      <c r="L388" s="138"/>
      <c r="M388" s="143"/>
      <c r="T388" s="144"/>
      <c r="AT388" s="140" t="s">
        <v>139</v>
      </c>
      <c r="AU388" s="140" t="s">
        <v>137</v>
      </c>
      <c r="AV388" s="12" t="s">
        <v>137</v>
      </c>
      <c r="AW388" s="12" t="s">
        <v>30</v>
      </c>
      <c r="AX388" s="12" t="s">
        <v>73</v>
      </c>
      <c r="AY388" s="140" t="s">
        <v>130</v>
      </c>
    </row>
    <row r="389" spans="2:65" s="14" customFormat="1" ht="12" x14ac:dyDescent="0.2">
      <c r="B389" s="151"/>
      <c r="D389" s="139" t="s">
        <v>139</v>
      </c>
      <c r="E389" s="152" t="s">
        <v>1</v>
      </c>
      <c r="F389" s="153" t="s">
        <v>800</v>
      </c>
      <c r="H389" s="152" t="s">
        <v>1</v>
      </c>
      <c r="I389" s="130">
        <v>0</v>
      </c>
      <c r="L389" s="151"/>
      <c r="M389" s="154"/>
      <c r="T389" s="155"/>
      <c r="AT389" s="152" t="s">
        <v>139</v>
      </c>
      <c r="AU389" s="152" t="s">
        <v>137</v>
      </c>
      <c r="AV389" s="14" t="s">
        <v>81</v>
      </c>
      <c r="AW389" s="14" t="s">
        <v>30</v>
      </c>
      <c r="AX389" s="14" t="s">
        <v>73</v>
      </c>
      <c r="AY389" s="152" t="s">
        <v>130</v>
      </c>
    </row>
    <row r="390" spans="2:65" s="12" customFormat="1" x14ac:dyDescent="0.2">
      <c r="B390" s="138"/>
      <c r="D390" s="139" t="s">
        <v>139</v>
      </c>
      <c r="E390" s="140" t="s">
        <v>1</v>
      </c>
      <c r="F390" s="141" t="s">
        <v>801</v>
      </c>
      <c r="H390" s="142">
        <v>18.72</v>
      </c>
      <c r="L390" s="138"/>
      <c r="M390" s="143"/>
      <c r="T390" s="144"/>
      <c r="AT390" s="140" t="s">
        <v>139</v>
      </c>
      <c r="AU390" s="140" t="s">
        <v>137</v>
      </c>
      <c r="AV390" s="12" t="s">
        <v>137</v>
      </c>
      <c r="AW390" s="12" t="s">
        <v>30</v>
      </c>
      <c r="AX390" s="12" t="s">
        <v>73</v>
      </c>
      <c r="AY390" s="140" t="s">
        <v>130</v>
      </c>
    </row>
    <row r="391" spans="2:65" s="13" customFormat="1" x14ac:dyDescent="0.2">
      <c r="B391" s="145"/>
      <c r="D391" s="139" t="s">
        <v>139</v>
      </c>
      <c r="E391" s="146" t="s">
        <v>1</v>
      </c>
      <c r="F391" s="147" t="s">
        <v>141</v>
      </c>
      <c r="H391" s="148">
        <v>31.346</v>
      </c>
      <c r="I391" s="14"/>
      <c r="L391" s="145"/>
      <c r="M391" s="149"/>
      <c r="T391" s="150"/>
      <c r="AT391" s="146" t="s">
        <v>139</v>
      </c>
      <c r="AU391" s="146" t="s">
        <v>137</v>
      </c>
      <c r="AV391" s="13" t="s">
        <v>78</v>
      </c>
      <c r="AW391" s="13" t="s">
        <v>30</v>
      </c>
      <c r="AX391" s="13" t="s">
        <v>81</v>
      </c>
      <c r="AY391" s="146" t="s">
        <v>130</v>
      </c>
    </row>
    <row r="392" spans="2:65" s="1" customFormat="1" ht="16.5" customHeight="1" x14ac:dyDescent="0.2">
      <c r="B392" s="124"/>
      <c r="C392" s="125" t="s">
        <v>802</v>
      </c>
      <c r="D392" s="125" t="s">
        <v>133</v>
      </c>
      <c r="E392" s="126" t="s">
        <v>803</v>
      </c>
      <c r="F392" s="127" t="s">
        <v>804</v>
      </c>
      <c r="G392" s="128" t="s">
        <v>136</v>
      </c>
      <c r="H392" s="129">
        <v>21.8</v>
      </c>
      <c r="I392" s="130">
        <v>0</v>
      </c>
      <c r="J392" s="130">
        <f>ROUND(I392*H392,2)</f>
        <v>0</v>
      </c>
      <c r="K392" s="131"/>
      <c r="L392" s="28"/>
      <c r="M392" s="132" t="s">
        <v>1</v>
      </c>
      <c r="N392" s="133" t="s">
        <v>39</v>
      </c>
      <c r="O392" s="134">
        <v>7.3999999999999996E-2</v>
      </c>
      <c r="P392" s="134">
        <f>O392*H392</f>
        <v>1.6132</v>
      </c>
      <c r="Q392" s="134">
        <v>1E-3</v>
      </c>
      <c r="R392" s="134">
        <f>Q392*H392</f>
        <v>2.18E-2</v>
      </c>
      <c r="S392" s="134">
        <v>3.1E-4</v>
      </c>
      <c r="T392" s="135">
        <f>S392*H392</f>
        <v>6.7580000000000001E-3</v>
      </c>
      <c r="AR392" s="136" t="s">
        <v>205</v>
      </c>
      <c r="AT392" s="136" t="s">
        <v>133</v>
      </c>
      <c r="AU392" s="136" t="s">
        <v>137</v>
      </c>
      <c r="AY392" s="16" t="s">
        <v>130</v>
      </c>
      <c r="BE392" s="137">
        <f>IF(N392="základní",J392,0)</f>
        <v>0</v>
      </c>
      <c r="BF392" s="137">
        <f>IF(N392="snížená",J392,0)</f>
        <v>0</v>
      </c>
      <c r="BG392" s="137">
        <f>IF(N392="zákl. přenesená",J392,0)</f>
        <v>0</v>
      </c>
      <c r="BH392" s="137">
        <f>IF(N392="sníž. přenesená",J392,0)</f>
        <v>0</v>
      </c>
      <c r="BI392" s="137">
        <f>IF(N392="nulová",J392,0)</f>
        <v>0</v>
      </c>
      <c r="BJ392" s="16" t="s">
        <v>137</v>
      </c>
      <c r="BK392" s="137">
        <f>ROUND(I392*H392,2)</f>
        <v>0</v>
      </c>
      <c r="BL392" s="16" t="s">
        <v>205</v>
      </c>
      <c r="BM392" s="136" t="s">
        <v>805</v>
      </c>
    </row>
    <row r="393" spans="2:65" s="14" customFormat="1" x14ac:dyDescent="0.2">
      <c r="B393" s="151"/>
      <c r="D393" s="139" t="s">
        <v>139</v>
      </c>
      <c r="E393" s="152" t="s">
        <v>1</v>
      </c>
      <c r="F393" s="153" t="s">
        <v>800</v>
      </c>
      <c r="H393" s="152" t="s">
        <v>1</v>
      </c>
      <c r="I393" s="12"/>
      <c r="L393" s="151"/>
      <c r="M393" s="154"/>
      <c r="T393" s="155"/>
      <c r="AT393" s="152" t="s">
        <v>139</v>
      </c>
      <c r="AU393" s="152" t="s">
        <v>137</v>
      </c>
      <c r="AV393" s="14" t="s">
        <v>81</v>
      </c>
      <c r="AW393" s="14" t="s">
        <v>30</v>
      </c>
      <c r="AX393" s="14" t="s">
        <v>73</v>
      </c>
      <c r="AY393" s="152" t="s">
        <v>130</v>
      </c>
    </row>
    <row r="394" spans="2:65" s="12" customFormat="1" x14ac:dyDescent="0.2">
      <c r="B394" s="138"/>
      <c r="D394" s="139" t="s">
        <v>139</v>
      </c>
      <c r="E394" s="140" t="s">
        <v>1</v>
      </c>
      <c r="F394" s="141" t="s">
        <v>806</v>
      </c>
      <c r="H394" s="142">
        <v>18.72</v>
      </c>
      <c r="I394" s="14"/>
      <c r="L394" s="138"/>
      <c r="M394" s="143"/>
      <c r="T394" s="144"/>
      <c r="AT394" s="140" t="s">
        <v>139</v>
      </c>
      <c r="AU394" s="140" t="s">
        <v>137</v>
      </c>
      <c r="AV394" s="12" t="s">
        <v>137</v>
      </c>
      <c r="AW394" s="12" t="s">
        <v>30</v>
      </c>
      <c r="AX394" s="12" t="s">
        <v>73</v>
      </c>
      <c r="AY394" s="140" t="s">
        <v>130</v>
      </c>
    </row>
    <row r="395" spans="2:65" s="14" customFormat="1" x14ac:dyDescent="0.2">
      <c r="B395" s="151"/>
      <c r="D395" s="139" t="s">
        <v>139</v>
      </c>
      <c r="E395" s="152" t="s">
        <v>1</v>
      </c>
      <c r="F395" s="153" t="s">
        <v>807</v>
      </c>
      <c r="H395" s="152" t="s">
        <v>1</v>
      </c>
      <c r="I395" s="12"/>
      <c r="L395" s="151"/>
      <c r="M395" s="154"/>
      <c r="T395" s="155"/>
      <c r="AT395" s="152" t="s">
        <v>139</v>
      </c>
      <c r="AU395" s="152" t="s">
        <v>137</v>
      </c>
      <c r="AV395" s="14" t="s">
        <v>81</v>
      </c>
      <c r="AW395" s="14" t="s">
        <v>30</v>
      </c>
      <c r="AX395" s="14" t="s">
        <v>73</v>
      </c>
      <c r="AY395" s="152" t="s">
        <v>130</v>
      </c>
    </row>
    <row r="396" spans="2:65" s="12" customFormat="1" x14ac:dyDescent="0.2">
      <c r="B396" s="138"/>
      <c r="D396" s="139" t="s">
        <v>139</v>
      </c>
      <c r="E396" s="140" t="s">
        <v>1</v>
      </c>
      <c r="F396" s="141" t="s">
        <v>808</v>
      </c>
      <c r="H396" s="142">
        <v>3.08</v>
      </c>
      <c r="I396" s="13"/>
      <c r="L396" s="138"/>
      <c r="M396" s="143"/>
      <c r="T396" s="144"/>
      <c r="AT396" s="140" t="s">
        <v>139</v>
      </c>
      <c r="AU396" s="140" t="s">
        <v>137</v>
      </c>
      <c r="AV396" s="12" t="s">
        <v>137</v>
      </c>
      <c r="AW396" s="12" t="s">
        <v>30</v>
      </c>
      <c r="AX396" s="12" t="s">
        <v>73</v>
      </c>
      <c r="AY396" s="140" t="s">
        <v>130</v>
      </c>
    </row>
    <row r="397" spans="2:65" s="13" customFormat="1" ht="12" x14ac:dyDescent="0.2">
      <c r="B397" s="145"/>
      <c r="D397" s="139" t="s">
        <v>139</v>
      </c>
      <c r="E397" s="146" t="s">
        <v>1</v>
      </c>
      <c r="F397" s="147" t="s">
        <v>141</v>
      </c>
      <c r="H397" s="148">
        <v>21.8</v>
      </c>
      <c r="I397" s="130">
        <v>0</v>
      </c>
      <c r="L397" s="145"/>
      <c r="M397" s="149"/>
      <c r="T397" s="150"/>
      <c r="AT397" s="146" t="s">
        <v>139</v>
      </c>
      <c r="AU397" s="146" t="s">
        <v>137</v>
      </c>
      <c r="AV397" s="13" t="s">
        <v>78</v>
      </c>
      <c r="AW397" s="13" t="s">
        <v>30</v>
      </c>
      <c r="AX397" s="13" t="s">
        <v>81</v>
      </c>
      <c r="AY397" s="146" t="s">
        <v>130</v>
      </c>
    </row>
    <row r="398" spans="2:65" s="1" customFormat="1" ht="21.75" customHeight="1" x14ac:dyDescent="0.2">
      <c r="B398" s="124"/>
      <c r="C398" s="125" t="s">
        <v>809</v>
      </c>
      <c r="D398" s="125" t="s">
        <v>133</v>
      </c>
      <c r="E398" s="126" t="s">
        <v>810</v>
      </c>
      <c r="F398" s="127" t="s">
        <v>811</v>
      </c>
      <c r="G398" s="128" t="s">
        <v>136</v>
      </c>
      <c r="H398" s="129">
        <v>31.346</v>
      </c>
      <c r="I398" s="130">
        <v>0</v>
      </c>
      <c r="J398" s="130">
        <f>ROUND(I398*H398,2)</f>
        <v>0</v>
      </c>
      <c r="K398" s="131"/>
      <c r="L398" s="28"/>
      <c r="M398" s="132" t="s">
        <v>1</v>
      </c>
      <c r="N398" s="133" t="s">
        <v>39</v>
      </c>
      <c r="O398" s="134">
        <v>3.3000000000000002E-2</v>
      </c>
      <c r="P398" s="134">
        <f>O398*H398</f>
        <v>1.0344180000000001</v>
      </c>
      <c r="Q398" s="134">
        <v>2.1000000000000001E-4</v>
      </c>
      <c r="R398" s="134">
        <f>Q398*H398</f>
        <v>6.5826600000000006E-3</v>
      </c>
      <c r="S398" s="134">
        <v>0</v>
      </c>
      <c r="T398" s="135">
        <f>S398*H398</f>
        <v>0</v>
      </c>
      <c r="AR398" s="136" t="s">
        <v>205</v>
      </c>
      <c r="AT398" s="136" t="s">
        <v>133</v>
      </c>
      <c r="AU398" s="136" t="s">
        <v>137</v>
      </c>
      <c r="AY398" s="16" t="s">
        <v>130</v>
      </c>
      <c r="BE398" s="137">
        <f>IF(N398="základní",J398,0)</f>
        <v>0</v>
      </c>
      <c r="BF398" s="137">
        <f>IF(N398="snížená",J398,0)</f>
        <v>0</v>
      </c>
      <c r="BG398" s="137">
        <f>IF(N398="zákl. přenesená",J398,0)</f>
        <v>0</v>
      </c>
      <c r="BH398" s="137">
        <f>IF(N398="sníž. přenesená",J398,0)</f>
        <v>0</v>
      </c>
      <c r="BI398" s="137">
        <f>IF(N398="nulová",J398,0)</f>
        <v>0</v>
      </c>
      <c r="BJ398" s="16" t="s">
        <v>137</v>
      </c>
      <c r="BK398" s="137">
        <f>ROUND(I398*H398,2)</f>
        <v>0</v>
      </c>
      <c r="BL398" s="16" t="s">
        <v>205</v>
      </c>
      <c r="BM398" s="136" t="s">
        <v>812</v>
      </c>
    </row>
    <row r="399" spans="2:65" s="1" customFormat="1" ht="21.75" customHeight="1" x14ac:dyDescent="0.2">
      <c r="B399" s="124"/>
      <c r="C399" s="125" t="s">
        <v>813</v>
      </c>
      <c r="D399" s="125" t="s">
        <v>133</v>
      </c>
      <c r="E399" s="126" t="s">
        <v>814</v>
      </c>
      <c r="F399" s="127" t="s">
        <v>815</v>
      </c>
      <c r="G399" s="128" t="s">
        <v>136</v>
      </c>
      <c r="H399" s="129">
        <v>31.346</v>
      </c>
      <c r="I399" s="12"/>
      <c r="J399" s="130">
        <f>ROUND(I399*H399,2)</f>
        <v>0</v>
      </c>
      <c r="K399" s="131"/>
      <c r="L399" s="28"/>
      <c r="M399" s="132" t="s">
        <v>1</v>
      </c>
      <c r="N399" s="133" t="s">
        <v>39</v>
      </c>
      <c r="O399" s="134">
        <v>5.3999999999999999E-2</v>
      </c>
      <c r="P399" s="134">
        <f>O399*H399</f>
        <v>1.6926840000000001</v>
      </c>
      <c r="Q399" s="134">
        <v>1.6000000000000001E-4</v>
      </c>
      <c r="R399" s="134">
        <f>Q399*H399</f>
        <v>5.0153600000000008E-3</v>
      </c>
      <c r="S399" s="134">
        <v>0</v>
      </c>
      <c r="T399" s="135">
        <f>S399*H399</f>
        <v>0</v>
      </c>
      <c r="AR399" s="136" t="s">
        <v>205</v>
      </c>
      <c r="AT399" s="136" t="s">
        <v>133</v>
      </c>
      <c r="AU399" s="136" t="s">
        <v>137</v>
      </c>
      <c r="AY399" s="16" t="s">
        <v>130</v>
      </c>
      <c r="BE399" s="137">
        <f>IF(N399="základní",J399,0)</f>
        <v>0</v>
      </c>
      <c r="BF399" s="137">
        <f>IF(N399="snížená",J399,0)</f>
        <v>0</v>
      </c>
      <c r="BG399" s="137">
        <f>IF(N399="zákl. přenesená",J399,0)</f>
        <v>0</v>
      </c>
      <c r="BH399" s="137">
        <f>IF(N399="sníž. přenesená",J399,0)</f>
        <v>0</v>
      </c>
      <c r="BI399" s="137">
        <f>IF(N399="nulová",J399,0)</f>
        <v>0</v>
      </c>
      <c r="BJ399" s="16" t="s">
        <v>137</v>
      </c>
      <c r="BK399" s="137">
        <f>ROUND(I399*H399,2)</f>
        <v>0</v>
      </c>
      <c r="BL399" s="16" t="s">
        <v>205</v>
      </c>
      <c r="BM399" s="136" t="s">
        <v>816</v>
      </c>
    </row>
    <row r="400" spans="2:65" s="11" customFormat="1" ht="25.9" customHeight="1" x14ac:dyDescent="0.2">
      <c r="B400" s="113"/>
      <c r="D400" s="114" t="s">
        <v>72</v>
      </c>
      <c r="E400" s="115" t="s">
        <v>817</v>
      </c>
      <c r="F400" s="115" t="s">
        <v>818</v>
      </c>
      <c r="I400" s="14"/>
      <c r="J400" s="116">
        <f>BK400</f>
        <v>0</v>
      </c>
      <c r="L400" s="113"/>
      <c r="M400" s="117"/>
      <c r="P400" s="118">
        <f>SUM(P401:P423)</f>
        <v>66</v>
      </c>
      <c r="R400" s="118">
        <f>SUM(R401:R423)</f>
        <v>0</v>
      </c>
      <c r="T400" s="119">
        <f>SUM(T401:T423)</f>
        <v>0</v>
      </c>
      <c r="AR400" s="114" t="s">
        <v>78</v>
      </c>
      <c r="AT400" s="120" t="s">
        <v>72</v>
      </c>
      <c r="AU400" s="120" t="s">
        <v>73</v>
      </c>
      <c r="AY400" s="114" t="s">
        <v>130</v>
      </c>
      <c r="BK400" s="121">
        <f>SUM(BK401:BK423)</f>
        <v>0</v>
      </c>
    </row>
    <row r="401" spans="2:65" s="1" customFormat="1" ht="16.5" customHeight="1" x14ac:dyDescent="0.2">
      <c r="B401" s="124"/>
      <c r="C401" s="125" t="s">
        <v>819</v>
      </c>
      <c r="D401" s="125" t="s">
        <v>133</v>
      </c>
      <c r="E401" s="126" t="s">
        <v>820</v>
      </c>
      <c r="F401" s="127" t="s">
        <v>821</v>
      </c>
      <c r="G401" s="128" t="s">
        <v>822</v>
      </c>
      <c r="H401" s="129">
        <v>50</v>
      </c>
      <c r="I401" s="130">
        <v>0</v>
      </c>
      <c r="J401" s="130">
        <f>ROUND(I401*H401,2)</f>
        <v>0</v>
      </c>
      <c r="K401" s="131"/>
      <c r="L401" s="28"/>
      <c r="M401" s="132" t="s">
        <v>1</v>
      </c>
      <c r="N401" s="133" t="s">
        <v>39</v>
      </c>
      <c r="O401" s="134">
        <v>1</v>
      </c>
      <c r="P401" s="134">
        <f>O401*H401</f>
        <v>50</v>
      </c>
      <c r="Q401" s="134">
        <v>0</v>
      </c>
      <c r="R401" s="134">
        <f>Q401*H401</f>
        <v>0</v>
      </c>
      <c r="S401" s="134">
        <v>0</v>
      </c>
      <c r="T401" s="135">
        <f>S401*H401</f>
        <v>0</v>
      </c>
      <c r="AR401" s="136" t="s">
        <v>823</v>
      </c>
      <c r="AT401" s="136" t="s">
        <v>133</v>
      </c>
      <c r="AU401" s="136" t="s">
        <v>81</v>
      </c>
      <c r="AY401" s="16" t="s">
        <v>130</v>
      </c>
      <c r="BE401" s="137">
        <f>IF(N401="základní",J401,0)</f>
        <v>0</v>
      </c>
      <c r="BF401" s="137">
        <f>IF(N401="snížená",J401,0)</f>
        <v>0</v>
      </c>
      <c r="BG401" s="137">
        <f>IF(N401="zákl. přenesená",J401,0)</f>
        <v>0</v>
      </c>
      <c r="BH401" s="137">
        <f>IF(N401="sníž. přenesená",J401,0)</f>
        <v>0</v>
      </c>
      <c r="BI401" s="137">
        <f>IF(N401="nulová",J401,0)</f>
        <v>0</v>
      </c>
      <c r="BJ401" s="16" t="s">
        <v>137</v>
      </c>
      <c r="BK401" s="137">
        <f>ROUND(I401*H401,2)</f>
        <v>0</v>
      </c>
      <c r="BL401" s="16" t="s">
        <v>823</v>
      </c>
      <c r="BM401" s="136" t="s">
        <v>824</v>
      </c>
    </row>
    <row r="402" spans="2:65" s="14" customFormat="1" ht="22.5" x14ac:dyDescent="0.2">
      <c r="B402" s="151"/>
      <c r="D402" s="139" t="s">
        <v>139</v>
      </c>
      <c r="E402" s="152" t="s">
        <v>1</v>
      </c>
      <c r="F402" s="153" t="s">
        <v>825</v>
      </c>
      <c r="H402" s="152" t="s">
        <v>1</v>
      </c>
      <c r="I402" s="12"/>
      <c r="L402" s="151"/>
      <c r="M402" s="154"/>
      <c r="T402" s="155"/>
      <c r="AT402" s="152" t="s">
        <v>139</v>
      </c>
      <c r="AU402" s="152" t="s">
        <v>81</v>
      </c>
      <c r="AV402" s="14" t="s">
        <v>81</v>
      </c>
      <c r="AW402" s="14" t="s">
        <v>30</v>
      </c>
      <c r="AX402" s="14" t="s">
        <v>73</v>
      </c>
      <c r="AY402" s="152" t="s">
        <v>130</v>
      </c>
    </row>
    <row r="403" spans="2:65" s="14" customFormat="1" x14ac:dyDescent="0.2">
      <c r="B403" s="151"/>
      <c r="D403" s="139" t="s">
        <v>139</v>
      </c>
      <c r="E403" s="152" t="s">
        <v>1</v>
      </c>
      <c r="F403" s="153" t="s">
        <v>826</v>
      </c>
      <c r="H403" s="152" t="s">
        <v>1</v>
      </c>
      <c r="L403" s="151"/>
      <c r="M403" s="154"/>
      <c r="T403" s="155"/>
      <c r="AT403" s="152" t="s">
        <v>139</v>
      </c>
      <c r="AU403" s="152" t="s">
        <v>81</v>
      </c>
      <c r="AV403" s="14" t="s">
        <v>81</v>
      </c>
      <c r="AW403" s="14" t="s">
        <v>30</v>
      </c>
      <c r="AX403" s="14" t="s">
        <v>73</v>
      </c>
      <c r="AY403" s="152" t="s">
        <v>130</v>
      </c>
    </row>
    <row r="404" spans="2:65" s="12" customFormat="1" x14ac:dyDescent="0.2">
      <c r="B404" s="138"/>
      <c r="D404" s="139" t="s">
        <v>139</v>
      </c>
      <c r="E404" s="140" t="s">
        <v>1</v>
      </c>
      <c r="F404" s="141" t="s">
        <v>205</v>
      </c>
      <c r="H404" s="142">
        <v>16</v>
      </c>
      <c r="L404" s="138"/>
      <c r="M404" s="143"/>
      <c r="T404" s="144"/>
      <c r="AT404" s="140" t="s">
        <v>139</v>
      </c>
      <c r="AU404" s="140" t="s">
        <v>81</v>
      </c>
      <c r="AV404" s="12" t="s">
        <v>137</v>
      </c>
      <c r="AW404" s="12" t="s">
        <v>30</v>
      </c>
      <c r="AX404" s="12" t="s">
        <v>73</v>
      </c>
      <c r="AY404" s="140" t="s">
        <v>130</v>
      </c>
    </row>
    <row r="405" spans="2:65" s="14" customFormat="1" x14ac:dyDescent="0.2">
      <c r="B405" s="151"/>
      <c r="D405" s="139" t="s">
        <v>139</v>
      </c>
      <c r="E405" s="152" t="s">
        <v>1</v>
      </c>
      <c r="F405" s="153" t="s">
        <v>827</v>
      </c>
      <c r="H405" s="152" t="s">
        <v>1</v>
      </c>
      <c r="I405" s="13"/>
      <c r="L405" s="151"/>
      <c r="M405" s="154"/>
      <c r="T405" s="155"/>
      <c r="AT405" s="152" t="s">
        <v>139</v>
      </c>
      <c r="AU405" s="152" t="s">
        <v>81</v>
      </c>
      <c r="AV405" s="14" t="s">
        <v>81</v>
      </c>
      <c r="AW405" s="14" t="s">
        <v>30</v>
      </c>
      <c r="AX405" s="14" t="s">
        <v>73</v>
      </c>
      <c r="AY405" s="152" t="s">
        <v>130</v>
      </c>
    </row>
    <row r="406" spans="2:65" s="12" customFormat="1" ht="12" x14ac:dyDescent="0.2">
      <c r="B406" s="138"/>
      <c r="D406" s="139" t="s">
        <v>139</v>
      </c>
      <c r="E406" s="140" t="s">
        <v>1</v>
      </c>
      <c r="F406" s="141" t="s">
        <v>205</v>
      </c>
      <c r="H406" s="142">
        <v>16</v>
      </c>
      <c r="I406" s="130">
        <v>0</v>
      </c>
      <c r="L406" s="138"/>
      <c r="M406" s="143"/>
      <c r="T406" s="144"/>
      <c r="AT406" s="140" t="s">
        <v>139</v>
      </c>
      <c r="AU406" s="140" t="s">
        <v>81</v>
      </c>
      <c r="AV406" s="12" t="s">
        <v>137</v>
      </c>
      <c r="AW406" s="12" t="s">
        <v>30</v>
      </c>
      <c r="AX406" s="12" t="s">
        <v>73</v>
      </c>
      <c r="AY406" s="140" t="s">
        <v>130</v>
      </c>
    </row>
    <row r="407" spans="2:65" s="14" customFormat="1" ht="22.5" x14ac:dyDescent="0.2">
      <c r="B407" s="151"/>
      <c r="D407" s="139" t="s">
        <v>139</v>
      </c>
      <c r="E407" s="152" t="s">
        <v>1</v>
      </c>
      <c r="F407" s="153" t="s">
        <v>828</v>
      </c>
      <c r="H407" s="152" t="s">
        <v>1</v>
      </c>
      <c r="I407" s="130">
        <v>0</v>
      </c>
      <c r="L407" s="151"/>
      <c r="M407" s="154"/>
      <c r="T407" s="155"/>
      <c r="AT407" s="152" t="s">
        <v>139</v>
      </c>
      <c r="AU407" s="152" t="s">
        <v>81</v>
      </c>
      <c r="AV407" s="14" t="s">
        <v>81</v>
      </c>
      <c r="AW407" s="14" t="s">
        <v>30</v>
      </c>
      <c r="AX407" s="14" t="s">
        <v>73</v>
      </c>
      <c r="AY407" s="152" t="s">
        <v>130</v>
      </c>
    </row>
    <row r="408" spans="2:65" s="12" customFormat="1" x14ac:dyDescent="0.2">
      <c r="B408" s="138"/>
      <c r="D408" s="139" t="s">
        <v>139</v>
      </c>
      <c r="E408" s="140" t="s">
        <v>1</v>
      </c>
      <c r="F408" s="141" t="s">
        <v>137</v>
      </c>
      <c r="H408" s="142">
        <v>2</v>
      </c>
      <c r="L408" s="138"/>
      <c r="M408" s="143"/>
      <c r="T408" s="144"/>
      <c r="AT408" s="140" t="s">
        <v>139</v>
      </c>
      <c r="AU408" s="140" t="s">
        <v>81</v>
      </c>
      <c r="AV408" s="12" t="s">
        <v>137</v>
      </c>
      <c r="AW408" s="12" t="s">
        <v>30</v>
      </c>
      <c r="AX408" s="12" t="s">
        <v>73</v>
      </c>
      <c r="AY408" s="140" t="s">
        <v>130</v>
      </c>
    </row>
    <row r="409" spans="2:65" s="14" customFormat="1" x14ac:dyDescent="0.2">
      <c r="B409" s="151"/>
      <c r="D409" s="139" t="s">
        <v>139</v>
      </c>
      <c r="E409" s="152" t="s">
        <v>1</v>
      </c>
      <c r="F409" s="153" t="s">
        <v>829</v>
      </c>
      <c r="H409" s="152" t="s">
        <v>1</v>
      </c>
      <c r="L409" s="151"/>
      <c r="M409" s="154"/>
      <c r="T409" s="155"/>
      <c r="AT409" s="152" t="s">
        <v>139</v>
      </c>
      <c r="AU409" s="152" t="s">
        <v>81</v>
      </c>
      <c r="AV409" s="14" t="s">
        <v>81</v>
      </c>
      <c r="AW409" s="14" t="s">
        <v>30</v>
      </c>
      <c r="AX409" s="14" t="s">
        <v>73</v>
      </c>
      <c r="AY409" s="152" t="s">
        <v>130</v>
      </c>
    </row>
    <row r="410" spans="2:65" s="12" customFormat="1" ht="12" x14ac:dyDescent="0.2">
      <c r="B410" s="138"/>
      <c r="D410" s="139" t="s">
        <v>139</v>
      </c>
      <c r="E410" s="140" t="s">
        <v>1</v>
      </c>
      <c r="F410" s="141" t="s">
        <v>165</v>
      </c>
      <c r="H410" s="142">
        <v>8</v>
      </c>
      <c r="I410" s="130">
        <v>0</v>
      </c>
      <c r="L410" s="138"/>
      <c r="M410" s="143"/>
      <c r="T410" s="144"/>
      <c r="AT410" s="140" t="s">
        <v>139</v>
      </c>
      <c r="AU410" s="140" t="s">
        <v>81</v>
      </c>
      <c r="AV410" s="12" t="s">
        <v>137</v>
      </c>
      <c r="AW410" s="12" t="s">
        <v>30</v>
      </c>
      <c r="AX410" s="12" t="s">
        <v>73</v>
      </c>
      <c r="AY410" s="140" t="s">
        <v>130</v>
      </c>
    </row>
    <row r="411" spans="2:65" s="14" customFormat="1" x14ac:dyDescent="0.2">
      <c r="B411" s="151"/>
      <c r="D411" s="139" t="s">
        <v>139</v>
      </c>
      <c r="E411" s="152" t="s">
        <v>1</v>
      </c>
      <c r="F411" s="153" t="s">
        <v>830</v>
      </c>
      <c r="H411" s="152" t="s">
        <v>1</v>
      </c>
      <c r="I411" s="12"/>
      <c r="L411" s="151"/>
      <c r="M411" s="154"/>
      <c r="T411" s="155"/>
      <c r="AT411" s="152" t="s">
        <v>139</v>
      </c>
      <c r="AU411" s="152" t="s">
        <v>81</v>
      </c>
      <c r="AV411" s="14" t="s">
        <v>81</v>
      </c>
      <c r="AW411" s="14" t="s">
        <v>30</v>
      </c>
      <c r="AX411" s="14" t="s">
        <v>73</v>
      </c>
      <c r="AY411" s="152" t="s">
        <v>130</v>
      </c>
    </row>
    <row r="412" spans="2:65" s="12" customFormat="1" x14ac:dyDescent="0.2">
      <c r="B412" s="138"/>
      <c r="D412" s="139" t="s">
        <v>139</v>
      </c>
      <c r="E412" s="140" t="s">
        <v>1</v>
      </c>
      <c r="F412" s="141" t="s">
        <v>165</v>
      </c>
      <c r="H412" s="142">
        <v>8</v>
      </c>
      <c r="I412" s="14"/>
      <c r="L412" s="138"/>
      <c r="M412" s="143"/>
      <c r="T412" s="144"/>
      <c r="AT412" s="140" t="s">
        <v>139</v>
      </c>
      <c r="AU412" s="140" t="s">
        <v>81</v>
      </c>
      <c r="AV412" s="12" t="s">
        <v>137</v>
      </c>
      <c r="AW412" s="12" t="s">
        <v>30</v>
      </c>
      <c r="AX412" s="12" t="s">
        <v>73</v>
      </c>
      <c r="AY412" s="140" t="s">
        <v>130</v>
      </c>
    </row>
    <row r="413" spans="2:65" s="13" customFormat="1" x14ac:dyDescent="0.2">
      <c r="B413" s="145"/>
      <c r="D413" s="139" t="s">
        <v>139</v>
      </c>
      <c r="E413" s="146" t="s">
        <v>1</v>
      </c>
      <c r="F413" s="147" t="s">
        <v>141</v>
      </c>
      <c r="H413" s="148">
        <v>50</v>
      </c>
      <c r="I413" s="12"/>
      <c r="L413" s="145"/>
      <c r="M413" s="149"/>
      <c r="T413" s="150"/>
      <c r="AT413" s="146" t="s">
        <v>139</v>
      </c>
      <c r="AU413" s="146" t="s">
        <v>81</v>
      </c>
      <c r="AV413" s="13" t="s">
        <v>78</v>
      </c>
      <c r="AW413" s="13" t="s">
        <v>30</v>
      </c>
      <c r="AX413" s="13" t="s">
        <v>81</v>
      </c>
      <c r="AY413" s="146" t="s">
        <v>130</v>
      </c>
    </row>
    <row r="414" spans="2:65" s="1" customFormat="1" ht="16.5" customHeight="1" x14ac:dyDescent="0.2">
      <c r="B414" s="124"/>
      <c r="C414" s="125" t="s">
        <v>831</v>
      </c>
      <c r="D414" s="125" t="s">
        <v>133</v>
      </c>
      <c r="E414" s="126" t="s">
        <v>832</v>
      </c>
      <c r="F414" s="127" t="s">
        <v>833</v>
      </c>
      <c r="G414" s="128" t="s">
        <v>822</v>
      </c>
      <c r="H414" s="129">
        <v>8</v>
      </c>
      <c r="I414" s="13"/>
      <c r="J414" s="130">
        <f>ROUND(I414*H414,2)</f>
        <v>0</v>
      </c>
      <c r="K414" s="131"/>
      <c r="L414" s="28"/>
      <c r="M414" s="132" t="s">
        <v>1</v>
      </c>
      <c r="N414" s="133" t="s">
        <v>39</v>
      </c>
      <c r="O414" s="134">
        <v>1</v>
      </c>
      <c r="P414" s="134">
        <f>O414*H414</f>
        <v>8</v>
      </c>
      <c r="Q414" s="134">
        <v>0</v>
      </c>
      <c r="R414" s="134">
        <f>Q414*H414</f>
        <v>0</v>
      </c>
      <c r="S414" s="134">
        <v>0</v>
      </c>
      <c r="T414" s="135">
        <f>S414*H414</f>
        <v>0</v>
      </c>
      <c r="AR414" s="136" t="s">
        <v>823</v>
      </c>
      <c r="AT414" s="136" t="s">
        <v>133</v>
      </c>
      <c r="AU414" s="136" t="s">
        <v>81</v>
      </c>
      <c r="AY414" s="16" t="s">
        <v>130</v>
      </c>
      <c r="BE414" s="137">
        <f>IF(N414="základní",J414,0)</f>
        <v>0</v>
      </c>
      <c r="BF414" s="137">
        <f>IF(N414="snížená",J414,0)</f>
        <v>0</v>
      </c>
      <c r="BG414" s="137">
        <f>IF(N414="zákl. přenesená",J414,0)</f>
        <v>0</v>
      </c>
      <c r="BH414" s="137">
        <f>IF(N414="sníž. přenesená",J414,0)</f>
        <v>0</v>
      </c>
      <c r="BI414" s="137">
        <f>IF(N414="nulová",J414,0)</f>
        <v>0</v>
      </c>
      <c r="BJ414" s="16" t="s">
        <v>137</v>
      </c>
      <c r="BK414" s="137">
        <f>ROUND(I414*H414,2)</f>
        <v>0</v>
      </c>
      <c r="BL414" s="16" t="s">
        <v>823</v>
      </c>
      <c r="BM414" s="136" t="s">
        <v>834</v>
      </c>
    </row>
    <row r="415" spans="2:65" s="14" customFormat="1" ht="22.5" x14ac:dyDescent="0.2">
      <c r="B415" s="151"/>
      <c r="D415" s="139" t="s">
        <v>139</v>
      </c>
      <c r="E415" s="152" t="s">
        <v>1</v>
      </c>
      <c r="F415" s="153" t="s">
        <v>835</v>
      </c>
      <c r="H415" s="152" t="s">
        <v>1</v>
      </c>
      <c r="I415" s="130">
        <v>0</v>
      </c>
      <c r="L415" s="151"/>
      <c r="M415" s="154"/>
      <c r="T415" s="155"/>
      <c r="AT415" s="152" t="s">
        <v>139</v>
      </c>
      <c r="AU415" s="152" t="s">
        <v>81</v>
      </c>
      <c r="AV415" s="14" t="s">
        <v>81</v>
      </c>
      <c r="AW415" s="14" t="s">
        <v>30</v>
      </c>
      <c r="AX415" s="14" t="s">
        <v>73</v>
      </c>
      <c r="AY415" s="152" t="s">
        <v>130</v>
      </c>
    </row>
    <row r="416" spans="2:65" s="12" customFormat="1" ht="12" x14ac:dyDescent="0.2">
      <c r="B416" s="138"/>
      <c r="D416" s="139" t="s">
        <v>139</v>
      </c>
      <c r="E416" s="140" t="s">
        <v>1</v>
      </c>
      <c r="F416" s="141" t="s">
        <v>165</v>
      </c>
      <c r="H416" s="142">
        <v>8</v>
      </c>
      <c r="I416" s="130">
        <v>0</v>
      </c>
      <c r="L416" s="138"/>
      <c r="M416" s="143"/>
      <c r="T416" s="144"/>
      <c r="AT416" s="140" t="s">
        <v>139</v>
      </c>
      <c r="AU416" s="140" t="s">
        <v>81</v>
      </c>
      <c r="AV416" s="12" t="s">
        <v>137</v>
      </c>
      <c r="AW416" s="12" t="s">
        <v>30</v>
      </c>
      <c r="AX416" s="12" t="s">
        <v>73</v>
      </c>
      <c r="AY416" s="140" t="s">
        <v>130</v>
      </c>
    </row>
    <row r="417" spans="2:65" s="13" customFormat="1" x14ac:dyDescent="0.2">
      <c r="B417" s="145"/>
      <c r="D417" s="139" t="s">
        <v>139</v>
      </c>
      <c r="E417" s="146" t="s">
        <v>1</v>
      </c>
      <c r="F417" s="147" t="s">
        <v>141</v>
      </c>
      <c r="H417" s="148">
        <v>8</v>
      </c>
      <c r="I417" s="12"/>
      <c r="L417" s="145"/>
      <c r="M417" s="149"/>
      <c r="T417" s="150"/>
      <c r="AT417" s="146" t="s">
        <v>139</v>
      </c>
      <c r="AU417" s="146" t="s">
        <v>81</v>
      </c>
      <c r="AV417" s="13" t="s">
        <v>78</v>
      </c>
      <c r="AW417" s="13" t="s">
        <v>30</v>
      </c>
      <c r="AX417" s="13" t="s">
        <v>81</v>
      </c>
      <c r="AY417" s="146" t="s">
        <v>130</v>
      </c>
    </row>
    <row r="418" spans="2:65" s="1" customFormat="1" ht="16.5" customHeight="1" x14ac:dyDescent="0.2">
      <c r="B418" s="124"/>
      <c r="C418" s="125" t="s">
        <v>836</v>
      </c>
      <c r="D418" s="125" t="s">
        <v>133</v>
      </c>
      <c r="E418" s="126" t="s">
        <v>837</v>
      </c>
      <c r="F418" s="127" t="s">
        <v>838</v>
      </c>
      <c r="G418" s="128" t="s">
        <v>822</v>
      </c>
      <c r="H418" s="129">
        <v>4</v>
      </c>
      <c r="I418" s="14"/>
      <c r="J418" s="130">
        <f>ROUND(I418*H418,2)</f>
        <v>0</v>
      </c>
      <c r="K418" s="131"/>
      <c r="L418" s="28"/>
      <c r="M418" s="132" t="s">
        <v>1</v>
      </c>
      <c r="N418" s="133" t="s">
        <v>39</v>
      </c>
      <c r="O418" s="134">
        <v>1</v>
      </c>
      <c r="P418" s="134">
        <f>O418*H418</f>
        <v>4</v>
      </c>
      <c r="Q418" s="134">
        <v>0</v>
      </c>
      <c r="R418" s="134">
        <f>Q418*H418</f>
        <v>0</v>
      </c>
      <c r="S418" s="134">
        <v>0</v>
      </c>
      <c r="T418" s="135">
        <f>S418*H418</f>
        <v>0</v>
      </c>
      <c r="AR418" s="136" t="s">
        <v>823</v>
      </c>
      <c r="AT418" s="136" t="s">
        <v>133</v>
      </c>
      <c r="AU418" s="136" t="s">
        <v>81</v>
      </c>
      <c r="AY418" s="16" t="s">
        <v>130</v>
      </c>
      <c r="BE418" s="137">
        <f>IF(N418="základní",J418,0)</f>
        <v>0</v>
      </c>
      <c r="BF418" s="137">
        <f>IF(N418="snížená",J418,0)</f>
        <v>0</v>
      </c>
      <c r="BG418" s="137">
        <f>IF(N418="zákl. přenesená",J418,0)</f>
        <v>0</v>
      </c>
      <c r="BH418" s="137">
        <f>IF(N418="sníž. přenesená",J418,0)</f>
        <v>0</v>
      </c>
      <c r="BI418" s="137">
        <f>IF(N418="nulová",J418,0)</f>
        <v>0</v>
      </c>
      <c r="BJ418" s="16" t="s">
        <v>137</v>
      </c>
      <c r="BK418" s="137">
        <f>ROUND(I418*H418,2)</f>
        <v>0</v>
      </c>
      <c r="BL418" s="16" t="s">
        <v>823</v>
      </c>
      <c r="BM418" s="136" t="s">
        <v>839</v>
      </c>
    </row>
    <row r="419" spans="2:65" s="14" customFormat="1" ht="12" x14ac:dyDescent="0.2">
      <c r="B419" s="151"/>
      <c r="D419" s="139" t="s">
        <v>139</v>
      </c>
      <c r="E419" s="152" t="s">
        <v>1</v>
      </c>
      <c r="F419" s="153" t="s">
        <v>840</v>
      </c>
      <c r="H419" s="152" t="s">
        <v>1</v>
      </c>
      <c r="I419" s="130">
        <v>0</v>
      </c>
      <c r="L419" s="151"/>
      <c r="M419" s="154"/>
      <c r="T419" s="155"/>
      <c r="AT419" s="152" t="s">
        <v>139</v>
      </c>
      <c r="AU419" s="152" t="s">
        <v>81</v>
      </c>
      <c r="AV419" s="14" t="s">
        <v>81</v>
      </c>
      <c r="AW419" s="14" t="s">
        <v>30</v>
      </c>
      <c r="AX419" s="14" t="s">
        <v>73</v>
      </c>
      <c r="AY419" s="152" t="s">
        <v>130</v>
      </c>
    </row>
    <row r="420" spans="2:65" s="12" customFormat="1" x14ac:dyDescent="0.2">
      <c r="B420" s="138"/>
      <c r="D420" s="139" t="s">
        <v>139</v>
      </c>
      <c r="E420" s="140" t="s">
        <v>1</v>
      </c>
      <c r="F420" s="141" t="s">
        <v>78</v>
      </c>
      <c r="H420" s="142">
        <v>4</v>
      </c>
      <c r="L420" s="138"/>
      <c r="M420" s="143"/>
      <c r="T420" s="144"/>
      <c r="AT420" s="140" t="s">
        <v>139</v>
      </c>
      <c r="AU420" s="140" t="s">
        <v>81</v>
      </c>
      <c r="AV420" s="12" t="s">
        <v>137</v>
      </c>
      <c r="AW420" s="12" t="s">
        <v>30</v>
      </c>
      <c r="AX420" s="12" t="s">
        <v>81</v>
      </c>
      <c r="AY420" s="140" t="s">
        <v>130</v>
      </c>
    </row>
    <row r="421" spans="2:65" s="1" customFormat="1" ht="16.5" customHeight="1" x14ac:dyDescent="0.2">
      <c r="B421" s="124"/>
      <c r="C421" s="125" t="s">
        <v>841</v>
      </c>
      <c r="D421" s="125" t="s">
        <v>133</v>
      </c>
      <c r="E421" s="126" t="s">
        <v>842</v>
      </c>
      <c r="F421" s="127" t="s">
        <v>843</v>
      </c>
      <c r="G421" s="128" t="s">
        <v>822</v>
      </c>
      <c r="H421" s="129">
        <v>4</v>
      </c>
      <c r="I421" s="14"/>
      <c r="J421" s="130">
        <f>ROUND(I421*H421,2)</f>
        <v>0</v>
      </c>
      <c r="K421" s="131"/>
      <c r="L421" s="28"/>
      <c r="M421" s="132" t="s">
        <v>1</v>
      </c>
      <c r="N421" s="133" t="s">
        <v>39</v>
      </c>
      <c r="O421" s="134">
        <v>1</v>
      </c>
      <c r="P421" s="134">
        <f>O421*H421</f>
        <v>4</v>
      </c>
      <c r="Q421" s="134">
        <v>0</v>
      </c>
      <c r="R421" s="134">
        <f>Q421*H421</f>
        <v>0</v>
      </c>
      <c r="S421" s="134">
        <v>0</v>
      </c>
      <c r="T421" s="135">
        <f>S421*H421</f>
        <v>0</v>
      </c>
      <c r="AR421" s="136" t="s">
        <v>823</v>
      </c>
      <c r="AT421" s="136" t="s">
        <v>133</v>
      </c>
      <c r="AU421" s="136" t="s">
        <v>81</v>
      </c>
      <c r="AY421" s="16" t="s">
        <v>130</v>
      </c>
      <c r="BE421" s="137">
        <f>IF(N421="základní",J421,0)</f>
        <v>0</v>
      </c>
      <c r="BF421" s="137">
        <f>IF(N421="snížená",J421,0)</f>
        <v>0</v>
      </c>
      <c r="BG421" s="137">
        <f>IF(N421="zákl. přenesená",J421,0)</f>
        <v>0</v>
      </c>
      <c r="BH421" s="137">
        <f>IF(N421="sníž. přenesená",J421,0)</f>
        <v>0</v>
      </c>
      <c r="BI421" s="137">
        <f>IF(N421="nulová",J421,0)</f>
        <v>0</v>
      </c>
      <c r="BJ421" s="16" t="s">
        <v>137</v>
      </c>
      <c r="BK421" s="137">
        <f>ROUND(I421*H421,2)</f>
        <v>0</v>
      </c>
      <c r="BL421" s="16" t="s">
        <v>823</v>
      </c>
      <c r="BM421" s="136" t="s">
        <v>844</v>
      </c>
    </row>
    <row r="422" spans="2:65" s="14" customFormat="1" x14ac:dyDescent="0.2">
      <c r="B422" s="151"/>
      <c r="D422" s="139" t="s">
        <v>139</v>
      </c>
      <c r="E422" s="152" t="s">
        <v>1</v>
      </c>
      <c r="F422" s="153" t="s">
        <v>845</v>
      </c>
      <c r="H422" s="152" t="s">
        <v>1</v>
      </c>
      <c r="I422" s="12"/>
      <c r="L422" s="151"/>
      <c r="M422" s="154"/>
      <c r="T422" s="155"/>
      <c r="AT422" s="152" t="s">
        <v>139</v>
      </c>
      <c r="AU422" s="152" t="s">
        <v>81</v>
      </c>
      <c r="AV422" s="14" t="s">
        <v>81</v>
      </c>
      <c r="AW422" s="14" t="s">
        <v>30</v>
      </c>
      <c r="AX422" s="14" t="s">
        <v>73</v>
      </c>
      <c r="AY422" s="152" t="s">
        <v>130</v>
      </c>
    </row>
    <row r="423" spans="2:65" s="12" customFormat="1" x14ac:dyDescent="0.2">
      <c r="B423" s="138"/>
      <c r="D423" s="139" t="s">
        <v>139</v>
      </c>
      <c r="E423" s="140" t="s">
        <v>1</v>
      </c>
      <c r="F423" s="141" t="s">
        <v>78</v>
      </c>
      <c r="H423" s="142">
        <v>4</v>
      </c>
      <c r="I423" s="13"/>
      <c r="L423" s="138"/>
      <c r="M423" s="143"/>
      <c r="T423" s="144"/>
      <c r="AT423" s="140" t="s">
        <v>139</v>
      </c>
      <c r="AU423" s="140" t="s">
        <v>81</v>
      </c>
      <c r="AV423" s="12" t="s">
        <v>137</v>
      </c>
      <c r="AW423" s="12" t="s">
        <v>30</v>
      </c>
      <c r="AX423" s="12" t="s">
        <v>81</v>
      </c>
      <c r="AY423" s="140" t="s">
        <v>130</v>
      </c>
    </row>
    <row r="424" spans="2:65" s="11" customFormat="1" ht="25.9" customHeight="1" x14ac:dyDescent="0.2">
      <c r="B424" s="113"/>
      <c r="D424" s="114" t="s">
        <v>72</v>
      </c>
      <c r="E424" s="115" t="s">
        <v>846</v>
      </c>
      <c r="F424" s="115" t="s">
        <v>847</v>
      </c>
      <c r="I424" s="130">
        <v>0</v>
      </c>
      <c r="J424" s="116">
        <f>BK424</f>
        <v>0</v>
      </c>
      <c r="L424" s="113"/>
      <c r="M424" s="117"/>
      <c r="P424" s="118">
        <f>P425+P427</f>
        <v>0</v>
      </c>
      <c r="R424" s="118">
        <f>R425+R427</f>
        <v>0</v>
      </c>
      <c r="T424" s="119">
        <f>T425+T427</f>
        <v>0</v>
      </c>
      <c r="AR424" s="114" t="s">
        <v>152</v>
      </c>
      <c r="AT424" s="120" t="s">
        <v>72</v>
      </c>
      <c r="AU424" s="120" t="s">
        <v>73</v>
      </c>
      <c r="AY424" s="114" t="s">
        <v>130</v>
      </c>
      <c r="BK424" s="121">
        <f>BK425+BK427</f>
        <v>0</v>
      </c>
    </row>
    <row r="425" spans="2:65" s="11" customFormat="1" ht="22.9" customHeight="1" x14ac:dyDescent="0.2">
      <c r="B425" s="113"/>
      <c r="D425" s="114" t="s">
        <v>72</v>
      </c>
      <c r="E425" s="122" t="s">
        <v>848</v>
      </c>
      <c r="F425" s="122" t="s">
        <v>849</v>
      </c>
      <c r="I425" s="130">
        <v>0</v>
      </c>
      <c r="J425" s="123">
        <f>BK425</f>
        <v>0</v>
      </c>
      <c r="L425" s="113"/>
      <c r="M425" s="117"/>
      <c r="P425" s="118">
        <f>P426</f>
        <v>0</v>
      </c>
      <c r="R425" s="118">
        <f>R426</f>
        <v>0</v>
      </c>
      <c r="T425" s="119">
        <f>T426</f>
        <v>0</v>
      </c>
      <c r="AR425" s="114" t="s">
        <v>152</v>
      </c>
      <c r="AT425" s="120" t="s">
        <v>72</v>
      </c>
      <c r="AU425" s="120" t="s">
        <v>81</v>
      </c>
      <c r="AY425" s="114" t="s">
        <v>130</v>
      </c>
      <c r="BK425" s="121">
        <f>BK426</f>
        <v>0</v>
      </c>
    </row>
    <row r="426" spans="2:65" s="1" customFormat="1" ht="16.5" customHeight="1" x14ac:dyDescent="0.2">
      <c r="B426" s="124"/>
      <c r="C426" s="125" t="s">
        <v>850</v>
      </c>
      <c r="D426" s="125" t="s">
        <v>133</v>
      </c>
      <c r="E426" s="126" t="s">
        <v>851</v>
      </c>
      <c r="F426" s="127" t="s">
        <v>849</v>
      </c>
      <c r="G426" s="128" t="s">
        <v>387</v>
      </c>
      <c r="H426" s="129">
        <v>1</v>
      </c>
      <c r="I426" s="12"/>
      <c r="J426" s="130">
        <f>ROUND(I426*H426,2)</f>
        <v>0</v>
      </c>
      <c r="K426" s="131"/>
      <c r="L426" s="28"/>
      <c r="M426" s="132" t="s">
        <v>1</v>
      </c>
      <c r="N426" s="133" t="s">
        <v>39</v>
      </c>
      <c r="O426" s="134">
        <v>0</v>
      </c>
      <c r="P426" s="134">
        <f>O426*H426</f>
        <v>0</v>
      </c>
      <c r="Q426" s="134">
        <v>0</v>
      </c>
      <c r="R426" s="134">
        <f>Q426*H426</f>
        <v>0</v>
      </c>
      <c r="S426" s="134">
        <v>0</v>
      </c>
      <c r="T426" s="135">
        <f>S426*H426</f>
        <v>0</v>
      </c>
      <c r="AR426" s="136" t="s">
        <v>852</v>
      </c>
      <c r="AT426" s="136" t="s">
        <v>133</v>
      </c>
      <c r="AU426" s="136" t="s">
        <v>137</v>
      </c>
      <c r="AY426" s="16" t="s">
        <v>130</v>
      </c>
      <c r="BE426" s="137">
        <f>IF(N426="základní",J426,0)</f>
        <v>0</v>
      </c>
      <c r="BF426" s="137">
        <f>IF(N426="snížená",J426,0)</f>
        <v>0</v>
      </c>
      <c r="BG426" s="137">
        <f>IF(N426="zákl. přenesená",J426,0)</f>
        <v>0</v>
      </c>
      <c r="BH426" s="137">
        <f>IF(N426="sníž. přenesená",J426,0)</f>
        <v>0</v>
      </c>
      <c r="BI426" s="137">
        <f>IF(N426="nulová",J426,0)</f>
        <v>0</v>
      </c>
      <c r="BJ426" s="16" t="s">
        <v>137</v>
      </c>
      <c r="BK426" s="137">
        <f>ROUND(I426*H426,2)</f>
        <v>0</v>
      </c>
      <c r="BL426" s="16" t="s">
        <v>852</v>
      </c>
      <c r="BM426" s="136" t="s">
        <v>853</v>
      </c>
    </row>
    <row r="427" spans="2:65" s="11" customFormat="1" ht="22.9" customHeight="1" x14ac:dyDescent="0.2">
      <c r="B427" s="113"/>
      <c r="D427" s="114" t="s">
        <v>72</v>
      </c>
      <c r="E427" s="122" t="s">
        <v>854</v>
      </c>
      <c r="F427" s="122" t="s">
        <v>855</v>
      </c>
      <c r="I427" s="14"/>
      <c r="J427" s="123">
        <f>BK427</f>
        <v>0</v>
      </c>
      <c r="L427" s="113"/>
      <c r="M427" s="117"/>
      <c r="P427" s="118">
        <f>P428</f>
        <v>0</v>
      </c>
      <c r="R427" s="118">
        <f>R428</f>
        <v>0</v>
      </c>
      <c r="T427" s="119">
        <f>T428</f>
        <v>0</v>
      </c>
      <c r="AR427" s="114" t="s">
        <v>152</v>
      </c>
      <c r="AT427" s="120" t="s">
        <v>72</v>
      </c>
      <c r="AU427" s="120" t="s">
        <v>81</v>
      </c>
      <c r="AY427" s="114" t="s">
        <v>130</v>
      </c>
      <c r="BK427" s="121">
        <f>BK428</f>
        <v>0</v>
      </c>
    </row>
    <row r="428" spans="2:65" s="1" customFormat="1" ht="16.5" customHeight="1" x14ac:dyDescent="0.2">
      <c r="B428" s="124"/>
      <c r="C428" s="125" t="s">
        <v>856</v>
      </c>
      <c r="D428" s="125" t="s">
        <v>133</v>
      </c>
      <c r="E428" s="126" t="s">
        <v>857</v>
      </c>
      <c r="F428" s="127" t="s">
        <v>855</v>
      </c>
      <c r="G428" s="128" t="s">
        <v>387</v>
      </c>
      <c r="H428" s="129">
        <v>1</v>
      </c>
      <c r="I428" s="130">
        <v>0</v>
      </c>
      <c r="J428" s="130">
        <f>ROUND(I428*H428,2)</f>
        <v>0</v>
      </c>
      <c r="K428" s="131"/>
      <c r="L428" s="28"/>
      <c r="M428" s="166" t="s">
        <v>1</v>
      </c>
      <c r="N428" s="167" t="s">
        <v>39</v>
      </c>
      <c r="O428" s="168">
        <v>0</v>
      </c>
      <c r="P428" s="168">
        <f>O428*H428</f>
        <v>0</v>
      </c>
      <c r="Q428" s="168">
        <v>0</v>
      </c>
      <c r="R428" s="168">
        <f>Q428*H428</f>
        <v>0</v>
      </c>
      <c r="S428" s="168">
        <v>0</v>
      </c>
      <c r="T428" s="169">
        <f>S428*H428</f>
        <v>0</v>
      </c>
      <c r="AR428" s="136" t="s">
        <v>852</v>
      </c>
      <c r="AT428" s="136" t="s">
        <v>133</v>
      </c>
      <c r="AU428" s="136" t="s">
        <v>137</v>
      </c>
      <c r="AY428" s="16" t="s">
        <v>130</v>
      </c>
      <c r="BE428" s="137">
        <f>IF(N428="základní",J428,0)</f>
        <v>0</v>
      </c>
      <c r="BF428" s="137">
        <f>IF(N428="snížená",J428,0)</f>
        <v>0</v>
      </c>
      <c r="BG428" s="137">
        <f>IF(N428="zákl. přenesená",J428,0)</f>
        <v>0</v>
      </c>
      <c r="BH428" s="137">
        <f>IF(N428="sníž. přenesená",J428,0)</f>
        <v>0</v>
      </c>
      <c r="BI428" s="137">
        <f>IF(N428="nulová",J428,0)</f>
        <v>0</v>
      </c>
      <c r="BJ428" s="16" t="s">
        <v>137</v>
      </c>
      <c r="BK428" s="137">
        <f>ROUND(I428*H428,2)</f>
        <v>0</v>
      </c>
      <c r="BL428" s="16" t="s">
        <v>852</v>
      </c>
      <c r="BM428" s="136" t="s">
        <v>858</v>
      </c>
    </row>
    <row r="429" spans="2:65" s="1" customFormat="1" ht="6.95" customHeight="1" x14ac:dyDescent="0.2">
      <c r="B429" s="40"/>
      <c r="C429" s="41"/>
      <c r="D429" s="41"/>
      <c r="E429" s="41"/>
      <c r="F429" s="41"/>
      <c r="G429" s="41"/>
      <c r="H429" s="41"/>
      <c r="I429" s="41"/>
      <c r="J429" s="41"/>
      <c r="K429" s="41"/>
      <c r="L429" s="28"/>
    </row>
  </sheetData>
  <autoFilter ref="C139:K428" xr:uid="{00000000-0009-0000-0000-000001000000}"/>
  <mergeCells count="9">
    <mergeCell ref="E87:H87"/>
    <mergeCell ref="E130:H130"/>
    <mergeCell ref="E132:H13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4 - Bytová jednotka č.4</vt:lpstr>
      <vt:lpstr>'4 - Bytová jednotka č.4'!Názvy_tisku</vt:lpstr>
      <vt:lpstr>'Rekapitulace stavby'!Názvy_tisku</vt:lpstr>
      <vt:lpstr>'4 - Bytová jednotka č.4'!Oblast_tisku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TISK\User</dc:creator>
  <cp:lastModifiedBy>Rárová Renáta</cp:lastModifiedBy>
  <dcterms:created xsi:type="dcterms:W3CDTF">2020-06-02T05:43:51Z</dcterms:created>
  <dcterms:modified xsi:type="dcterms:W3CDTF">2025-12-08T07:24:00Z</dcterms:modified>
</cp:coreProperties>
</file>