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630" yWindow="615" windowWidth="27495" windowHeight="12210" activeTab="1"/>
  </bookViews>
  <sheets>
    <sheet name="Rekapitulace stavby" sheetId="1" r:id="rId1"/>
    <sheet name="1880501 - Zateplení střeš..." sheetId="2" r:id="rId2"/>
    <sheet name="Pokyny pro vyplnění" sheetId="3" r:id="rId3"/>
  </sheets>
  <definedNames>
    <definedName name="_xlnm._FilterDatabase" localSheetId="1" hidden="1">'1880501 - Zateplení střeš...'!$C$87:$K$183</definedName>
    <definedName name="_xlnm.Print_Titles" localSheetId="1">'1880501 - Zateplení střeš...'!$87:$87</definedName>
    <definedName name="_xlnm.Print_Titles" localSheetId="0">'Rekapitulace stavby'!$49:$49</definedName>
    <definedName name="_xlnm.Print_Area" localSheetId="1">'1880501 - Zateplení střeš...'!$C$4:$J$36,'1880501 - Zateplení střeš...'!$C$42:$J$69,'1880501 - Zateplení střeš...'!$C$75:$K$183</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25725"/>
</workbook>
</file>

<file path=xl/calcChain.xml><?xml version="1.0" encoding="utf-8"?>
<calcChain xmlns="http://schemas.openxmlformats.org/spreadsheetml/2006/main">
  <c r="H135" i="2"/>
  <c r="H136" l="1"/>
  <c r="H129"/>
  <c r="AY52" i="1" l="1"/>
  <c r="AX52"/>
  <c r="BI183" i="2"/>
  <c r="BH183"/>
  <c r="BG183"/>
  <c r="BE183"/>
  <c r="T183"/>
  <c r="T182"/>
  <c r="T181"/>
  <c r="R183"/>
  <c r="R182" s="1"/>
  <c r="R181" s="1"/>
  <c r="P183"/>
  <c r="P182"/>
  <c r="P181" s="1"/>
  <c r="BK183"/>
  <c r="BK182" s="1"/>
  <c r="J183"/>
  <c r="BF183" s="1"/>
  <c r="BI179"/>
  <c r="BH179"/>
  <c r="BG179"/>
  <c r="BE179"/>
  <c r="T179"/>
  <c r="R179"/>
  <c r="P179"/>
  <c r="BK179"/>
  <c r="J179"/>
  <c r="BF179" s="1"/>
  <c r="BI178"/>
  <c r="BH178"/>
  <c r="BG178"/>
  <c r="BE178"/>
  <c r="T178"/>
  <c r="R178"/>
  <c r="P178"/>
  <c r="BK178"/>
  <c r="J178"/>
  <c r="BF178"/>
  <c r="BI176"/>
  <c r="BH176"/>
  <c r="BG176"/>
  <c r="BE176"/>
  <c r="T176"/>
  <c r="R176"/>
  <c r="P176"/>
  <c r="BK176"/>
  <c r="J176"/>
  <c r="BF176" s="1"/>
  <c r="BI175"/>
  <c r="BH175"/>
  <c r="BG175"/>
  <c r="BE175"/>
  <c r="T175"/>
  <c r="R175"/>
  <c r="P175"/>
  <c r="BK175"/>
  <c r="J175"/>
  <c r="BF175"/>
  <c r="BI174"/>
  <c r="BH174"/>
  <c r="BG174"/>
  <c r="BE174"/>
  <c r="T174"/>
  <c r="T171" s="1"/>
  <c r="R174"/>
  <c r="P174"/>
  <c r="BK174"/>
  <c r="J174"/>
  <c r="BF174" s="1"/>
  <c r="BI172"/>
  <c r="BH172"/>
  <c r="BG172"/>
  <c r="BE172"/>
  <c r="T172"/>
  <c r="R172"/>
  <c r="R171" s="1"/>
  <c r="P172"/>
  <c r="BK172"/>
  <c r="BK171"/>
  <c r="J171" s="1"/>
  <c r="J66" s="1"/>
  <c r="J172"/>
  <c r="BF172" s="1"/>
  <c r="BI169"/>
  <c r="BH169"/>
  <c r="BG169"/>
  <c r="BE169"/>
  <c r="T169"/>
  <c r="R169"/>
  <c r="P169"/>
  <c r="BK169"/>
  <c r="J169"/>
  <c r="BF169"/>
  <c r="BI168"/>
  <c r="BH168"/>
  <c r="BG168"/>
  <c r="BE168"/>
  <c r="T168"/>
  <c r="R168"/>
  <c r="P168"/>
  <c r="BK168"/>
  <c r="J168"/>
  <c r="BF168" s="1"/>
  <c r="BI166"/>
  <c r="BH166"/>
  <c r="BG166"/>
  <c r="BE166"/>
  <c r="T166"/>
  <c r="R166"/>
  <c r="P166"/>
  <c r="BK166"/>
  <c r="J166"/>
  <c r="BF166"/>
  <c r="BI165"/>
  <c r="BH165"/>
  <c r="BG165"/>
  <c r="BE165"/>
  <c r="T165"/>
  <c r="T164" s="1"/>
  <c r="R165"/>
  <c r="P165"/>
  <c r="P164" s="1"/>
  <c r="BK165"/>
  <c r="J165"/>
  <c r="BF165" s="1"/>
  <c r="BI162"/>
  <c r="BH162"/>
  <c r="BG162"/>
  <c r="BE162"/>
  <c r="T162"/>
  <c r="R162"/>
  <c r="P162"/>
  <c r="BK162"/>
  <c r="J162"/>
  <c r="BF162" s="1"/>
  <c r="BI158"/>
  <c r="BH158"/>
  <c r="BG158"/>
  <c r="BE158"/>
  <c r="T158"/>
  <c r="R158"/>
  <c r="P158"/>
  <c r="BK158"/>
  <c r="J158"/>
  <c r="BF158" s="1"/>
  <c r="BI154"/>
  <c r="BH154"/>
  <c r="BG154"/>
  <c r="BE154"/>
  <c r="T154"/>
  <c r="R154"/>
  <c r="P154"/>
  <c r="BK154"/>
  <c r="J154"/>
  <c r="BF154" s="1"/>
  <c r="BI152"/>
  <c r="BH152"/>
  <c r="BG152"/>
  <c r="BE152"/>
  <c r="T152"/>
  <c r="R152"/>
  <c r="P152"/>
  <c r="BK152"/>
  <c r="J152"/>
  <c r="BF152" s="1"/>
  <c r="BI148"/>
  <c r="BH148"/>
  <c r="BG148"/>
  <c r="BE148"/>
  <c r="T148"/>
  <c r="R148"/>
  <c r="P148"/>
  <c r="BK148"/>
  <c r="J148"/>
  <c r="BF148" s="1"/>
  <c r="BI145"/>
  <c r="BH145"/>
  <c r="BG145"/>
  <c r="BE145"/>
  <c r="T145"/>
  <c r="R145"/>
  <c r="P145"/>
  <c r="BK145"/>
  <c r="J145"/>
  <c r="BF145" s="1"/>
  <c r="BI141"/>
  <c r="BH141"/>
  <c r="BG141"/>
  <c r="BE141"/>
  <c r="T141"/>
  <c r="R141"/>
  <c r="P141"/>
  <c r="BK141"/>
  <c r="J141"/>
  <c r="BF141" s="1"/>
  <c r="BI139"/>
  <c r="BH139"/>
  <c r="BG139"/>
  <c r="BE139"/>
  <c r="T139"/>
  <c r="T138" s="1"/>
  <c r="R139"/>
  <c r="R138" s="1"/>
  <c r="P139"/>
  <c r="P138" s="1"/>
  <c r="BK139"/>
  <c r="BK138" s="1"/>
  <c r="J138" s="1"/>
  <c r="J64" s="1"/>
  <c r="J139"/>
  <c r="BF139" s="1"/>
  <c r="BI136"/>
  <c r="BH136"/>
  <c r="BG136"/>
  <c r="BE136"/>
  <c r="T136"/>
  <c r="R136"/>
  <c r="P136"/>
  <c r="BK136"/>
  <c r="J136"/>
  <c r="BF136" s="1"/>
  <c r="BI134"/>
  <c r="BH134"/>
  <c r="BG134"/>
  <c r="BE134"/>
  <c r="T134"/>
  <c r="R134"/>
  <c r="P134"/>
  <c r="BK134"/>
  <c r="J134"/>
  <c r="BF134" s="1"/>
  <c r="BI132"/>
  <c r="BH132"/>
  <c r="BG132"/>
  <c r="BE132"/>
  <c r="T132"/>
  <c r="R132"/>
  <c r="P132"/>
  <c r="BK132"/>
  <c r="J132"/>
  <c r="BF132" s="1"/>
  <c r="BI130"/>
  <c r="BH130"/>
  <c r="BG130"/>
  <c r="BE130"/>
  <c r="T130"/>
  <c r="R130"/>
  <c r="P130"/>
  <c r="BK130"/>
  <c r="J130"/>
  <c r="BF130" s="1"/>
  <c r="BI127"/>
  <c r="BH127"/>
  <c r="BG127"/>
  <c r="BE127"/>
  <c r="T127"/>
  <c r="R127"/>
  <c r="P127"/>
  <c r="BK127"/>
  <c r="J127"/>
  <c r="BF127" s="1"/>
  <c r="BI124"/>
  <c r="BH124"/>
  <c r="BG124"/>
  <c r="BE124"/>
  <c r="T124"/>
  <c r="R124"/>
  <c r="P124"/>
  <c r="BK124"/>
  <c r="J124"/>
  <c r="BF124" s="1"/>
  <c r="BI120"/>
  <c r="BH120"/>
  <c r="BG120"/>
  <c r="BE120"/>
  <c r="T120"/>
  <c r="T119" s="1"/>
  <c r="R120"/>
  <c r="R119" s="1"/>
  <c r="P120"/>
  <c r="P119" s="1"/>
  <c r="BK120"/>
  <c r="BK119" s="1"/>
  <c r="J119" s="1"/>
  <c r="J61" s="1"/>
  <c r="J120"/>
  <c r="BF120" s="1"/>
  <c r="BI117"/>
  <c r="BH117"/>
  <c r="BG117"/>
  <c r="BE117"/>
  <c r="T117"/>
  <c r="R117"/>
  <c r="P117"/>
  <c r="BK117"/>
  <c r="J117"/>
  <c r="BF117"/>
  <c r="BI115"/>
  <c r="BH115"/>
  <c r="BG115"/>
  <c r="BE115"/>
  <c r="T115"/>
  <c r="R115"/>
  <c r="P115"/>
  <c r="BK115"/>
  <c r="J115"/>
  <c r="BF115" s="1"/>
  <c r="BI112"/>
  <c r="BH112"/>
  <c r="BG112"/>
  <c r="BE112"/>
  <c r="T112"/>
  <c r="R112"/>
  <c r="P112"/>
  <c r="BK112"/>
  <c r="J112"/>
  <c r="BF112"/>
  <c r="BI110"/>
  <c r="BH110"/>
  <c r="BG110"/>
  <c r="BE110"/>
  <c r="T110"/>
  <c r="R110"/>
  <c r="P110"/>
  <c r="BK110"/>
  <c r="J110"/>
  <c r="BF110" s="1"/>
  <c r="BI108"/>
  <c r="BH108"/>
  <c r="BG108"/>
  <c r="BE108"/>
  <c r="T108"/>
  <c r="T107"/>
  <c r="R108"/>
  <c r="R107" s="1"/>
  <c r="P108"/>
  <c r="P107"/>
  <c r="BK108"/>
  <c r="BK107" s="1"/>
  <c r="J107" s="1"/>
  <c r="J60" s="1"/>
  <c r="J108"/>
  <c r="BF108" s="1"/>
  <c r="BI104"/>
  <c r="BH104"/>
  <c r="BG104"/>
  <c r="BE104"/>
  <c r="T104"/>
  <c r="R104"/>
  <c r="P104"/>
  <c r="BK104"/>
  <c r="J104"/>
  <c r="BF104" s="1"/>
  <c r="BI101"/>
  <c r="BH101"/>
  <c r="BG101"/>
  <c r="BE101"/>
  <c r="T101"/>
  <c r="T100" s="1"/>
  <c r="R101"/>
  <c r="R100" s="1"/>
  <c r="P101"/>
  <c r="P100" s="1"/>
  <c r="BK101"/>
  <c r="BK100" s="1"/>
  <c r="J100" s="1"/>
  <c r="J59" s="1"/>
  <c r="J101"/>
  <c r="BF101" s="1"/>
  <c r="BI99"/>
  <c r="BH99"/>
  <c r="BG99"/>
  <c r="BE99"/>
  <c r="T99"/>
  <c r="R99"/>
  <c r="P99"/>
  <c r="BK99"/>
  <c r="J99"/>
  <c r="BF99"/>
  <c r="BI97"/>
  <c r="BH97"/>
  <c r="BG97"/>
  <c r="BE97"/>
  <c r="T97"/>
  <c r="R97"/>
  <c r="P97"/>
  <c r="BK97"/>
  <c r="J97"/>
  <c r="BF97" s="1"/>
  <c r="BI95"/>
  <c r="BH95"/>
  <c r="BG95"/>
  <c r="BE95"/>
  <c r="T95"/>
  <c r="R95"/>
  <c r="P95"/>
  <c r="BK95"/>
  <c r="J95"/>
  <c r="BF95"/>
  <c r="BI91"/>
  <c r="BH91"/>
  <c r="BG91"/>
  <c r="BE91"/>
  <c r="T91"/>
  <c r="T90" s="1"/>
  <c r="R91"/>
  <c r="R90"/>
  <c r="P91"/>
  <c r="P90" s="1"/>
  <c r="P89" s="1"/>
  <c r="BK91"/>
  <c r="J91"/>
  <c r="BF91" s="1"/>
  <c r="J84"/>
  <c r="F84"/>
  <c r="F82"/>
  <c r="E80"/>
  <c r="J51"/>
  <c r="F51"/>
  <c r="F49"/>
  <c r="E47"/>
  <c r="J18"/>
  <c r="E18"/>
  <c r="F85" s="1"/>
  <c r="J17"/>
  <c r="J12"/>
  <c r="J82" s="1"/>
  <c r="E7"/>
  <c r="E45" s="1"/>
  <c r="AS51" i="1"/>
  <c r="L47"/>
  <c r="AM46"/>
  <c r="L46"/>
  <c r="AM44"/>
  <c r="L44"/>
  <c r="L42"/>
  <c r="L41"/>
  <c r="T89" i="2" l="1"/>
  <c r="R89"/>
  <c r="P171"/>
  <c r="E78"/>
  <c r="F33"/>
  <c r="BC52" i="1" s="1"/>
  <c r="BC51" s="1"/>
  <c r="AY51" s="1"/>
  <c r="F32" i="2"/>
  <c r="BB52" i="1" s="1"/>
  <c r="BB51" s="1"/>
  <c r="AX51" s="1"/>
  <c r="BK164" i="2"/>
  <c r="J164" s="1"/>
  <c r="J65" s="1"/>
  <c r="R164"/>
  <c r="BK90"/>
  <c r="BK89" s="1"/>
  <c r="J30"/>
  <c r="AV52" i="1" s="1"/>
  <c r="P123" i="2"/>
  <c r="P122" s="1"/>
  <c r="P88" s="1"/>
  <c r="AU52" i="1" s="1"/>
  <c r="AU51" s="1"/>
  <c r="T123" i="2"/>
  <c r="T122" s="1"/>
  <c r="F34"/>
  <c r="BD52" i="1" s="1"/>
  <c r="BD51" s="1"/>
  <c r="W30" s="1"/>
  <c r="BK123" i="2"/>
  <c r="J123" s="1"/>
  <c r="J63" s="1"/>
  <c r="R123"/>
  <c r="R122" s="1"/>
  <c r="W29" i="1"/>
  <c r="J31" i="2"/>
  <c r="AW52" i="1" s="1"/>
  <c r="AT52" s="1"/>
  <c r="F31" i="2"/>
  <c r="BA52" i="1" s="1"/>
  <c r="BA51" s="1"/>
  <c r="J90" i="2"/>
  <c r="J58" s="1"/>
  <c r="W28" i="1"/>
  <c r="J182" i="2"/>
  <c r="J68" s="1"/>
  <c r="BK181"/>
  <c r="J181" s="1"/>
  <c r="J67" s="1"/>
  <c r="J49"/>
  <c r="F52"/>
  <c r="F30"/>
  <c r="AZ52" i="1" s="1"/>
  <c r="AZ51" s="1"/>
  <c r="R88" i="2" l="1"/>
  <c r="T88"/>
  <c r="BK122"/>
  <c r="J122" s="1"/>
  <c r="J62" s="1"/>
  <c r="W26" i="1"/>
  <c r="AV51"/>
  <c r="J89" i="2"/>
  <c r="J57" s="1"/>
  <c r="W27" i="1"/>
  <c r="AW51"/>
  <c r="AK27" s="1"/>
  <c r="BK88" i="2" l="1"/>
  <c r="J88" s="1"/>
  <c r="J56" s="1"/>
  <c r="AT51" i="1"/>
  <c r="AK26"/>
  <c r="J27" i="2" l="1"/>
  <c r="J36" s="1"/>
  <c r="AG52" i="1" l="1"/>
  <c r="AG51" s="1"/>
  <c r="AN52" l="1"/>
  <c r="AN51"/>
  <c r="AK23"/>
  <c r="AK32" s="1"/>
</calcChain>
</file>

<file path=xl/sharedStrings.xml><?xml version="1.0" encoding="utf-8"?>
<sst xmlns="http://schemas.openxmlformats.org/spreadsheetml/2006/main" count="1657" uniqueCount="528">
  <si>
    <t>Export VZ</t>
  </si>
  <si>
    <t>List obsahuje:</t>
  </si>
  <si>
    <t>1) Rekapitulace stavby</t>
  </si>
  <si>
    <t>2) Rekapitulace objektů stavby a soupisů prací</t>
  </si>
  <si>
    <t>3.0</t>
  </si>
  <si>
    <t>ZAMOK</t>
  </si>
  <si>
    <t>False</t>
  </si>
  <si>
    <t>{bab79159-015b-4aa4-824d-6b52aff72e3e}</t>
  </si>
  <si>
    <t>0,01</t>
  </si>
  <si>
    <t>21</t>
  </si>
  <si>
    <t>15</t>
  </si>
  <si>
    <t>REKAPITULACE STAVBY</t>
  </si>
  <si>
    <t>v ---  níže se nacházejí doplnkové a pomocné údaje k sestavám  --- v</t>
  </si>
  <si>
    <t>Návod na vyplnění</t>
  </si>
  <si>
    <t>0,001</t>
  </si>
  <si>
    <t>Kód:</t>
  </si>
  <si>
    <t>18805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</si>
  <si>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</si>
  <si>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</si>
  <si>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Zateplení střešní konstrukce na BD Horní č.p.679, Ostrava-Hrabůvka</t>
  </si>
  <si>
    <t>KSO:</t>
  </si>
  <si>
    <t>803 21 13</t>
  </si>
  <si>
    <t>CC-CZ:</t>
  </si>
  <si>
    <t/>
  </si>
  <si>
    <t>Místo:</t>
  </si>
  <si>
    <t>Ostrava-Hrabůvka</t>
  </si>
  <si>
    <t>Datum:</t>
  </si>
  <si>
    <t>27. 6. 2018</t>
  </si>
  <si>
    <t>CZ-CPV:</t>
  </si>
  <si>
    <t>45211100-0stav.práce</t>
  </si>
  <si>
    <t>Zadavatel:</t>
  </si>
  <si>
    <t>IČ:</t>
  </si>
  <si>
    <t>Městský obod Ostrava-Jih</t>
  </si>
  <si>
    <t>DIČ:</t>
  </si>
  <si>
    <t>Uchazeč:</t>
  </si>
  <si>
    <t>Vyplň údaj</t>
  </si>
  <si>
    <t>Projektant:</t>
  </si>
  <si>
    <t>03886964</t>
  </si>
  <si>
    <t>CHCI-DŮM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</si>
  <si>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</si>
  <si>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</si>
  <si>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</si>
  <si>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</si>
  <si>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</si>
  <si>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</si>
  <si>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</si>
  <si>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</si>
  <si>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</si>
  <si>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</si>
  <si>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</si>
  <si>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</si>
  <si>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</si>
  <si>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</si>
  <si>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</si>
  <si>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</si>
  <si>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</si>
  <si>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</si>
  <si>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</si>
  <si>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</si>
  <si>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</si>
  <si>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</si>
  <si>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</si>
  <si>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</si>
  <si>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</si>
  <si>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</si>
  <si>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</si>
  <si>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</si>
  <si>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</si>
  <si>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</si>
  <si>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</si>
  <si>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</si>
  <si>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</si>
  <si>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</si>
  <si>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</si>
  <si>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</si>
  <si>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</si>
  <si>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</si>
  <si>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</si>
  <si>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</si>
  <si>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</si>
  <si>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</si>
  <si>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1880501</t>
  </si>
  <si>
    <t>STA</t>
  </si>
  <si>
    <t>1</t>
  </si>
  <si>
    <t>{e73b0c93-8611-484f-b5b0-9496f4b14815}</t>
  </si>
  <si>
    <t>1) Krycí list soupisu</t>
  </si>
  <si>
    <t>2) Rekapitulace</t>
  </si>
  <si>
    <t>3) Soupis prací</t>
  </si>
  <si>
    <t>Zpět na list:</t>
  </si>
  <si>
    <t>Rekapitulace stavby</t>
  </si>
  <si>
    <t>KRYCÍ LIST SOUPISU</t>
  </si>
  <si>
    <t>Objekt:</t>
  </si>
  <si>
    <t>1880501 - Zateplení střešní konstrukce na BD Horní č.p.679, Ostrava-Hrabůvka</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</si>
  <si>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</si>
  <si>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</si>
  <si>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</si>
  <si>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</si>
  <si>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</si>
  <si>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</si>
  <si>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</si>
  <si>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</si>
  <si>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</si>
  <si>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</si>
  <si>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</si>
  <si>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</si>
  <si>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762 - Konstrukce tesařské</t>
  </si>
  <si>
    <t xml:space="preserve">    764 - Konstrukce klempířské</t>
  </si>
  <si>
    <t xml:space="preserve">    766 - Konstrukce truhlářské</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</si>
  <si>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</si>
  <si>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</si>
  <si>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</si>
  <si>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</si>
  <si>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</si>
  <si>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</si>
  <si>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</si>
  <si>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</si>
  <si>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</si>
  <si>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</si>
  <si>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</si>
  <si>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</si>
  <si>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</si>
  <si>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</si>
  <si>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</si>
  <si>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</si>
  <si>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</si>
  <si>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</si>
  <si>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</si>
  <si>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</si>
  <si>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</si>
  <si>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</si>
  <si>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621221021</t>
  </si>
  <si>
    <t>Montáž kontaktního zateplení z desek z minerální vlny s podélnou orientací vláken na vnější podhledy, tloušťky desek přes 80 do 120 mm</t>
  </si>
  <si>
    <t>m2</t>
  </si>
  <si>
    <t>CS ÚRS 2018 01</t>
  </si>
  <si>
    <t>4</t>
  </si>
  <si>
    <t>2</t>
  </si>
  <si>
    <t>-140225326</t>
  </si>
  <si>
    <t>PSC</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</si>
  <si>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</si>
  <si>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VV</t>
  </si>
  <si>
    <t>N 4</t>
  </si>
  <si>
    <t>(12,2+48,8)*2*0,6</t>
  </si>
  <si>
    <t>M</t>
  </si>
  <si>
    <t>63151529</t>
  </si>
  <si>
    <t>deska izolační minerální kontaktních fasád podélné vlákno λ=0,036 tl 120mm</t>
  </si>
  <si>
    <t>8</t>
  </si>
  <si>
    <t>1924560900</t>
  </si>
  <si>
    <t>73,2*1,02 'Přepočtené koeficientem množství</t>
  </si>
  <si>
    <t>3</t>
  </si>
  <si>
    <t>644941111</t>
  </si>
  <si>
    <t>Montáž průvětrníků nebo mřížek odvětrávacích velikosti do 150 x 200 mm</t>
  </si>
  <si>
    <t>kus</t>
  </si>
  <si>
    <t>513213381</t>
  </si>
  <si>
    <t xml:space="preserve">Poznámka k souboru cen:_x000D_
1. V cenách nejsou započteny náklady na dodávku průvětrníku nebo mřížky, tyto se oceňují ve specifikaci._x000D_
</t>
  </si>
  <si>
    <t>56245640</t>
  </si>
  <si>
    <t>mřížka větrací kruhová plast 160 se síťovinou</t>
  </si>
  <si>
    <t>1899634266</t>
  </si>
  <si>
    <t>9</t>
  </si>
  <si>
    <t>Ostatní konstrukce a práce, bourání</t>
  </si>
  <si>
    <t>5</t>
  </si>
  <si>
    <t>953732215</t>
  </si>
  <si>
    <t>Prodloužení ventilací troubami plastovými DN do 160 mm</t>
  </si>
  <si>
    <t>m</t>
  </si>
  <si>
    <t>-1863384877</t>
  </si>
  <si>
    <t>N 3</t>
  </si>
  <si>
    <t>0,42*124</t>
  </si>
  <si>
    <t>971033241</t>
  </si>
  <si>
    <t>Vybourání otvorů ve zdivu základovém nebo nadzákladovém z cihel, tvárnic, příčkovek z cihel pálených na maltu vápennou nebo vápenocementovou plochy do 0,0225 m2, tl. do 300 mm</t>
  </si>
  <si>
    <t>1402939754</t>
  </si>
  <si>
    <t>D3</t>
  </si>
  <si>
    <t>48*2+14*2</t>
  </si>
  <si>
    <t>997</t>
  </si>
  <si>
    <t>Přesun sutě</t>
  </si>
  <si>
    <t>7</t>
  </si>
  <si>
    <t>997013154</t>
  </si>
  <si>
    <t>Vnitrostaveništní doprava suti a vybouraných hmot vodorovně do 50 m svisle s omezením mechanizace pro budovy a haly výšky přes 12 do 15 m</t>
  </si>
  <si>
    <t>t</t>
  </si>
  <si>
    <t>2062232049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</si>
  <si>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</si>
  <si>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</si>
  <si>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</si>
  <si>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-2058574047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</si>
  <si>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</si>
  <si>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</si>
  <si>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</si>
  <si>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-528798982</t>
  </si>
  <si>
    <t>11,621*19</t>
  </si>
  <si>
    <t>10</t>
  </si>
  <si>
    <t>997013803</t>
  </si>
  <si>
    <t>Poplatek za uložení stavebního odpadu na skládce (skládkovné) cihelného zatříděného do Katalogu odpadů pod kódem 170 102</t>
  </si>
  <si>
    <t>570691213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</si>
  <si>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</si>
  <si>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11</t>
  </si>
  <si>
    <t>997013811</t>
  </si>
  <si>
    <t>Poplatek za uložení stavebního odpadu na skládce (skládkovné) dřevěného zatříděného do Katalogu odpadů pod kódem 170 201</t>
  </si>
  <si>
    <t>1192410844</t>
  </si>
  <si>
    <t>998</t>
  </si>
  <si>
    <t>Přesun hmot</t>
  </si>
  <si>
    <t>12</t>
  </si>
  <si>
    <t>998018003</t>
  </si>
  <si>
    <t>Přesun hmot pro budovy občanské výstavby, bydlení, výrobu a služby ruční - bez užití mechanizace vodorovná dopravní vzdálenost do 100 m pro budovy s jakoukoliv nosnou konstrukcí výšky přes 12 do 24 m</t>
  </si>
  <si>
    <t>585678696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</si>
  <si>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</si>
  <si>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</si>
  <si>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</si>
  <si>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</si>
  <si>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</si>
  <si>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13</t>
  </si>
  <si>
    <t>713121121</t>
  </si>
  <si>
    <t>Montáž tepelné izolace podlah rohožemi, pásy, deskami, dílci, bloky (izolační materiál ve specifikaci) kladenými volně dvouvrstvá</t>
  </si>
  <si>
    <t>16</t>
  </si>
  <si>
    <t>-267141037</t>
  </si>
  <si>
    <t xml:space="preserve">Poznámka k souboru cen:_x000D_
1. Množství tepelné izolace podlah okrajovými pásky k ceně -1211 se určuje v m projektované délky obložení (bez přesahů) na obvodu podlahy._x000D_
</t>
  </si>
  <si>
    <t>12,2*48,8</t>
  </si>
  <si>
    <t>14</t>
  </si>
  <si>
    <t>63150849</t>
  </si>
  <si>
    <t>pás tepelný pro všechny druhy nezatížených izolací  λ=0,039 tl 100mm</t>
  </si>
  <si>
    <t>32</t>
  </si>
  <si>
    <t>800861144</t>
  </si>
  <si>
    <t>63150852</t>
  </si>
  <si>
    <t>pás tepelný pro všechny druhy nezatížených izolací λ=0,039 tl 160mm</t>
  </si>
  <si>
    <t>-1083562344</t>
  </si>
  <si>
    <t>713121131</t>
  </si>
  <si>
    <t>Montáž tepelné izolace podlah parotěsnými reflexními pásy, tloušťka izolace do 5 mm</t>
  </si>
  <si>
    <t>-35128497</t>
  </si>
  <si>
    <t>17</t>
  </si>
  <si>
    <t>28355306</t>
  </si>
  <si>
    <t>pás podlahový parotěsný tepelně izolační s reflexní Al vrstvou 25 x 0,97 m, tl. 5 mm</t>
  </si>
  <si>
    <t>-1659068279</t>
  </si>
  <si>
    <t>18</t>
  </si>
  <si>
    <t>998713103</t>
  </si>
  <si>
    <t>Přesun hmot pro izolace tepelné stanovený z hmotnosti přesunovaného materiálu vodorovná dopravní vzdálenost do 50 m v objektech výšky přes 12 m do 24 m</t>
  </si>
  <si>
    <t>-1949614343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</si>
  <si>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</si>
  <si>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</si>
  <si>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</si>
  <si>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19</t>
  </si>
  <si>
    <t>762083111</t>
  </si>
  <si>
    <t>Práce společné pro tesařské konstrukce impregnace řeziva máčením proti dřevokaznému hmyzu a houbám, třída ohrožení 1 a 2 (dřevo v interiéru)</t>
  </si>
  <si>
    <t>m3</t>
  </si>
  <si>
    <t>-1074308663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</si>
  <si>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</si>
  <si>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20</t>
  </si>
  <si>
    <t>762332134</t>
  </si>
  <si>
    <t>Montáž vázaných konstrukcí krovů střech pultových, sedlových, valbových, stanových čtvercového nebo obdélníkového půdorysu, z řeziva hraněného průřezové plochy přes 288 do 450 cm2</t>
  </si>
  <si>
    <t>778688857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</si>
  <si>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</si>
  <si>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N 5</t>
  </si>
  <si>
    <t>3,85*2</t>
  </si>
  <si>
    <t>60512121</t>
  </si>
  <si>
    <t>řezivo jehličnaté hranol jakost I-II dl 4-5m</t>
  </si>
  <si>
    <t>-864805064</t>
  </si>
  <si>
    <t>7,700*0,12*0,26</t>
  </si>
  <si>
    <t>0,24*1,08 'Přepočtené koeficientem množství</t>
  </si>
  <si>
    <t>22</t>
  </si>
  <si>
    <t>762341931</t>
  </si>
  <si>
    <t>Bednění a laťování střech vyřezání jednotlivých otvorů bez rozebrání krytiny v bednění z prken tl. do 32 mm, otvoru plochy jednotlivě do 1 m2</t>
  </si>
  <si>
    <t>-1216267246</t>
  </si>
  <si>
    <t xml:space="preserve">Poznámka k souboru cen:_x000D_
1. U položek vyřezání otvorů v bednění -1931 až -1963 se množství měrných jednotek určuje v m součtem délek jednotlivých řezů._x000D_
</t>
  </si>
  <si>
    <t>D 1</t>
  </si>
  <si>
    <t>3,14*0,355*3</t>
  </si>
  <si>
    <t>23</t>
  </si>
  <si>
    <t>762395000</t>
  </si>
  <si>
    <t>Spojovací prostředky krovů, bednění a laťování, nadstřešních konstrukcí svory, prkna, hřebíky, pásová ocel, vruty</t>
  </si>
  <si>
    <t>-708694366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</si>
  <si>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</si>
  <si>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24</t>
  </si>
  <si>
    <t>762421818</t>
  </si>
  <si>
    <t>Demontáž obložení stropů nebo střešních podhledů z dřevoštěpkových desek šroubovaných na sraz, tloušťka desky přes 15 mm</t>
  </si>
  <si>
    <t>252820031</t>
  </si>
  <si>
    <t xml:space="preserve">Poznámka k souboru cen:_x000D_
1. V cenách nejsou započteny náklady na odstranění tepelné izolace ze stropů; tyto se oceňují cenami části B01 katalogu 800–713 Izolace tepelné._x000D_
</t>
  </si>
  <si>
    <t>D4</t>
  </si>
  <si>
    <t>25</t>
  </si>
  <si>
    <t>762511263</t>
  </si>
  <si>
    <t>Podlahové konstrukce podkladové z dřevoštěpkových desek OSB jednovrstvých šroubovaných na pero a drážku nebroušených, tloušťky desky 15 mm</t>
  </si>
  <si>
    <t>1520944040</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</si>
  <si>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59-5001._x000D_
</t>
  </si>
  <si>
    <t>N 6</t>
  </si>
  <si>
    <t>3,85*0,94</t>
  </si>
  <si>
    <t>26</t>
  </si>
  <si>
    <t>998762103</t>
  </si>
  <si>
    <t>Přesun hmot pro konstrukce tesařské stanovený z hmotnosti přesunovaného materiálu vodorovná dopravní vzdálenost do 50 m v objektech výšky přes 12 do 24 m</t>
  </si>
  <si>
    <t>-1960334070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</si>
  <si>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</si>
  <si>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</si>
  <si>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</si>
  <si>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27</t>
  </si>
  <si>
    <t>764002821</t>
  </si>
  <si>
    <t>Demontáž klempířských konstrukcí střešního výlezu do suti</t>
  </si>
  <si>
    <t>1383924950</t>
  </si>
  <si>
    <t>28</t>
  </si>
  <si>
    <t>764326442</t>
  </si>
  <si>
    <t>1334584030</t>
  </si>
  <si>
    <t xml:space="preserve">Poznámka k souboru cen:_x000D_
1. V cenách jsou započteny i náklady na dodávku základny, stavitelného krku a hlavice._x000D_
</t>
  </si>
  <si>
    <t>29</t>
  </si>
  <si>
    <t>PRC</t>
  </si>
  <si>
    <t>kpl</t>
  </si>
  <si>
    <t>vlastní</t>
  </si>
  <si>
    <t>1372630410</t>
  </si>
  <si>
    <t>30</t>
  </si>
  <si>
    <t>998764103</t>
  </si>
  <si>
    <t>Přesun hmot pro konstrukce klempířské stanovený z hmotnosti přesunovaného materiálu vodorovná dopravní vzdálenost do 50 m v objektech výšky přes 12 do 24 m</t>
  </si>
  <si>
    <t>532237696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</si>
  <si>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</si>
  <si>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</si>
  <si>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</si>
  <si>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31</t>
  </si>
  <si>
    <t>766231113</t>
  </si>
  <si>
    <t>851877575</t>
  </si>
  <si>
    <t>61233174</t>
  </si>
  <si>
    <t>1781032654</t>
  </si>
  <si>
    <t>33</t>
  </si>
  <si>
    <t>766231814</t>
  </si>
  <si>
    <t xml:space="preserve">Demontáž výlezu na půdu </t>
  </si>
  <si>
    <t>1136845099</t>
  </si>
  <si>
    <t>34</t>
  </si>
  <si>
    <t>766671001</t>
  </si>
  <si>
    <t>Montáž střešních oken dřevěných nebo plastových kyvných, výklopných/kyvných s okenním rámem a lemováním, s plisovaným límcem, s napojením na krytinu do krytiny ploché, rozměru 55 x 78 cm</t>
  </si>
  <si>
    <t>61990395</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</si>
  <si>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</si>
  <si>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35</t>
  </si>
  <si>
    <t>61140607 PRC</t>
  </si>
  <si>
    <t>výlez střešní pro sklon střechy 15-85 stupňů 600x700mm zateplený</t>
  </si>
  <si>
    <t>1909663024</t>
  </si>
  <si>
    <t>36</t>
  </si>
  <si>
    <t>998766103</t>
  </si>
  <si>
    <t>Přesun hmot pro konstrukce truhlářské stanovený z hmotnosti přesunovaného materiálu vodorovná dopravní vzdálenost do 50 m v objektech výšky přes 12 do 24 m</t>
  </si>
  <si>
    <t>-1433714388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</si>
  <si>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</si>
  <si>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Práce a dodávky M</t>
  </si>
  <si>
    <t>21-M</t>
  </si>
  <si>
    <t>Elektromontáže</t>
  </si>
  <si>
    <t>37</t>
  </si>
  <si>
    <t>21 M</t>
  </si>
  <si>
    <t>soubor</t>
  </si>
  <si>
    <t>64</t>
  </si>
  <si>
    <t>834841733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</si>
  <si>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</si>
  <si>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</si>
  <si>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</si>
  <si>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</si>
  <si>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</si>
  <si>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</si>
  <si>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</si>
  <si>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</si>
  <si>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</si>
  <si>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</si>
  <si>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</si>
  <si>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</si>
  <si>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</si>
  <si>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</si>
  <si>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</si>
  <si>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</si>
  <si>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</si>
  <si>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</si>
  <si>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</si>
  <si>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</si>
  <si>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</si>
  <si>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</si>
  <si>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</si>
  <si>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</si>
  <si>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</si>
  <si>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</si>
  <si>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</si>
  <si>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</si>
  <si>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</si>
  <si>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</si>
  <si>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</si>
  <si>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</si>
  <si>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</si>
  <si>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</si>
  <si>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</si>
  <si>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</si>
  <si>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</si>
  <si>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</si>
  <si>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</si>
  <si>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</si>
  <si>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</si>
  <si>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</si>
  <si>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</si>
  <si>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</si>
  <si>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</si>
  <si>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</si>
  <si>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</si>
  <si>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</si>
  <si>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</si>
  <si>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</si>
  <si>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</si>
  <si>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</si>
  <si>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</si>
  <si>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</si>
  <si>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</si>
  <si>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</si>
  <si>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</si>
  <si>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</si>
  <si>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</si>
  <si>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</si>
  <si>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</si>
  <si>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</si>
  <si>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</si>
  <si>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</si>
  <si>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</si>
  <si>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</si>
  <si>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</si>
  <si>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</si>
  <si>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</si>
  <si>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</si>
  <si>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</si>
  <si>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</si>
  <si>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</si>
  <si>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</si>
  <si>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</si>
  <si>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</si>
  <si>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</si>
  <si>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</si>
  <si>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</si>
  <si>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</si>
  <si>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</si>
  <si>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</si>
  <si>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</si>
  <si>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</si>
  <si>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</si>
  <si>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</si>
  <si>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</si>
  <si>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</si>
  <si>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</si>
  <si>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</si>
  <si>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</si>
  <si>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</si>
  <si>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</si>
  <si>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</si>
  <si>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</si>
  <si>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</si>
  <si>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</si>
  <si>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</si>
  <si>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</si>
  <si>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</si>
  <si>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</si>
  <si>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</si>
  <si>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</si>
  <si>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</si>
  <si>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</si>
  <si>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</si>
  <si>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</si>
  <si>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</si>
  <si>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</si>
  <si>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</si>
  <si>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</si>
  <si>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</si>
  <si>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</si>
  <si>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</si>
  <si>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</si>
  <si>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</si>
  <si>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</si>
  <si>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</si>
  <si>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</si>
  <si>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</si>
  <si>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</si>
  <si>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</si>
  <si>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</si>
  <si>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</si>
  <si>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</si>
  <si>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</si>
  <si>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</si>
  <si>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</si>
  <si>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</si>
  <si>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</si>
  <si>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</si>
  <si>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</si>
  <si>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</si>
  <si>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</si>
  <si>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</si>
  <si>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</si>
  <si>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</si>
  <si>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</si>
  <si>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</si>
  <si>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</si>
  <si>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</si>
  <si>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</si>
  <si>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</si>
  <si>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</si>
  <si>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</si>
  <si>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</si>
  <si>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</si>
  <si>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</si>
  <si>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</si>
  <si>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</si>
  <si>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</si>
  <si>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</si>
  <si>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</si>
  <si>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</si>
  <si>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</si>
  <si>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</si>
  <si>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</si>
  <si>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</si>
  <si>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</si>
  <si>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</si>
  <si>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</si>
  <si>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</si>
  <si>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</si>
  <si>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</si>
  <si>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</si>
  <si>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</si>
  <si>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</si>
  <si>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</si>
  <si>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</si>
  <si>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</si>
  <si>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</si>
  <si>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</si>
  <si>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</si>
  <si>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</si>
  <si>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</si>
  <si>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</si>
  <si>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</si>
  <si>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</si>
  <si>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</si>
  <si>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</si>
  <si>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</si>
  <si>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</si>
  <si>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</si>
  <si>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595,36*1,02 'Přepočtené koeficientem množství</t>
  </si>
  <si>
    <t>595,36*1,05 'Přepočtené koeficientem množství</t>
  </si>
  <si>
    <t>Ventilační turbína z hliníkového plechu s lemováním na střechách s krytinou skládanou mimo prejzovou nebo z plechu, průměru přes 300 mm do 350 mm  - ve výkrese N1</t>
  </si>
  <si>
    <t>Dodání hybridní ventilační turbíny s el.pohonem prům 355mm  - ve výkrese N1</t>
  </si>
  <si>
    <t>Montáž sklápěcich schodů na půdu s vyřezáním otvoru a kompletizací - ve výkrese N2</t>
  </si>
  <si>
    <t xml:space="preserve">Poznámka k souboru cen:_x000D_
1. V ceně -1113 je započtena dodávka montážního materiálu, tato se oceňuje ve specifikaci._x000D_
2. V ceně -1113 je započteno olištování; toto olištování se oceňuje cenami 766 69-9741 až -9742 Překrytí spár lištou._x000D_
</t>
  </si>
  <si>
    <t>uzávěr prostupový protipožární s plechovým víkem s protipožární,protihlukovou a zateplovací vložkou včetně skladacích výlezových schodů - ve výkrese N2</t>
  </si>
  <si>
    <t>Připojení ventilační turbíny + uzemnění - ve výkrese N1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</si>
</sst>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7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167" fontId="0" fillId="0" borderId="28" xfId="0" applyNumberFormat="1" applyBorder="1" applyAlignment="1" applyProtection="1">
      <alignment vertical="center"/>
    </xf>
    <xf numFmtId="0" fontId="0" fillId="0" borderId="28" xfId="0" applyBorder="1" applyAlignment="1" applyProtection="1">
      <alignment horizontal="left" vertical="center" wrapText="1"/>
    </xf>
    <xf numFmtId="0" fontId="3" fillId="0" borderId="0" xfId="0" applyFont="1" applyBorder="1" applyAlignment="1" applyProtection="1">
      <alignment horizontal="left" vertical="top" wrapText="1"/>
    </xf>
    <xf numFmtId="0" fontId="0" fillId="0" borderId="0" xfId="0" applyBorder="1" applyProtection="1"/>
    <xf numFmtId="0" fontId="25" fillId="0" borderId="0" xfId="0" applyFont="1" applyAlignment="1" applyProtection="1">
      <alignment horizontal="left" vertical="center" wrapText="1"/>
    </xf>
    <xf numFmtId="4" fontId="18" fillId="0" borderId="0" xfId="0" applyNumberFormat="1"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0" borderId="0" xfId="0"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9"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38" fillId="0" borderId="34" xfId="0" applyFont="1" applyBorder="1" applyAlignment="1" applyProtection="1">
      <alignment horizontal="left" wrapText="1"/>
      <protection locked="0"/>
    </xf>
    <xf numFmtId="49" fontId="39" fillId="0" borderId="1" xfId="0" applyNumberFormat="1"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8" fillId="0" borderId="34" xfId="0" applyFont="1" applyBorder="1" applyAlignment="1" applyProtection="1">
      <alignment horizontal="left"/>
      <protection locked="0"/>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pageSetUpPr fitToPage="1"/>
  </sheetPr>
  <dimension ref="A1:CM54"/>
  <sheetViews>
    <sheetView showGridLines="0" workbookViewId="0">
      <pane ySplit="1" topLeftCell="A20" activePane="bottomLeft" state="frozen"/>
      <selection pane="bottomLeft" activeCell="AN51" sqref="AN51:AP51"/>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47"/>
      <c r="AS2" s="347"/>
      <c r="AT2" s="347"/>
      <c r="AU2" s="347"/>
      <c r="AV2" s="347"/>
      <c r="AW2" s="347"/>
      <c r="AX2" s="347"/>
      <c r="AY2" s="347"/>
      <c r="AZ2" s="347"/>
      <c r="BA2" s="347"/>
      <c r="BB2" s="347"/>
      <c r="BC2" s="347"/>
      <c r="BD2" s="347"/>
      <c r="BE2" s="347"/>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48" t="s">
        <v>16</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27"/>
      <c r="AQ5" s="29"/>
      <c r="BE5" s="341" t="s">
        <v>17</v>
      </c>
      <c r="BS5" s="22" t="s">
        <v>8</v>
      </c>
    </row>
    <row r="6" spans="1:74" ht="36.950000000000003" customHeight="1">
      <c r="B6" s="26"/>
      <c r="C6" s="27"/>
      <c r="D6" s="34" t="s">
        <v>18</v>
      </c>
      <c r="E6" s="27"/>
      <c r="F6" s="27"/>
      <c r="G6" s="27"/>
      <c r="H6" s="27"/>
      <c r="I6" s="27"/>
      <c r="J6" s="27"/>
      <c r="K6" s="317" t="s">
        <v>19</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27"/>
      <c r="AQ6" s="29"/>
      <c r="BE6" s="342"/>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42"/>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42"/>
      <c r="BS8" s="22" t="s">
        <v>8</v>
      </c>
    </row>
    <row r="9" spans="1:74" ht="29.25" customHeight="1">
      <c r="B9" s="26"/>
      <c r="C9" s="27"/>
      <c r="D9" s="32" t="s">
        <v>28</v>
      </c>
      <c r="E9" s="27"/>
      <c r="F9" s="27"/>
      <c r="G9" s="27"/>
      <c r="H9" s="27"/>
      <c r="I9" s="27"/>
      <c r="J9" s="27"/>
      <c r="K9" s="37" t="s">
        <v>29</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42"/>
      <c r="BS9" s="22" t="s">
        <v>8</v>
      </c>
    </row>
    <row r="10" spans="1:74" ht="14.45" customHeight="1">
      <c r="B10" s="26"/>
      <c r="C10" s="27"/>
      <c r="D10" s="35" t="s">
        <v>30</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31</v>
      </c>
      <c r="AL10" s="27"/>
      <c r="AM10" s="27"/>
      <c r="AN10" s="33" t="s">
        <v>23</v>
      </c>
      <c r="AO10" s="27"/>
      <c r="AP10" s="27"/>
      <c r="AQ10" s="29"/>
      <c r="BE10" s="342"/>
      <c r="BS10" s="22" t="s">
        <v>8</v>
      </c>
    </row>
    <row r="11" spans="1:74" ht="18.399999999999999" customHeight="1">
      <c r="B11" s="26"/>
      <c r="C11" s="27"/>
      <c r="D11" s="27"/>
      <c r="E11" s="33" t="s">
        <v>32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33</v>
      </c>
      <c r="AL11" s="27"/>
      <c r="AM11" s="27"/>
      <c r="AN11" s="33" t="s">
        <v>23</v>
      </c>
      <c r="AO11" s="27"/>
      <c r="AP11" s="27"/>
      <c r="AQ11" s="29"/>
      <c r="BE11" s="342"/>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42"/>
      <c r="BS12" s="22" t="s">
        <v>8</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31</v>
      </c>
      <c r="AL13" s="27"/>
      <c r="AM13" s="27"/>
      <c r="AN13" s="38" t="s">
        <v>35</v>
      </c>
      <c r="AO13" s="27"/>
      <c r="AP13" s="27"/>
      <c r="AQ13" s="29"/>
      <c r="BE13" s="342"/>
      <c r="BS13" s="22" t="s">
        <v>8</v>
      </c>
    </row>
    <row r="14" spans="1:74" ht="15">
      <c r="B14" s="26"/>
      <c r="C14" s="27"/>
      <c r="D14" s="27"/>
      <c r="E14" s="349" t="s">
        <v>35</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 t="s">
        <v>33</v>
      </c>
      <c r="AL14" s="27"/>
      <c r="AM14" s="27"/>
      <c r="AN14" s="38" t="s">
        <v>35</v>
      </c>
      <c r="AO14" s="27"/>
      <c r="AP14" s="27"/>
      <c r="AQ14" s="29"/>
      <c r="BE14" s="342"/>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42"/>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31</v>
      </c>
      <c r="AL16" s="27"/>
      <c r="AM16" s="27"/>
      <c r="AN16" s="33" t="s">
        <v>37</v>
      </c>
      <c r="AO16" s="27"/>
      <c r="AP16" s="27"/>
      <c r="AQ16" s="29"/>
      <c r="BE16" s="342"/>
      <c r="BS16" s="22" t="s">
        <v>6</v>
      </c>
    </row>
    <row r="17" spans="2:71" ht="18.399999999999999" customHeight="1">
      <c r="B17" s="26"/>
      <c r="C17" s="27"/>
      <c r="D17" s="27"/>
      <c r="E17" s="33" t="s">
        <v>38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33</v>
      </c>
      <c r="AL17" s="27"/>
      <c r="AM17" s="27"/>
      <c r="AN17" s="33" t="s">
        <v>23</v>
      </c>
      <c r="AO17" s="27"/>
      <c r="AP17" s="27"/>
      <c r="AQ17" s="29"/>
      <c r="BE17" s="342"/>
      <c r="BS17" s="22" t="s">
        <v>39</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42"/>
      <c r="BS18" s="22" t="s">
        <v>8</v>
      </c>
    </row>
    <row r="19" spans="2:71" ht="14.45" customHeight="1">
      <c r="B19" s="26"/>
      <c r="C19" s="27"/>
      <c r="D19" s="35"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42"/>
      <c r="BS19" s="22" t="s">
        <v>8</v>
      </c>
    </row>
    <row r="20" spans="2:71" ht="57" customHeight="1">
      <c r="B20" s="26"/>
      <c r="C20" s="27"/>
      <c r="D20" s="27"/>
      <c r="E20" s="351" t="s">
        <v>41</v>
      </c>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27"/>
      <c r="AP20" s="27"/>
      <c r="AQ20" s="29"/>
      <c r="BE20" s="342"/>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42"/>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342"/>
    </row>
    <row r="23" spans="2:71" s="1" customFormat="1" ht="25.9" customHeight="1">
      <c r="B23" s="40"/>
      <c r="C23" s="41"/>
      <c r="D23" s="42" t="s">
        <v>42</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2">
        <f>ROUND(AG51,2)</f>
        <v>0</v>
      </c>
      <c r="AL23" s="353"/>
      <c r="AM23" s="353"/>
      <c r="AN23" s="353"/>
      <c r="AO23" s="353"/>
      <c r="AP23" s="41"/>
      <c r="AQ23" s="44"/>
      <c r="BE23" s="34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2"/>
    </row>
    <row r="25" spans="2:71" s="1" customFormat="1">
      <c r="B25" s="40"/>
      <c r="C25" s="41"/>
      <c r="D25" s="41"/>
      <c r="E25" s="41"/>
      <c r="F25" s="41"/>
      <c r="G25" s="41"/>
      <c r="H25" s="41"/>
      <c r="I25" s="41"/>
      <c r="J25" s="41"/>
      <c r="K25" s="41"/>
      <c r="L25" s="354" t="s">
        <v>43</v>
      </c>
      <c r="M25" s="354"/>
      <c r="N25" s="354"/>
      <c r="O25" s="354"/>
      <c r="P25" s="41"/>
      <c r="Q25" s="41"/>
      <c r="R25" s="41"/>
      <c r="S25" s="41"/>
      <c r="T25" s="41"/>
      <c r="U25" s="41"/>
      <c r="V25" s="41"/>
      <c r="W25" s="354" t="s">
        <v>44</v>
      </c>
      <c r="X25" s="354"/>
      <c r="Y25" s="354"/>
      <c r="Z25" s="354"/>
      <c r="AA25" s="354"/>
      <c r="AB25" s="354"/>
      <c r="AC25" s="354"/>
      <c r="AD25" s="354"/>
      <c r="AE25" s="354"/>
      <c r="AF25" s="41"/>
      <c r="AG25" s="41"/>
      <c r="AH25" s="41"/>
      <c r="AI25" s="41"/>
      <c r="AJ25" s="41"/>
      <c r="AK25" s="354" t="s">
        <v>45</v>
      </c>
      <c r="AL25" s="354"/>
      <c r="AM25" s="354"/>
      <c r="AN25" s="354"/>
      <c r="AO25" s="354"/>
      <c r="AP25" s="41"/>
      <c r="AQ25" s="44"/>
      <c r="BE25" s="342"/>
    </row>
    <row r="26" spans="2:71" s="2" customFormat="1" ht="14.45" customHeight="1">
      <c r="B26" s="46"/>
      <c r="C26" s="47"/>
      <c r="D26" s="48" t="s">
        <v>46</v>
      </c>
      <c r="E26" s="47"/>
      <c r="F26" s="48" t="s">
        <v>47</v>
      </c>
      <c r="G26" s="47"/>
      <c r="H26" s="47"/>
      <c r="I26" s="47"/>
      <c r="J26" s="47"/>
      <c r="K26" s="47"/>
      <c r="L26" s="322">
        <v>0.21</v>
      </c>
      <c r="M26" s="321"/>
      <c r="N26" s="321"/>
      <c r="O26" s="321"/>
      <c r="P26" s="47"/>
      <c r="Q26" s="47"/>
      <c r="R26" s="47"/>
      <c r="S26" s="47"/>
      <c r="T26" s="47"/>
      <c r="U26" s="47"/>
      <c r="V26" s="47"/>
      <c r="W26" s="320">
        <f>ROUND(AZ51,2)</f>
        <v>0</v>
      </c>
      <c r="X26" s="321"/>
      <c r="Y26" s="321"/>
      <c r="Z26" s="321"/>
      <c r="AA26" s="321"/>
      <c r="AB26" s="321"/>
      <c r="AC26" s="321"/>
      <c r="AD26" s="321"/>
      <c r="AE26" s="321"/>
      <c r="AF26" s="47"/>
      <c r="AG26" s="47"/>
      <c r="AH26" s="47"/>
      <c r="AI26" s="47"/>
      <c r="AJ26" s="47"/>
      <c r="AK26" s="320">
        <f>ROUND(AV51,2)</f>
        <v>0</v>
      </c>
      <c r="AL26" s="321"/>
      <c r="AM26" s="321"/>
      <c r="AN26" s="321"/>
      <c r="AO26" s="321"/>
      <c r="AP26" s="47"/>
      <c r="AQ26" s="49"/>
      <c r="BE26" s="342"/>
    </row>
    <row r="27" spans="2:71" s="2" customFormat="1" ht="14.45" customHeight="1">
      <c r="B27" s="46"/>
      <c r="C27" s="47"/>
      <c r="D27" s="47"/>
      <c r="E27" s="47"/>
      <c r="F27" s="48" t="s">
        <v>48</v>
      </c>
      <c r="G27" s="47"/>
      <c r="H27" s="47"/>
      <c r="I27" s="47"/>
      <c r="J27" s="47"/>
      <c r="K27" s="47"/>
      <c r="L27" s="322">
        <v>0.15</v>
      </c>
      <c r="M27" s="321"/>
      <c r="N27" s="321"/>
      <c r="O27" s="321"/>
      <c r="P27" s="47"/>
      <c r="Q27" s="47"/>
      <c r="R27" s="47"/>
      <c r="S27" s="47"/>
      <c r="T27" s="47"/>
      <c r="U27" s="47"/>
      <c r="V27" s="47"/>
      <c r="W27" s="320">
        <f>ROUND(BA51,2)</f>
        <v>0</v>
      </c>
      <c r="X27" s="321"/>
      <c r="Y27" s="321"/>
      <c r="Z27" s="321"/>
      <c r="AA27" s="321"/>
      <c r="AB27" s="321"/>
      <c r="AC27" s="321"/>
      <c r="AD27" s="321"/>
      <c r="AE27" s="321"/>
      <c r="AF27" s="47"/>
      <c r="AG27" s="47"/>
      <c r="AH27" s="47"/>
      <c r="AI27" s="47"/>
      <c r="AJ27" s="47"/>
      <c r="AK27" s="320">
        <f>ROUND(AW51,2)</f>
        <v>0</v>
      </c>
      <c r="AL27" s="321"/>
      <c r="AM27" s="321"/>
      <c r="AN27" s="321"/>
      <c r="AO27" s="321"/>
      <c r="AP27" s="47"/>
      <c r="AQ27" s="49"/>
      <c r="BE27" s="342"/>
    </row>
    <row r="28" spans="2:71" s="2" customFormat="1" ht="14.45" hidden="1" customHeight="1">
      <c r="B28" s="46"/>
      <c r="C28" s="47"/>
      <c r="D28" s="47"/>
      <c r="E28" s="47"/>
      <c r="F28" s="48" t="s">
        <v>49</v>
      </c>
      <c r="G28" s="47"/>
      <c r="H28" s="47"/>
      <c r="I28" s="47"/>
      <c r="J28" s="47"/>
      <c r="K28" s="47"/>
      <c r="L28" s="322">
        <v>0.21</v>
      </c>
      <c r="M28" s="321"/>
      <c r="N28" s="321"/>
      <c r="O28" s="321"/>
      <c r="P28" s="47"/>
      <c r="Q28" s="47"/>
      <c r="R28" s="47"/>
      <c r="S28" s="47"/>
      <c r="T28" s="47"/>
      <c r="U28" s="47"/>
      <c r="V28" s="47"/>
      <c r="W28" s="320">
        <f>ROUND(BB51,2)</f>
        <v>0</v>
      </c>
      <c r="X28" s="321"/>
      <c r="Y28" s="321"/>
      <c r="Z28" s="321"/>
      <c r="AA28" s="321"/>
      <c r="AB28" s="321"/>
      <c r="AC28" s="321"/>
      <c r="AD28" s="321"/>
      <c r="AE28" s="321"/>
      <c r="AF28" s="47"/>
      <c r="AG28" s="47"/>
      <c r="AH28" s="47"/>
      <c r="AI28" s="47"/>
      <c r="AJ28" s="47"/>
      <c r="AK28" s="320">
        <v>0</v>
      </c>
      <c r="AL28" s="321"/>
      <c r="AM28" s="321"/>
      <c r="AN28" s="321"/>
      <c r="AO28" s="321"/>
      <c r="AP28" s="47"/>
      <c r="AQ28" s="49"/>
      <c r="BE28" s="342"/>
    </row>
    <row r="29" spans="2:71" s="2" customFormat="1" ht="14.45" hidden="1" customHeight="1">
      <c r="B29" s="46"/>
      <c r="C29" s="47"/>
      <c r="D29" s="47"/>
      <c r="E29" s="47"/>
      <c r="F29" s="48" t="s">
        <v>50</v>
      </c>
      <c r="G29" s="47"/>
      <c r="H29" s="47"/>
      <c r="I29" s="47"/>
      <c r="J29" s="47"/>
      <c r="K29" s="47"/>
      <c r="L29" s="322">
        <v>0.15</v>
      </c>
      <c r="M29" s="321"/>
      <c r="N29" s="321"/>
      <c r="O29" s="321"/>
      <c r="P29" s="47"/>
      <c r="Q29" s="47"/>
      <c r="R29" s="47"/>
      <c r="S29" s="47"/>
      <c r="T29" s="47"/>
      <c r="U29" s="47"/>
      <c r="V29" s="47"/>
      <c r="W29" s="320">
        <f>ROUND(BC51,2)</f>
        <v>0</v>
      </c>
      <c r="X29" s="321"/>
      <c r="Y29" s="321"/>
      <c r="Z29" s="321"/>
      <c r="AA29" s="321"/>
      <c r="AB29" s="321"/>
      <c r="AC29" s="321"/>
      <c r="AD29" s="321"/>
      <c r="AE29" s="321"/>
      <c r="AF29" s="47"/>
      <c r="AG29" s="47"/>
      <c r="AH29" s="47"/>
      <c r="AI29" s="47"/>
      <c r="AJ29" s="47"/>
      <c r="AK29" s="320">
        <v>0</v>
      </c>
      <c r="AL29" s="321"/>
      <c r="AM29" s="321"/>
      <c r="AN29" s="321"/>
      <c r="AO29" s="321"/>
      <c r="AP29" s="47"/>
      <c r="AQ29" s="49"/>
      <c r="BE29" s="342"/>
    </row>
    <row r="30" spans="2:71" s="2" customFormat="1" ht="14.45" hidden="1" customHeight="1">
      <c r="B30" s="46"/>
      <c r="C30" s="47"/>
      <c r="D30" s="47"/>
      <c r="E30" s="47"/>
      <c r="F30" s="48" t="s">
        <v>51</v>
      </c>
      <c r="G30" s="47"/>
      <c r="H30" s="47"/>
      <c r="I30" s="47"/>
      <c r="J30" s="47"/>
      <c r="K30" s="47"/>
      <c r="L30" s="322">
        <v>0</v>
      </c>
      <c r="M30" s="321"/>
      <c r="N30" s="321"/>
      <c r="O30" s="321"/>
      <c r="P30" s="47"/>
      <c r="Q30" s="47"/>
      <c r="R30" s="47"/>
      <c r="S30" s="47"/>
      <c r="T30" s="47"/>
      <c r="U30" s="47"/>
      <c r="V30" s="47"/>
      <c r="W30" s="320">
        <f>ROUND(BD51,2)</f>
        <v>0</v>
      </c>
      <c r="X30" s="321"/>
      <c r="Y30" s="321"/>
      <c r="Z30" s="321"/>
      <c r="AA30" s="321"/>
      <c r="AB30" s="321"/>
      <c r="AC30" s="321"/>
      <c r="AD30" s="321"/>
      <c r="AE30" s="321"/>
      <c r="AF30" s="47"/>
      <c r="AG30" s="47"/>
      <c r="AH30" s="47"/>
      <c r="AI30" s="47"/>
      <c r="AJ30" s="47"/>
      <c r="AK30" s="320">
        <v>0</v>
      </c>
      <c r="AL30" s="321"/>
      <c r="AM30" s="321"/>
      <c r="AN30" s="321"/>
      <c r="AO30" s="321"/>
      <c r="AP30" s="47"/>
      <c r="AQ30" s="49"/>
      <c r="BE30" s="34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2"/>
    </row>
    <row r="32" spans="2:71" s="1" customFormat="1" ht="25.9" customHeight="1">
      <c r="B32" s="40"/>
      <c r="C32" s="50"/>
      <c r="D32" s="51" t="s">
        <v>52</v>
      </c>
      <c r="E32" s="52"/>
      <c r="F32" s="52"/>
      <c r="G32" s="52"/>
      <c r="H32" s="52"/>
      <c r="I32" s="52"/>
      <c r="J32" s="52"/>
      <c r="K32" s="52"/>
      <c r="L32" s="52"/>
      <c r="M32" s="52"/>
      <c r="N32" s="52"/>
      <c r="O32" s="52"/>
      <c r="P32" s="52"/>
      <c r="Q32" s="52"/>
      <c r="R32" s="52"/>
      <c r="S32" s="52"/>
      <c r="T32" s="53" t="s">
        <v>53</v>
      </c>
      <c r="U32" s="52"/>
      <c r="V32" s="52"/>
      <c r="W32" s="52"/>
      <c r="X32" s="343" t="s">
        <v>54</v>
      </c>
      <c r="Y32" s="344"/>
      <c r="Z32" s="344"/>
      <c r="AA32" s="344"/>
      <c r="AB32" s="344"/>
      <c r="AC32" s="52"/>
      <c r="AD32" s="52"/>
      <c r="AE32" s="52"/>
      <c r="AF32" s="52"/>
      <c r="AG32" s="52"/>
      <c r="AH32" s="52"/>
      <c r="AI32" s="52"/>
      <c r="AJ32" s="52"/>
      <c r="AK32" s="345">
        <f>SUM(AK23:AK30)</f>
        <v>0</v>
      </c>
      <c r="AL32" s="344"/>
      <c r="AM32" s="344"/>
      <c r="AN32" s="344"/>
      <c r="AO32" s="346"/>
      <c r="AP32" s="50"/>
      <c r="AQ32" s="54"/>
      <c r="BE32" s="34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55</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18805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27" t="str">
        <f>K6</f>
        <v>Zateplení střešní konstrukce na BD Horní č.p.679, Ostrava-Hrabůvka</v>
      </c>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24</v>
      </c>
      <c r="D44" s="62"/>
      <c r="E44" s="62"/>
      <c r="F44" s="62"/>
      <c r="G44" s="62"/>
      <c r="H44" s="62"/>
      <c r="I44" s="62"/>
      <c r="J44" s="62"/>
      <c r="K44" s="62"/>
      <c r="L44" s="71" t="str">
        <f>IF(K8="","",K8)</f>
        <v>Ostrava-Hrabůvka</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29" t="str">
        <f>IF(AN8= "","",AN8)</f>
        <v>27. 6. 2018</v>
      </c>
      <c r="AN44" s="32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30</v>
      </c>
      <c r="D46" s="62"/>
      <c r="E46" s="62"/>
      <c r="F46" s="62"/>
      <c r="G46" s="62"/>
      <c r="H46" s="62"/>
      <c r="I46" s="62"/>
      <c r="J46" s="62"/>
      <c r="K46" s="62"/>
      <c r="L46" s="65" t="str">
        <f>IF(E11= "","",E11)</f>
        <v>Městský obod Ostrava-Jih</v>
      </c>
      <c r="M46" s="62"/>
      <c r="N46" s="62"/>
      <c r="O46" s="62"/>
      <c r="P46" s="62"/>
      <c r="Q46" s="62"/>
      <c r="R46" s="62"/>
      <c r="S46" s="62"/>
      <c r="T46" s="62"/>
      <c r="U46" s="62"/>
      <c r="V46" s="62"/>
      <c r="W46" s="62"/>
      <c r="X46" s="62"/>
      <c r="Y46" s="62"/>
      <c r="Z46" s="62"/>
      <c r="AA46" s="62"/>
      <c r="AB46" s="62"/>
      <c r="AC46" s="62"/>
      <c r="AD46" s="62"/>
      <c r="AE46" s="62"/>
      <c r="AF46" s="62"/>
      <c r="AG46" s="62"/>
      <c r="AH46" s="62"/>
      <c r="AI46" s="64" t="s">
        <v>36</v>
      </c>
      <c r="AJ46" s="62"/>
      <c r="AK46" s="62"/>
      <c r="AL46" s="62"/>
      <c r="AM46" s="340" t="str">
        <f>IF(E17="","",E17)</f>
        <v>CHCI-DŮM s.r.o.</v>
      </c>
      <c r="AN46" s="340"/>
      <c r="AO46" s="340"/>
      <c r="AP46" s="340"/>
      <c r="AQ46" s="62"/>
      <c r="AR46" s="60"/>
      <c r="AS46" s="330" t="s">
        <v>56</v>
      </c>
      <c r="AT46" s="331"/>
      <c r="AU46" s="73"/>
      <c r="AV46" s="73"/>
      <c r="AW46" s="73"/>
      <c r="AX46" s="73"/>
      <c r="AY46" s="73"/>
      <c r="AZ46" s="73"/>
      <c r="BA46" s="73"/>
      <c r="BB46" s="73"/>
      <c r="BC46" s="73"/>
      <c r="BD46" s="74"/>
    </row>
    <row r="47" spans="2:56" s="1" customFormat="1" ht="15">
      <c r="B47" s="40"/>
      <c r="C47" s="64" t="s">
        <v>34</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32"/>
      <c r="AT47" s="333"/>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34"/>
      <c r="AT48" s="335"/>
      <c r="AU48" s="41"/>
      <c r="AV48" s="41"/>
      <c r="AW48" s="41"/>
      <c r="AX48" s="41"/>
      <c r="AY48" s="41"/>
      <c r="AZ48" s="41"/>
      <c r="BA48" s="41"/>
      <c r="BB48" s="41"/>
      <c r="BC48" s="41"/>
      <c r="BD48" s="77"/>
    </row>
    <row r="49" spans="1:91" s="1" customFormat="1" ht="29.25" customHeight="1">
      <c r="B49" s="40"/>
      <c r="C49" s="336" t="s">
        <v>57</v>
      </c>
      <c r="D49" s="337"/>
      <c r="E49" s="337"/>
      <c r="F49" s="337"/>
      <c r="G49" s="337"/>
      <c r="H49" s="78"/>
      <c r="I49" s="338" t="s">
        <v>58</v>
      </c>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9" t="s">
        <v>59</v>
      </c>
      <c r="AH49" s="337"/>
      <c r="AI49" s="337"/>
      <c r="AJ49" s="337"/>
      <c r="AK49" s="337"/>
      <c r="AL49" s="337"/>
      <c r="AM49" s="337"/>
      <c r="AN49" s="338" t="s">
        <v>60</v>
      </c>
      <c r="AO49" s="337"/>
      <c r="AP49" s="337"/>
      <c r="AQ49" s="79" t="s">
        <v>61</v>
      </c>
      <c r="AR49" s="60"/>
      <c r="AS49" s="80" t="s">
        <v>62</v>
      </c>
      <c r="AT49" s="81" t="s">
        <v>63</v>
      </c>
      <c r="AU49" s="81" t="s">
        <v>64</v>
      </c>
      <c r="AV49" s="81" t="s">
        <v>65</v>
      </c>
      <c r="AW49" s="81" t="s">
        <v>66</v>
      </c>
      <c r="AX49" s="81" t="s">
        <v>67</v>
      </c>
      <c r="AY49" s="81" t="s">
        <v>68</v>
      </c>
      <c r="AZ49" s="81" t="s">
        <v>69</v>
      </c>
      <c r="BA49" s="81" t="s">
        <v>70</v>
      </c>
      <c r="BB49" s="81" t="s">
        <v>71</v>
      </c>
      <c r="BC49" s="81" t="s">
        <v>72</v>
      </c>
      <c r="BD49" s="82" t="s">
        <v>73</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74</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23">
        <f>ROUND(AG52,2)</f>
        <v>0</v>
      </c>
      <c r="AH51" s="323"/>
      <c r="AI51" s="323"/>
      <c r="AJ51" s="323"/>
      <c r="AK51" s="323"/>
      <c r="AL51" s="323"/>
      <c r="AM51" s="323"/>
      <c r="AN51" s="324">
        <f>SUM(AG51,AT51)</f>
        <v>0</v>
      </c>
      <c r="AO51" s="324"/>
      <c r="AP51" s="324"/>
      <c r="AQ51" s="88" t="s">
        <v>23</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75</v>
      </c>
      <c r="BT51" s="93" t="s">
        <v>76</v>
      </c>
      <c r="BU51" s="94" t="s">
        <v>77</v>
      </c>
      <c r="BV51" s="93" t="s">
        <v>78</v>
      </c>
      <c r="BW51" s="93" t="s">
        <v>7</v>
      </c>
      <c r="BX51" s="93" t="s">
        <v>79</v>
      </c>
      <c r="CL51" s="93" t="s">
        <v>21</v>
      </c>
    </row>
    <row r="52" spans="1:91" s="5" customFormat="1" ht="31.5" customHeight="1">
      <c r="A52" s="95" t="s">
        <v>80</v>
      </c>
      <c r="B52" s="96"/>
      <c r="C52" s="97"/>
      <c r="D52" s="319" t="s">
        <v>81</v>
      </c>
      <c r="E52" s="319"/>
      <c r="F52" s="319"/>
      <c r="G52" s="319"/>
      <c r="H52" s="319"/>
      <c r="I52" s="98"/>
      <c r="J52" s="319" t="s">
        <v>19</v>
      </c>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5">
        <f>'1880501 - Zateplení střeš...'!J27</f>
        <v>0</v>
      </c>
      <c r="AH52" s="326"/>
      <c r="AI52" s="326"/>
      <c r="AJ52" s="326"/>
      <c r="AK52" s="326"/>
      <c r="AL52" s="326"/>
      <c r="AM52" s="326"/>
      <c r="AN52" s="325">
        <f>SUM(AG52,AT52)</f>
        <v>0</v>
      </c>
      <c r="AO52" s="326"/>
      <c r="AP52" s="326"/>
      <c r="AQ52" s="99" t="s">
        <v>82</v>
      </c>
      <c r="AR52" s="100"/>
      <c r="AS52" s="101">
        <v>0</v>
      </c>
      <c r="AT52" s="102">
        <f>ROUND(SUM(AV52:AW52),2)</f>
        <v>0</v>
      </c>
      <c r="AU52" s="103">
        <f>'1880501 - Zateplení střeš...'!P88</f>
        <v>0</v>
      </c>
      <c r="AV52" s="102">
        <f>'1880501 - Zateplení střeš...'!J30</f>
        <v>0</v>
      </c>
      <c r="AW52" s="102">
        <f>'1880501 - Zateplení střeš...'!J31</f>
        <v>0</v>
      </c>
      <c r="AX52" s="102">
        <f>'1880501 - Zateplení střeš...'!J32</f>
        <v>0</v>
      </c>
      <c r="AY52" s="102">
        <f>'1880501 - Zateplení střeš...'!J33</f>
        <v>0</v>
      </c>
      <c r="AZ52" s="102">
        <f>'1880501 - Zateplení střeš...'!F30</f>
        <v>0</v>
      </c>
      <c r="BA52" s="102">
        <f>'1880501 - Zateplení střeš...'!F31</f>
        <v>0</v>
      </c>
      <c r="BB52" s="102">
        <f>'1880501 - Zateplení střeš...'!F32</f>
        <v>0</v>
      </c>
      <c r="BC52" s="102">
        <f>'1880501 - Zateplení střeš...'!F33</f>
        <v>0</v>
      </c>
      <c r="BD52" s="104">
        <f>'1880501 - Zateplení střeš...'!F34</f>
        <v>0</v>
      </c>
      <c r="BT52" s="105" t="s">
        <v>83</v>
      </c>
      <c r="BV52" s="105" t="s">
        <v>78</v>
      </c>
      <c r="BW52" s="105" t="s">
        <v>84</v>
      </c>
      <c r="BX52" s="105" t="s">
        <v>7</v>
      </c>
      <c r="CL52" s="105" t="s">
        <v>21</v>
      </c>
      <c r="CM52" s="105" t="s">
        <v>83</v>
      </c>
    </row>
    <row r="53" spans="1:91"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1"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mergeCells count="41">
    <mergeCell ref="BE5:BE32"/>
    <mergeCell ref="W30:AE30"/>
    <mergeCell ref="X32:AB32"/>
    <mergeCell ref="AK32:AO32"/>
    <mergeCell ref="AR2:BE2"/>
    <mergeCell ref="K5:AO5"/>
    <mergeCell ref="W28:AE28"/>
    <mergeCell ref="AK28:AO28"/>
    <mergeCell ref="E14:AJ14"/>
    <mergeCell ref="E20:AN20"/>
    <mergeCell ref="AK23:AO23"/>
    <mergeCell ref="L25:O25"/>
    <mergeCell ref="W25:AE25"/>
    <mergeCell ref="AK25:AO25"/>
    <mergeCell ref="L26:O26"/>
    <mergeCell ref="W26:AE26"/>
    <mergeCell ref="AS46:AT48"/>
    <mergeCell ref="C49:G49"/>
    <mergeCell ref="I49:AF49"/>
    <mergeCell ref="AG49:AM49"/>
    <mergeCell ref="AN49:AP49"/>
    <mergeCell ref="AM46:AP46"/>
    <mergeCell ref="D52:H52"/>
    <mergeCell ref="AG51:AM51"/>
    <mergeCell ref="AN51:AP51"/>
    <mergeCell ref="L29:O29"/>
    <mergeCell ref="L28:O28"/>
    <mergeCell ref="AN52:AP52"/>
    <mergeCell ref="W29:AE29"/>
    <mergeCell ref="AK29:AO29"/>
    <mergeCell ref="L42:AO42"/>
    <mergeCell ref="AM44:AN44"/>
    <mergeCell ref="AG52:AM52"/>
    <mergeCell ref="K6:AO6"/>
    <mergeCell ref="J52:AF52"/>
    <mergeCell ref="AK26:AO26"/>
    <mergeCell ref="L27:O27"/>
    <mergeCell ref="W27:AE27"/>
    <mergeCell ref="AK27:AO27"/>
    <mergeCell ref="L30:O30"/>
    <mergeCell ref="AK30:AO30"/>
  </mergeCells>
  <hyperlinks>
    <hyperlink ref="K1:S1" location="C2" display="1) Rekapitulace stavby"/>
    <hyperlink ref="W1:AI1" location="C51" display="2) Rekapitulace objektů stavby a soupisů prací"/>
    <hyperlink ref="A52" location="'1880501 - Zateplení střeš...'!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codeName="List2">
    <pageSetUpPr fitToPage="1"/>
  </sheetPr>
  <dimension ref="A1:BR184"/>
  <sheetViews>
    <sheetView showGridLines="0" tabSelected="1" workbookViewId="0">
      <pane ySplit="1" topLeftCell="A171" activePane="bottomLeft" state="frozen"/>
      <selection pane="bottomLeft" activeCell="F183" sqref="F18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7"/>
      <c r="C1" s="107"/>
      <c r="D1" s="108" t="s">
        <v>1</v>
      </c>
      <c r="E1" s="107"/>
      <c r="F1" s="109" t="s">
        <v>85</v>
      </c>
      <c r="G1" s="359" t="s">
        <v>86</v>
      </c>
      <c r="H1" s="359"/>
      <c r="I1" s="110"/>
      <c r="J1" s="109" t="s">
        <v>87</v>
      </c>
      <c r="K1" s="108" t="s">
        <v>88</v>
      </c>
      <c r="L1" s="109" t="s">
        <v>89</v>
      </c>
      <c r="M1" s="109"/>
      <c r="N1" s="109"/>
      <c r="O1" s="109"/>
      <c r="P1" s="109"/>
      <c r="Q1" s="109"/>
      <c r="R1" s="109"/>
      <c r="S1" s="109"/>
      <c r="T1" s="109"/>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47"/>
      <c r="M2" s="347"/>
      <c r="N2" s="347"/>
      <c r="O2" s="347"/>
      <c r="P2" s="347"/>
      <c r="Q2" s="347"/>
      <c r="R2" s="347"/>
      <c r="S2" s="347"/>
      <c r="T2" s="347"/>
      <c r="U2" s="347"/>
      <c r="V2" s="347"/>
      <c r="AT2" s="22" t="s">
        <v>84</v>
      </c>
    </row>
    <row r="3" spans="1:70" ht="6.95" customHeight="1">
      <c r="B3" s="23"/>
      <c r="C3" s="24"/>
      <c r="D3" s="24"/>
      <c r="E3" s="24"/>
      <c r="F3" s="24"/>
      <c r="G3" s="24"/>
      <c r="H3" s="24"/>
      <c r="I3" s="111"/>
      <c r="J3" s="24"/>
      <c r="K3" s="25"/>
      <c r="AT3" s="22" t="s">
        <v>83</v>
      </c>
    </row>
    <row r="4" spans="1:70" ht="36.950000000000003" customHeight="1">
      <c r="B4" s="26"/>
      <c r="C4" s="27"/>
      <c r="D4" s="28" t="s">
        <v>90</v>
      </c>
      <c r="E4" s="27"/>
      <c r="F4" s="27"/>
      <c r="G4" s="27"/>
      <c r="H4" s="27"/>
      <c r="I4" s="112"/>
      <c r="J4" s="27"/>
      <c r="K4" s="29"/>
      <c r="M4" s="30" t="s">
        <v>12</v>
      </c>
      <c r="AT4" s="22" t="s">
        <v>6</v>
      </c>
    </row>
    <row r="5" spans="1:70" ht="6.95" customHeight="1">
      <c r="B5" s="26"/>
      <c r="C5" s="27"/>
      <c r="D5" s="27"/>
      <c r="E5" s="27"/>
      <c r="F5" s="27"/>
      <c r="G5" s="27"/>
      <c r="H5" s="27"/>
      <c r="I5" s="112"/>
      <c r="J5" s="27"/>
      <c r="K5" s="29"/>
    </row>
    <row r="6" spans="1:70" ht="15">
      <c r="B6" s="26"/>
      <c r="C6" s="27"/>
      <c r="D6" s="35" t="s">
        <v>18</v>
      </c>
      <c r="E6" s="27"/>
      <c r="F6" s="27"/>
      <c r="G6" s="27"/>
      <c r="H6" s="27"/>
      <c r="I6" s="112"/>
      <c r="J6" s="27"/>
      <c r="K6" s="29"/>
    </row>
    <row r="7" spans="1:70" ht="16.5" customHeight="1">
      <c r="B7" s="26"/>
      <c r="C7" s="27"/>
      <c r="D7" s="27"/>
      <c r="E7" s="360" t="str">
        <f>'Rekapitulace stavby'!K6</f>
        <v>Zateplení střešní konstrukce na BD Horní č.p.679, Ostrava-Hrabůvka</v>
      </c>
      <c r="F7" s="361"/>
      <c r="G7" s="361"/>
      <c r="H7" s="361"/>
      <c r="I7" s="112"/>
      <c r="J7" s="27"/>
      <c r="K7" s="29"/>
    </row>
    <row r="8" spans="1:70" s="1" customFormat="1" ht="15">
      <c r="B8" s="40"/>
      <c r="C8" s="41"/>
      <c r="D8" s="35" t="s">
        <v>91</v>
      </c>
      <c r="E8" s="41"/>
      <c r="F8" s="41"/>
      <c r="G8" s="41"/>
      <c r="H8" s="41"/>
      <c r="I8" s="113"/>
      <c r="J8" s="41"/>
      <c r="K8" s="44"/>
    </row>
    <row r="9" spans="1:70" s="1" customFormat="1" ht="36.950000000000003" customHeight="1">
      <c r="B9" s="40"/>
      <c r="C9" s="41"/>
      <c r="D9" s="41"/>
      <c r="E9" s="362" t="s">
        <v>92</v>
      </c>
      <c r="F9" s="363"/>
      <c r="G9" s="363"/>
      <c r="H9" s="363"/>
      <c r="I9" s="113"/>
      <c r="J9" s="41"/>
      <c r="K9" s="44"/>
    </row>
    <row r="10" spans="1:70" s="1" customFormat="1">
      <c r="B10" s="40"/>
      <c r="C10" s="41"/>
      <c r="D10" s="41"/>
      <c r="E10" s="41"/>
      <c r="F10" s="41"/>
      <c r="G10" s="41"/>
      <c r="H10" s="41"/>
      <c r="I10" s="113"/>
      <c r="J10" s="41"/>
      <c r="K10" s="44"/>
    </row>
    <row r="11" spans="1:70" s="1" customFormat="1" ht="14.45" customHeight="1">
      <c r="B11" s="40"/>
      <c r="C11" s="41"/>
      <c r="D11" s="35" t="s">
        <v>20</v>
      </c>
      <c r="E11" s="41"/>
      <c r="F11" s="33" t="s">
        <v>21</v>
      </c>
      <c r="G11" s="41"/>
      <c r="H11" s="41"/>
      <c r="I11" s="114" t="s">
        <v>22</v>
      </c>
      <c r="J11" s="33" t="s">
        <v>23</v>
      </c>
      <c r="K11" s="44"/>
    </row>
    <row r="12" spans="1:70" s="1" customFormat="1" ht="14.45" customHeight="1">
      <c r="B12" s="40"/>
      <c r="C12" s="41"/>
      <c r="D12" s="35" t="s">
        <v>24</v>
      </c>
      <c r="E12" s="41"/>
      <c r="F12" s="33" t="s">
        <v>25</v>
      </c>
      <c r="G12" s="41"/>
      <c r="H12" s="41"/>
      <c r="I12" s="114" t="s">
        <v>26</v>
      </c>
      <c r="J12" s="115" t="str">
        <f>'Rekapitulace stavby'!AN8</f>
        <v>27. 6. 2018</v>
      </c>
      <c r="K12" s="44"/>
    </row>
    <row r="13" spans="1:70" s="1" customFormat="1" ht="21.75" customHeight="1">
      <c r="B13" s="40"/>
      <c r="C13" s="41"/>
      <c r="D13" s="32" t="s">
        <v>28</v>
      </c>
      <c r="E13" s="41"/>
      <c r="F13" s="37" t="s">
        <v>29</v>
      </c>
      <c r="G13" s="41"/>
      <c r="H13" s="41"/>
      <c r="I13" s="113"/>
      <c r="J13" s="41"/>
      <c r="K13" s="44"/>
    </row>
    <row r="14" spans="1:70" s="1" customFormat="1" ht="14.45" customHeight="1">
      <c r="B14" s="40"/>
      <c r="C14" s="41"/>
      <c r="D14" s="35" t="s">
        <v>30</v>
      </c>
      <c r="E14" s="41"/>
      <c r="F14" s="41"/>
      <c r="G14" s="41"/>
      <c r="H14" s="41"/>
      <c r="I14" s="114" t="s">
        <v>31</v>
      </c>
      <c r="J14" s="33" t="s">
        <v>23</v>
      </c>
      <c r="K14" s="44"/>
    </row>
    <row r="15" spans="1:70" s="1" customFormat="1" ht="18" customHeight="1">
      <c r="B15" s="40"/>
      <c r="C15" s="41"/>
      <c r="D15" s="41"/>
      <c r="E15" s="33" t="s">
        <v>32</v>
      </c>
      <c r="F15" s="41"/>
      <c r="G15" s="41"/>
      <c r="H15" s="41"/>
      <c r="I15" s="114" t="s">
        <v>33</v>
      </c>
      <c r="J15" s="33" t="s">
        <v>23</v>
      </c>
      <c r="K15" s="44"/>
    </row>
    <row r="16" spans="1:70" s="1" customFormat="1" ht="6.95" customHeight="1">
      <c r="B16" s="40"/>
      <c r="C16" s="41"/>
      <c r="D16" s="41"/>
      <c r="E16" s="41"/>
      <c r="F16" s="41"/>
      <c r="G16" s="41"/>
      <c r="H16" s="41"/>
      <c r="I16" s="113"/>
      <c r="J16" s="41"/>
      <c r="K16" s="44"/>
    </row>
    <row r="17" spans="2:11" s="1" customFormat="1" ht="14.45" customHeight="1">
      <c r="B17" s="40"/>
      <c r="C17" s="41"/>
      <c r="D17" s="35" t="s">
        <v>34</v>
      </c>
      <c r="E17" s="41"/>
      <c r="F17" s="41"/>
      <c r="G17" s="41"/>
      <c r="H17" s="41"/>
      <c r="I17" s="114"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4" t="s">
        <v>33</v>
      </c>
      <c r="J18" s="33" t="str">
        <f>IF('Rekapitulace stavby'!AN14="Vyplň údaj","",IF('Rekapitulace stavby'!AN14="","",'Rekapitulace stavby'!AN14))</f>
        <v/>
      </c>
      <c r="K18" s="44"/>
    </row>
    <row r="19" spans="2:11" s="1" customFormat="1" ht="6.95" customHeight="1">
      <c r="B19" s="40"/>
      <c r="C19" s="41"/>
      <c r="D19" s="41"/>
      <c r="E19" s="41"/>
      <c r="F19" s="41"/>
      <c r="G19" s="41"/>
      <c r="H19" s="41"/>
      <c r="I19" s="113"/>
      <c r="J19" s="41"/>
      <c r="K19" s="44"/>
    </row>
    <row r="20" spans="2:11" s="1" customFormat="1" ht="14.45" customHeight="1">
      <c r="B20" s="40"/>
      <c r="C20" s="41"/>
      <c r="D20" s="35" t="s">
        <v>36</v>
      </c>
      <c r="E20" s="41"/>
      <c r="F20" s="41"/>
      <c r="G20" s="41"/>
      <c r="H20" s="41"/>
      <c r="I20" s="114" t="s">
        <v>31</v>
      </c>
      <c r="J20" s="33" t="s">
        <v>37</v>
      </c>
      <c r="K20" s="44"/>
    </row>
    <row r="21" spans="2:11" s="1" customFormat="1" ht="18" customHeight="1">
      <c r="B21" s="40"/>
      <c r="C21" s="41"/>
      <c r="D21" s="41"/>
      <c r="E21" s="33" t="s">
        <v>38</v>
      </c>
      <c r="F21" s="41"/>
      <c r="G21" s="41"/>
      <c r="H21" s="41"/>
      <c r="I21" s="114" t="s">
        <v>33</v>
      </c>
      <c r="J21" s="33" t="s">
        <v>23</v>
      </c>
      <c r="K21" s="44"/>
    </row>
    <row r="22" spans="2:11" s="1" customFormat="1" ht="6.95" customHeight="1">
      <c r="B22" s="40"/>
      <c r="C22" s="41"/>
      <c r="D22" s="41"/>
      <c r="E22" s="41"/>
      <c r="F22" s="41"/>
      <c r="G22" s="41"/>
      <c r="H22" s="41"/>
      <c r="I22" s="113"/>
      <c r="J22" s="41"/>
      <c r="K22" s="44"/>
    </row>
    <row r="23" spans="2:11" s="1" customFormat="1" ht="14.45" customHeight="1">
      <c r="B23" s="40"/>
      <c r="C23" s="41"/>
      <c r="D23" s="35" t="s">
        <v>40</v>
      </c>
      <c r="E23" s="41"/>
      <c r="F23" s="41"/>
      <c r="G23" s="41"/>
      <c r="H23" s="41"/>
      <c r="I23" s="113"/>
      <c r="J23" s="41"/>
      <c r="K23" s="44"/>
    </row>
    <row r="24" spans="2:11" s="6" customFormat="1" ht="16.5" customHeight="1">
      <c r="B24" s="116"/>
      <c r="C24" s="117"/>
      <c r="D24" s="117"/>
      <c r="E24" s="351" t="s">
        <v>23</v>
      </c>
      <c r="F24" s="351"/>
      <c r="G24" s="351"/>
      <c r="H24" s="351"/>
      <c r="I24" s="118"/>
      <c r="J24" s="117"/>
      <c r="K24" s="119"/>
    </row>
    <row r="25" spans="2:11" s="1" customFormat="1" ht="6.95" customHeight="1">
      <c r="B25" s="40"/>
      <c r="C25" s="41"/>
      <c r="D25" s="41"/>
      <c r="E25" s="41"/>
      <c r="F25" s="41"/>
      <c r="G25" s="41"/>
      <c r="H25" s="41"/>
      <c r="I25" s="113"/>
      <c r="J25" s="41"/>
      <c r="K25" s="44"/>
    </row>
    <row r="26" spans="2:11" s="1" customFormat="1" ht="6.95" customHeight="1">
      <c r="B26" s="40"/>
      <c r="C26" s="41"/>
      <c r="D26" s="84"/>
      <c r="E26" s="84"/>
      <c r="F26" s="84"/>
      <c r="G26" s="84"/>
      <c r="H26" s="84"/>
      <c r="I26" s="120"/>
      <c r="J26" s="84"/>
      <c r="K26" s="121"/>
    </row>
    <row r="27" spans="2:11" s="1" customFormat="1" ht="25.35" customHeight="1">
      <c r="B27" s="40"/>
      <c r="C27" s="41"/>
      <c r="D27" s="122" t="s">
        <v>42</v>
      </c>
      <c r="E27" s="41"/>
      <c r="F27" s="41"/>
      <c r="G27" s="41"/>
      <c r="H27" s="41"/>
      <c r="I27" s="113"/>
      <c r="J27" s="123">
        <f>ROUND(J88,2)</f>
        <v>0</v>
      </c>
      <c r="K27" s="44"/>
    </row>
    <row r="28" spans="2:11" s="1" customFormat="1" ht="6.95" customHeight="1">
      <c r="B28" s="40"/>
      <c r="C28" s="41"/>
      <c r="D28" s="84"/>
      <c r="E28" s="84"/>
      <c r="F28" s="84"/>
      <c r="G28" s="84"/>
      <c r="H28" s="84"/>
      <c r="I28" s="120"/>
      <c r="J28" s="84"/>
      <c r="K28" s="121"/>
    </row>
    <row r="29" spans="2:11" s="1" customFormat="1" ht="14.45" customHeight="1">
      <c r="B29" s="40"/>
      <c r="C29" s="41"/>
      <c r="D29" s="41"/>
      <c r="E29" s="41"/>
      <c r="F29" s="45" t="s">
        <v>44</v>
      </c>
      <c r="G29" s="41"/>
      <c r="H29" s="41"/>
      <c r="I29" s="124" t="s">
        <v>43</v>
      </c>
      <c r="J29" s="45" t="s">
        <v>45</v>
      </c>
      <c r="K29" s="44"/>
    </row>
    <row r="30" spans="2:11" s="1" customFormat="1" ht="14.45" customHeight="1">
      <c r="B30" s="40"/>
      <c r="C30" s="41"/>
      <c r="D30" s="48" t="s">
        <v>46</v>
      </c>
      <c r="E30" s="48" t="s">
        <v>47</v>
      </c>
      <c r="F30" s="125">
        <f>ROUND(SUM(BE88:BE183), 2)</f>
        <v>0</v>
      </c>
      <c r="G30" s="41"/>
      <c r="H30" s="41"/>
      <c r="I30" s="126">
        <v>0.21</v>
      </c>
      <c r="J30" s="125">
        <f>ROUND(ROUND((SUM(BE88:BE183)), 2)*I30, 2)</f>
        <v>0</v>
      </c>
      <c r="K30" s="44"/>
    </row>
    <row r="31" spans="2:11" s="1" customFormat="1" ht="14.45" customHeight="1">
      <c r="B31" s="40"/>
      <c r="C31" s="41"/>
      <c r="D31" s="41"/>
      <c r="E31" s="48" t="s">
        <v>48</v>
      </c>
      <c r="F31" s="125">
        <f>ROUND(SUM(BF88:BF183), 2)</f>
        <v>0</v>
      </c>
      <c r="G31" s="41"/>
      <c r="H31" s="41"/>
      <c r="I31" s="126">
        <v>0.15</v>
      </c>
      <c r="J31" s="125">
        <f>ROUND(ROUND((SUM(BF88:BF183)), 2)*I31, 2)</f>
        <v>0</v>
      </c>
      <c r="K31" s="44"/>
    </row>
    <row r="32" spans="2:11" s="1" customFormat="1" ht="14.45" hidden="1" customHeight="1">
      <c r="B32" s="40"/>
      <c r="C32" s="41"/>
      <c r="D32" s="41"/>
      <c r="E32" s="48" t="s">
        <v>49</v>
      </c>
      <c r="F32" s="125">
        <f>ROUND(SUM(BG88:BG183), 2)</f>
        <v>0</v>
      </c>
      <c r="G32" s="41"/>
      <c r="H32" s="41"/>
      <c r="I32" s="126">
        <v>0.21</v>
      </c>
      <c r="J32" s="125">
        <v>0</v>
      </c>
      <c r="K32" s="44"/>
    </row>
    <row r="33" spans="2:11" s="1" customFormat="1" ht="14.45" hidden="1" customHeight="1">
      <c r="B33" s="40"/>
      <c r="C33" s="41"/>
      <c r="D33" s="41"/>
      <c r="E33" s="48" t="s">
        <v>50</v>
      </c>
      <c r="F33" s="125">
        <f>ROUND(SUM(BH88:BH183), 2)</f>
        <v>0</v>
      </c>
      <c r="G33" s="41"/>
      <c r="H33" s="41"/>
      <c r="I33" s="126">
        <v>0.15</v>
      </c>
      <c r="J33" s="125">
        <v>0</v>
      </c>
      <c r="K33" s="44"/>
    </row>
    <row r="34" spans="2:11" s="1" customFormat="1" ht="14.45" hidden="1" customHeight="1">
      <c r="B34" s="40"/>
      <c r="C34" s="41"/>
      <c r="D34" s="41"/>
      <c r="E34" s="48" t="s">
        <v>51</v>
      </c>
      <c r="F34" s="125">
        <f>ROUND(SUM(BI88:BI183), 2)</f>
        <v>0</v>
      </c>
      <c r="G34" s="41"/>
      <c r="H34" s="41"/>
      <c r="I34" s="126">
        <v>0</v>
      </c>
      <c r="J34" s="125">
        <v>0</v>
      </c>
      <c r="K34" s="44"/>
    </row>
    <row r="35" spans="2:11" s="1" customFormat="1" ht="6.95" customHeight="1">
      <c r="B35" s="40"/>
      <c r="C35" s="41"/>
      <c r="D35" s="41"/>
      <c r="E35" s="41"/>
      <c r="F35" s="41"/>
      <c r="G35" s="41"/>
      <c r="H35" s="41"/>
      <c r="I35" s="113"/>
      <c r="J35" s="41"/>
      <c r="K35" s="44"/>
    </row>
    <row r="36" spans="2:11" s="1" customFormat="1" ht="25.35" customHeight="1">
      <c r="B36" s="40"/>
      <c r="C36" s="127"/>
      <c r="D36" s="128" t="s">
        <v>52</v>
      </c>
      <c r="E36" s="78"/>
      <c r="F36" s="78"/>
      <c r="G36" s="129" t="s">
        <v>53</v>
      </c>
      <c r="H36" s="130" t="s">
        <v>54</v>
      </c>
      <c r="I36" s="131"/>
      <c r="J36" s="132">
        <f>SUM(J27:J34)</f>
        <v>0</v>
      </c>
      <c r="K36" s="133"/>
    </row>
    <row r="37" spans="2:11" s="1" customFormat="1" ht="14.45" customHeight="1">
      <c r="B37" s="55"/>
      <c r="C37" s="56"/>
      <c r="D37" s="56"/>
      <c r="E37" s="56"/>
      <c r="F37" s="56"/>
      <c r="G37" s="56"/>
      <c r="H37" s="56"/>
      <c r="I37" s="134"/>
      <c r="J37" s="56"/>
      <c r="K37" s="57"/>
    </row>
    <row r="41" spans="2:11" s="1" customFormat="1" ht="6.95" customHeight="1">
      <c r="B41" s="135"/>
      <c r="C41" s="136"/>
      <c r="D41" s="136"/>
      <c r="E41" s="136"/>
      <c r="F41" s="136"/>
      <c r="G41" s="136"/>
      <c r="H41" s="136"/>
      <c r="I41" s="137"/>
      <c r="J41" s="136"/>
      <c r="K41" s="138"/>
    </row>
    <row r="42" spans="2:11" s="1" customFormat="1" ht="36.950000000000003" customHeight="1">
      <c r="B42" s="40"/>
      <c r="C42" s="28" t="s">
        <v>93</v>
      </c>
      <c r="D42" s="41"/>
      <c r="E42" s="41"/>
      <c r="F42" s="41"/>
      <c r="G42" s="41"/>
      <c r="H42" s="41"/>
      <c r="I42" s="113"/>
      <c r="J42" s="41"/>
      <c r="K42" s="44"/>
    </row>
    <row r="43" spans="2:11" s="1" customFormat="1" ht="6.95" customHeight="1">
      <c r="B43" s="40"/>
      <c r="C43" s="41"/>
      <c r="D43" s="41"/>
      <c r="E43" s="41"/>
      <c r="F43" s="41"/>
      <c r="G43" s="41"/>
      <c r="H43" s="41"/>
      <c r="I43" s="113"/>
      <c r="J43" s="41"/>
      <c r="K43" s="44"/>
    </row>
    <row r="44" spans="2:11" s="1" customFormat="1" ht="14.45" customHeight="1">
      <c r="B44" s="40"/>
      <c r="C44" s="35" t="s">
        <v>18</v>
      </c>
      <c r="D44" s="41"/>
      <c r="E44" s="41"/>
      <c r="F44" s="41"/>
      <c r="G44" s="41"/>
      <c r="H44" s="41"/>
      <c r="I44" s="113"/>
      <c r="J44" s="41"/>
      <c r="K44" s="44"/>
    </row>
    <row r="45" spans="2:11" s="1" customFormat="1" ht="16.5" customHeight="1">
      <c r="B45" s="40"/>
      <c r="C45" s="41"/>
      <c r="D45" s="41"/>
      <c r="E45" s="360" t="str">
        <f>E7</f>
        <v>Zateplení střešní konstrukce na BD Horní č.p.679, Ostrava-Hrabůvka</v>
      </c>
      <c r="F45" s="361"/>
      <c r="G45" s="361"/>
      <c r="H45" s="361"/>
      <c r="I45" s="113"/>
      <c r="J45" s="41"/>
      <c r="K45" s="44"/>
    </row>
    <row r="46" spans="2:11" s="1" customFormat="1" ht="14.45" customHeight="1">
      <c r="B46" s="40"/>
      <c r="C46" s="35" t="s">
        <v>91</v>
      </c>
      <c r="D46" s="41"/>
      <c r="E46" s="41"/>
      <c r="F46" s="41"/>
      <c r="G46" s="41"/>
      <c r="H46" s="41"/>
      <c r="I46" s="113"/>
      <c r="J46" s="41"/>
      <c r="K46" s="44"/>
    </row>
    <row r="47" spans="2:11" s="1" customFormat="1" ht="17.25" customHeight="1">
      <c r="B47" s="40"/>
      <c r="C47" s="41"/>
      <c r="D47" s="41"/>
      <c r="E47" s="362" t="str">
        <f>E9</f>
        <v>1880501 - Zateplení střešní konstrukce na BD Horní č.p.679, Ostrava-Hrabůvka</v>
      </c>
      <c r="F47" s="363"/>
      <c r="G47" s="363"/>
      <c r="H47" s="363"/>
      <c r="I47" s="113"/>
      <c r="J47" s="41"/>
      <c r="K47" s="44"/>
    </row>
    <row r="48" spans="2:11" s="1" customFormat="1" ht="6.95" customHeight="1">
      <c r="B48" s="40"/>
      <c r="C48" s="41"/>
      <c r="D48" s="41"/>
      <c r="E48" s="41"/>
      <c r="F48" s="41"/>
      <c r="G48" s="41"/>
      <c r="H48" s="41"/>
      <c r="I48" s="113"/>
      <c r="J48" s="41"/>
      <c r="K48" s="44"/>
    </row>
    <row r="49" spans="2:47" s="1" customFormat="1" ht="18" customHeight="1">
      <c r="B49" s="40"/>
      <c r="C49" s="35" t="s">
        <v>24</v>
      </c>
      <c r="D49" s="41"/>
      <c r="E49" s="41"/>
      <c r="F49" s="33" t="str">
        <f>F12</f>
        <v>Ostrava-Hrabůvka</v>
      </c>
      <c r="G49" s="41"/>
      <c r="H49" s="41"/>
      <c r="I49" s="114" t="s">
        <v>26</v>
      </c>
      <c r="J49" s="115" t="str">
        <f>IF(J12="","",J12)</f>
        <v>27. 6. 2018</v>
      </c>
      <c r="K49" s="44"/>
    </row>
    <row r="50" spans="2:47" s="1" customFormat="1" ht="6.95" customHeight="1">
      <c r="B50" s="40"/>
      <c r="C50" s="41"/>
      <c r="D50" s="41"/>
      <c r="E50" s="41"/>
      <c r="F50" s="41"/>
      <c r="G50" s="41"/>
      <c r="H50" s="41"/>
      <c r="I50" s="113"/>
      <c r="J50" s="41"/>
      <c r="K50" s="44"/>
    </row>
    <row r="51" spans="2:47" s="1" customFormat="1" ht="15">
      <c r="B51" s="40"/>
      <c r="C51" s="35" t="s">
        <v>30</v>
      </c>
      <c r="D51" s="41"/>
      <c r="E51" s="41"/>
      <c r="F51" s="33" t="str">
        <f>E15</f>
        <v>Městský obod Ostrava-Jih</v>
      </c>
      <c r="G51" s="41"/>
      <c r="H51" s="41"/>
      <c r="I51" s="114" t="s">
        <v>36</v>
      </c>
      <c r="J51" s="351" t="str">
        <f>E21</f>
        <v>CHCI-DŮM s.r.o.</v>
      </c>
      <c r="K51" s="44"/>
    </row>
    <row r="52" spans="2:47" s="1" customFormat="1" ht="14.45" customHeight="1">
      <c r="B52" s="40"/>
      <c r="C52" s="35" t="s">
        <v>34</v>
      </c>
      <c r="D52" s="41"/>
      <c r="E52" s="41"/>
      <c r="F52" s="33" t="str">
        <f>IF(E18="","",E18)</f>
        <v/>
      </c>
      <c r="G52" s="41"/>
      <c r="H52" s="41"/>
      <c r="I52" s="113"/>
      <c r="J52" s="355"/>
      <c r="K52" s="44"/>
    </row>
    <row r="53" spans="2:47" s="1" customFormat="1" ht="10.35" customHeight="1">
      <c r="B53" s="40"/>
      <c r="C53" s="41"/>
      <c r="D53" s="41"/>
      <c r="E53" s="41"/>
      <c r="F53" s="41"/>
      <c r="G53" s="41"/>
      <c r="H53" s="41"/>
      <c r="I53" s="113"/>
      <c r="J53" s="41"/>
      <c r="K53" s="44"/>
    </row>
    <row r="54" spans="2:47" s="1" customFormat="1" ht="29.25" customHeight="1">
      <c r="B54" s="40"/>
      <c r="C54" s="139" t="s">
        <v>94</v>
      </c>
      <c r="D54" s="127"/>
      <c r="E54" s="127"/>
      <c r="F54" s="127"/>
      <c r="G54" s="127"/>
      <c r="H54" s="127"/>
      <c r="I54" s="140"/>
      <c r="J54" s="141" t="s">
        <v>95</v>
      </c>
      <c r="K54" s="142"/>
    </row>
    <row r="55" spans="2:47" s="1" customFormat="1" ht="10.35" customHeight="1">
      <c r="B55" s="40"/>
      <c r="C55" s="41"/>
      <c r="D55" s="41"/>
      <c r="E55" s="41"/>
      <c r="F55" s="41"/>
      <c r="G55" s="41"/>
      <c r="H55" s="41"/>
      <c r="I55" s="113"/>
      <c r="J55" s="41"/>
      <c r="K55" s="44"/>
    </row>
    <row r="56" spans="2:47" s="1" customFormat="1" ht="29.25" customHeight="1">
      <c r="B56" s="40"/>
      <c r="C56" s="143" t="s">
        <v>96</v>
      </c>
      <c r="D56" s="41"/>
      <c r="E56" s="41"/>
      <c r="F56" s="41"/>
      <c r="G56" s="41"/>
      <c r="H56" s="41"/>
      <c r="I56" s="113"/>
      <c r="J56" s="123">
        <f>J88</f>
        <v>0</v>
      </c>
      <c r="K56" s="44"/>
      <c r="AU56" s="22" t="s">
        <v>97</v>
      </c>
    </row>
    <row r="57" spans="2:47" s="7" customFormat="1" ht="24.95" customHeight="1">
      <c r="B57" s="144"/>
      <c r="C57" s="145"/>
      <c r="D57" s="146" t="s">
        <v>98</v>
      </c>
      <c r="E57" s="147"/>
      <c r="F57" s="147"/>
      <c r="G57" s="147"/>
      <c r="H57" s="147"/>
      <c r="I57" s="148"/>
      <c r="J57" s="149">
        <f>J89</f>
        <v>0</v>
      </c>
      <c r="K57" s="150"/>
    </row>
    <row r="58" spans="2:47" s="8" customFormat="1" ht="19.899999999999999" customHeight="1">
      <c r="B58" s="151"/>
      <c r="C58" s="152"/>
      <c r="D58" s="153" t="s">
        <v>99</v>
      </c>
      <c r="E58" s="154"/>
      <c r="F58" s="154"/>
      <c r="G58" s="154"/>
      <c r="H58" s="154"/>
      <c r="I58" s="155"/>
      <c r="J58" s="156">
        <f>J90</f>
        <v>0</v>
      </c>
      <c r="K58" s="157"/>
    </row>
    <row r="59" spans="2:47" s="8" customFormat="1" ht="19.899999999999999" customHeight="1">
      <c r="B59" s="151"/>
      <c r="C59" s="152"/>
      <c r="D59" s="153" t="s">
        <v>100</v>
      </c>
      <c r="E59" s="154"/>
      <c r="F59" s="154"/>
      <c r="G59" s="154"/>
      <c r="H59" s="154"/>
      <c r="I59" s="155"/>
      <c r="J59" s="156">
        <f>J100</f>
        <v>0</v>
      </c>
      <c r="K59" s="157"/>
    </row>
    <row r="60" spans="2:47" s="8" customFormat="1" ht="19.899999999999999" customHeight="1">
      <c r="B60" s="151"/>
      <c r="C60" s="152"/>
      <c r="D60" s="153" t="s">
        <v>101</v>
      </c>
      <c r="E60" s="154"/>
      <c r="F60" s="154"/>
      <c r="G60" s="154"/>
      <c r="H60" s="154"/>
      <c r="I60" s="155"/>
      <c r="J60" s="156">
        <f>J107</f>
        <v>0</v>
      </c>
      <c r="K60" s="157"/>
    </row>
    <row r="61" spans="2:47" s="8" customFormat="1" ht="19.899999999999999" customHeight="1">
      <c r="B61" s="151"/>
      <c r="C61" s="152"/>
      <c r="D61" s="153" t="s">
        <v>102</v>
      </c>
      <c r="E61" s="154"/>
      <c r="F61" s="154"/>
      <c r="G61" s="154"/>
      <c r="H61" s="154"/>
      <c r="I61" s="155"/>
      <c r="J61" s="156">
        <f>J119</f>
        <v>0</v>
      </c>
      <c r="K61" s="157"/>
    </row>
    <row r="62" spans="2:47" s="7" customFormat="1" ht="24.95" customHeight="1">
      <c r="B62" s="144"/>
      <c r="C62" s="145"/>
      <c r="D62" s="146" t="s">
        <v>103</v>
      </c>
      <c r="E62" s="147"/>
      <c r="F62" s="147"/>
      <c r="G62" s="147"/>
      <c r="H62" s="147"/>
      <c r="I62" s="148"/>
      <c r="J62" s="149">
        <f>J122</f>
        <v>0</v>
      </c>
      <c r="K62" s="150"/>
    </row>
    <row r="63" spans="2:47" s="8" customFormat="1" ht="19.899999999999999" customHeight="1">
      <c r="B63" s="151"/>
      <c r="C63" s="152"/>
      <c r="D63" s="153" t="s">
        <v>104</v>
      </c>
      <c r="E63" s="154"/>
      <c r="F63" s="154"/>
      <c r="G63" s="154"/>
      <c r="H63" s="154"/>
      <c r="I63" s="155"/>
      <c r="J63" s="156">
        <f>J123</f>
        <v>0</v>
      </c>
      <c r="K63" s="157"/>
    </row>
    <row r="64" spans="2:47" s="8" customFormat="1" ht="19.899999999999999" customHeight="1">
      <c r="B64" s="151"/>
      <c r="C64" s="152"/>
      <c r="D64" s="153" t="s">
        <v>105</v>
      </c>
      <c r="E64" s="154"/>
      <c r="F64" s="154"/>
      <c r="G64" s="154"/>
      <c r="H64" s="154"/>
      <c r="I64" s="155"/>
      <c r="J64" s="156">
        <f>J138</f>
        <v>0</v>
      </c>
      <c r="K64" s="157"/>
    </row>
    <row r="65" spans="2:12" s="8" customFormat="1" ht="19.899999999999999" customHeight="1">
      <c r="B65" s="151"/>
      <c r="C65" s="152"/>
      <c r="D65" s="153" t="s">
        <v>106</v>
      </c>
      <c r="E65" s="154"/>
      <c r="F65" s="154"/>
      <c r="G65" s="154"/>
      <c r="H65" s="154"/>
      <c r="I65" s="155"/>
      <c r="J65" s="156">
        <f>J164</f>
        <v>0</v>
      </c>
      <c r="K65" s="157"/>
    </row>
    <row r="66" spans="2:12" s="8" customFormat="1" ht="19.899999999999999" customHeight="1">
      <c r="B66" s="151"/>
      <c r="C66" s="152"/>
      <c r="D66" s="153" t="s">
        <v>107</v>
      </c>
      <c r="E66" s="154"/>
      <c r="F66" s="154"/>
      <c r="G66" s="154"/>
      <c r="H66" s="154"/>
      <c r="I66" s="155"/>
      <c r="J66" s="156">
        <f>J171</f>
        <v>0</v>
      </c>
      <c r="K66" s="157"/>
    </row>
    <row r="67" spans="2:12" s="7" customFormat="1" ht="24.95" customHeight="1">
      <c r="B67" s="144"/>
      <c r="C67" s="145"/>
      <c r="D67" s="146" t="s">
        <v>108</v>
      </c>
      <c r="E67" s="147"/>
      <c r="F67" s="147"/>
      <c r="G67" s="147"/>
      <c r="H67" s="147"/>
      <c r="I67" s="148"/>
      <c r="J67" s="149">
        <f>J181</f>
        <v>0</v>
      </c>
      <c r="K67" s="150"/>
    </row>
    <row r="68" spans="2:12" s="8" customFormat="1" ht="19.899999999999999" customHeight="1">
      <c r="B68" s="151"/>
      <c r="C68" s="152"/>
      <c r="D68" s="153" t="s">
        <v>109</v>
      </c>
      <c r="E68" s="154"/>
      <c r="F68" s="154"/>
      <c r="G68" s="154"/>
      <c r="H68" s="154"/>
      <c r="I68" s="155"/>
      <c r="J68" s="156">
        <f>J182</f>
        <v>0</v>
      </c>
      <c r="K68" s="157"/>
    </row>
    <row r="69" spans="2:12" s="1" customFormat="1" ht="21.75" customHeight="1">
      <c r="B69" s="40"/>
      <c r="C69" s="41"/>
      <c r="D69" s="41"/>
      <c r="E69" s="41"/>
      <c r="F69" s="41"/>
      <c r="G69" s="41"/>
      <c r="H69" s="41"/>
      <c r="I69" s="113"/>
      <c r="J69" s="41"/>
      <c r="K69" s="44"/>
    </row>
    <row r="70" spans="2:12" s="1" customFormat="1" ht="6.95" customHeight="1">
      <c r="B70" s="55"/>
      <c r="C70" s="56"/>
      <c r="D70" s="56"/>
      <c r="E70" s="56"/>
      <c r="F70" s="56"/>
      <c r="G70" s="56"/>
      <c r="H70" s="56"/>
      <c r="I70" s="134"/>
      <c r="J70" s="56"/>
      <c r="K70" s="57"/>
    </row>
    <row r="74" spans="2:12" s="1" customFormat="1" ht="6.95" customHeight="1">
      <c r="B74" s="58"/>
      <c r="C74" s="59"/>
      <c r="D74" s="59"/>
      <c r="E74" s="59"/>
      <c r="F74" s="59"/>
      <c r="G74" s="59"/>
      <c r="H74" s="59"/>
      <c r="I74" s="137"/>
      <c r="J74" s="59"/>
      <c r="K74" s="59"/>
      <c r="L74" s="60"/>
    </row>
    <row r="75" spans="2:12" s="1" customFormat="1" ht="36.950000000000003" customHeight="1">
      <c r="B75" s="40"/>
      <c r="C75" s="61" t="s">
        <v>110</v>
      </c>
      <c r="D75" s="62"/>
      <c r="E75" s="62"/>
      <c r="F75" s="62"/>
      <c r="G75" s="62"/>
      <c r="H75" s="62"/>
      <c r="I75" s="158"/>
      <c r="J75" s="62"/>
      <c r="K75" s="62"/>
      <c r="L75" s="60"/>
    </row>
    <row r="76" spans="2:12" s="1" customFormat="1" ht="6.95" customHeight="1">
      <c r="B76" s="40"/>
      <c r="C76" s="62"/>
      <c r="D76" s="62"/>
      <c r="E76" s="62"/>
      <c r="F76" s="62"/>
      <c r="G76" s="62"/>
      <c r="H76" s="62"/>
      <c r="I76" s="158"/>
      <c r="J76" s="62"/>
      <c r="K76" s="62"/>
      <c r="L76" s="60"/>
    </row>
    <row r="77" spans="2:12" s="1" customFormat="1" ht="14.45" customHeight="1">
      <c r="B77" s="40"/>
      <c r="C77" s="64" t="s">
        <v>18</v>
      </c>
      <c r="D77" s="62"/>
      <c r="E77" s="62"/>
      <c r="F77" s="62"/>
      <c r="G77" s="62"/>
      <c r="H77" s="62"/>
      <c r="I77" s="158"/>
      <c r="J77" s="62"/>
      <c r="K77" s="62"/>
      <c r="L77" s="60"/>
    </row>
    <row r="78" spans="2:12" s="1" customFormat="1" ht="16.5" customHeight="1">
      <c r="B78" s="40"/>
      <c r="C78" s="62"/>
      <c r="D78" s="62"/>
      <c r="E78" s="356" t="str">
        <f>E7</f>
        <v>Zateplení střešní konstrukce na BD Horní č.p.679, Ostrava-Hrabůvka</v>
      </c>
      <c r="F78" s="357"/>
      <c r="G78" s="357"/>
      <c r="H78" s="357"/>
      <c r="I78" s="158"/>
      <c r="J78" s="62"/>
      <c r="K78" s="62"/>
      <c r="L78" s="60"/>
    </row>
    <row r="79" spans="2:12" s="1" customFormat="1" ht="14.45" customHeight="1">
      <c r="B79" s="40"/>
      <c r="C79" s="64" t="s">
        <v>91</v>
      </c>
      <c r="D79" s="62"/>
      <c r="E79" s="62"/>
      <c r="F79" s="62"/>
      <c r="G79" s="62"/>
      <c r="H79" s="62"/>
      <c r="I79" s="158"/>
      <c r="J79" s="62"/>
      <c r="K79" s="62"/>
      <c r="L79" s="60"/>
    </row>
    <row r="80" spans="2:12" s="1" customFormat="1" ht="17.25" customHeight="1">
      <c r="B80" s="40"/>
      <c r="C80" s="62"/>
      <c r="D80" s="62"/>
      <c r="E80" s="327" t="str">
        <f>E9</f>
        <v>1880501 - Zateplení střešní konstrukce na BD Horní č.p.679, Ostrava-Hrabůvka</v>
      </c>
      <c r="F80" s="358"/>
      <c r="G80" s="358"/>
      <c r="H80" s="358"/>
      <c r="I80" s="158"/>
      <c r="J80" s="62"/>
      <c r="K80" s="62"/>
      <c r="L80" s="60"/>
    </row>
    <row r="81" spans="2:65" s="1" customFormat="1" ht="6.95" customHeight="1">
      <c r="B81" s="40"/>
      <c r="C81" s="62"/>
      <c r="D81" s="62"/>
      <c r="E81" s="62"/>
      <c r="F81" s="62"/>
      <c r="G81" s="62"/>
      <c r="H81" s="62"/>
      <c r="I81" s="158"/>
      <c r="J81" s="62"/>
      <c r="K81" s="62"/>
      <c r="L81" s="60"/>
    </row>
    <row r="82" spans="2:65" s="1" customFormat="1" ht="18" customHeight="1">
      <c r="B82" s="40"/>
      <c r="C82" s="64" t="s">
        <v>24</v>
      </c>
      <c r="D82" s="62"/>
      <c r="E82" s="62"/>
      <c r="F82" s="159" t="str">
        <f>F12</f>
        <v>Ostrava-Hrabůvka</v>
      </c>
      <c r="G82" s="62"/>
      <c r="H82" s="62"/>
      <c r="I82" s="160" t="s">
        <v>26</v>
      </c>
      <c r="J82" s="72" t="str">
        <f>IF(J12="","",J12)</f>
        <v>27. 6. 2018</v>
      </c>
      <c r="K82" s="62"/>
      <c r="L82" s="60"/>
    </row>
    <row r="83" spans="2:65" s="1" customFormat="1" ht="6.95" customHeight="1">
      <c r="B83" s="40"/>
      <c r="C83" s="62"/>
      <c r="D83" s="62"/>
      <c r="E83" s="62"/>
      <c r="F83" s="62"/>
      <c r="G83" s="62"/>
      <c r="H83" s="62"/>
      <c r="I83" s="158"/>
      <c r="J83" s="62"/>
      <c r="K83" s="62"/>
      <c r="L83" s="60"/>
    </row>
    <row r="84" spans="2:65" s="1" customFormat="1" ht="15">
      <c r="B84" s="40"/>
      <c r="C84" s="64" t="s">
        <v>30</v>
      </c>
      <c r="D84" s="62"/>
      <c r="E84" s="62"/>
      <c r="F84" s="159" t="str">
        <f>E15</f>
        <v>Městský obod Ostrava-Jih</v>
      </c>
      <c r="G84" s="62"/>
      <c r="H84" s="62"/>
      <c r="I84" s="160" t="s">
        <v>36</v>
      </c>
      <c r="J84" s="159" t="str">
        <f>E21</f>
        <v>CHCI-DŮM s.r.o.</v>
      </c>
      <c r="K84" s="62"/>
      <c r="L84" s="60"/>
    </row>
    <row r="85" spans="2:65" s="1" customFormat="1" ht="14.45" customHeight="1">
      <c r="B85" s="40"/>
      <c r="C85" s="64" t="s">
        <v>34</v>
      </c>
      <c r="D85" s="62"/>
      <c r="E85" s="62"/>
      <c r="F85" s="159" t="str">
        <f>IF(E18="","",E18)</f>
        <v/>
      </c>
      <c r="G85" s="62"/>
      <c r="H85" s="62"/>
      <c r="I85" s="158"/>
      <c r="J85" s="62"/>
      <c r="K85" s="62"/>
      <c r="L85" s="60"/>
    </row>
    <row r="86" spans="2:65" s="1" customFormat="1" ht="10.35" customHeight="1">
      <c r="B86" s="40"/>
      <c r="C86" s="62"/>
      <c r="D86" s="62"/>
      <c r="E86" s="62"/>
      <c r="F86" s="62"/>
      <c r="G86" s="62"/>
      <c r="H86" s="62"/>
      <c r="I86" s="158"/>
      <c r="J86" s="62"/>
      <c r="K86" s="62"/>
      <c r="L86" s="60"/>
    </row>
    <row r="87" spans="2:65" s="9" customFormat="1" ht="29.25" customHeight="1">
      <c r="B87" s="161"/>
      <c r="C87" s="162" t="s">
        <v>111</v>
      </c>
      <c r="D87" s="163" t="s">
        <v>61</v>
      </c>
      <c r="E87" s="163" t="s">
        <v>57</v>
      </c>
      <c r="F87" s="163" t="s">
        <v>112</v>
      </c>
      <c r="G87" s="163" t="s">
        <v>113</v>
      </c>
      <c r="H87" s="163" t="s">
        <v>114</v>
      </c>
      <c r="I87" s="164" t="s">
        <v>115</v>
      </c>
      <c r="J87" s="163" t="s">
        <v>95</v>
      </c>
      <c r="K87" s="165" t="s">
        <v>116</v>
      </c>
      <c r="L87" s="166"/>
      <c r="M87" s="80" t="s">
        <v>117</v>
      </c>
      <c r="N87" s="81" t="s">
        <v>46</v>
      </c>
      <c r="O87" s="81" t="s">
        <v>118</v>
      </c>
      <c r="P87" s="81" t="s">
        <v>119</v>
      </c>
      <c r="Q87" s="81" t="s">
        <v>120</v>
      </c>
      <c r="R87" s="81" t="s">
        <v>121</v>
      </c>
      <c r="S87" s="81" t="s">
        <v>122</v>
      </c>
      <c r="T87" s="82" t="s">
        <v>123</v>
      </c>
    </row>
    <row r="88" spans="2:65" s="1" customFormat="1" ht="29.25" customHeight="1">
      <c r="B88" s="40"/>
      <c r="C88" s="86" t="s">
        <v>96</v>
      </c>
      <c r="D88" s="62"/>
      <c r="E88" s="62"/>
      <c r="F88" s="62"/>
      <c r="G88" s="62"/>
      <c r="H88" s="62"/>
      <c r="I88" s="158"/>
      <c r="J88" s="167">
        <f>BK88</f>
        <v>0</v>
      </c>
      <c r="K88" s="62"/>
      <c r="L88" s="60"/>
      <c r="M88" s="83"/>
      <c r="N88" s="84"/>
      <c r="O88" s="84"/>
      <c r="P88" s="168">
        <f>P89+P122+P181</f>
        <v>0</v>
      </c>
      <c r="Q88" s="84"/>
      <c r="R88" s="168">
        <f>R89+R122+R181</f>
        <v>6.83534738</v>
      </c>
      <c r="S88" s="84"/>
      <c r="T88" s="169">
        <f>T89+T122+T181</f>
        <v>9.1802670000000006</v>
      </c>
      <c r="AT88" s="22" t="s">
        <v>75</v>
      </c>
      <c r="AU88" s="22" t="s">
        <v>97</v>
      </c>
      <c r="BK88" s="170">
        <f>BK89+BK122+BK181</f>
        <v>0</v>
      </c>
    </row>
    <row r="89" spans="2:65" s="10" customFormat="1" ht="37.35" customHeight="1">
      <c r="B89" s="171"/>
      <c r="C89" s="172"/>
      <c r="D89" s="173" t="s">
        <v>75</v>
      </c>
      <c r="E89" s="174" t="s">
        <v>124</v>
      </c>
      <c r="F89" s="174" t="s">
        <v>125</v>
      </c>
      <c r="G89" s="172"/>
      <c r="H89" s="172"/>
      <c r="I89" s="175"/>
      <c r="J89" s="176">
        <f>BK89</f>
        <v>0</v>
      </c>
      <c r="K89" s="172"/>
      <c r="L89" s="177"/>
      <c r="M89" s="178"/>
      <c r="N89" s="179"/>
      <c r="O89" s="179"/>
      <c r="P89" s="180">
        <f>P90+P100+P107+P119</f>
        <v>0</v>
      </c>
      <c r="Q89" s="179"/>
      <c r="R89" s="180">
        <f>R90+R100+R107+R119</f>
        <v>2.0721503999999999</v>
      </c>
      <c r="S89" s="179"/>
      <c r="T89" s="181">
        <f>T90+T100+T107+T119</f>
        <v>0.99199999999999999</v>
      </c>
      <c r="AR89" s="182" t="s">
        <v>83</v>
      </c>
      <c r="AT89" s="183" t="s">
        <v>75</v>
      </c>
      <c r="AU89" s="183" t="s">
        <v>76</v>
      </c>
      <c r="AY89" s="182" t="s">
        <v>126</v>
      </c>
      <c r="BK89" s="184">
        <f>BK90+BK100+BK107+BK119</f>
        <v>0</v>
      </c>
    </row>
    <row r="90" spans="2:65" s="10" customFormat="1" ht="19.899999999999999" customHeight="1">
      <c r="B90" s="171"/>
      <c r="C90" s="172"/>
      <c r="D90" s="173" t="s">
        <v>75</v>
      </c>
      <c r="E90" s="185" t="s">
        <v>127</v>
      </c>
      <c r="F90" s="185" t="s">
        <v>128</v>
      </c>
      <c r="G90" s="172"/>
      <c r="H90" s="172"/>
      <c r="I90" s="175"/>
      <c r="J90" s="186">
        <f>BK90</f>
        <v>0</v>
      </c>
      <c r="K90" s="172"/>
      <c r="L90" s="177"/>
      <c r="M90" s="178"/>
      <c r="N90" s="179"/>
      <c r="O90" s="179"/>
      <c r="P90" s="180">
        <f>SUM(P91:P99)</f>
        <v>0</v>
      </c>
      <c r="Q90" s="179"/>
      <c r="R90" s="180">
        <f>SUM(R91:R99)</f>
        <v>1.8206039999999999</v>
      </c>
      <c r="S90" s="179"/>
      <c r="T90" s="181">
        <f>SUM(T91:T99)</f>
        <v>0</v>
      </c>
      <c r="AR90" s="182" t="s">
        <v>83</v>
      </c>
      <c r="AT90" s="183" t="s">
        <v>75</v>
      </c>
      <c r="AU90" s="183" t="s">
        <v>83</v>
      </c>
      <c r="AY90" s="182" t="s">
        <v>126</v>
      </c>
      <c r="BK90" s="184">
        <f>SUM(BK91:BK99)</f>
        <v>0</v>
      </c>
    </row>
    <row r="91" spans="2:65" s="1" customFormat="1" ht="25.5" customHeight="1">
      <c r="B91" s="40"/>
      <c r="C91" s="187" t="s">
        <v>83</v>
      </c>
      <c r="D91" s="187" t="s">
        <v>129</v>
      </c>
      <c r="E91" s="188" t="s">
        <v>130</v>
      </c>
      <c r="F91" s="189" t="s">
        <v>131</v>
      </c>
      <c r="G91" s="190" t="s">
        <v>132</v>
      </c>
      <c r="H91" s="191">
        <v>73.2</v>
      </c>
      <c r="I91" s="192"/>
      <c r="J91" s="193">
        <f>ROUND(I91*H91,2)</f>
        <v>0</v>
      </c>
      <c r="K91" s="189" t="s">
        <v>133</v>
      </c>
      <c r="L91" s="60"/>
      <c r="M91" s="194" t="s">
        <v>23</v>
      </c>
      <c r="N91" s="195" t="s">
        <v>48</v>
      </c>
      <c r="O91" s="41"/>
      <c r="P91" s="196">
        <f>O91*H91</f>
        <v>0</v>
      </c>
      <c r="Q91" s="196">
        <v>9.4699999999999993E-3</v>
      </c>
      <c r="R91" s="196">
        <f>Q91*H91</f>
        <v>0.69320399999999993</v>
      </c>
      <c r="S91" s="196">
        <v>0</v>
      </c>
      <c r="T91" s="197">
        <f>S91*H91</f>
        <v>0</v>
      </c>
      <c r="AR91" s="22" t="s">
        <v>134</v>
      </c>
      <c r="AT91" s="22" t="s">
        <v>129</v>
      </c>
      <c r="AU91" s="22" t="s">
        <v>135</v>
      </c>
      <c r="AY91" s="22" t="s">
        <v>126</v>
      </c>
      <c r="BE91" s="198">
        <f>IF(N91="základní",J91,0)</f>
        <v>0</v>
      </c>
      <c r="BF91" s="198">
        <f>IF(N91="snížená",J91,0)</f>
        <v>0</v>
      </c>
      <c r="BG91" s="198">
        <f>IF(N91="zákl. přenesená",J91,0)</f>
        <v>0</v>
      </c>
      <c r="BH91" s="198">
        <f>IF(N91="sníž. přenesená",J91,0)</f>
        <v>0</v>
      </c>
      <c r="BI91" s="198">
        <f>IF(N91="nulová",J91,0)</f>
        <v>0</v>
      </c>
      <c r="BJ91" s="22" t="s">
        <v>135</v>
      </c>
      <c r="BK91" s="198">
        <f>ROUND(I91*H91,2)</f>
        <v>0</v>
      </c>
      <c r="BL91" s="22" t="s">
        <v>134</v>
      </c>
      <c r="BM91" s="22" t="s">
        <v>136</v>
      </c>
    </row>
    <row r="92" spans="2:65" s="1" customFormat="1" ht="283.5">
      <c r="B92" s="40"/>
      <c r="C92" s="62"/>
      <c r="D92" s="199" t="s">
        <v>137</v>
      </c>
      <c r="E92" s="62"/>
      <c r="F92" s="200" t="s">
        <v>138</v>
      </c>
      <c r="G92" s="62"/>
      <c r="H92" s="62"/>
      <c r="I92" s="158"/>
      <c r="J92" s="62"/>
      <c r="K92" s="62"/>
      <c r="L92" s="60"/>
      <c r="M92" s="201"/>
      <c r="N92" s="41"/>
      <c r="O92" s="41"/>
      <c r="P92" s="41"/>
      <c r="Q92" s="41"/>
      <c r="R92" s="41"/>
      <c r="S92" s="41"/>
      <c r="T92" s="77"/>
      <c r="AT92" s="22" t="s">
        <v>137</v>
      </c>
      <c r="AU92" s="22" t="s">
        <v>135</v>
      </c>
    </row>
    <row r="93" spans="2:65" s="11" customFormat="1">
      <c r="B93" s="202"/>
      <c r="C93" s="203"/>
      <c r="D93" s="199" t="s">
        <v>139</v>
      </c>
      <c r="E93" s="204" t="s">
        <v>23</v>
      </c>
      <c r="F93" s="205" t="s">
        <v>140</v>
      </c>
      <c r="G93" s="203"/>
      <c r="H93" s="204" t="s">
        <v>23</v>
      </c>
      <c r="I93" s="206"/>
      <c r="J93" s="203"/>
      <c r="K93" s="203"/>
      <c r="L93" s="207"/>
      <c r="M93" s="208"/>
      <c r="N93" s="209"/>
      <c r="O93" s="209"/>
      <c r="P93" s="209"/>
      <c r="Q93" s="209"/>
      <c r="R93" s="209"/>
      <c r="S93" s="209"/>
      <c r="T93" s="210"/>
      <c r="AT93" s="211" t="s">
        <v>139</v>
      </c>
      <c r="AU93" s="211" t="s">
        <v>135</v>
      </c>
      <c r="AV93" s="11" t="s">
        <v>83</v>
      </c>
      <c r="AW93" s="11" t="s">
        <v>39</v>
      </c>
      <c r="AX93" s="11" t="s">
        <v>76</v>
      </c>
      <c r="AY93" s="211" t="s">
        <v>126</v>
      </c>
    </row>
    <row r="94" spans="2:65" s="12" customFormat="1">
      <c r="B94" s="212"/>
      <c r="C94" s="213"/>
      <c r="D94" s="199" t="s">
        <v>139</v>
      </c>
      <c r="E94" s="214" t="s">
        <v>23</v>
      </c>
      <c r="F94" s="215" t="s">
        <v>141</v>
      </c>
      <c r="G94" s="213"/>
      <c r="H94" s="216">
        <v>73.2</v>
      </c>
      <c r="I94" s="217"/>
      <c r="J94" s="213"/>
      <c r="K94" s="213"/>
      <c r="L94" s="218"/>
      <c r="M94" s="219"/>
      <c r="N94" s="220"/>
      <c r="O94" s="220"/>
      <c r="P94" s="220"/>
      <c r="Q94" s="220"/>
      <c r="R94" s="220"/>
      <c r="S94" s="220"/>
      <c r="T94" s="221"/>
      <c r="AT94" s="222" t="s">
        <v>139</v>
      </c>
      <c r="AU94" s="222" t="s">
        <v>135</v>
      </c>
      <c r="AV94" s="12" t="s">
        <v>135</v>
      </c>
      <c r="AW94" s="12" t="s">
        <v>39</v>
      </c>
      <c r="AX94" s="12" t="s">
        <v>83</v>
      </c>
      <c r="AY94" s="222" t="s">
        <v>126</v>
      </c>
    </row>
    <row r="95" spans="2:65" s="1" customFormat="1" ht="16.5" customHeight="1">
      <c r="B95" s="40"/>
      <c r="C95" s="223" t="s">
        <v>135</v>
      </c>
      <c r="D95" s="223" t="s">
        <v>142</v>
      </c>
      <c r="E95" s="224" t="s">
        <v>143</v>
      </c>
      <c r="F95" s="225" t="s">
        <v>144</v>
      </c>
      <c r="G95" s="226" t="s">
        <v>132</v>
      </c>
      <c r="H95" s="227">
        <v>74.664000000000001</v>
      </c>
      <c r="I95" s="228"/>
      <c r="J95" s="229">
        <f>ROUND(I95*H95,2)</f>
        <v>0</v>
      </c>
      <c r="K95" s="225" t="s">
        <v>133</v>
      </c>
      <c r="L95" s="230"/>
      <c r="M95" s="231" t="s">
        <v>23</v>
      </c>
      <c r="N95" s="232" t="s">
        <v>48</v>
      </c>
      <c r="O95" s="41"/>
      <c r="P95" s="196">
        <f>O95*H95</f>
        <v>0</v>
      </c>
      <c r="Q95" s="196">
        <v>1.4999999999999999E-2</v>
      </c>
      <c r="R95" s="196">
        <f>Q95*H95</f>
        <v>1.1199600000000001</v>
      </c>
      <c r="S95" s="196">
        <v>0</v>
      </c>
      <c r="T95" s="197">
        <f>S95*H95</f>
        <v>0</v>
      </c>
      <c r="AR95" s="22" t="s">
        <v>145</v>
      </c>
      <c r="AT95" s="22" t="s">
        <v>142</v>
      </c>
      <c r="AU95" s="22" t="s">
        <v>135</v>
      </c>
      <c r="AY95" s="22" t="s">
        <v>126</v>
      </c>
      <c r="BE95" s="198">
        <f>IF(N95="základní",J95,0)</f>
        <v>0</v>
      </c>
      <c r="BF95" s="198">
        <f>IF(N95="snížená",J95,0)</f>
        <v>0</v>
      </c>
      <c r="BG95" s="198">
        <f>IF(N95="zákl. přenesená",J95,0)</f>
        <v>0</v>
      </c>
      <c r="BH95" s="198">
        <f>IF(N95="sníž. přenesená",J95,0)</f>
        <v>0</v>
      </c>
      <c r="BI95" s="198">
        <f>IF(N95="nulová",J95,0)</f>
        <v>0</v>
      </c>
      <c r="BJ95" s="22" t="s">
        <v>135</v>
      </c>
      <c r="BK95" s="198">
        <f>ROUND(I95*H95,2)</f>
        <v>0</v>
      </c>
      <c r="BL95" s="22" t="s">
        <v>134</v>
      </c>
      <c r="BM95" s="22" t="s">
        <v>146</v>
      </c>
    </row>
    <row r="96" spans="2:65" s="12" customFormat="1">
      <c r="B96" s="212"/>
      <c r="C96" s="213"/>
      <c r="D96" s="199" t="s">
        <v>139</v>
      </c>
      <c r="E96" s="213"/>
      <c r="F96" s="215" t="s">
        <v>147</v>
      </c>
      <c r="G96" s="213"/>
      <c r="H96" s="216">
        <v>74.664000000000001</v>
      </c>
      <c r="I96" s="217"/>
      <c r="J96" s="213"/>
      <c r="K96" s="213"/>
      <c r="L96" s="218"/>
      <c r="M96" s="219"/>
      <c r="N96" s="220"/>
      <c r="O96" s="220"/>
      <c r="P96" s="220"/>
      <c r="Q96" s="220"/>
      <c r="R96" s="220"/>
      <c r="S96" s="220"/>
      <c r="T96" s="221"/>
      <c r="AT96" s="222" t="s">
        <v>139</v>
      </c>
      <c r="AU96" s="222" t="s">
        <v>135</v>
      </c>
      <c r="AV96" s="12" t="s">
        <v>135</v>
      </c>
      <c r="AW96" s="12" t="s">
        <v>6</v>
      </c>
      <c r="AX96" s="12" t="s">
        <v>83</v>
      </c>
      <c r="AY96" s="222" t="s">
        <v>126</v>
      </c>
    </row>
    <row r="97" spans="2:65" s="1" customFormat="1" ht="16.5" customHeight="1">
      <c r="B97" s="40"/>
      <c r="C97" s="187" t="s">
        <v>148</v>
      </c>
      <c r="D97" s="187" t="s">
        <v>129</v>
      </c>
      <c r="E97" s="188" t="s">
        <v>149</v>
      </c>
      <c r="F97" s="189" t="s">
        <v>150</v>
      </c>
      <c r="G97" s="190" t="s">
        <v>151</v>
      </c>
      <c r="H97" s="191">
        <v>124</v>
      </c>
      <c r="I97" s="192"/>
      <c r="J97" s="193">
        <f>ROUND(I97*H97,2)</f>
        <v>0</v>
      </c>
      <c r="K97" s="189" t="s">
        <v>133</v>
      </c>
      <c r="L97" s="60"/>
      <c r="M97" s="194" t="s">
        <v>23</v>
      </c>
      <c r="N97" s="195" t="s">
        <v>48</v>
      </c>
      <c r="O97" s="41"/>
      <c r="P97" s="196">
        <f>O97*H97</f>
        <v>0</v>
      </c>
      <c r="Q97" s="196">
        <v>0</v>
      </c>
      <c r="R97" s="196">
        <f>Q97*H97</f>
        <v>0</v>
      </c>
      <c r="S97" s="196">
        <v>0</v>
      </c>
      <c r="T97" s="197">
        <f>S97*H97</f>
        <v>0</v>
      </c>
      <c r="AR97" s="22" t="s">
        <v>134</v>
      </c>
      <c r="AT97" s="22" t="s">
        <v>129</v>
      </c>
      <c r="AU97" s="22" t="s">
        <v>135</v>
      </c>
      <c r="AY97" s="22" t="s">
        <v>126</v>
      </c>
      <c r="BE97" s="198">
        <f>IF(N97="základní",J97,0)</f>
        <v>0</v>
      </c>
      <c r="BF97" s="198">
        <f>IF(N97="snížená",J97,0)</f>
        <v>0</v>
      </c>
      <c r="BG97" s="198">
        <f>IF(N97="zákl. přenesená",J97,0)</f>
        <v>0</v>
      </c>
      <c r="BH97" s="198">
        <f>IF(N97="sníž. přenesená",J97,0)</f>
        <v>0</v>
      </c>
      <c r="BI97" s="198">
        <f>IF(N97="nulová",J97,0)</f>
        <v>0</v>
      </c>
      <c r="BJ97" s="22" t="s">
        <v>135</v>
      </c>
      <c r="BK97" s="198">
        <f>ROUND(I97*H97,2)</f>
        <v>0</v>
      </c>
      <c r="BL97" s="22" t="s">
        <v>134</v>
      </c>
      <c r="BM97" s="22" t="s">
        <v>152</v>
      </c>
    </row>
    <row r="98" spans="2:65" s="1" customFormat="1" ht="54">
      <c r="B98" s="40"/>
      <c r="C98" s="62"/>
      <c r="D98" s="199" t="s">
        <v>137</v>
      </c>
      <c r="E98" s="62"/>
      <c r="F98" s="200" t="s">
        <v>153</v>
      </c>
      <c r="G98" s="62"/>
      <c r="H98" s="62"/>
      <c r="I98" s="158"/>
      <c r="J98" s="62"/>
      <c r="K98" s="62"/>
      <c r="L98" s="60"/>
      <c r="M98" s="201"/>
      <c r="N98" s="41"/>
      <c r="O98" s="41"/>
      <c r="P98" s="41"/>
      <c r="Q98" s="41"/>
      <c r="R98" s="41"/>
      <c r="S98" s="41"/>
      <c r="T98" s="77"/>
      <c r="AT98" s="22" t="s">
        <v>137</v>
      </c>
      <c r="AU98" s="22" t="s">
        <v>135</v>
      </c>
    </row>
    <row r="99" spans="2:65" s="1" customFormat="1" ht="16.5" customHeight="1">
      <c r="B99" s="40"/>
      <c r="C99" s="223" t="s">
        <v>134</v>
      </c>
      <c r="D99" s="223" t="s">
        <v>142</v>
      </c>
      <c r="E99" s="224" t="s">
        <v>154</v>
      </c>
      <c r="F99" s="225" t="s">
        <v>155</v>
      </c>
      <c r="G99" s="226" t="s">
        <v>151</v>
      </c>
      <c r="H99" s="227">
        <v>124</v>
      </c>
      <c r="I99" s="228"/>
      <c r="J99" s="229">
        <f>ROUND(I99*H99,2)</f>
        <v>0</v>
      </c>
      <c r="K99" s="225" t="s">
        <v>133</v>
      </c>
      <c r="L99" s="230"/>
      <c r="M99" s="231" t="s">
        <v>23</v>
      </c>
      <c r="N99" s="232" t="s">
        <v>48</v>
      </c>
      <c r="O99" s="41"/>
      <c r="P99" s="196">
        <f>O99*H99</f>
        <v>0</v>
      </c>
      <c r="Q99" s="196">
        <v>6.0000000000000002E-5</v>
      </c>
      <c r="R99" s="196">
        <f>Q99*H99</f>
        <v>7.4400000000000004E-3</v>
      </c>
      <c r="S99" s="196">
        <v>0</v>
      </c>
      <c r="T99" s="197">
        <f>S99*H99</f>
        <v>0</v>
      </c>
      <c r="AR99" s="22" t="s">
        <v>145</v>
      </c>
      <c r="AT99" s="22" t="s">
        <v>142</v>
      </c>
      <c r="AU99" s="22" t="s">
        <v>135</v>
      </c>
      <c r="AY99" s="22" t="s">
        <v>126</v>
      </c>
      <c r="BE99" s="198">
        <f>IF(N99="základní",J99,0)</f>
        <v>0</v>
      </c>
      <c r="BF99" s="198">
        <f>IF(N99="snížená",J99,0)</f>
        <v>0</v>
      </c>
      <c r="BG99" s="198">
        <f>IF(N99="zákl. přenesená",J99,0)</f>
        <v>0</v>
      </c>
      <c r="BH99" s="198">
        <f>IF(N99="sníž. přenesená",J99,0)</f>
        <v>0</v>
      </c>
      <c r="BI99" s="198">
        <f>IF(N99="nulová",J99,0)</f>
        <v>0</v>
      </c>
      <c r="BJ99" s="22" t="s">
        <v>135</v>
      </c>
      <c r="BK99" s="198">
        <f>ROUND(I99*H99,2)</f>
        <v>0</v>
      </c>
      <c r="BL99" s="22" t="s">
        <v>134</v>
      </c>
      <c r="BM99" s="22" t="s">
        <v>156</v>
      </c>
    </row>
    <row r="100" spans="2:65" s="10" customFormat="1" ht="29.85" customHeight="1">
      <c r="B100" s="171"/>
      <c r="C100" s="172"/>
      <c r="D100" s="173" t="s">
        <v>75</v>
      </c>
      <c r="E100" s="185" t="s">
        <v>157</v>
      </c>
      <c r="F100" s="185" t="s">
        <v>158</v>
      </c>
      <c r="G100" s="172"/>
      <c r="H100" s="172"/>
      <c r="I100" s="175"/>
      <c r="J100" s="186">
        <f>BK100</f>
        <v>0</v>
      </c>
      <c r="K100" s="172"/>
      <c r="L100" s="177"/>
      <c r="M100" s="178"/>
      <c r="N100" s="179"/>
      <c r="O100" s="179"/>
      <c r="P100" s="180">
        <f>SUM(P101:P106)</f>
        <v>0</v>
      </c>
      <c r="Q100" s="179"/>
      <c r="R100" s="180">
        <f>SUM(R101:R106)</f>
        <v>0.2515464</v>
      </c>
      <c r="S100" s="179"/>
      <c r="T100" s="181">
        <f>SUM(T101:T106)</f>
        <v>0.99199999999999999</v>
      </c>
      <c r="AR100" s="182" t="s">
        <v>83</v>
      </c>
      <c r="AT100" s="183" t="s">
        <v>75</v>
      </c>
      <c r="AU100" s="183" t="s">
        <v>83</v>
      </c>
      <c r="AY100" s="182" t="s">
        <v>126</v>
      </c>
      <c r="BK100" s="184">
        <f>SUM(BK101:BK106)</f>
        <v>0</v>
      </c>
    </row>
    <row r="101" spans="2:65" s="1" customFormat="1" ht="16.5" customHeight="1">
      <c r="B101" s="40"/>
      <c r="C101" s="187" t="s">
        <v>159</v>
      </c>
      <c r="D101" s="187" t="s">
        <v>129</v>
      </c>
      <c r="E101" s="188" t="s">
        <v>160</v>
      </c>
      <c r="F101" s="189" t="s">
        <v>161</v>
      </c>
      <c r="G101" s="190" t="s">
        <v>162</v>
      </c>
      <c r="H101" s="191">
        <v>52.08</v>
      </c>
      <c r="I101" s="192"/>
      <c r="J101" s="193">
        <f>ROUND(I101*H101,2)</f>
        <v>0</v>
      </c>
      <c r="K101" s="189" t="s">
        <v>133</v>
      </c>
      <c r="L101" s="60"/>
      <c r="M101" s="194" t="s">
        <v>23</v>
      </c>
      <c r="N101" s="195" t="s">
        <v>48</v>
      </c>
      <c r="O101" s="41"/>
      <c r="P101" s="196">
        <f>O101*H101</f>
        <v>0</v>
      </c>
      <c r="Q101" s="196">
        <v>4.8300000000000001E-3</v>
      </c>
      <c r="R101" s="196">
        <f>Q101*H101</f>
        <v>0.2515464</v>
      </c>
      <c r="S101" s="196">
        <v>0</v>
      </c>
      <c r="T101" s="197">
        <f>S101*H101</f>
        <v>0</v>
      </c>
      <c r="AR101" s="22" t="s">
        <v>134</v>
      </c>
      <c r="AT101" s="22" t="s">
        <v>129</v>
      </c>
      <c r="AU101" s="22" t="s">
        <v>135</v>
      </c>
      <c r="AY101" s="22" t="s">
        <v>126</v>
      </c>
      <c r="BE101" s="198">
        <f>IF(N101="základní",J101,0)</f>
        <v>0</v>
      </c>
      <c r="BF101" s="198">
        <f>IF(N101="snížená",J101,0)</f>
        <v>0</v>
      </c>
      <c r="BG101" s="198">
        <f>IF(N101="zákl. přenesená",J101,0)</f>
        <v>0</v>
      </c>
      <c r="BH101" s="198">
        <f>IF(N101="sníž. přenesená",J101,0)</f>
        <v>0</v>
      </c>
      <c r="BI101" s="198">
        <f>IF(N101="nulová",J101,0)</f>
        <v>0</v>
      </c>
      <c r="BJ101" s="22" t="s">
        <v>135</v>
      </c>
      <c r="BK101" s="198">
        <f>ROUND(I101*H101,2)</f>
        <v>0</v>
      </c>
      <c r="BL101" s="22" t="s">
        <v>134</v>
      </c>
      <c r="BM101" s="22" t="s">
        <v>163</v>
      </c>
    </row>
    <row r="102" spans="2:65" s="11" customFormat="1">
      <c r="B102" s="202"/>
      <c r="C102" s="203"/>
      <c r="D102" s="199" t="s">
        <v>139</v>
      </c>
      <c r="E102" s="204" t="s">
        <v>23</v>
      </c>
      <c r="F102" s="205" t="s">
        <v>164</v>
      </c>
      <c r="G102" s="203"/>
      <c r="H102" s="204" t="s">
        <v>23</v>
      </c>
      <c r="I102" s="206"/>
      <c r="J102" s="203"/>
      <c r="K102" s="203"/>
      <c r="L102" s="207"/>
      <c r="M102" s="208"/>
      <c r="N102" s="209"/>
      <c r="O102" s="209"/>
      <c r="P102" s="209"/>
      <c r="Q102" s="209"/>
      <c r="R102" s="209"/>
      <c r="S102" s="209"/>
      <c r="T102" s="210"/>
      <c r="AT102" s="211" t="s">
        <v>139</v>
      </c>
      <c r="AU102" s="211" t="s">
        <v>135</v>
      </c>
      <c r="AV102" s="11" t="s">
        <v>83</v>
      </c>
      <c r="AW102" s="11" t="s">
        <v>39</v>
      </c>
      <c r="AX102" s="11" t="s">
        <v>76</v>
      </c>
      <c r="AY102" s="211" t="s">
        <v>126</v>
      </c>
    </row>
    <row r="103" spans="2:65" s="12" customFormat="1">
      <c r="B103" s="212"/>
      <c r="C103" s="213"/>
      <c r="D103" s="199" t="s">
        <v>139</v>
      </c>
      <c r="E103" s="214" t="s">
        <v>23</v>
      </c>
      <c r="F103" s="215" t="s">
        <v>165</v>
      </c>
      <c r="G103" s="213"/>
      <c r="H103" s="216">
        <v>52.08</v>
      </c>
      <c r="I103" s="217"/>
      <c r="J103" s="213"/>
      <c r="K103" s="213"/>
      <c r="L103" s="218"/>
      <c r="M103" s="219"/>
      <c r="N103" s="220"/>
      <c r="O103" s="220"/>
      <c r="P103" s="220"/>
      <c r="Q103" s="220"/>
      <c r="R103" s="220"/>
      <c r="S103" s="220"/>
      <c r="T103" s="221"/>
      <c r="AT103" s="222" t="s">
        <v>139</v>
      </c>
      <c r="AU103" s="222" t="s">
        <v>135</v>
      </c>
      <c r="AV103" s="12" t="s">
        <v>135</v>
      </c>
      <c r="AW103" s="12" t="s">
        <v>39</v>
      </c>
      <c r="AX103" s="12" t="s">
        <v>83</v>
      </c>
      <c r="AY103" s="222" t="s">
        <v>126</v>
      </c>
    </row>
    <row r="104" spans="2:65" s="1" customFormat="1" ht="38.25" customHeight="1">
      <c r="B104" s="40"/>
      <c r="C104" s="187" t="s">
        <v>127</v>
      </c>
      <c r="D104" s="187" t="s">
        <v>129</v>
      </c>
      <c r="E104" s="188" t="s">
        <v>166</v>
      </c>
      <c r="F104" s="189" t="s">
        <v>167</v>
      </c>
      <c r="G104" s="190" t="s">
        <v>151</v>
      </c>
      <c r="H104" s="191">
        <v>124</v>
      </c>
      <c r="I104" s="192"/>
      <c r="J104" s="193">
        <f>ROUND(I104*H104,2)</f>
        <v>0</v>
      </c>
      <c r="K104" s="189" t="s">
        <v>133</v>
      </c>
      <c r="L104" s="60"/>
      <c r="M104" s="194" t="s">
        <v>23</v>
      </c>
      <c r="N104" s="195" t="s">
        <v>48</v>
      </c>
      <c r="O104" s="41"/>
      <c r="P104" s="196">
        <f>O104*H104</f>
        <v>0</v>
      </c>
      <c r="Q104" s="196">
        <v>0</v>
      </c>
      <c r="R104" s="196">
        <f>Q104*H104</f>
        <v>0</v>
      </c>
      <c r="S104" s="196">
        <v>8.0000000000000002E-3</v>
      </c>
      <c r="T104" s="197">
        <f>S104*H104</f>
        <v>0.99199999999999999</v>
      </c>
      <c r="AR104" s="22" t="s">
        <v>134</v>
      </c>
      <c r="AT104" s="22" t="s">
        <v>129</v>
      </c>
      <c r="AU104" s="22" t="s">
        <v>135</v>
      </c>
      <c r="AY104" s="22" t="s">
        <v>126</v>
      </c>
      <c r="BE104" s="198">
        <f>IF(N104="základní",J104,0)</f>
        <v>0</v>
      </c>
      <c r="BF104" s="198">
        <f>IF(N104="snížená",J104,0)</f>
        <v>0</v>
      </c>
      <c r="BG104" s="198">
        <f>IF(N104="zákl. přenesená",J104,0)</f>
        <v>0</v>
      </c>
      <c r="BH104" s="198">
        <f>IF(N104="sníž. přenesená",J104,0)</f>
        <v>0</v>
      </c>
      <c r="BI104" s="198">
        <f>IF(N104="nulová",J104,0)</f>
        <v>0</v>
      </c>
      <c r="BJ104" s="22" t="s">
        <v>135</v>
      </c>
      <c r="BK104" s="198">
        <f>ROUND(I104*H104,2)</f>
        <v>0</v>
      </c>
      <c r="BL104" s="22" t="s">
        <v>134</v>
      </c>
      <c r="BM104" s="22" t="s">
        <v>168</v>
      </c>
    </row>
    <row r="105" spans="2:65" s="11" customFormat="1">
      <c r="B105" s="202"/>
      <c r="C105" s="203"/>
      <c r="D105" s="199" t="s">
        <v>139</v>
      </c>
      <c r="E105" s="204" t="s">
        <v>23</v>
      </c>
      <c r="F105" s="205" t="s">
        <v>169</v>
      </c>
      <c r="G105" s="203"/>
      <c r="H105" s="204" t="s">
        <v>23</v>
      </c>
      <c r="I105" s="206"/>
      <c r="J105" s="203"/>
      <c r="K105" s="203"/>
      <c r="L105" s="207"/>
      <c r="M105" s="208"/>
      <c r="N105" s="209"/>
      <c r="O105" s="209"/>
      <c r="P105" s="209"/>
      <c r="Q105" s="209"/>
      <c r="R105" s="209"/>
      <c r="S105" s="209"/>
      <c r="T105" s="210"/>
      <c r="AT105" s="211" t="s">
        <v>139</v>
      </c>
      <c r="AU105" s="211" t="s">
        <v>135</v>
      </c>
      <c r="AV105" s="11" t="s">
        <v>83</v>
      </c>
      <c r="AW105" s="11" t="s">
        <v>39</v>
      </c>
      <c r="AX105" s="11" t="s">
        <v>76</v>
      </c>
      <c r="AY105" s="211" t="s">
        <v>126</v>
      </c>
    </row>
    <row r="106" spans="2:65" s="12" customFormat="1">
      <c r="B106" s="212"/>
      <c r="C106" s="213"/>
      <c r="D106" s="199" t="s">
        <v>139</v>
      </c>
      <c r="E106" s="214" t="s">
        <v>23</v>
      </c>
      <c r="F106" s="215" t="s">
        <v>170</v>
      </c>
      <c r="G106" s="213"/>
      <c r="H106" s="216">
        <v>124</v>
      </c>
      <c r="I106" s="217"/>
      <c r="J106" s="213"/>
      <c r="K106" s="213"/>
      <c r="L106" s="218"/>
      <c r="M106" s="219"/>
      <c r="N106" s="220"/>
      <c r="O106" s="220"/>
      <c r="P106" s="220"/>
      <c r="Q106" s="220"/>
      <c r="R106" s="220"/>
      <c r="S106" s="220"/>
      <c r="T106" s="221"/>
      <c r="AT106" s="222" t="s">
        <v>139</v>
      </c>
      <c r="AU106" s="222" t="s">
        <v>135</v>
      </c>
      <c r="AV106" s="12" t="s">
        <v>135</v>
      </c>
      <c r="AW106" s="12" t="s">
        <v>39</v>
      </c>
      <c r="AX106" s="12" t="s">
        <v>83</v>
      </c>
      <c r="AY106" s="222" t="s">
        <v>126</v>
      </c>
    </row>
    <row r="107" spans="2:65" s="10" customFormat="1" ht="29.85" customHeight="1">
      <c r="B107" s="171"/>
      <c r="C107" s="172"/>
      <c r="D107" s="173" t="s">
        <v>75</v>
      </c>
      <c r="E107" s="185" t="s">
        <v>171</v>
      </c>
      <c r="F107" s="185" t="s">
        <v>172</v>
      </c>
      <c r="G107" s="172"/>
      <c r="H107" s="172"/>
      <c r="I107" s="175"/>
      <c r="J107" s="186">
        <f>BK107</f>
        <v>0</v>
      </c>
      <c r="K107" s="172"/>
      <c r="L107" s="177"/>
      <c r="M107" s="178"/>
      <c r="N107" s="179"/>
      <c r="O107" s="179"/>
      <c r="P107" s="180">
        <f>SUM(P108:P118)</f>
        <v>0</v>
      </c>
      <c r="Q107" s="179"/>
      <c r="R107" s="180">
        <f>SUM(R108:R118)</f>
        <v>0</v>
      </c>
      <c r="S107" s="179"/>
      <c r="T107" s="181">
        <f>SUM(T108:T118)</f>
        <v>0</v>
      </c>
      <c r="AR107" s="182" t="s">
        <v>83</v>
      </c>
      <c r="AT107" s="183" t="s">
        <v>75</v>
      </c>
      <c r="AU107" s="183" t="s">
        <v>83</v>
      </c>
      <c r="AY107" s="182" t="s">
        <v>126</v>
      </c>
      <c r="BK107" s="184">
        <f>SUM(BK108:BK118)</f>
        <v>0</v>
      </c>
    </row>
    <row r="108" spans="2:65" s="1" customFormat="1" ht="25.5" customHeight="1">
      <c r="B108" s="40"/>
      <c r="C108" s="187" t="s">
        <v>173</v>
      </c>
      <c r="D108" s="187" t="s">
        <v>129</v>
      </c>
      <c r="E108" s="188" t="s">
        <v>174</v>
      </c>
      <c r="F108" s="189" t="s">
        <v>175</v>
      </c>
      <c r="G108" s="190" t="s">
        <v>176</v>
      </c>
      <c r="H108" s="191">
        <v>9.18</v>
      </c>
      <c r="I108" s="192"/>
      <c r="J108" s="193">
        <f>ROUND(I108*H108,2)</f>
        <v>0</v>
      </c>
      <c r="K108" s="189" t="s">
        <v>133</v>
      </c>
      <c r="L108" s="60"/>
      <c r="M108" s="194" t="s">
        <v>23</v>
      </c>
      <c r="N108" s="195" t="s">
        <v>48</v>
      </c>
      <c r="O108" s="41"/>
      <c r="P108" s="196">
        <f>O108*H108</f>
        <v>0</v>
      </c>
      <c r="Q108" s="196">
        <v>0</v>
      </c>
      <c r="R108" s="196">
        <f>Q108*H108</f>
        <v>0</v>
      </c>
      <c r="S108" s="196">
        <v>0</v>
      </c>
      <c r="T108" s="197">
        <f>S108*H108</f>
        <v>0</v>
      </c>
      <c r="AR108" s="22" t="s">
        <v>134</v>
      </c>
      <c r="AT108" s="22" t="s">
        <v>129</v>
      </c>
      <c r="AU108" s="22" t="s">
        <v>135</v>
      </c>
      <c r="AY108" s="22" t="s">
        <v>126</v>
      </c>
      <c r="BE108" s="198">
        <f>IF(N108="základní",J108,0)</f>
        <v>0</v>
      </c>
      <c r="BF108" s="198">
        <f>IF(N108="snížená",J108,0)</f>
        <v>0</v>
      </c>
      <c r="BG108" s="198">
        <f>IF(N108="zákl. přenesená",J108,0)</f>
        <v>0</v>
      </c>
      <c r="BH108" s="198">
        <f>IF(N108="sníž. přenesená",J108,0)</f>
        <v>0</v>
      </c>
      <c r="BI108" s="198">
        <f>IF(N108="nulová",J108,0)</f>
        <v>0</v>
      </c>
      <c r="BJ108" s="22" t="s">
        <v>135</v>
      </c>
      <c r="BK108" s="198">
        <f>ROUND(I108*H108,2)</f>
        <v>0</v>
      </c>
      <c r="BL108" s="22" t="s">
        <v>134</v>
      </c>
      <c r="BM108" s="22" t="s">
        <v>177</v>
      </c>
    </row>
    <row r="109" spans="2:65" s="1" customFormat="1" ht="162">
      <c r="B109" s="40"/>
      <c r="C109" s="62"/>
      <c r="D109" s="199" t="s">
        <v>137</v>
      </c>
      <c r="E109" s="62"/>
      <c r="F109" s="200" t="s">
        <v>178</v>
      </c>
      <c r="G109" s="62"/>
      <c r="H109" s="62"/>
      <c r="I109" s="158"/>
      <c r="J109" s="62"/>
      <c r="K109" s="62"/>
      <c r="L109" s="60"/>
      <c r="M109" s="201"/>
      <c r="N109" s="41"/>
      <c r="O109" s="41"/>
      <c r="P109" s="41"/>
      <c r="Q109" s="41"/>
      <c r="R109" s="41"/>
      <c r="S109" s="41"/>
      <c r="T109" s="77"/>
      <c r="AT109" s="22" t="s">
        <v>137</v>
      </c>
      <c r="AU109" s="22" t="s">
        <v>135</v>
      </c>
    </row>
    <row r="110" spans="2:65" s="1" customFormat="1" ht="25.5" customHeight="1">
      <c r="B110" s="40"/>
      <c r="C110" s="187" t="s">
        <v>145</v>
      </c>
      <c r="D110" s="187" t="s">
        <v>129</v>
      </c>
      <c r="E110" s="188" t="s">
        <v>179</v>
      </c>
      <c r="F110" s="189" t="s">
        <v>180</v>
      </c>
      <c r="G110" s="190" t="s">
        <v>176</v>
      </c>
      <c r="H110" s="191">
        <v>9.18</v>
      </c>
      <c r="I110" s="192"/>
      <c r="J110" s="193">
        <f>ROUND(I110*H110,2)</f>
        <v>0</v>
      </c>
      <c r="K110" s="189" t="s">
        <v>133</v>
      </c>
      <c r="L110" s="60"/>
      <c r="M110" s="194" t="s">
        <v>23</v>
      </c>
      <c r="N110" s="195" t="s">
        <v>48</v>
      </c>
      <c r="O110" s="41"/>
      <c r="P110" s="196">
        <f>O110*H110</f>
        <v>0</v>
      </c>
      <c r="Q110" s="196">
        <v>0</v>
      </c>
      <c r="R110" s="196">
        <f>Q110*H110</f>
        <v>0</v>
      </c>
      <c r="S110" s="196">
        <v>0</v>
      </c>
      <c r="T110" s="197">
        <f>S110*H110</f>
        <v>0</v>
      </c>
      <c r="AR110" s="22" t="s">
        <v>134</v>
      </c>
      <c r="AT110" s="22" t="s">
        <v>129</v>
      </c>
      <c r="AU110" s="22" t="s">
        <v>135</v>
      </c>
      <c r="AY110" s="22" t="s">
        <v>126</v>
      </c>
      <c r="BE110" s="198">
        <f>IF(N110="základní",J110,0)</f>
        <v>0</v>
      </c>
      <c r="BF110" s="198">
        <f>IF(N110="snížená",J110,0)</f>
        <v>0</v>
      </c>
      <c r="BG110" s="198">
        <f>IF(N110="zákl. přenesená",J110,0)</f>
        <v>0</v>
      </c>
      <c r="BH110" s="198">
        <f>IF(N110="sníž. přenesená",J110,0)</f>
        <v>0</v>
      </c>
      <c r="BI110" s="198">
        <f>IF(N110="nulová",J110,0)</f>
        <v>0</v>
      </c>
      <c r="BJ110" s="22" t="s">
        <v>135</v>
      </c>
      <c r="BK110" s="198">
        <f>ROUND(I110*H110,2)</f>
        <v>0</v>
      </c>
      <c r="BL110" s="22" t="s">
        <v>134</v>
      </c>
      <c r="BM110" s="22" t="s">
        <v>181</v>
      </c>
    </row>
    <row r="111" spans="2:65" s="1" customFormat="1" ht="108">
      <c r="B111" s="40"/>
      <c r="C111" s="62"/>
      <c r="D111" s="199" t="s">
        <v>137</v>
      </c>
      <c r="E111" s="62"/>
      <c r="F111" s="200" t="s">
        <v>182</v>
      </c>
      <c r="G111" s="62"/>
      <c r="H111" s="62"/>
      <c r="I111" s="158"/>
      <c r="J111" s="62"/>
      <c r="K111" s="62"/>
      <c r="L111" s="60"/>
      <c r="M111" s="201"/>
      <c r="N111" s="41"/>
      <c r="O111" s="41"/>
      <c r="P111" s="41"/>
      <c r="Q111" s="41"/>
      <c r="R111" s="41"/>
      <c r="S111" s="41"/>
      <c r="T111" s="77"/>
      <c r="AT111" s="22" t="s">
        <v>137</v>
      </c>
      <c r="AU111" s="22" t="s">
        <v>135</v>
      </c>
    </row>
    <row r="112" spans="2:65" s="1" customFormat="1" ht="25.5" customHeight="1">
      <c r="B112" s="40"/>
      <c r="C112" s="187" t="s">
        <v>157</v>
      </c>
      <c r="D112" s="187" t="s">
        <v>129</v>
      </c>
      <c r="E112" s="188" t="s">
        <v>183</v>
      </c>
      <c r="F112" s="189" t="s">
        <v>184</v>
      </c>
      <c r="G112" s="190" t="s">
        <v>176</v>
      </c>
      <c r="H112" s="191">
        <v>220.79900000000001</v>
      </c>
      <c r="I112" s="192"/>
      <c r="J112" s="193">
        <f>ROUND(I112*H112,2)</f>
        <v>0</v>
      </c>
      <c r="K112" s="189" t="s">
        <v>133</v>
      </c>
      <c r="L112" s="60"/>
      <c r="M112" s="194" t="s">
        <v>23</v>
      </c>
      <c r="N112" s="195" t="s">
        <v>48</v>
      </c>
      <c r="O112" s="41"/>
      <c r="P112" s="196">
        <f>O112*H112</f>
        <v>0</v>
      </c>
      <c r="Q112" s="196">
        <v>0</v>
      </c>
      <c r="R112" s="196">
        <f>Q112*H112</f>
        <v>0</v>
      </c>
      <c r="S112" s="196">
        <v>0</v>
      </c>
      <c r="T112" s="197">
        <f>S112*H112</f>
        <v>0</v>
      </c>
      <c r="AR112" s="22" t="s">
        <v>134</v>
      </c>
      <c r="AT112" s="22" t="s">
        <v>129</v>
      </c>
      <c r="AU112" s="22" t="s">
        <v>135</v>
      </c>
      <c r="AY112" s="22" t="s">
        <v>126</v>
      </c>
      <c r="BE112" s="198">
        <f>IF(N112="základní",J112,0)</f>
        <v>0</v>
      </c>
      <c r="BF112" s="198">
        <f>IF(N112="snížená",J112,0)</f>
        <v>0</v>
      </c>
      <c r="BG112" s="198">
        <f>IF(N112="zákl. přenesená",J112,0)</f>
        <v>0</v>
      </c>
      <c r="BH112" s="198">
        <f>IF(N112="sníž. přenesená",J112,0)</f>
        <v>0</v>
      </c>
      <c r="BI112" s="198">
        <f>IF(N112="nulová",J112,0)</f>
        <v>0</v>
      </c>
      <c r="BJ112" s="22" t="s">
        <v>135</v>
      </c>
      <c r="BK112" s="198">
        <f>ROUND(I112*H112,2)</f>
        <v>0</v>
      </c>
      <c r="BL112" s="22" t="s">
        <v>134</v>
      </c>
      <c r="BM112" s="22" t="s">
        <v>185</v>
      </c>
    </row>
    <row r="113" spans="2:65" s="1" customFormat="1" ht="108">
      <c r="B113" s="40"/>
      <c r="C113" s="62"/>
      <c r="D113" s="199" t="s">
        <v>137</v>
      </c>
      <c r="E113" s="62"/>
      <c r="F113" s="200" t="s">
        <v>182</v>
      </c>
      <c r="G113" s="62"/>
      <c r="H113" s="62"/>
      <c r="I113" s="158"/>
      <c r="J113" s="62"/>
      <c r="K113" s="62"/>
      <c r="L113" s="60"/>
      <c r="M113" s="201"/>
      <c r="N113" s="41"/>
      <c r="O113" s="41"/>
      <c r="P113" s="41"/>
      <c r="Q113" s="41"/>
      <c r="R113" s="41"/>
      <c r="S113" s="41"/>
      <c r="T113" s="77"/>
      <c r="AT113" s="22" t="s">
        <v>137</v>
      </c>
      <c r="AU113" s="22" t="s">
        <v>135</v>
      </c>
    </row>
    <row r="114" spans="2:65" s="12" customFormat="1">
      <c r="B114" s="212"/>
      <c r="C114" s="213"/>
      <c r="D114" s="199" t="s">
        <v>139</v>
      </c>
      <c r="E114" s="214" t="s">
        <v>23</v>
      </c>
      <c r="F114" s="215" t="s">
        <v>186</v>
      </c>
      <c r="G114" s="213"/>
      <c r="H114" s="216">
        <v>220.79900000000001</v>
      </c>
      <c r="I114" s="217"/>
      <c r="J114" s="213"/>
      <c r="K114" s="213"/>
      <c r="L114" s="218"/>
      <c r="M114" s="219"/>
      <c r="N114" s="220"/>
      <c r="O114" s="220"/>
      <c r="P114" s="220"/>
      <c r="Q114" s="220"/>
      <c r="R114" s="220"/>
      <c r="S114" s="220"/>
      <c r="T114" s="221"/>
      <c r="AT114" s="222" t="s">
        <v>139</v>
      </c>
      <c r="AU114" s="222" t="s">
        <v>135</v>
      </c>
      <c r="AV114" s="12" t="s">
        <v>135</v>
      </c>
      <c r="AW114" s="12" t="s">
        <v>39</v>
      </c>
      <c r="AX114" s="12" t="s">
        <v>83</v>
      </c>
      <c r="AY114" s="222" t="s">
        <v>126</v>
      </c>
    </row>
    <row r="115" spans="2:65" s="1" customFormat="1" ht="25.5" customHeight="1">
      <c r="B115" s="40"/>
      <c r="C115" s="187" t="s">
        <v>187</v>
      </c>
      <c r="D115" s="187" t="s">
        <v>129</v>
      </c>
      <c r="E115" s="188" t="s">
        <v>188</v>
      </c>
      <c r="F115" s="189" t="s">
        <v>189</v>
      </c>
      <c r="G115" s="190" t="s">
        <v>176</v>
      </c>
      <c r="H115" s="191">
        <v>0.99199999999999999</v>
      </c>
      <c r="I115" s="192"/>
      <c r="J115" s="193">
        <f>ROUND(I115*H115,2)</f>
        <v>0</v>
      </c>
      <c r="K115" s="189" t="s">
        <v>133</v>
      </c>
      <c r="L115" s="60"/>
      <c r="M115" s="194" t="s">
        <v>23</v>
      </c>
      <c r="N115" s="195" t="s">
        <v>48</v>
      </c>
      <c r="O115" s="41"/>
      <c r="P115" s="196">
        <f>O115*H115</f>
        <v>0</v>
      </c>
      <c r="Q115" s="196">
        <v>0</v>
      </c>
      <c r="R115" s="196">
        <f>Q115*H115</f>
        <v>0</v>
      </c>
      <c r="S115" s="196">
        <v>0</v>
      </c>
      <c r="T115" s="197">
        <f>S115*H115</f>
        <v>0</v>
      </c>
      <c r="AR115" s="22" t="s">
        <v>134</v>
      </c>
      <c r="AT115" s="22" t="s">
        <v>129</v>
      </c>
      <c r="AU115" s="22" t="s">
        <v>135</v>
      </c>
      <c r="AY115" s="22" t="s">
        <v>126</v>
      </c>
      <c r="BE115" s="198">
        <f>IF(N115="základní",J115,0)</f>
        <v>0</v>
      </c>
      <c r="BF115" s="198">
        <f>IF(N115="snížená",J115,0)</f>
        <v>0</v>
      </c>
      <c r="BG115" s="198">
        <f>IF(N115="zákl. přenesená",J115,0)</f>
        <v>0</v>
      </c>
      <c r="BH115" s="198">
        <f>IF(N115="sníž. přenesená",J115,0)</f>
        <v>0</v>
      </c>
      <c r="BI115" s="198">
        <f>IF(N115="nulová",J115,0)</f>
        <v>0</v>
      </c>
      <c r="BJ115" s="22" t="s">
        <v>135</v>
      </c>
      <c r="BK115" s="198">
        <f>ROUND(I115*H115,2)</f>
        <v>0</v>
      </c>
      <c r="BL115" s="22" t="s">
        <v>134</v>
      </c>
      <c r="BM115" s="22" t="s">
        <v>190</v>
      </c>
    </row>
    <row r="116" spans="2:65" s="1" customFormat="1" ht="108">
      <c r="B116" s="40"/>
      <c r="C116" s="62"/>
      <c r="D116" s="199" t="s">
        <v>137</v>
      </c>
      <c r="E116" s="62"/>
      <c r="F116" s="200" t="s">
        <v>191</v>
      </c>
      <c r="G116" s="62"/>
      <c r="H116" s="62"/>
      <c r="I116" s="158"/>
      <c r="J116" s="62"/>
      <c r="K116" s="62"/>
      <c r="L116" s="60"/>
      <c r="M116" s="201"/>
      <c r="N116" s="41"/>
      <c r="O116" s="41"/>
      <c r="P116" s="41"/>
      <c r="Q116" s="41"/>
      <c r="R116" s="41"/>
      <c r="S116" s="41"/>
      <c r="T116" s="77"/>
      <c r="AT116" s="22" t="s">
        <v>137</v>
      </c>
      <c r="AU116" s="22" t="s">
        <v>135</v>
      </c>
    </row>
    <row r="117" spans="2:65" s="1" customFormat="1" ht="25.5" customHeight="1">
      <c r="B117" s="40"/>
      <c r="C117" s="187" t="s">
        <v>192</v>
      </c>
      <c r="D117" s="187" t="s">
        <v>129</v>
      </c>
      <c r="E117" s="188" t="s">
        <v>193</v>
      </c>
      <c r="F117" s="189" t="s">
        <v>194</v>
      </c>
      <c r="G117" s="190" t="s">
        <v>176</v>
      </c>
      <c r="H117" s="191">
        <v>8.016</v>
      </c>
      <c r="I117" s="192"/>
      <c r="J117" s="193">
        <f>ROUND(I117*H117,2)</f>
        <v>0</v>
      </c>
      <c r="K117" s="189" t="s">
        <v>133</v>
      </c>
      <c r="L117" s="60"/>
      <c r="M117" s="194" t="s">
        <v>23</v>
      </c>
      <c r="N117" s="195" t="s">
        <v>48</v>
      </c>
      <c r="O117" s="41"/>
      <c r="P117" s="196">
        <f>O117*H117</f>
        <v>0</v>
      </c>
      <c r="Q117" s="196">
        <v>0</v>
      </c>
      <c r="R117" s="196">
        <f>Q117*H117</f>
        <v>0</v>
      </c>
      <c r="S117" s="196">
        <v>0</v>
      </c>
      <c r="T117" s="197">
        <f>S117*H117</f>
        <v>0</v>
      </c>
      <c r="AR117" s="22" t="s">
        <v>134</v>
      </c>
      <c r="AT117" s="22" t="s">
        <v>129</v>
      </c>
      <c r="AU117" s="22" t="s">
        <v>135</v>
      </c>
      <c r="AY117" s="22" t="s">
        <v>126</v>
      </c>
      <c r="BE117" s="198">
        <f>IF(N117="základní",J117,0)</f>
        <v>0</v>
      </c>
      <c r="BF117" s="198">
        <f>IF(N117="snížená",J117,0)</f>
        <v>0</v>
      </c>
      <c r="BG117" s="198">
        <f>IF(N117="zákl. přenesená",J117,0)</f>
        <v>0</v>
      </c>
      <c r="BH117" s="198">
        <f>IF(N117="sníž. přenesená",J117,0)</f>
        <v>0</v>
      </c>
      <c r="BI117" s="198">
        <f>IF(N117="nulová",J117,0)</f>
        <v>0</v>
      </c>
      <c r="BJ117" s="22" t="s">
        <v>135</v>
      </c>
      <c r="BK117" s="198">
        <f>ROUND(I117*H117,2)</f>
        <v>0</v>
      </c>
      <c r="BL117" s="22" t="s">
        <v>134</v>
      </c>
      <c r="BM117" s="22" t="s">
        <v>195</v>
      </c>
    </row>
    <row r="118" spans="2:65" s="1" customFormat="1" ht="108">
      <c r="B118" s="40"/>
      <c r="C118" s="62"/>
      <c r="D118" s="199" t="s">
        <v>137</v>
      </c>
      <c r="E118" s="62"/>
      <c r="F118" s="200" t="s">
        <v>191</v>
      </c>
      <c r="G118" s="62"/>
      <c r="H118" s="62"/>
      <c r="I118" s="158"/>
      <c r="J118" s="62"/>
      <c r="K118" s="62"/>
      <c r="L118" s="60"/>
      <c r="M118" s="201"/>
      <c r="N118" s="41"/>
      <c r="O118" s="41"/>
      <c r="P118" s="41"/>
      <c r="Q118" s="41"/>
      <c r="R118" s="41"/>
      <c r="S118" s="41"/>
      <c r="T118" s="77"/>
      <c r="AT118" s="22" t="s">
        <v>137</v>
      </c>
      <c r="AU118" s="22" t="s">
        <v>135</v>
      </c>
    </row>
    <row r="119" spans="2:65" s="10" customFormat="1" ht="29.85" customHeight="1">
      <c r="B119" s="171"/>
      <c r="C119" s="172"/>
      <c r="D119" s="173" t="s">
        <v>75</v>
      </c>
      <c r="E119" s="185" t="s">
        <v>196</v>
      </c>
      <c r="F119" s="185" t="s">
        <v>197</v>
      </c>
      <c r="G119" s="172"/>
      <c r="H119" s="172"/>
      <c r="I119" s="175"/>
      <c r="J119" s="186">
        <f>BK119</f>
        <v>0</v>
      </c>
      <c r="K119" s="172"/>
      <c r="L119" s="177"/>
      <c r="M119" s="178"/>
      <c r="N119" s="179"/>
      <c r="O119" s="179"/>
      <c r="P119" s="180">
        <f>SUM(P120:P121)</f>
        <v>0</v>
      </c>
      <c r="Q119" s="179"/>
      <c r="R119" s="180">
        <f>SUM(R120:R121)</f>
        <v>0</v>
      </c>
      <c r="S119" s="179"/>
      <c r="T119" s="181">
        <f>SUM(T120:T121)</f>
        <v>0</v>
      </c>
      <c r="AR119" s="182" t="s">
        <v>83</v>
      </c>
      <c r="AT119" s="183" t="s">
        <v>75</v>
      </c>
      <c r="AU119" s="183" t="s">
        <v>83</v>
      </c>
      <c r="AY119" s="182" t="s">
        <v>126</v>
      </c>
      <c r="BK119" s="184">
        <f>SUM(BK120:BK121)</f>
        <v>0</v>
      </c>
    </row>
    <row r="120" spans="2:65" s="1" customFormat="1" ht="38.25" customHeight="1">
      <c r="B120" s="40"/>
      <c r="C120" s="187" t="s">
        <v>198</v>
      </c>
      <c r="D120" s="187" t="s">
        <v>129</v>
      </c>
      <c r="E120" s="188" t="s">
        <v>199</v>
      </c>
      <c r="F120" s="189" t="s">
        <v>200</v>
      </c>
      <c r="G120" s="190" t="s">
        <v>176</v>
      </c>
      <c r="H120" s="191">
        <v>2.0720000000000001</v>
      </c>
      <c r="I120" s="192"/>
      <c r="J120" s="193">
        <f>ROUND(I120*H120,2)</f>
        <v>0</v>
      </c>
      <c r="K120" s="189" t="s">
        <v>133</v>
      </c>
      <c r="L120" s="60"/>
      <c r="M120" s="194" t="s">
        <v>23</v>
      </c>
      <c r="N120" s="195" t="s">
        <v>48</v>
      </c>
      <c r="O120" s="41"/>
      <c r="P120" s="196">
        <f>O120*H120</f>
        <v>0</v>
      </c>
      <c r="Q120" s="196">
        <v>0</v>
      </c>
      <c r="R120" s="196">
        <f>Q120*H120</f>
        <v>0</v>
      </c>
      <c r="S120" s="196">
        <v>0</v>
      </c>
      <c r="T120" s="197">
        <f>S120*H120</f>
        <v>0</v>
      </c>
      <c r="AR120" s="22" t="s">
        <v>134</v>
      </c>
      <c r="AT120" s="22" t="s">
        <v>129</v>
      </c>
      <c r="AU120" s="22" t="s">
        <v>135</v>
      </c>
      <c r="AY120" s="22" t="s">
        <v>126</v>
      </c>
      <c r="BE120" s="198">
        <f>IF(N120="základní",J120,0)</f>
        <v>0</v>
      </c>
      <c r="BF120" s="198">
        <f>IF(N120="snížená",J120,0)</f>
        <v>0</v>
      </c>
      <c r="BG120" s="198">
        <f>IF(N120="zákl. přenesená",J120,0)</f>
        <v>0</v>
      </c>
      <c r="BH120" s="198">
        <f>IF(N120="sníž. přenesená",J120,0)</f>
        <v>0</v>
      </c>
      <c r="BI120" s="198">
        <f>IF(N120="nulová",J120,0)</f>
        <v>0</v>
      </c>
      <c r="BJ120" s="22" t="s">
        <v>135</v>
      </c>
      <c r="BK120" s="198">
        <f>ROUND(I120*H120,2)</f>
        <v>0</v>
      </c>
      <c r="BL120" s="22" t="s">
        <v>134</v>
      </c>
      <c r="BM120" s="22" t="s">
        <v>201</v>
      </c>
    </row>
    <row r="121" spans="2:65" s="1" customFormat="1" ht="108">
      <c r="B121" s="40"/>
      <c r="C121" s="62"/>
      <c r="D121" s="199" t="s">
        <v>137</v>
      </c>
      <c r="E121" s="62"/>
      <c r="F121" s="200" t="s">
        <v>202</v>
      </c>
      <c r="G121" s="62"/>
      <c r="H121" s="62"/>
      <c r="I121" s="158"/>
      <c r="J121" s="62"/>
      <c r="K121" s="62"/>
      <c r="L121" s="60"/>
      <c r="M121" s="201"/>
      <c r="N121" s="41"/>
      <c r="O121" s="41"/>
      <c r="P121" s="41"/>
      <c r="Q121" s="41"/>
      <c r="R121" s="41"/>
      <c r="S121" s="41"/>
      <c r="T121" s="77"/>
      <c r="AT121" s="22" t="s">
        <v>137</v>
      </c>
      <c r="AU121" s="22" t="s">
        <v>135</v>
      </c>
    </row>
    <row r="122" spans="2:65" s="10" customFormat="1" ht="37.35" customHeight="1">
      <c r="B122" s="171"/>
      <c r="C122" s="172"/>
      <c r="D122" s="173" t="s">
        <v>75</v>
      </c>
      <c r="E122" s="174" t="s">
        <v>203</v>
      </c>
      <c r="F122" s="174" t="s">
        <v>204</v>
      </c>
      <c r="G122" s="172"/>
      <c r="H122" s="172"/>
      <c r="I122" s="175"/>
      <c r="J122" s="176">
        <f>BK122</f>
        <v>0</v>
      </c>
      <c r="K122" s="172"/>
      <c r="L122" s="177"/>
      <c r="M122" s="178"/>
      <c r="N122" s="179"/>
      <c r="O122" s="179"/>
      <c r="P122" s="180">
        <f>P123+P138+P164+P171</f>
        <v>0</v>
      </c>
      <c r="Q122" s="179"/>
      <c r="R122" s="180">
        <f>R123+R138+R164+R171</f>
        <v>4.76319698</v>
      </c>
      <c r="S122" s="179"/>
      <c r="T122" s="181">
        <f>T123+T138+T164+T171</f>
        <v>8.1882670000000015</v>
      </c>
      <c r="AR122" s="182" t="s">
        <v>135</v>
      </c>
      <c r="AT122" s="183" t="s">
        <v>75</v>
      </c>
      <c r="AU122" s="183" t="s">
        <v>76</v>
      </c>
      <c r="AY122" s="182" t="s">
        <v>126</v>
      </c>
      <c r="BK122" s="184">
        <f>BK123+BK138+BK164+BK171</f>
        <v>0</v>
      </c>
    </row>
    <row r="123" spans="2:65" s="10" customFormat="1" ht="19.899999999999999" customHeight="1">
      <c r="B123" s="171"/>
      <c r="C123" s="172"/>
      <c r="D123" s="173" t="s">
        <v>75</v>
      </c>
      <c r="E123" s="185" t="s">
        <v>205</v>
      </c>
      <c r="F123" s="185" t="s">
        <v>206</v>
      </c>
      <c r="G123" s="172"/>
      <c r="H123" s="172"/>
      <c r="I123" s="175"/>
      <c r="J123" s="186">
        <f>BK123</f>
        <v>0</v>
      </c>
      <c r="K123" s="172"/>
      <c r="L123" s="177"/>
      <c r="M123" s="178"/>
      <c r="N123" s="179"/>
      <c r="O123" s="179"/>
      <c r="P123" s="180">
        <f>SUM(P124:P137)</f>
        <v>0</v>
      </c>
      <c r="Q123" s="179"/>
      <c r="R123" s="180">
        <f>SUM(R124:R137)</f>
        <v>4.5334268</v>
      </c>
      <c r="S123" s="179"/>
      <c r="T123" s="181">
        <f>SUM(T124:T137)</f>
        <v>0</v>
      </c>
      <c r="AR123" s="182" t="s">
        <v>135</v>
      </c>
      <c r="AT123" s="183" t="s">
        <v>75</v>
      </c>
      <c r="AU123" s="183" t="s">
        <v>83</v>
      </c>
      <c r="AY123" s="182" t="s">
        <v>126</v>
      </c>
      <c r="BK123" s="184">
        <f>SUM(BK124:BK137)</f>
        <v>0</v>
      </c>
    </row>
    <row r="124" spans="2:65" s="1" customFormat="1" ht="25.5" customHeight="1">
      <c r="B124" s="40"/>
      <c r="C124" s="187" t="s">
        <v>207</v>
      </c>
      <c r="D124" s="187" t="s">
        <v>129</v>
      </c>
      <c r="E124" s="188" t="s">
        <v>208</v>
      </c>
      <c r="F124" s="189" t="s">
        <v>209</v>
      </c>
      <c r="G124" s="190" t="s">
        <v>132</v>
      </c>
      <c r="H124" s="191">
        <v>595.36</v>
      </c>
      <c r="I124" s="192"/>
      <c r="J124" s="193">
        <f>ROUND(I124*H124,2)</f>
        <v>0</v>
      </c>
      <c r="K124" s="189" t="s">
        <v>133</v>
      </c>
      <c r="L124" s="60"/>
      <c r="M124" s="194" t="s">
        <v>23</v>
      </c>
      <c r="N124" s="195" t="s">
        <v>48</v>
      </c>
      <c r="O124" s="41"/>
      <c r="P124" s="196">
        <f>O124*H124</f>
        <v>0</v>
      </c>
      <c r="Q124" s="196">
        <v>0</v>
      </c>
      <c r="R124" s="196">
        <f>Q124*H124</f>
        <v>0</v>
      </c>
      <c r="S124" s="196">
        <v>0</v>
      </c>
      <c r="T124" s="197">
        <f>S124*H124</f>
        <v>0</v>
      </c>
      <c r="AR124" s="22" t="s">
        <v>210</v>
      </c>
      <c r="AT124" s="22" t="s">
        <v>129</v>
      </c>
      <c r="AU124" s="22" t="s">
        <v>135</v>
      </c>
      <c r="AY124" s="22" t="s">
        <v>126</v>
      </c>
      <c r="BE124" s="198">
        <f>IF(N124="základní",J124,0)</f>
        <v>0</v>
      </c>
      <c r="BF124" s="198">
        <f>IF(N124="snížená",J124,0)</f>
        <v>0</v>
      </c>
      <c r="BG124" s="198">
        <f>IF(N124="zákl. přenesená",J124,0)</f>
        <v>0</v>
      </c>
      <c r="BH124" s="198">
        <f>IF(N124="sníž. přenesená",J124,0)</f>
        <v>0</v>
      </c>
      <c r="BI124" s="198">
        <f>IF(N124="nulová",J124,0)</f>
        <v>0</v>
      </c>
      <c r="BJ124" s="22" t="s">
        <v>135</v>
      </c>
      <c r="BK124" s="198">
        <f>ROUND(I124*H124,2)</f>
        <v>0</v>
      </c>
      <c r="BL124" s="22" t="s">
        <v>210</v>
      </c>
      <c r="BM124" s="22" t="s">
        <v>211</v>
      </c>
    </row>
    <row r="125" spans="2:65" s="1" customFormat="1" ht="54">
      <c r="B125" s="40"/>
      <c r="C125" s="62"/>
      <c r="D125" s="199" t="s">
        <v>137</v>
      </c>
      <c r="E125" s="62"/>
      <c r="F125" s="200" t="s">
        <v>212</v>
      </c>
      <c r="G125" s="62"/>
      <c r="H125" s="62"/>
      <c r="I125" s="158"/>
      <c r="J125" s="62"/>
      <c r="K125" s="62"/>
      <c r="L125" s="60"/>
      <c r="M125" s="201"/>
      <c r="N125" s="41"/>
      <c r="O125" s="41"/>
      <c r="P125" s="41"/>
      <c r="Q125" s="41"/>
      <c r="R125" s="41"/>
      <c r="S125" s="41"/>
      <c r="T125" s="77"/>
      <c r="AT125" s="22" t="s">
        <v>137</v>
      </c>
      <c r="AU125" s="22" t="s">
        <v>135</v>
      </c>
    </row>
    <row r="126" spans="2:65" s="12" customFormat="1">
      <c r="B126" s="212"/>
      <c r="C126" s="213"/>
      <c r="D126" s="199" t="s">
        <v>139</v>
      </c>
      <c r="E126" s="214" t="s">
        <v>23</v>
      </c>
      <c r="F126" s="215" t="s">
        <v>213</v>
      </c>
      <c r="G126" s="213"/>
      <c r="H126" s="216">
        <v>595.36</v>
      </c>
      <c r="I126" s="217"/>
      <c r="J126" s="213"/>
      <c r="K126" s="213"/>
      <c r="L126" s="218"/>
      <c r="M126" s="219"/>
      <c r="N126" s="220"/>
      <c r="O126" s="220"/>
      <c r="P126" s="220"/>
      <c r="Q126" s="220"/>
      <c r="R126" s="220"/>
      <c r="S126" s="220"/>
      <c r="T126" s="221"/>
      <c r="AT126" s="222" t="s">
        <v>139</v>
      </c>
      <c r="AU126" s="222" t="s">
        <v>135</v>
      </c>
      <c r="AV126" s="12" t="s">
        <v>135</v>
      </c>
      <c r="AW126" s="12" t="s">
        <v>39</v>
      </c>
      <c r="AX126" s="12" t="s">
        <v>83</v>
      </c>
      <c r="AY126" s="222" t="s">
        <v>126</v>
      </c>
    </row>
    <row r="127" spans="2:65" s="1" customFormat="1" ht="16.5" customHeight="1">
      <c r="B127" s="40"/>
      <c r="C127" s="223" t="s">
        <v>214</v>
      </c>
      <c r="D127" s="223" t="s">
        <v>142</v>
      </c>
      <c r="E127" s="224" t="s">
        <v>215</v>
      </c>
      <c r="F127" s="225" t="s">
        <v>216</v>
      </c>
      <c r="G127" s="226" t="s">
        <v>132</v>
      </c>
      <c r="H127" s="227">
        <v>607.26700000000005</v>
      </c>
      <c r="I127" s="228"/>
      <c r="J127" s="229">
        <f>ROUND(I127*H127,2)</f>
        <v>0</v>
      </c>
      <c r="K127" s="225" t="s">
        <v>133</v>
      </c>
      <c r="L127" s="230"/>
      <c r="M127" s="231" t="s">
        <v>23</v>
      </c>
      <c r="N127" s="232" t="s">
        <v>48</v>
      </c>
      <c r="O127" s="41"/>
      <c r="P127" s="196">
        <f>O127*H127</f>
        <v>0</v>
      </c>
      <c r="Q127" s="196">
        <v>2.8E-3</v>
      </c>
      <c r="R127" s="196">
        <f>Q127*H127</f>
        <v>1.7003476000000002</v>
      </c>
      <c r="S127" s="196">
        <v>0</v>
      </c>
      <c r="T127" s="197">
        <f>S127*H127</f>
        <v>0</v>
      </c>
      <c r="AR127" s="22" t="s">
        <v>217</v>
      </c>
      <c r="AT127" s="22" t="s">
        <v>142</v>
      </c>
      <c r="AU127" s="22" t="s">
        <v>135</v>
      </c>
      <c r="AY127" s="22" t="s">
        <v>126</v>
      </c>
      <c r="BE127" s="198">
        <f>IF(N127="základní",J127,0)</f>
        <v>0</v>
      </c>
      <c r="BF127" s="198">
        <f>IF(N127="snížená",J127,0)</f>
        <v>0</v>
      </c>
      <c r="BG127" s="198">
        <f>IF(N127="zákl. přenesená",J127,0)</f>
        <v>0</v>
      </c>
      <c r="BH127" s="198">
        <f>IF(N127="sníž. přenesená",J127,0)</f>
        <v>0</v>
      </c>
      <c r="BI127" s="198">
        <f>IF(N127="nulová",J127,0)</f>
        <v>0</v>
      </c>
      <c r="BJ127" s="22" t="s">
        <v>135</v>
      </c>
      <c r="BK127" s="198">
        <f>ROUND(I127*H127,2)</f>
        <v>0</v>
      </c>
      <c r="BL127" s="22" t="s">
        <v>210</v>
      </c>
      <c r="BM127" s="22" t="s">
        <v>218</v>
      </c>
    </row>
    <row r="128" spans="2:65" s="12" customFormat="1">
      <c r="B128" s="212"/>
      <c r="C128" s="213"/>
      <c r="D128" s="199" t="s">
        <v>139</v>
      </c>
      <c r="E128" s="214" t="s">
        <v>23</v>
      </c>
      <c r="F128" s="215">
        <v>595.36</v>
      </c>
      <c r="G128" s="213"/>
      <c r="H128" s="216">
        <v>595.36</v>
      </c>
      <c r="I128" s="217"/>
      <c r="J128" s="213"/>
      <c r="K128" s="213"/>
      <c r="L128" s="218"/>
      <c r="M128" s="219"/>
      <c r="N128" s="220"/>
      <c r="O128" s="220"/>
      <c r="P128" s="220"/>
      <c r="Q128" s="220"/>
      <c r="R128" s="220"/>
      <c r="S128" s="220"/>
      <c r="T128" s="221"/>
      <c r="AT128" s="222" t="s">
        <v>139</v>
      </c>
      <c r="AU128" s="222" t="s">
        <v>135</v>
      </c>
      <c r="AV128" s="12" t="s">
        <v>135</v>
      </c>
      <c r="AW128" s="12" t="s">
        <v>39</v>
      </c>
      <c r="AX128" s="12" t="s">
        <v>83</v>
      </c>
      <c r="AY128" s="222" t="s">
        <v>126</v>
      </c>
    </row>
    <row r="129" spans="2:65" s="12" customFormat="1">
      <c r="B129" s="212"/>
      <c r="C129" s="213"/>
      <c r="D129" s="199" t="s">
        <v>139</v>
      </c>
      <c r="E129" s="213"/>
      <c r="F129" s="215" t="s">
        <v>520</v>
      </c>
      <c r="G129" s="213"/>
      <c r="H129" s="216">
        <f>595.36*1.02</f>
        <v>607.2672</v>
      </c>
      <c r="I129" s="217"/>
      <c r="J129" s="213"/>
      <c r="K129" s="213"/>
      <c r="L129" s="218"/>
      <c r="M129" s="219"/>
      <c r="N129" s="220"/>
      <c r="O129" s="220"/>
      <c r="P129" s="220"/>
      <c r="Q129" s="220"/>
      <c r="R129" s="220"/>
      <c r="S129" s="220"/>
      <c r="T129" s="221"/>
      <c r="AT129" s="222" t="s">
        <v>139</v>
      </c>
      <c r="AU129" s="222" t="s">
        <v>135</v>
      </c>
      <c r="AV129" s="12" t="s">
        <v>135</v>
      </c>
      <c r="AW129" s="12" t="s">
        <v>6</v>
      </c>
      <c r="AX129" s="12" t="s">
        <v>83</v>
      </c>
      <c r="AY129" s="222" t="s">
        <v>126</v>
      </c>
    </row>
    <row r="130" spans="2:65" s="1" customFormat="1" ht="16.5" customHeight="1">
      <c r="B130" s="40"/>
      <c r="C130" s="223" t="s">
        <v>10</v>
      </c>
      <c r="D130" s="223" t="s">
        <v>142</v>
      </c>
      <c r="E130" s="224" t="s">
        <v>219</v>
      </c>
      <c r="F130" s="225" t="s">
        <v>220</v>
      </c>
      <c r="G130" s="226" t="s">
        <v>132</v>
      </c>
      <c r="H130" s="227">
        <v>607.26700000000005</v>
      </c>
      <c r="I130" s="228"/>
      <c r="J130" s="229">
        <f>ROUND(I130*H130,2)</f>
        <v>0</v>
      </c>
      <c r="K130" s="225" t="s">
        <v>133</v>
      </c>
      <c r="L130" s="230"/>
      <c r="M130" s="231" t="s">
        <v>23</v>
      </c>
      <c r="N130" s="232" t="s">
        <v>48</v>
      </c>
      <c r="O130" s="41"/>
      <c r="P130" s="196">
        <f>O130*H130</f>
        <v>0</v>
      </c>
      <c r="Q130" s="196">
        <v>4.4799999999999996E-3</v>
      </c>
      <c r="R130" s="196">
        <f>Q130*H130</f>
        <v>2.7205561600000001</v>
      </c>
      <c r="S130" s="196">
        <v>0</v>
      </c>
      <c r="T130" s="197">
        <f>S130*H130</f>
        <v>0</v>
      </c>
      <c r="AR130" s="22" t="s">
        <v>217</v>
      </c>
      <c r="AT130" s="22" t="s">
        <v>142</v>
      </c>
      <c r="AU130" s="22" t="s">
        <v>135</v>
      </c>
      <c r="AY130" s="22" t="s">
        <v>126</v>
      </c>
      <c r="BE130" s="198">
        <f>IF(N130="základní",J130,0)</f>
        <v>0</v>
      </c>
      <c r="BF130" s="198">
        <f>IF(N130="snížená",J130,0)</f>
        <v>0</v>
      </c>
      <c r="BG130" s="198">
        <f>IF(N130="zákl. přenesená",J130,0)</f>
        <v>0</v>
      </c>
      <c r="BH130" s="198">
        <f>IF(N130="sníž. přenesená",J130,0)</f>
        <v>0</v>
      </c>
      <c r="BI130" s="198">
        <f>IF(N130="nulová",J130,0)</f>
        <v>0</v>
      </c>
      <c r="BJ130" s="22" t="s">
        <v>135</v>
      </c>
      <c r="BK130" s="198">
        <f>ROUND(I130*H130,2)</f>
        <v>0</v>
      </c>
      <c r="BL130" s="22" t="s">
        <v>210</v>
      </c>
      <c r="BM130" s="22" t="s">
        <v>221</v>
      </c>
    </row>
    <row r="131" spans="2:65" s="12" customFormat="1">
      <c r="B131" s="212"/>
      <c r="C131" s="213"/>
      <c r="D131" s="199" t="s">
        <v>139</v>
      </c>
      <c r="E131" s="213"/>
      <c r="F131" s="215" t="s">
        <v>520</v>
      </c>
      <c r="G131" s="213"/>
      <c r="H131" s="216">
        <v>607.26700000000005</v>
      </c>
      <c r="I131" s="217"/>
      <c r="J131" s="213"/>
      <c r="K131" s="213"/>
      <c r="L131" s="218"/>
      <c r="M131" s="219"/>
      <c r="N131" s="220"/>
      <c r="O131" s="220"/>
      <c r="P131" s="220"/>
      <c r="Q131" s="220"/>
      <c r="R131" s="220"/>
      <c r="S131" s="220"/>
      <c r="T131" s="221"/>
      <c r="AT131" s="222" t="s">
        <v>139</v>
      </c>
      <c r="AU131" s="222" t="s">
        <v>135</v>
      </c>
      <c r="AV131" s="12" t="s">
        <v>135</v>
      </c>
      <c r="AW131" s="12" t="s">
        <v>6</v>
      </c>
      <c r="AX131" s="12" t="s">
        <v>83</v>
      </c>
      <c r="AY131" s="222" t="s">
        <v>126</v>
      </c>
    </row>
    <row r="132" spans="2:65" s="1" customFormat="1" ht="25.5" customHeight="1">
      <c r="B132" s="40"/>
      <c r="C132" s="187" t="s">
        <v>210</v>
      </c>
      <c r="D132" s="187" t="s">
        <v>129</v>
      </c>
      <c r="E132" s="188" t="s">
        <v>222</v>
      </c>
      <c r="F132" s="189" t="s">
        <v>223</v>
      </c>
      <c r="G132" s="190" t="s">
        <v>132</v>
      </c>
      <c r="H132" s="191">
        <v>595.36</v>
      </c>
      <c r="I132" s="192"/>
      <c r="J132" s="193">
        <f>ROUND(I132*H132,2)</f>
        <v>0</v>
      </c>
      <c r="K132" s="189" t="s">
        <v>133</v>
      </c>
      <c r="L132" s="60"/>
      <c r="M132" s="194" t="s">
        <v>23</v>
      </c>
      <c r="N132" s="195" t="s">
        <v>48</v>
      </c>
      <c r="O132" s="41"/>
      <c r="P132" s="196">
        <f>O132*H132</f>
        <v>0</v>
      </c>
      <c r="Q132" s="196">
        <v>0</v>
      </c>
      <c r="R132" s="196">
        <f>Q132*H132</f>
        <v>0</v>
      </c>
      <c r="S132" s="196">
        <v>0</v>
      </c>
      <c r="T132" s="197">
        <f>S132*H132</f>
        <v>0</v>
      </c>
      <c r="AR132" s="22" t="s">
        <v>210</v>
      </c>
      <c r="AT132" s="22" t="s">
        <v>129</v>
      </c>
      <c r="AU132" s="22" t="s">
        <v>135</v>
      </c>
      <c r="AY132" s="22" t="s">
        <v>126</v>
      </c>
      <c r="BE132" s="198">
        <f>IF(N132="základní",J132,0)</f>
        <v>0</v>
      </c>
      <c r="BF132" s="198">
        <f>IF(N132="snížená",J132,0)</f>
        <v>0</v>
      </c>
      <c r="BG132" s="198">
        <f>IF(N132="zákl. přenesená",J132,0)</f>
        <v>0</v>
      </c>
      <c r="BH132" s="198">
        <f>IF(N132="sníž. přenesená",J132,0)</f>
        <v>0</v>
      </c>
      <c r="BI132" s="198">
        <f>IF(N132="nulová",J132,0)</f>
        <v>0</v>
      </c>
      <c r="BJ132" s="22" t="s">
        <v>135</v>
      </c>
      <c r="BK132" s="198">
        <f>ROUND(I132*H132,2)</f>
        <v>0</v>
      </c>
      <c r="BL132" s="22" t="s">
        <v>210</v>
      </c>
      <c r="BM132" s="22" t="s">
        <v>224</v>
      </c>
    </row>
    <row r="133" spans="2:65" s="1" customFormat="1" ht="54">
      <c r="B133" s="40"/>
      <c r="C133" s="62"/>
      <c r="D133" s="199" t="s">
        <v>137</v>
      </c>
      <c r="E133" s="62"/>
      <c r="F133" s="200" t="s">
        <v>212</v>
      </c>
      <c r="G133" s="62"/>
      <c r="H133" s="62"/>
      <c r="I133" s="158"/>
      <c r="J133" s="62"/>
      <c r="K133" s="62"/>
      <c r="L133" s="60"/>
      <c r="M133" s="201"/>
      <c r="N133" s="41"/>
      <c r="O133" s="41"/>
      <c r="P133" s="41"/>
      <c r="Q133" s="41"/>
      <c r="R133" s="41"/>
      <c r="S133" s="41"/>
      <c r="T133" s="77"/>
      <c r="AT133" s="22" t="s">
        <v>137</v>
      </c>
      <c r="AU133" s="22" t="s">
        <v>135</v>
      </c>
    </row>
    <row r="134" spans="2:65" s="1" customFormat="1" ht="25.5" customHeight="1">
      <c r="B134" s="40"/>
      <c r="C134" s="223" t="s">
        <v>225</v>
      </c>
      <c r="D134" s="223" t="s">
        <v>142</v>
      </c>
      <c r="E134" s="224" t="s">
        <v>226</v>
      </c>
      <c r="F134" s="225" t="s">
        <v>227</v>
      </c>
      <c r="G134" s="226" t="s">
        <v>132</v>
      </c>
      <c r="H134" s="227">
        <v>625.12800000000004</v>
      </c>
      <c r="I134" s="228"/>
      <c r="J134" s="229">
        <f>ROUND(I134*H134,2)</f>
        <v>0</v>
      </c>
      <c r="K134" s="225" t="s">
        <v>133</v>
      </c>
      <c r="L134" s="230"/>
      <c r="M134" s="231" t="s">
        <v>23</v>
      </c>
      <c r="N134" s="232" t="s">
        <v>48</v>
      </c>
      <c r="O134" s="41"/>
      <c r="P134" s="196">
        <f>O134*H134</f>
        <v>0</v>
      </c>
      <c r="Q134" s="196">
        <v>1.8000000000000001E-4</v>
      </c>
      <c r="R134" s="196">
        <f>Q134*H134</f>
        <v>0.11252304000000002</v>
      </c>
      <c r="S134" s="196">
        <v>0</v>
      </c>
      <c r="T134" s="197">
        <f>S134*H134</f>
        <v>0</v>
      </c>
      <c r="AR134" s="22" t="s">
        <v>217</v>
      </c>
      <c r="AT134" s="22" t="s">
        <v>142</v>
      </c>
      <c r="AU134" s="22" t="s">
        <v>135</v>
      </c>
      <c r="AY134" s="22" t="s">
        <v>126</v>
      </c>
      <c r="BE134" s="198">
        <f>IF(N134="základní",J134,0)</f>
        <v>0</v>
      </c>
      <c r="BF134" s="198">
        <f>IF(N134="snížená",J134,0)</f>
        <v>0</v>
      </c>
      <c r="BG134" s="198">
        <f>IF(N134="zákl. přenesená",J134,0)</f>
        <v>0</v>
      </c>
      <c r="BH134" s="198">
        <f>IF(N134="sníž. přenesená",J134,0)</f>
        <v>0</v>
      </c>
      <c r="BI134" s="198">
        <f>IF(N134="nulová",J134,0)</f>
        <v>0</v>
      </c>
      <c r="BJ134" s="22" t="s">
        <v>135</v>
      </c>
      <c r="BK134" s="198">
        <f>ROUND(I134*H134,2)</f>
        <v>0</v>
      </c>
      <c r="BL134" s="22" t="s">
        <v>210</v>
      </c>
      <c r="BM134" s="22" t="s">
        <v>228</v>
      </c>
    </row>
    <row r="135" spans="2:65" s="12" customFormat="1">
      <c r="B135" s="212"/>
      <c r="C135" s="213"/>
      <c r="D135" s="199" t="s">
        <v>139</v>
      </c>
      <c r="E135" s="213"/>
      <c r="F135" s="215" t="s">
        <v>521</v>
      </c>
      <c r="G135" s="213"/>
      <c r="H135" s="216">
        <f>595.36*1.05</f>
        <v>625.12800000000004</v>
      </c>
      <c r="I135" s="217"/>
      <c r="J135" s="213"/>
      <c r="K135" s="213"/>
      <c r="L135" s="218"/>
      <c r="M135" s="219"/>
      <c r="N135" s="220"/>
      <c r="O135" s="220"/>
      <c r="P135" s="220"/>
      <c r="Q135" s="220"/>
      <c r="R135" s="220"/>
      <c r="S135" s="220"/>
      <c r="T135" s="221"/>
      <c r="AT135" s="222" t="s">
        <v>139</v>
      </c>
      <c r="AU135" s="222" t="s">
        <v>135</v>
      </c>
      <c r="AV135" s="12" t="s">
        <v>135</v>
      </c>
      <c r="AW135" s="12" t="s">
        <v>6</v>
      </c>
      <c r="AX135" s="12" t="s">
        <v>83</v>
      </c>
      <c r="AY135" s="222" t="s">
        <v>126</v>
      </c>
    </row>
    <row r="136" spans="2:65" s="1" customFormat="1" ht="38.25" customHeight="1">
      <c r="B136" s="40"/>
      <c r="C136" s="187" t="s">
        <v>229</v>
      </c>
      <c r="D136" s="187" t="s">
        <v>129</v>
      </c>
      <c r="E136" s="188" t="s">
        <v>230</v>
      </c>
      <c r="F136" s="189" t="s">
        <v>231</v>
      </c>
      <c r="G136" s="190" t="s">
        <v>176</v>
      </c>
      <c r="H136" s="315">
        <f>2.267*2</f>
        <v>4.5339999999999998</v>
      </c>
      <c r="I136" s="192"/>
      <c r="J136" s="193">
        <f>ROUND(I136*H136,2)</f>
        <v>0</v>
      </c>
      <c r="K136" s="189" t="s">
        <v>133</v>
      </c>
      <c r="L136" s="60"/>
      <c r="M136" s="194" t="s">
        <v>23</v>
      </c>
      <c r="N136" s="195" t="s">
        <v>48</v>
      </c>
      <c r="O136" s="41"/>
      <c r="P136" s="196">
        <f>O136*H136</f>
        <v>0</v>
      </c>
      <c r="Q136" s="196">
        <v>0</v>
      </c>
      <c r="R136" s="196">
        <f>Q136*H136</f>
        <v>0</v>
      </c>
      <c r="S136" s="196">
        <v>0</v>
      </c>
      <c r="T136" s="197">
        <f>S136*H136</f>
        <v>0</v>
      </c>
      <c r="AR136" s="22" t="s">
        <v>210</v>
      </c>
      <c r="AT136" s="22" t="s">
        <v>129</v>
      </c>
      <c r="AU136" s="22" t="s">
        <v>135</v>
      </c>
      <c r="AY136" s="22" t="s">
        <v>126</v>
      </c>
      <c r="BE136" s="198">
        <f>IF(N136="základní",J136,0)</f>
        <v>0</v>
      </c>
      <c r="BF136" s="198">
        <f>IF(N136="snížená",J136,0)</f>
        <v>0</v>
      </c>
      <c r="BG136" s="198">
        <f>IF(N136="zákl. přenesená",J136,0)</f>
        <v>0</v>
      </c>
      <c r="BH136" s="198">
        <f>IF(N136="sníž. přenesená",J136,0)</f>
        <v>0</v>
      </c>
      <c r="BI136" s="198">
        <f>IF(N136="nulová",J136,0)</f>
        <v>0</v>
      </c>
      <c r="BJ136" s="22" t="s">
        <v>135</v>
      </c>
      <c r="BK136" s="198">
        <f>ROUND(I136*H136,2)</f>
        <v>0</v>
      </c>
      <c r="BL136" s="22" t="s">
        <v>210</v>
      </c>
      <c r="BM136" s="22" t="s">
        <v>232</v>
      </c>
    </row>
    <row r="137" spans="2:65" s="1" customFormat="1" ht="148.5">
      <c r="B137" s="40"/>
      <c r="C137" s="62"/>
      <c r="D137" s="199" t="s">
        <v>137</v>
      </c>
      <c r="E137" s="62"/>
      <c r="F137" s="200" t="s">
        <v>233</v>
      </c>
      <c r="G137" s="62"/>
      <c r="H137" s="62"/>
      <c r="I137" s="158"/>
      <c r="J137" s="62"/>
      <c r="K137" s="62"/>
      <c r="L137" s="60"/>
      <c r="M137" s="201"/>
      <c r="N137" s="41"/>
      <c r="O137" s="41"/>
      <c r="P137" s="41"/>
      <c r="Q137" s="41"/>
      <c r="R137" s="41"/>
      <c r="S137" s="41"/>
      <c r="T137" s="77"/>
      <c r="AT137" s="22" t="s">
        <v>137</v>
      </c>
      <c r="AU137" s="22" t="s">
        <v>135</v>
      </c>
    </row>
    <row r="138" spans="2:65" s="10" customFormat="1" ht="29.85" customHeight="1">
      <c r="B138" s="171"/>
      <c r="C138" s="172"/>
      <c r="D138" s="173" t="s">
        <v>75</v>
      </c>
      <c r="E138" s="185" t="s">
        <v>234</v>
      </c>
      <c r="F138" s="185" t="s">
        <v>235</v>
      </c>
      <c r="G138" s="172"/>
      <c r="H138" s="172"/>
      <c r="I138" s="175"/>
      <c r="J138" s="186">
        <f>BK138</f>
        <v>0</v>
      </c>
      <c r="K138" s="172"/>
      <c r="L138" s="177"/>
      <c r="M138" s="178"/>
      <c r="N138" s="179"/>
      <c r="O138" s="179"/>
      <c r="P138" s="180">
        <f>SUM(P139:P163)</f>
        <v>0</v>
      </c>
      <c r="Q138" s="179"/>
      <c r="R138" s="180">
        <f>SUM(R139:R163)</f>
        <v>0.18389018000000004</v>
      </c>
      <c r="S138" s="179"/>
      <c r="T138" s="181">
        <f>SUM(T139:T163)</f>
        <v>8.0163520000000013</v>
      </c>
      <c r="AR138" s="182" t="s">
        <v>135</v>
      </c>
      <c r="AT138" s="183" t="s">
        <v>75</v>
      </c>
      <c r="AU138" s="183" t="s">
        <v>83</v>
      </c>
      <c r="AY138" s="182" t="s">
        <v>126</v>
      </c>
      <c r="BK138" s="184">
        <f>SUM(BK139:BK163)</f>
        <v>0</v>
      </c>
    </row>
    <row r="139" spans="2:65" s="1" customFormat="1" ht="25.5" customHeight="1">
      <c r="B139" s="40"/>
      <c r="C139" s="187" t="s">
        <v>236</v>
      </c>
      <c r="D139" s="187" t="s">
        <v>129</v>
      </c>
      <c r="E139" s="188" t="s">
        <v>237</v>
      </c>
      <c r="F139" s="189" t="s">
        <v>238</v>
      </c>
      <c r="G139" s="190" t="s">
        <v>239</v>
      </c>
      <c r="H139" s="191">
        <v>0.24</v>
      </c>
      <c r="I139" s="192"/>
      <c r="J139" s="193">
        <f>ROUND(I139*H139,2)</f>
        <v>0</v>
      </c>
      <c r="K139" s="189" t="s">
        <v>133</v>
      </c>
      <c r="L139" s="60"/>
      <c r="M139" s="194" t="s">
        <v>23</v>
      </c>
      <c r="N139" s="195" t="s">
        <v>48</v>
      </c>
      <c r="O139" s="41"/>
      <c r="P139" s="196">
        <f>O139*H139</f>
        <v>0</v>
      </c>
      <c r="Q139" s="196">
        <v>1.2199999999999999E-3</v>
      </c>
      <c r="R139" s="196">
        <f>Q139*H139</f>
        <v>2.9279999999999996E-4</v>
      </c>
      <c r="S139" s="196">
        <v>0</v>
      </c>
      <c r="T139" s="197">
        <f>S139*H139</f>
        <v>0</v>
      </c>
      <c r="AR139" s="22" t="s">
        <v>210</v>
      </c>
      <c r="AT139" s="22" t="s">
        <v>129</v>
      </c>
      <c r="AU139" s="22" t="s">
        <v>135</v>
      </c>
      <c r="AY139" s="22" t="s">
        <v>126</v>
      </c>
      <c r="BE139" s="198">
        <f>IF(N139="základní",J139,0)</f>
        <v>0</v>
      </c>
      <c r="BF139" s="198">
        <f>IF(N139="snížená",J139,0)</f>
        <v>0</v>
      </c>
      <c r="BG139" s="198">
        <f>IF(N139="zákl. přenesená",J139,0)</f>
        <v>0</v>
      </c>
      <c r="BH139" s="198">
        <f>IF(N139="sníž. přenesená",J139,0)</f>
        <v>0</v>
      </c>
      <c r="BI139" s="198">
        <f>IF(N139="nulová",J139,0)</f>
        <v>0</v>
      </c>
      <c r="BJ139" s="22" t="s">
        <v>135</v>
      </c>
      <c r="BK139" s="198">
        <f>ROUND(I139*H139,2)</f>
        <v>0</v>
      </c>
      <c r="BL139" s="22" t="s">
        <v>210</v>
      </c>
      <c r="BM139" s="22" t="s">
        <v>240</v>
      </c>
    </row>
    <row r="140" spans="2:65" s="1" customFormat="1" ht="162">
      <c r="B140" s="40"/>
      <c r="C140" s="62"/>
      <c r="D140" s="199" t="s">
        <v>137</v>
      </c>
      <c r="E140" s="62"/>
      <c r="F140" s="200" t="s">
        <v>241</v>
      </c>
      <c r="G140" s="62"/>
      <c r="H140" s="62"/>
      <c r="I140" s="158"/>
      <c r="J140" s="62"/>
      <c r="K140" s="62"/>
      <c r="L140" s="60"/>
      <c r="M140" s="201"/>
      <c r="N140" s="41"/>
      <c r="O140" s="41"/>
      <c r="P140" s="41"/>
      <c r="Q140" s="41"/>
      <c r="R140" s="41"/>
      <c r="S140" s="41"/>
      <c r="T140" s="77"/>
      <c r="AT140" s="22" t="s">
        <v>137</v>
      </c>
      <c r="AU140" s="22" t="s">
        <v>135</v>
      </c>
    </row>
    <row r="141" spans="2:65" s="1" customFormat="1" ht="38.25" customHeight="1">
      <c r="B141" s="40"/>
      <c r="C141" s="187" t="s">
        <v>242</v>
      </c>
      <c r="D141" s="187" t="s">
        <v>129</v>
      </c>
      <c r="E141" s="188" t="s">
        <v>243</v>
      </c>
      <c r="F141" s="189" t="s">
        <v>244</v>
      </c>
      <c r="G141" s="190" t="s">
        <v>162</v>
      </c>
      <c r="H141" s="191">
        <v>7.7</v>
      </c>
      <c r="I141" s="192"/>
      <c r="J141" s="193">
        <f>ROUND(I141*H141,2)</f>
        <v>0</v>
      </c>
      <c r="K141" s="189" t="s">
        <v>133</v>
      </c>
      <c r="L141" s="60"/>
      <c r="M141" s="194" t="s">
        <v>23</v>
      </c>
      <c r="N141" s="195" t="s">
        <v>48</v>
      </c>
      <c r="O141" s="41"/>
      <c r="P141" s="196">
        <f>O141*H141</f>
        <v>0</v>
      </c>
      <c r="Q141" s="196">
        <v>0</v>
      </c>
      <c r="R141" s="196">
        <f>Q141*H141</f>
        <v>0</v>
      </c>
      <c r="S141" s="196">
        <v>0</v>
      </c>
      <c r="T141" s="197">
        <f>S141*H141</f>
        <v>0</v>
      </c>
      <c r="AR141" s="22" t="s">
        <v>210</v>
      </c>
      <c r="AT141" s="22" t="s">
        <v>129</v>
      </c>
      <c r="AU141" s="22" t="s">
        <v>135</v>
      </c>
      <c r="AY141" s="22" t="s">
        <v>126</v>
      </c>
      <c r="BE141" s="198">
        <f>IF(N141="základní",J141,0)</f>
        <v>0</v>
      </c>
      <c r="BF141" s="198">
        <f>IF(N141="snížená",J141,0)</f>
        <v>0</v>
      </c>
      <c r="BG141" s="198">
        <f>IF(N141="zákl. přenesená",J141,0)</f>
        <v>0</v>
      </c>
      <c r="BH141" s="198">
        <f>IF(N141="sníž. přenesená",J141,0)</f>
        <v>0</v>
      </c>
      <c r="BI141" s="198">
        <f>IF(N141="nulová",J141,0)</f>
        <v>0</v>
      </c>
      <c r="BJ141" s="22" t="s">
        <v>135</v>
      </c>
      <c r="BK141" s="198">
        <f>ROUND(I141*H141,2)</f>
        <v>0</v>
      </c>
      <c r="BL141" s="22" t="s">
        <v>210</v>
      </c>
      <c r="BM141" s="22" t="s">
        <v>245</v>
      </c>
    </row>
    <row r="142" spans="2:65" s="1" customFormat="1" ht="67.5">
      <c r="B142" s="40"/>
      <c r="C142" s="62"/>
      <c r="D142" s="199" t="s">
        <v>137</v>
      </c>
      <c r="E142" s="62"/>
      <c r="F142" s="200" t="s">
        <v>246</v>
      </c>
      <c r="G142" s="62"/>
      <c r="H142" s="62"/>
      <c r="I142" s="158"/>
      <c r="J142" s="62"/>
      <c r="K142" s="62"/>
      <c r="L142" s="60"/>
      <c r="M142" s="201"/>
      <c r="N142" s="41"/>
      <c r="O142" s="41"/>
      <c r="P142" s="41"/>
      <c r="Q142" s="41"/>
      <c r="R142" s="41"/>
      <c r="S142" s="41"/>
      <c r="T142" s="77"/>
      <c r="AT142" s="22" t="s">
        <v>137</v>
      </c>
      <c r="AU142" s="22" t="s">
        <v>135</v>
      </c>
    </row>
    <row r="143" spans="2:65" s="11" customFormat="1">
      <c r="B143" s="202"/>
      <c r="C143" s="203"/>
      <c r="D143" s="199" t="s">
        <v>139</v>
      </c>
      <c r="E143" s="204" t="s">
        <v>23</v>
      </c>
      <c r="F143" s="205" t="s">
        <v>247</v>
      </c>
      <c r="G143" s="203"/>
      <c r="H143" s="204" t="s">
        <v>23</v>
      </c>
      <c r="I143" s="206"/>
      <c r="J143" s="203"/>
      <c r="K143" s="203"/>
      <c r="L143" s="207"/>
      <c r="M143" s="208"/>
      <c r="N143" s="209"/>
      <c r="O143" s="209"/>
      <c r="P143" s="209"/>
      <c r="Q143" s="209"/>
      <c r="R143" s="209"/>
      <c r="S143" s="209"/>
      <c r="T143" s="210"/>
      <c r="AT143" s="211" t="s">
        <v>139</v>
      </c>
      <c r="AU143" s="211" t="s">
        <v>135</v>
      </c>
      <c r="AV143" s="11" t="s">
        <v>83</v>
      </c>
      <c r="AW143" s="11" t="s">
        <v>39</v>
      </c>
      <c r="AX143" s="11" t="s">
        <v>76</v>
      </c>
      <c r="AY143" s="211" t="s">
        <v>126</v>
      </c>
    </row>
    <row r="144" spans="2:65" s="12" customFormat="1">
      <c r="B144" s="212"/>
      <c r="C144" s="213"/>
      <c r="D144" s="199" t="s">
        <v>139</v>
      </c>
      <c r="E144" s="214" t="s">
        <v>23</v>
      </c>
      <c r="F144" s="215" t="s">
        <v>248</v>
      </c>
      <c r="G144" s="213"/>
      <c r="H144" s="216">
        <v>7.7</v>
      </c>
      <c r="I144" s="217"/>
      <c r="J144" s="213"/>
      <c r="K144" s="213"/>
      <c r="L144" s="218"/>
      <c r="M144" s="219"/>
      <c r="N144" s="220"/>
      <c r="O144" s="220"/>
      <c r="P144" s="220"/>
      <c r="Q144" s="220"/>
      <c r="R144" s="220"/>
      <c r="S144" s="220"/>
      <c r="T144" s="221"/>
      <c r="AT144" s="222" t="s">
        <v>139</v>
      </c>
      <c r="AU144" s="222" t="s">
        <v>135</v>
      </c>
      <c r="AV144" s="12" t="s">
        <v>135</v>
      </c>
      <c r="AW144" s="12" t="s">
        <v>39</v>
      </c>
      <c r="AX144" s="12" t="s">
        <v>83</v>
      </c>
      <c r="AY144" s="222" t="s">
        <v>126</v>
      </c>
    </row>
    <row r="145" spans="2:65" s="1" customFormat="1" ht="16.5" customHeight="1">
      <c r="B145" s="40"/>
      <c r="C145" s="223" t="s">
        <v>9</v>
      </c>
      <c r="D145" s="223" t="s">
        <v>142</v>
      </c>
      <c r="E145" s="224" t="s">
        <v>249</v>
      </c>
      <c r="F145" s="225" t="s">
        <v>250</v>
      </c>
      <c r="G145" s="226" t="s">
        <v>239</v>
      </c>
      <c r="H145" s="227">
        <v>0.25900000000000001</v>
      </c>
      <c r="I145" s="228"/>
      <c r="J145" s="229">
        <f>ROUND(I145*H145,2)</f>
        <v>0</v>
      </c>
      <c r="K145" s="225" t="s">
        <v>133</v>
      </c>
      <c r="L145" s="230"/>
      <c r="M145" s="231" t="s">
        <v>23</v>
      </c>
      <c r="N145" s="232" t="s">
        <v>48</v>
      </c>
      <c r="O145" s="41"/>
      <c r="P145" s="196">
        <f>O145*H145</f>
        <v>0</v>
      </c>
      <c r="Q145" s="196">
        <v>0.55000000000000004</v>
      </c>
      <c r="R145" s="196">
        <f>Q145*H145</f>
        <v>0.14245000000000002</v>
      </c>
      <c r="S145" s="196">
        <v>0</v>
      </c>
      <c r="T145" s="197">
        <f>S145*H145</f>
        <v>0</v>
      </c>
      <c r="AR145" s="22" t="s">
        <v>217</v>
      </c>
      <c r="AT145" s="22" t="s">
        <v>142</v>
      </c>
      <c r="AU145" s="22" t="s">
        <v>135</v>
      </c>
      <c r="AY145" s="22" t="s">
        <v>126</v>
      </c>
      <c r="BE145" s="198">
        <f>IF(N145="základní",J145,0)</f>
        <v>0</v>
      </c>
      <c r="BF145" s="198">
        <f>IF(N145="snížená",J145,0)</f>
        <v>0</v>
      </c>
      <c r="BG145" s="198">
        <f>IF(N145="zákl. přenesená",J145,0)</f>
        <v>0</v>
      </c>
      <c r="BH145" s="198">
        <f>IF(N145="sníž. přenesená",J145,0)</f>
        <v>0</v>
      </c>
      <c r="BI145" s="198">
        <f>IF(N145="nulová",J145,0)</f>
        <v>0</v>
      </c>
      <c r="BJ145" s="22" t="s">
        <v>135</v>
      </c>
      <c r="BK145" s="198">
        <f>ROUND(I145*H145,2)</f>
        <v>0</v>
      </c>
      <c r="BL145" s="22" t="s">
        <v>210</v>
      </c>
      <c r="BM145" s="22" t="s">
        <v>251</v>
      </c>
    </row>
    <row r="146" spans="2:65" s="12" customFormat="1">
      <c r="B146" s="212"/>
      <c r="C146" s="213"/>
      <c r="D146" s="199" t="s">
        <v>139</v>
      </c>
      <c r="E146" s="214" t="s">
        <v>23</v>
      </c>
      <c r="F146" s="215" t="s">
        <v>252</v>
      </c>
      <c r="G146" s="213"/>
      <c r="H146" s="216">
        <v>0.24</v>
      </c>
      <c r="I146" s="217"/>
      <c r="J146" s="213"/>
      <c r="K146" s="213"/>
      <c r="L146" s="218"/>
      <c r="M146" s="219"/>
      <c r="N146" s="220"/>
      <c r="O146" s="220"/>
      <c r="P146" s="220"/>
      <c r="Q146" s="220"/>
      <c r="R146" s="220"/>
      <c r="S146" s="220"/>
      <c r="T146" s="221"/>
      <c r="AT146" s="222" t="s">
        <v>139</v>
      </c>
      <c r="AU146" s="222" t="s">
        <v>135</v>
      </c>
      <c r="AV146" s="12" t="s">
        <v>135</v>
      </c>
      <c r="AW146" s="12" t="s">
        <v>39</v>
      </c>
      <c r="AX146" s="12" t="s">
        <v>83</v>
      </c>
      <c r="AY146" s="222" t="s">
        <v>126</v>
      </c>
    </row>
    <row r="147" spans="2:65" s="12" customFormat="1">
      <c r="B147" s="212"/>
      <c r="C147" s="213"/>
      <c r="D147" s="199" t="s">
        <v>139</v>
      </c>
      <c r="E147" s="213"/>
      <c r="F147" s="215" t="s">
        <v>253</v>
      </c>
      <c r="G147" s="213"/>
      <c r="H147" s="216">
        <v>0.25900000000000001</v>
      </c>
      <c r="I147" s="217"/>
      <c r="J147" s="213"/>
      <c r="K147" s="213"/>
      <c r="L147" s="218"/>
      <c r="M147" s="219"/>
      <c r="N147" s="220"/>
      <c r="O147" s="220"/>
      <c r="P147" s="220"/>
      <c r="Q147" s="220"/>
      <c r="R147" s="220"/>
      <c r="S147" s="220"/>
      <c r="T147" s="221"/>
      <c r="AT147" s="222" t="s">
        <v>139</v>
      </c>
      <c r="AU147" s="222" t="s">
        <v>135</v>
      </c>
      <c r="AV147" s="12" t="s">
        <v>135</v>
      </c>
      <c r="AW147" s="12" t="s">
        <v>6</v>
      </c>
      <c r="AX147" s="12" t="s">
        <v>83</v>
      </c>
      <c r="AY147" s="222" t="s">
        <v>126</v>
      </c>
    </row>
    <row r="148" spans="2:65" s="1" customFormat="1" ht="25.5" customHeight="1">
      <c r="B148" s="40"/>
      <c r="C148" s="187" t="s">
        <v>254</v>
      </c>
      <c r="D148" s="187" t="s">
        <v>129</v>
      </c>
      <c r="E148" s="188" t="s">
        <v>255</v>
      </c>
      <c r="F148" s="189" t="s">
        <v>256</v>
      </c>
      <c r="G148" s="190" t="s">
        <v>162</v>
      </c>
      <c r="H148" s="191">
        <v>3.3439999999999999</v>
      </c>
      <c r="I148" s="192"/>
      <c r="J148" s="193">
        <f>ROUND(I148*H148,2)</f>
        <v>0</v>
      </c>
      <c r="K148" s="189" t="s">
        <v>133</v>
      </c>
      <c r="L148" s="60"/>
      <c r="M148" s="194" t="s">
        <v>23</v>
      </c>
      <c r="N148" s="195" t="s">
        <v>48</v>
      </c>
      <c r="O148" s="41"/>
      <c r="P148" s="196">
        <f>O148*H148</f>
        <v>0</v>
      </c>
      <c r="Q148" s="196">
        <v>0</v>
      </c>
      <c r="R148" s="196">
        <f>Q148*H148</f>
        <v>0</v>
      </c>
      <c r="S148" s="196">
        <v>4.4000000000000003E-3</v>
      </c>
      <c r="T148" s="197">
        <f>S148*H148</f>
        <v>1.47136E-2</v>
      </c>
      <c r="AR148" s="22" t="s">
        <v>210</v>
      </c>
      <c r="AT148" s="22" t="s">
        <v>129</v>
      </c>
      <c r="AU148" s="22" t="s">
        <v>135</v>
      </c>
      <c r="AY148" s="22" t="s">
        <v>126</v>
      </c>
      <c r="BE148" s="198">
        <f>IF(N148="základní",J148,0)</f>
        <v>0</v>
      </c>
      <c r="BF148" s="198">
        <f>IF(N148="snížená",J148,0)</f>
        <v>0</v>
      </c>
      <c r="BG148" s="198">
        <f>IF(N148="zákl. přenesená",J148,0)</f>
        <v>0</v>
      </c>
      <c r="BH148" s="198">
        <f>IF(N148="sníž. přenesená",J148,0)</f>
        <v>0</v>
      </c>
      <c r="BI148" s="198">
        <f>IF(N148="nulová",J148,0)</f>
        <v>0</v>
      </c>
      <c r="BJ148" s="22" t="s">
        <v>135</v>
      </c>
      <c r="BK148" s="198">
        <f>ROUND(I148*H148,2)</f>
        <v>0</v>
      </c>
      <c r="BL148" s="22" t="s">
        <v>210</v>
      </c>
      <c r="BM148" s="22" t="s">
        <v>257</v>
      </c>
    </row>
    <row r="149" spans="2:65" s="1" customFormat="1" ht="54">
      <c r="B149" s="40"/>
      <c r="C149" s="62"/>
      <c r="D149" s="199" t="s">
        <v>137</v>
      </c>
      <c r="E149" s="62"/>
      <c r="F149" s="200" t="s">
        <v>258</v>
      </c>
      <c r="G149" s="62"/>
      <c r="H149" s="62"/>
      <c r="I149" s="158"/>
      <c r="J149" s="62"/>
      <c r="K149" s="62"/>
      <c r="L149" s="60"/>
      <c r="M149" s="201"/>
      <c r="N149" s="41"/>
      <c r="O149" s="41"/>
      <c r="P149" s="41"/>
      <c r="Q149" s="41"/>
      <c r="R149" s="41"/>
      <c r="S149" s="41"/>
      <c r="T149" s="77"/>
      <c r="AT149" s="22" t="s">
        <v>137</v>
      </c>
      <c r="AU149" s="22" t="s">
        <v>135</v>
      </c>
    </row>
    <row r="150" spans="2:65" s="11" customFormat="1">
      <c r="B150" s="202"/>
      <c r="C150" s="203"/>
      <c r="D150" s="199" t="s">
        <v>139</v>
      </c>
      <c r="E150" s="204" t="s">
        <v>23</v>
      </c>
      <c r="F150" s="205" t="s">
        <v>259</v>
      </c>
      <c r="G150" s="203"/>
      <c r="H150" s="204" t="s">
        <v>23</v>
      </c>
      <c r="I150" s="206"/>
      <c r="J150" s="203"/>
      <c r="K150" s="203"/>
      <c r="L150" s="207"/>
      <c r="M150" s="208"/>
      <c r="N150" s="209"/>
      <c r="O150" s="209"/>
      <c r="P150" s="209"/>
      <c r="Q150" s="209"/>
      <c r="R150" s="209"/>
      <c r="S150" s="209"/>
      <c r="T150" s="210"/>
      <c r="AT150" s="211" t="s">
        <v>139</v>
      </c>
      <c r="AU150" s="211" t="s">
        <v>135</v>
      </c>
      <c r="AV150" s="11" t="s">
        <v>83</v>
      </c>
      <c r="AW150" s="11" t="s">
        <v>39</v>
      </c>
      <c r="AX150" s="11" t="s">
        <v>76</v>
      </c>
      <c r="AY150" s="211" t="s">
        <v>126</v>
      </c>
    </row>
    <row r="151" spans="2:65" s="12" customFormat="1">
      <c r="B151" s="212"/>
      <c r="C151" s="213"/>
      <c r="D151" s="199" t="s">
        <v>139</v>
      </c>
      <c r="E151" s="214" t="s">
        <v>23</v>
      </c>
      <c r="F151" s="215" t="s">
        <v>260</v>
      </c>
      <c r="G151" s="213"/>
      <c r="H151" s="216">
        <v>3.3439999999999999</v>
      </c>
      <c r="I151" s="217"/>
      <c r="J151" s="213"/>
      <c r="K151" s="213"/>
      <c r="L151" s="218"/>
      <c r="M151" s="219"/>
      <c r="N151" s="220"/>
      <c r="O151" s="220"/>
      <c r="P151" s="220"/>
      <c r="Q151" s="220"/>
      <c r="R151" s="220"/>
      <c r="S151" s="220"/>
      <c r="T151" s="221"/>
      <c r="AT151" s="222" t="s">
        <v>139</v>
      </c>
      <c r="AU151" s="222" t="s">
        <v>135</v>
      </c>
      <c r="AV151" s="12" t="s">
        <v>135</v>
      </c>
      <c r="AW151" s="12" t="s">
        <v>39</v>
      </c>
      <c r="AX151" s="12" t="s">
        <v>83</v>
      </c>
      <c r="AY151" s="222" t="s">
        <v>126</v>
      </c>
    </row>
    <row r="152" spans="2:65" s="1" customFormat="1" ht="25.5" customHeight="1">
      <c r="B152" s="40"/>
      <c r="C152" s="187" t="s">
        <v>261</v>
      </c>
      <c r="D152" s="187" t="s">
        <v>129</v>
      </c>
      <c r="E152" s="188" t="s">
        <v>262</v>
      </c>
      <c r="F152" s="189" t="s">
        <v>263</v>
      </c>
      <c r="G152" s="190" t="s">
        <v>239</v>
      </c>
      <c r="H152" s="191">
        <v>0.24</v>
      </c>
      <c r="I152" s="192"/>
      <c r="J152" s="193">
        <f>ROUND(I152*H152,2)</f>
        <v>0</v>
      </c>
      <c r="K152" s="189" t="s">
        <v>133</v>
      </c>
      <c r="L152" s="60"/>
      <c r="M152" s="194" t="s">
        <v>23</v>
      </c>
      <c r="N152" s="195" t="s">
        <v>48</v>
      </c>
      <c r="O152" s="41"/>
      <c r="P152" s="196">
        <f>O152*H152</f>
        <v>0</v>
      </c>
      <c r="Q152" s="196">
        <v>2.3369999999999998E-2</v>
      </c>
      <c r="R152" s="196">
        <f>Q152*H152</f>
        <v>5.6087999999999997E-3</v>
      </c>
      <c r="S152" s="196">
        <v>0</v>
      </c>
      <c r="T152" s="197">
        <f>S152*H152</f>
        <v>0</v>
      </c>
      <c r="AR152" s="22" t="s">
        <v>210</v>
      </c>
      <c r="AT152" s="22" t="s">
        <v>129</v>
      </c>
      <c r="AU152" s="22" t="s">
        <v>135</v>
      </c>
      <c r="AY152" s="22" t="s">
        <v>126</v>
      </c>
      <c r="BE152" s="198">
        <f>IF(N152="základní",J152,0)</f>
        <v>0</v>
      </c>
      <c r="BF152" s="198">
        <f>IF(N152="snížená",J152,0)</f>
        <v>0</v>
      </c>
      <c r="BG152" s="198">
        <f>IF(N152="zákl. přenesená",J152,0)</f>
        <v>0</v>
      </c>
      <c r="BH152" s="198">
        <f>IF(N152="sníž. přenesená",J152,0)</f>
        <v>0</v>
      </c>
      <c r="BI152" s="198">
        <f>IF(N152="nulová",J152,0)</f>
        <v>0</v>
      </c>
      <c r="BJ152" s="22" t="s">
        <v>135</v>
      </c>
      <c r="BK152" s="198">
        <f>ROUND(I152*H152,2)</f>
        <v>0</v>
      </c>
      <c r="BL152" s="22" t="s">
        <v>210</v>
      </c>
      <c r="BM152" s="22" t="s">
        <v>264</v>
      </c>
    </row>
    <row r="153" spans="2:65" s="1" customFormat="1" ht="121.5">
      <c r="B153" s="40"/>
      <c r="C153" s="62"/>
      <c r="D153" s="199" t="s">
        <v>137</v>
      </c>
      <c r="E153" s="62"/>
      <c r="F153" s="200" t="s">
        <v>265</v>
      </c>
      <c r="G153" s="62"/>
      <c r="H153" s="62"/>
      <c r="I153" s="158"/>
      <c r="J153" s="62"/>
      <c r="K153" s="62"/>
      <c r="L153" s="60"/>
      <c r="M153" s="201"/>
      <c r="N153" s="41"/>
      <c r="O153" s="41"/>
      <c r="P153" s="41"/>
      <c r="Q153" s="41"/>
      <c r="R153" s="41"/>
      <c r="S153" s="41"/>
      <c r="T153" s="77"/>
      <c r="AT153" s="22" t="s">
        <v>137</v>
      </c>
      <c r="AU153" s="22" t="s">
        <v>135</v>
      </c>
    </row>
    <row r="154" spans="2:65" s="1" customFormat="1" ht="25.5" customHeight="1">
      <c r="B154" s="40"/>
      <c r="C154" s="187" t="s">
        <v>266</v>
      </c>
      <c r="D154" s="187" t="s">
        <v>129</v>
      </c>
      <c r="E154" s="188" t="s">
        <v>267</v>
      </c>
      <c r="F154" s="189" t="s">
        <v>268</v>
      </c>
      <c r="G154" s="190" t="s">
        <v>132</v>
      </c>
      <c r="H154" s="191">
        <v>595.36</v>
      </c>
      <c r="I154" s="192"/>
      <c r="J154" s="193">
        <f>ROUND(I154*H154,2)</f>
        <v>0</v>
      </c>
      <c r="K154" s="189" t="s">
        <v>133</v>
      </c>
      <c r="L154" s="60"/>
      <c r="M154" s="194" t="s">
        <v>23</v>
      </c>
      <c r="N154" s="195" t="s">
        <v>48</v>
      </c>
      <c r="O154" s="41"/>
      <c r="P154" s="196">
        <f>O154*H154</f>
        <v>0</v>
      </c>
      <c r="Q154" s="196">
        <v>0</v>
      </c>
      <c r="R154" s="196">
        <f>Q154*H154</f>
        <v>0</v>
      </c>
      <c r="S154" s="196">
        <v>1.3440000000000001E-2</v>
      </c>
      <c r="T154" s="197">
        <f>S154*H154</f>
        <v>8.0016384000000009</v>
      </c>
      <c r="AR154" s="22" t="s">
        <v>210</v>
      </c>
      <c r="AT154" s="22" t="s">
        <v>129</v>
      </c>
      <c r="AU154" s="22" t="s">
        <v>135</v>
      </c>
      <c r="AY154" s="22" t="s">
        <v>126</v>
      </c>
      <c r="BE154" s="198">
        <f>IF(N154="základní",J154,0)</f>
        <v>0</v>
      </c>
      <c r="BF154" s="198">
        <f>IF(N154="snížená",J154,0)</f>
        <v>0</v>
      </c>
      <c r="BG154" s="198">
        <f>IF(N154="zákl. přenesená",J154,0)</f>
        <v>0</v>
      </c>
      <c r="BH154" s="198">
        <f>IF(N154="sníž. přenesená",J154,0)</f>
        <v>0</v>
      </c>
      <c r="BI154" s="198">
        <f>IF(N154="nulová",J154,0)</f>
        <v>0</v>
      </c>
      <c r="BJ154" s="22" t="s">
        <v>135</v>
      </c>
      <c r="BK154" s="198">
        <f>ROUND(I154*H154,2)</f>
        <v>0</v>
      </c>
      <c r="BL154" s="22" t="s">
        <v>210</v>
      </c>
      <c r="BM154" s="22" t="s">
        <v>269</v>
      </c>
    </row>
    <row r="155" spans="2:65" s="1" customFormat="1" ht="54">
      <c r="B155" s="40"/>
      <c r="C155" s="62"/>
      <c r="D155" s="199" t="s">
        <v>137</v>
      </c>
      <c r="E155" s="62"/>
      <c r="F155" s="200" t="s">
        <v>270</v>
      </c>
      <c r="G155" s="62"/>
      <c r="H155" s="62"/>
      <c r="I155" s="158"/>
      <c r="J155" s="62"/>
      <c r="K155" s="62"/>
      <c r="L155" s="60"/>
      <c r="M155" s="201"/>
      <c r="N155" s="41"/>
      <c r="O155" s="41"/>
      <c r="P155" s="41"/>
      <c r="Q155" s="41"/>
      <c r="R155" s="41"/>
      <c r="S155" s="41"/>
      <c r="T155" s="77"/>
      <c r="AT155" s="22" t="s">
        <v>137</v>
      </c>
      <c r="AU155" s="22" t="s">
        <v>135</v>
      </c>
    </row>
    <row r="156" spans="2:65" s="11" customFormat="1">
      <c r="B156" s="202"/>
      <c r="C156" s="203"/>
      <c r="D156" s="199" t="s">
        <v>139</v>
      </c>
      <c r="E156" s="204" t="s">
        <v>23</v>
      </c>
      <c r="F156" s="205" t="s">
        <v>271</v>
      </c>
      <c r="G156" s="203"/>
      <c r="H156" s="204" t="s">
        <v>23</v>
      </c>
      <c r="I156" s="206"/>
      <c r="J156" s="203"/>
      <c r="K156" s="203"/>
      <c r="L156" s="207"/>
      <c r="M156" s="208"/>
      <c r="N156" s="209"/>
      <c r="O156" s="209"/>
      <c r="P156" s="209"/>
      <c r="Q156" s="209"/>
      <c r="R156" s="209"/>
      <c r="S156" s="209"/>
      <c r="T156" s="210"/>
      <c r="AT156" s="211" t="s">
        <v>139</v>
      </c>
      <c r="AU156" s="211" t="s">
        <v>135</v>
      </c>
      <c r="AV156" s="11" t="s">
        <v>83</v>
      </c>
      <c r="AW156" s="11" t="s">
        <v>39</v>
      </c>
      <c r="AX156" s="11" t="s">
        <v>76</v>
      </c>
      <c r="AY156" s="211" t="s">
        <v>126</v>
      </c>
    </row>
    <row r="157" spans="2:65" s="12" customFormat="1">
      <c r="B157" s="212"/>
      <c r="C157" s="213"/>
      <c r="D157" s="199" t="s">
        <v>139</v>
      </c>
      <c r="E157" s="214" t="s">
        <v>23</v>
      </c>
      <c r="F157" s="215" t="s">
        <v>213</v>
      </c>
      <c r="G157" s="213"/>
      <c r="H157" s="216">
        <v>595.36</v>
      </c>
      <c r="I157" s="217"/>
      <c r="J157" s="213"/>
      <c r="K157" s="213"/>
      <c r="L157" s="218"/>
      <c r="M157" s="219"/>
      <c r="N157" s="220"/>
      <c r="O157" s="220"/>
      <c r="P157" s="220"/>
      <c r="Q157" s="220"/>
      <c r="R157" s="220"/>
      <c r="S157" s="220"/>
      <c r="T157" s="221"/>
      <c r="AT157" s="222" t="s">
        <v>139</v>
      </c>
      <c r="AU157" s="222" t="s">
        <v>135</v>
      </c>
      <c r="AV157" s="12" t="s">
        <v>135</v>
      </c>
      <c r="AW157" s="12" t="s">
        <v>39</v>
      </c>
      <c r="AX157" s="12" t="s">
        <v>83</v>
      </c>
      <c r="AY157" s="222" t="s">
        <v>126</v>
      </c>
    </row>
    <row r="158" spans="2:65" s="1" customFormat="1" ht="25.5" customHeight="1">
      <c r="B158" s="40"/>
      <c r="C158" s="187" t="s">
        <v>272</v>
      </c>
      <c r="D158" s="187" t="s">
        <v>129</v>
      </c>
      <c r="E158" s="188" t="s">
        <v>273</v>
      </c>
      <c r="F158" s="189" t="s">
        <v>274</v>
      </c>
      <c r="G158" s="190" t="s">
        <v>132</v>
      </c>
      <c r="H158" s="191">
        <v>3.6190000000000002</v>
      </c>
      <c r="I158" s="192"/>
      <c r="J158" s="193">
        <f>ROUND(I158*H158,2)</f>
        <v>0</v>
      </c>
      <c r="K158" s="189" t="s">
        <v>133</v>
      </c>
      <c r="L158" s="60"/>
      <c r="M158" s="194" t="s">
        <v>23</v>
      </c>
      <c r="N158" s="195" t="s">
        <v>48</v>
      </c>
      <c r="O158" s="41"/>
      <c r="P158" s="196">
        <f>O158*H158</f>
        <v>0</v>
      </c>
      <c r="Q158" s="196">
        <v>9.8200000000000006E-3</v>
      </c>
      <c r="R158" s="196">
        <f>Q158*H158</f>
        <v>3.5538580000000007E-2</v>
      </c>
      <c r="S158" s="196">
        <v>0</v>
      </c>
      <c r="T158" s="197">
        <f>S158*H158</f>
        <v>0</v>
      </c>
      <c r="AR158" s="22" t="s">
        <v>210</v>
      </c>
      <c r="AT158" s="22" t="s">
        <v>129</v>
      </c>
      <c r="AU158" s="22" t="s">
        <v>135</v>
      </c>
      <c r="AY158" s="22" t="s">
        <v>126</v>
      </c>
      <c r="BE158" s="198">
        <f>IF(N158="základní",J158,0)</f>
        <v>0</v>
      </c>
      <c r="BF158" s="198">
        <f>IF(N158="snížená",J158,0)</f>
        <v>0</v>
      </c>
      <c r="BG158" s="198">
        <f>IF(N158="zákl. přenesená",J158,0)</f>
        <v>0</v>
      </c>
      <c r="BH158" s="198">
        <f>IF(N158="sníž. přenesená",J158,0)</f>
        <v>0</v>
      </c>
      <c r="BI158" s="198">
        <f>IF(N158="nulová",J158,0)</f>
        <v>0</v>
      </c>
      <c r="BJ158" s="22" t="s">
        <v>135</v>
      </c>
      <c r="BK158" s="198">
        <f>ROUND(I158*H158,2)</f>
        <v>0</v>
      </c>
      <c r="BL158" s="22" t="s">
        <v>210</v>
      </c>
      <c r="BM158" s="22" t="s">
        <v>275</v>
      </c>
    </row>
    <row r="159" spans="2:65" s="1" customFormat="1" ht="67.5">
      <c r="B159" s="40"/>
      <c r="C159" s="62"/>
      <c r="D159" s="199" t="s">
        <v>137</v>
      </c>
      <c r="E159" s="62"/>
      <c r="F159" s="200" t="s">
        <v>276</v>
      </c>
      <c r="G159" s="62"/>
      <c r="H159" s="62"/>
      <c r="I159" s="158"/>
      <c r="J159" s="62"/>
      <c r="K159" s="62"/>
      <c r="L159" s="60"/>
      <c r="M159" s="201"/>
      <c r="N159" s="41"/>
      <c r="O159" s="41"/>
      <c r="P159" s="41"/>
      <c r="Q159" s="41"/>
      <c r="R159" s="41"/>
      <c r="S159" s="41"/>
      <c r="T159" s="77"/>
      <c r="AT159" s="22" t="s">
        <v>137</v>
      </c>
      <c r="AU159" s="22" t="s">
        <v>135</v>
      </c>
    </row>
    <row r="160" spans="2:65" s="11" customFormat="1">
      <c r="B160" s="202"/>
      <c r="C160" s="203"/>
      <c r="D160" s="199" t="s">
        <v>139</v>
      </c>
      <c r="E160" s="204" t="s">
        <v>23</v>
      </c>
      <c r="F160" s="205" t="s">
        <v>277</v>
      </c>
      <c r="G160" s="203"/>
      <c r="H160" s="204" t="s">
        <v>23</v>
      </c>
      <c r="I160" s="206"/>
      <c r="J160" s="203"/>
      <c r="K160" s="203"/>
      <c r="L160" s="207"/>
      <c r="M160" s="208"/>
      <c r="N160" s="209"/>
      <c r="O160" s="209"/>
      <c r="P160" s="209"/>
      <c r="Q160" s="209"/>
      <c r="R160" s="209"/>
      <c r="S160" s="209"/>
      <c r="T160" s="210"/>
      <c r="AT160" s="211" t="s">
        <v>139</v>
      </c>
      <c r="AU160" s="211" t="s">
        <v>135</v>
      </c>
      <c r="AV160" s="11" t="s">
        <v>83</v>
      </c>
      <c r="AW160" s="11" t="s">
        <v>39</v>
      </c>
      <c r="AX160" s="11" t="s">
        <v>76</v>
      </c>
      <c r="AY160" s="211" t="s">
        <v>126</v>
      </c>
    </row>
    <row r="161" spans="2:65" s="12" customFormat="1">
      <c r="B161" s="212"/>
      <c r="C161" s="213"/>
      <c r="D161" s="199" t="s">
        <v>139</v>
      </c>
      <c r="E161" s="214" t="s">
        <v>23</v>
      </c>
      <c r="F161" s="215" t="s">
        <v>278</v>
      </c>
      <c r="G161" s="213"/>
      <c r="H161" s="216">
        <v>3.6190000000000002</v>
      </c>
      <c r="I161" s="217"/>
      <c r="J161" s="213"/>
      <c r="K161" s="213"/>
      <c r="L161" s="218"/>
      <c r="M161" s="219"/>
      <c r="N161" s="220"/>
      <c r="O161" s="220"/>
      <c r="P161" s="220"/>
      <c r="Q161" s="220"/>
      <c r="R161" s="220"/>
      <c r="S161" s="220"/>
      <c r="T161" s="221"/>
      <c r="AT161" s="222" t="s">
        <v>139</v>
      </c>
      <c r="AU161" s="222" t="s">
        <v>135</v>
      </c>
      <c r="AV161" s="12" t="s">
        <v>135</v>
      </c>
      <c r="AW161" s="12" t="s">
        <v>39</v>
      </c>
      <c r="AX161" s="12" t="s">
        <v>83</v>
      </c>
      <c r="AY161" s="222" t="s">
        <v>126</v>
      </c>
    </row>
    <row r="162" spans="2:65" s="1" customFormat="1" ht="38.25" customHeight="1">
      <c r="B162" s="40"/>
      <c r="C162" s="187" t="s">
        <v>279</v>
      </c>
      <c r="D162" s="187" t="s">
        <v>129</v>
      </c>
      <c r="E162" s="188" t="s">
        <v>280</v>
      </c>
      <c r="F162" s="189" t="s">
        <v>281</v>
      </c>
      <c r="G162" s="190" t="s">
        <v>176</v>
      </c>
      <c r="H162" s="191">
        <v>0.184</v>
      </c>
      <c r="I162" s="192"/>
      <c r="J162" s="193">
        <f>ROUND(I162*H162,2)</f>
        <v>0</v>
      </c>
      <c r="K162" s="189" t="s">
        <v>133</v>
      </c>
      <c r="L162" s="60"/>
      <c r="M162" s="194" t="s">
        <v>23</v>
      </c>
      <c r="N162" s="195" t="s">
        <v>48</v>
      </c>
      <c r="O162" s="41"/>
      <c r="P162" s="196">
        <f>O162*H162</f>
        <v>0</v>
      </c>
      <c r="Q162" s="196">
        <v>0</v>
      </c>
      <c r="R162" s="196">
        <f>Q162*H162</f>
        <v>0</v>
      </c>
      <c r="S162" s="196">
        <v>0</v>
      </c>
      <c r="T162" s="197">
        <f>S162*H162</f>
        <v>0</v>
      </c>
      <c r="AR162" s="22" t="s">
        <v>210</v>
      </c>
      <c r="AT162" s="22" t="s">
        <v>129</v>
      </c>
      <c r="AU162" s="22" t="s">
        <v>135</v>
      </c>
      <c r="AY162" s="22" t="s">
        <v>126</v>
      </c>
      <c r="BE162" s="198">
        <f>IF(N162="základní",J162,0)</f>
        <v>0</v>
      </c>
      <c r="BF162" s="198">
        <f>IF(N162="snížená",J162,0)</f>
        <v>0</v>
      </c>
      <c r="BG162" s="198">
        <f>IF(N162="zákl. přenesená",J162,0)</f>
        <v>0</v>
      </c>
      <c r="BH162" s="198">
        <f>IF(N162="sníž. přenesená",J162,0)</f>
        <v>0</v>
      </c>
      <c r="BI162" s="198">
        <f>IF(N162="nulová",J162,0)</f>
        <v>0</v>
      </c>
      <c r="BJ162" s="22" t="s">
        <v>135</v>
      </c>
      <c r="BK162" s="198">
        <f>ROUND(I162*H162,2)</f>
        <v>0</v>
      </c>
      <c r="BL162" s="22" t="s">
        <v>210</v>
      </c>
      <c r="BM162" s="22" t="s">
        <v>282</v>
      </c>
    </row>
    <row r="163" spans="2:65" s="1" customFormat="1" ht="148.5">
      <c r="B163" s="40"/>
      <c r="C163" s="62"/>
      <c r="D163" s="199" t="s">
        <v>137</v>
      </c>
      <c r="E163" s="62"/>
      <c r="F163" s="200" t="s">
        <v>283</v>
      </c>
      <c r="G163" s="62"/>
      <c r="H163" s="62"/>
      <c r="I163" s="158"/>
      <c r="J163" s="62"/>
      <c r="K163" s="62"/>
      <c r="L163" s="60"/>
      <c r="M163" s="201"/>
      <c r="N163" s="41"/>
      <c r="O163" s="41"/>
      <c r="P163" s="41"/>
      <c r="Q163" s="41"/>
      <c r="R163" s="41"/>
      <c r="S163" s="41"/>
      <c r="T163" s="77"/>
      <c r="AT163" s="22" t="s">
        <v>137</v>
      </c>
      <c r="AU163" s="22" t="s">
        <v>135</v>
      </c>
    </row>
    <row r="164" spans="2:65" s="10" customFormat="1" ht="29.85" customHeight="1">
      <c r="B164" s="171"/>
      <c r="C164" s="172"/>
      <c r="D164" s="173" t="s">
        <v>75</v>
      </c>
      <c r="E164" s="185" t="s">
        <v>284</v>
      </c>
      <c r="F164" s="185" t="s">
        <v>285</v>
      </c>
      <c r="G164" s="172"/>
      <c r="H164" s="172"/>
      <c r="I164" s="175"/>
      <c r="J164" s="186">
        <f>BK164</f>
        <v>0</v>
      </c>
      <c r="K164" s="172"/>
      <c r="L164" s="177"/>
      <c r="M164" s="178"/>
      <c r="N164" s="179"/>
      <c r="O164" s="179"/>
      <c r="P164" s="180">
        <f>SUM(P165:P170)</f>
        <v>0</v>
      </c>
      <c r="Q164" s="179"/>
      <c r="R164" s="180">
        <f>SUM(R165:R170)</f>
        <v>2.0670000000000001E-2</v>
      </c>
      <c r="S164" s="179"/>
      <c r="T164" s="181">
        <f>SUM(T165:T170)</f>
        <v>9.0600000000000003E-3</v>
      </c>
      <c r="AR164" s="182" t="s">
        <v>135</v>
      </c>
      <c r="AT164" s="183" t="s">
        <v>75</v>
      </c>
      <c r="AU164" s="183" t="s">
        <v>83</v>
      </c>
      <c r="AY164" s="182" t="s">
        <v>126</v>
      </c>
      <c r="BK164" s="184">
        <f>SUM(BK165:BK170)</f>
        <v>0</v>
      </c>
    </row>
    <row r="165" spans="2:65" s="1" customFormat="1" ht="16.5" customHeight="1">
      <c r="B165" s="40"/>
      <c r="C165" s="187" t="s">
        <v>286</v>
      </c>
      <c r="D165" s="187" t="s">
        <v>129</v>
      </c>
      <c r="E165" s="188" t="s">
        <v>287</v>
      </c>
      <c r="F165" s="189" t="s">
        <v>288</v>
      </c>
      <c r="G165" s="190" t="s">
        <v>151</v>
      </c>
      <c r="H165" s="191">
        <v>1</v>
      </c>
      <c r="I165" s="192"/>
      <c r="J165" s="193">
        <f>ROUND(I165*H165,2)</f>
        <v>0</v>
      </c>
      <c r="K165" s="189" t="s">
        <v>133</v>
      </c>
      <c r="L165" s="60"/>
      <c r="M165" s="194" t="s">
        <v>23</v>
      </c>
      <c r="N165" s="195" t="s">
        <v>48</v>
      </c>
      <c r="O165" s="41"/>
      <c r="P165" s="196">
        <f>O165*H165</f>
        <v>0</v>
      </c>
      <c r="Q165" s="196">
        <v>0</v>
      </c>
      <c r="R165" s="196">
        <f>Q165*H165</f>
        <v>0</v>
      </c>
      <c r="S165" s="196">
        <v>9.0600000000000003E-3</v>
      </c>
      <c r="T165" s="197">
        <f>S165*H165</f>
        <v>9.0600000000000003E-3</v>
      </c>
      <c r="AR165" s="22" t="s">
        <v>210</v>
      </c>
      <c r="AT165" s="22" t="s">
        <v>129</v>
      </c>
      <c r="AU165" s="22" t="s">
        <v>135</v>
      </c>
      <c r="AY165" s="22" t="s">
        <v>126</v>
      </c>
      <c r="BE165" s="198">
        <f>IF(N165="základní",J165,0)</f>
        <v>0</v>
      </c>
      <c r="BF165" s="198">
        <f>IF(N165="snížená",J165,0)</f>
        <v>0</v>
      </c>
      <c r="BG165" s="198">
        <f>IF(N165="zákl. přenesená",J165,0)</f>
        <v>0</v>
      </c>
      <c r="BH165" s="198">
        <f>IF(N165="sníž. přenesená",J165,0)</f>
        <v>0</v>
      </c>
      <c r="BI165" s="198">
        <f>IF(N165="nulová",J165,0)</f>
        <v>0</v>
      </c>
      <c r="BJ165" s="22" t="s">
        <v>135</v>
      </c>
      <c r="BK165" s="198">
        <f>ROUND(I165*H165,2)</f>
        <v>0</v>
      </c>
      <c r="BL165" s="22" t="s">
        <v>210</v>
      </c>
      <c r="BM165" s="22" t="s">
        <v>289</v>
      </c>
    </row>
    <row r="166" spans="2:65" s="1" customFormat="1" ht="25.5" customHeight="1">
      <c r="B166" s="40"/>
      <c r="C166" s="187" t="s">
        <v>290</v>
      </c>
      <c r="D166" s="187" t="s">
        <v>129</v>
      </c>
      <c r="E166" s="188" t="s">
        <v>291</v>
      </c>
      <c r="F166" s="316" t="s">
        <v>522</v>
      </c>
      <c r="G166" s="190" t="s">
        <v>151</v>
      </c>
      <c r="H166" s="191">
        <v>3</v>
      </c>
      <c r="I166" s="192"/>
      <c r="J166" s="193">
        <f>ROUND(I166*H166,2)</f>
        <v>0</v>
      </c>
      <c r="K166" s="189" t="s">
        <v>133</v>
      </c>
      <c r="L166" s="60"/>
      <c r="M166" s="194" t="s">
        <v>23</v>
      </c>
      <c r="N166" s="195" t="s">
        <v>48</v>
      </c>
      <c r="O166" s="41"/>
      <c r="P166" s="196">
        <f>O166*H166</f>
        <v>0</v>
      </c>
      <c r="Q166" s="196">
        <v>6.8900000000000003E-3</v>
      </c>
      <c r="R166" s="196">
        <f>Q166*H166</f>
        <v>2.0670000000000001E-2</v>
      </c>
      <c r="S166" s="196">
        <v>0</v>
      </c>
      <c r="T166" s="197">
        <f>S166*H166</f>
        <v>0</v>
      </c>
      <c r="AR166" s="22" t="s">
        <v>210</v>
      </c>
      <c r="AT166" s="22" t="s">
        <v>129</v>
      </c>
      <c r="AU166" s="22" t="s">
        <v>135</v>
      </c>
      <c r="AY166" s="22" t="s">
        <v>126</v>
      </c>
      <c r="BE166" s="198">
        <f>IF(N166="základní",J166,0)</f>
        <v>0</v>
      </c>
      <c r="BF166" s="198">
        <f>IF(N166="snížená",J166,0)</f>
        <v>0</v>
      </c>
      <c r="BG166" s="198">
        <f>IF(N166="zákl. přenesená",J166,0)</f>
        <v>0</v>
      </c>
      <c r="BH166" s="198">
        <f>IF(N166="sníž. přenesená",J166,0)</f>
        <v>0</v>
      </c>
      <c r="BI166" s="198">
        <f>IF(N166="nulová",J166,0)</f>
        <v>0</v>
      </c>
      <c r="BJ166" s="22" t="s">
        <v>135</v>
      </c>
      <c r="BK166" s="198">
        <f>ROUND(I166*H166,2)</f>
        <v>0</v>
      </c>
      <c r="BL166" s="22" t="s">
        <v>210</v>
      </c>
      <c r="BM166" s="22" t="s">
        <v>292</v>
      </c>
    </row>
    <row r="167" spans="2:65" s="1" customFormat="1" ht="40.5">
      <c r="B167" s="40"/>
      <c r="C167" s="62"/>
      <c r="D167" s="199" t="s">
        <v>137</v>
      </c>
      <c r="E167" s="62"/>
      <c r="F167" s="200" t="s">
        <v>293</v>
      </c>
      <c r="G167" s="62"/>
      <c r="H167" s="62"/>
      <c r="I167" s="158"/>
      <c r="J167" s="62"/>
      <c r="K167" s="62"/>
      <c r="L167" s="60"/>
      <c r="M167" s="201"/>
      <c r="N167" s="41"/>
      <c r="O167" s="41"/>
      <c r="P167" s="41"/>
      <c r="Q167" s="41"/>
      <c r="R167" s="41"/>
      <c r="S167" s="41"/>
      <c r="T167" s="77"/>
      <c r="AT167" s="22" t="s">
        <v>137</v>
      </c>
      <c r="AU167" s="22" t="s">
        <v>135</v>
      </c>
    </row>
    <row r="168" spans="2:65" s="1" customFormat="1" ht="16.5" customHeight="1">
      <c r="B168" s="40"/>
      <c r="C168" s="223" t="s">
        <v>294</v>
      </c>
      <c r="D168" s="223" t="s">
        <v>142</v>
      </c>
      <c r="E168" s="224" t="s">
        <v>295</v>
      </c>
      <c r="F168" s="225" t="s">
        <v>523</v>
      </c>
      <c r="G168" s="226" t="s">
        <v>296</v>
      </c>
      <c r="H168" s="227">
        <v>3</v>
      </c>
      <c r="I168" s="228"/>
      <c r="J168" s="229">
        <f>ROUND(I168*H168,2)</f>
        <v>0</v>
      </c>
      <c r="K168" s="225" t="s">
        <v>297</v>
      </c>
      <c r="L168" s="230"/>
      <c r="M168" s="231" t="s">
        <v>23</v>
      </c>
      <c r="N168" s="232" t="s">
        <v>48</v>
      </c>
      <c r="O168" s="41"/>
      <c r="P168" s="196">
        <f>O168*H168</f>
        <v>0</v>
      </c>
      <c r="Q168" s="196">
        <v>0</v>
      </c>
      <c r="R168" s="196">
        <f>Q168*H168</f>
        <v>0</v>
      </c>
      <c r="S168" s="196">
        <v>0</v>
      </c>
      <c r="T168" s="197">
        <f>S168*H168</f>
        <v>0</v>
      </c>
      <c r="AR168" s="22" t="s">
        <v>217</v>
      </c>
      <c r="AT168" s="22" t="s">
        <v>142</v>
      </c>
      <c r="AU168" s="22" t="s">
        <v>135</v>
      </c>
      <c r="AY168" s="22" t="s">
        <v>126</v>
      </c>
      <c r="BE168" s="198">
        <f>IF(N168="základní",J168,0)</f>
        <v>0</v>
      </c>
      <c r="BF168" s="198">
        <f>IF(N168="snížená",J168,0)</f>
        <v>0</v>
      </c>
      <c r="BG168" s="198">
        <f>IF(N168="zákl. přenesená",J168,0)</f>
        <v>0</v>
      </c>
      <c r="BH168" s="198">
        <f>IF(N168="sníž. přenesená",J168,0)</f>
        <v>0</v>
      </c>
      <c r="BI168" s="198">
        <f>IF(N168="nulová",J168,0)</f>
        <v>0</v>
      </c>
      <c r="BJ168" s="22" t="s">
        <v>135</v>
      </c>
      <c r="BK168" s="198">
        <f>ROUND(I168*H168,2)</f>
        <v>0</v>
      </c>
      <c r="BL168" s="22" t="s">
        <v>210</v>
      </c>
      <c r="BM168" s="22" t="s">
        <v>298</v>
      </c>
    </row>
    <row r="169" spans="2:65" s="1" customFormat="1" ht="38.25" customHeight="1">
      <c r="B169" s="40"/>
      <c r="C169" s="187" t="s">
        <v>299</v>
      </c>
      <c r="D169" s="187" t="s">
        <v>129</v>
      </c>
      <c r="E169" s="188" t="s">
        <v>300</v>
      </c>
      <c r="F169" s="189" t="s">
        <v>301</v>
      </c>
      <c r="G169" s="190" t="s">
        <v>176</v>
      </c>
      <c r="H169" s="191">
        <v>2.1000000000000001E-2</v>
      </c>
      <c r="I169" s="192"/>
      <c r="J169" s="193">
        <f>ROUND(I169*H169,2)</f>
        <v>0</v>
      </c>
      <c r="K169" s="189" t="s">
        <v>133</v>
      </c>
      <c r="L169" s="60"/>
      <c r="M169" s="194" t="s">
        <v>23</v>
      </c>
      <c r="N169" s="195" t="s">
        <v>48</v>
      </c>
      <c r="O169" s="41"/>
      <c r="P169" s="196">
        <f>O169*H169</f>
        <v>0</v>
      </c>
      <c r="Q169" s="196">
        <v>0</v>
      </c>
      <c r="R169" s="196">
        <f>Q169*H169</f>
        <v>0</v>
      </c>
      <c r="S169" s="196">
        <v>0</v>
      </c>
      <c r="T169" s="197">
        <f>S169*H169</f>
        <v>0</v>
      </c>
      <c r="AR169" s="22" t="s">
        <v>210</v>
      </c>
      <c r="AT169" s="22" t="s">
        <v>129</v>
      </c>
      <c r="AU169" s="22" t="s">
        <v>135</v>
      </c>
      <c r="AY169" s="22" t="s">
        <v>126</v>
      </c>
      <c r="BE169" s="198">
        <f>IF(N169="základní",J169,0)</f>
        <v>0</v>
      </c>
      <c r="BF169" s="198">
        <f>IF(N169="snížená",J169,0)</f>
        <v>0</v>
      </c>
      <c r="BG169" s="198">
        <f>IF(N169="zákl. přenesená",J169,0)</f>
        <v>0</v>
      </c>
      <c r="BH169" s="198">
        <f>IF(N169="sníž. přenesená",J169,0)</f>
        <v>0</v>
      </c>
      <c r="BI169" s="198">
        <f>IF(N169="nulová",J169,0)</f>
        <v>0</v>
      </c>
      <c r="BJ169" s="22" t="s">
        <v>135</v>
      </c>
      <c r="BK169" s="198">
        <f>ROUND(I169*H169,2)</f>
        <v>0</v>
      </c>
      <c r="BL169" s="22" t="s">
        <v>210</v>
      </c>
      <c r="BM169" s="22" t="s">
        <v>302</v>
      </c>
    </row>
    <row r="170" spans="2:65" s="1" customFormat="1" ht="148.5">
      <c r="B170" s="40"/>
      <c r="C170" s="62"/>
      <c r="D170" s="199" t="s">
        <v>137</v>
      </c>
      <c r="E170" s="62"/>
      <c r="F170" s="200" t="s">
        <v>303</v>
      </c>
      <c r="G170" s="62"/>
      <c r="H170" s="62"/>
      <c r="I170" s="158"/>
      <c r="J170" s="62"/>
      <c r="K170" s="62"/>
      <c r="L170" s="60"/>
      <c r="M170" s="201"/>
      <c r="N170" s="41"/>
      <c r="O170" s="41"/>
      <c r="P170" s="41"/>
      <c r="Q170" s="41"/>
      <c r="R170" s="41"/>
      <c r="S170" s="41"/>
      <c r="T170" s="77"/>
      <c r="AT170" s="22" t="s">
        <v>137</v>
      </c>
      <c r="AU170" s="22" t="s">
        <v>135</v>
      </c>
    </row>
    <row r="171" spans="2:65" s="10" customFormat="1" ht="29.85" customHeight="1">
      <c r="B171" s="171"/>
      <c r="C171" s="172"/>
      <c r="D171" s="173" t="s">
        <v>75</v>
      </c>
      <c r="E171" s="185" t="s">
        <v>304</v>
      </c>
      <c r="F171" s="185" t="s">
        <v>305</v>
      </c>
      <c r="G171" s="172"/>
      <c r="H171" s="172"/>
      <c r="I171" s="175"/>
      <c r="J171" s="186">
        <f>BK171</f>
        <v>0</v>
      </c>
      <c r="K171" s="172"/>
      <c r="L171" s="177"/>
      <c r="M171" s="178"/>
      <c r="N171" s="179"/>
      <c r="O171" s="179"/>
      <c r="P171" s="180">
        <f>SUM(P172:P180)</f>
        <v>0</v>
      </c>
      <c r="Q171" s="179"/>
      <c r="R171" s="180">
        <f>SUM(R172:R180)</f>
        <v>2.521E-2</v>
      </c>
      <c r="S171" s="179"/>
      <c r="T171" s="181">
        <f>SUM(T172:T180)</f>
        <v>0.162855</v>
      </c>
      <c r="AR171" s="182" t="s">
        <v>135</v>
      </c>
      <c r="AT171" s="183" t="s">
        <v>75</v>
      </c>
      <c r="AU171" s="183" t="s">
        <v>83</v>
      </c>
      <c r="AY171" s="182" t="s">
        <v>126</v>
      </c>
      <c r="BK171" s="184">
        <f>SUM(BK172:BK180)</f>
        <v>0</v>
      </c>
    </row>
    <row r="172" spans="2:65" s="1" customFormat="1" ht="16.5" customHeight="1">
      <c r="B172" s="40"/>
      <c r="C172" s="187" t="s">
        <v>306</v>
      </c>
      <c r="D172" s="187" t="s">
        <v>129</v>
      </c>
      <c r="E172" s="188" t="s">
        <v>307</v>
      </c>
      <c r="F172" s="316" t="s">
        <v>524</v>
      </c>
      <c r="G172" s="190" t="s">
        <v>151</v>
      </c>
      <c r="H172" s="191">
        <v>1</v>
      </c>
      <c r="I172" s="192"/>
      <c r="J172" s="193">
        <f>ROUND(I172*H172,2)</f>
        <v>0</v>
      </c>
      <c r="K172" s="189" t="s">
        <v>133</v>
      </c>
      <c r="L172" s="60"/>
      <c r="M172" s="194" t="s">
        <v>23</v>
      </c>
      <c r="N172" s="195" t="s">
        <v>48</v>
      </c>
      <c r="O172" s="41"/>
      <c r="P172" s="196">
        <f>O172*H172</f>
        <v>0</v>
      </c>
      <c r="Q172" s="196">
        <v>4.4000000000000002E-4</v>
      </c>
      <c r="R172" s="196">
        <f>Q172*H172</f>
        <v>4.4000000000000002E-4</v>
      </c>
      <c r="S172" s="196">
        <v>0</v>
      </c>
      <c r="T172" s="197">
        <f>S172*H172</f>
        <v>0</v>
      </c>
      <c r="AR172" s="22" t="s">
        <v>210</v>
      </c>
      <c r="AT172" s="22" t="s">
        <v>129</v>
      </c>
      <c r="AU172" s="22" t="s">
        <v>135</v>
      </c>
      <c r="AY172" s="22" t="s">
        <v>126</v>
      </c>
      <c r="BE172" s="198">
        <f>IF(N172="základní",J172,0)</f>
        <v>0</v>
      </c>
      <c r="BF172" s="198">
        <f>IF(N172="snížená",J172,0)</f>
        <v>0</v>
      </c>
      <c r="BG172" s="198">
        <f>IF(N172="zákl. přenesená",J172,0)</f>
        <v>0</v>
      </c>
      <c r="BH172" s="198">
        <f>IF(N172="sníž. přenesená",J172,0)</f>
        <v>0</v>
      </c>
      <c r="BI172" s="198">
        <f>IF(N172="nulová",J172,0)</f>
        <v>0</v>
      </c>
      <c r="BJ172" s="22" t="s">
        <v>135</v>
      </c>
      <c r="BK172" s="198">
        <f>ROUND(I172*H172,2)</f>
        <v>0</v>
      </c>
      <c r="BL172" s="22" t="s">
        <v>210</v>
      </c>
      <c r="BM172" s="22" t="s">
        <v>308</v>
      </c>
    </row>
    <row r="173" spans="2:65" s="1" customFormat="1" ht="67.5">
      <c r="B173" s="40"/>
      <c r="C173" s="62"/>
      <c r="D173" s="199" t="s">
        <v>137</v>
      </c>
      <c r="E173" s="62"/>
      <c r="F173" s="200" t="s">
        <v>525</v>
      </c>
      <c r="G173" s="62"/>
      <c r="H173" s="62"/>
      <c r="I173" s="158"/>
      <c r="J173" s="62"/>
      <c r="K173" s="62"/>
      <c r="L173" s="60"/>
      <c r="M173" s="201"/>
      <c r="N173" s="41"/>
      <c r="O173" s="41"/>
      <c r="P173" s="41"/>
      <c r="Q173" s="41"/>
      <c r="R173" s="41"/>
      <c r="S173" s="41"/>
      <c r="T173" s="77"/>
      <c r="AT173" s="22" t="s">
        <v>137</v>
      </c>
      <c r="AU173" s="22" t="s">
        <v>135</v>
      </c>
    </row>
    <row r="174" spans="2:65" s="1" customFormat="1" ht="25.5" customHeight="1">
      <c r="B174" s="40"/>
      <c r="C174" s="223" t="s">
        <v>217</v>
      </c>
      <c r="D174" s="223" t="s">
        <v>142</v>
      </c>
      <c r="E174" s="224" t="s">
        <v>309</v>
      </c>
      <c r="F174" s="225" t="s">
        <v>526</v>
      </c>
      <c r="G174" s="226" t="s">
        <v>151</v>
      </c>
      <c r="H174" s="227">
        <v>1</v>
      </c>
      <c r="I174" s="228"/>
      <c r="J174" s="229">
        <f>ROUND(I174*H174,2)</f>
        <v>0</v>
      </c>
      <c r="K174" s="225" t="s">
        <v>133</v>
      </c>
      <c r="L174" s="230"/>
      <c r="M174" s="231" t="s">
        <v>23</v>
      </c>
      <c r="N174" s="232" t="s">
        <v>48</v>
      </c>
      <c r="O174" s="41"/>
      <c r="P174" s="196">
        <f>O174*H174</f>
        <v>0</v>
      </c>
      <c r="Q174" s="196">
        <v>8.0000000000000002E-3</v>
      </c>
      <c r="R174" s="196">
        <f>Q174*H174</f>
        <v>8.0000000000000002E-3</v>
      </c>
      <c r="S174" s="196">
        <v>0</v>
      </c>
      <c r="T174" s="197">
        <f>S174*H174</f>
        <v>0</v>
      </c>
      <c r="AR174" s="22" t="s">
        <v>217</v>
      </c>
      <c r="AT174" s="22" t="s">
        <v>142</v>
      </c>
      <c r="AU174" s="22" t="s">
        <v>135</v>
      </c>
      <c r="AY174" s="22" t="s">
        <v>126</v>
      </c>
      <c r="BE174" s="198">
        <f>IF(N174="základní",J174,0)</f>
        <v>0</v>
      </c>
      <c r="BF174" s="198">
        <f>IF(N174="snížená",J174,0)</f>
        <v>0</v>
      </c>
      <c r="BG174" s="198">
        <f>IF(N174="zákl. přenesená",J174,0)</f>
        <v>0</v>
      </c>
      <c r="BH174" s="198">
        <f>IF(N174="sníž. přenesená",J174,0)</f>
        <v>0</v>
      </c>
      <c r="BI174" s="198">
        <f>IF(N174="nulová",J174,0)</f>
        <v>0</v>
      </c>
      <c r="BJ174" s="22" t="s">
        <v>135</v>
      </c>
      <c r="BK174" s="198">
        <f>ROUND(I174*H174,2)</f>
        <v>0</v>
      </c>
      <c r="BL174" s="22" t="s">
        <v>210</v>
      </c>
      <c r="BM174" s="22" t="s">
        <v>310</v>
      </c>
    </row>
    <row r="175" spans="2:65" s="1" customFormat="1" ht="16.5" customHeight="1">
      <c r="B175" s="40"/>
      <c r="C175" s="187" t="s">
        <v>311</v>
      </c>
      <c r="D175" s="187" t="s">
        <v>129</v>
      </c>
      <c r="E175" s="188" t="s">
        <v>312</v>
      </c>
      <c r="F175" s="189" t="s">
        <v>313</v>
      </c>
      <c r="G175" s="190" t="s">
        <v>151</v>
      </c>
      <c r="H175" s="191">
        <v>3.6190000000000002</v>
      </c>
      <c r="I175" s="192"/>
      <c r="J175" s="193">
        <f>ROUND(I175*H175,2)</f>
        <v>0</v>
      </c>
      <c r="K175" s="189" t="s">
        <v>133</v>
      </c>
      <c r="L175" s="60"/>
      <c r="M175" s="194" t="s">
        <v>23</v>
      </c>
      <c r="N175" s="195" t="s">
        <v>48</v>
      </c>
      <c r="O175" s="41"/>
      <c r="P175" s="196">
        <f>O175*H175</f>
        <v>0</v>
      </c>
      <c r="Q175" s="196">
        <v>0</v>
      </c>
      <c r="R175" s="196">
        <f>Q175*H175</f>
        <v>0</v>
      </c>
      <c r="S175" s="196">
        <v>4.4999999999999998E-2</v>
      </c>
      <c r="T175" s="197">
        <f>S175*H175</f>
        <v>0.162855</v>
      </c>
      <c r="AR175" s="22" t="s">
        <v>210</v>
      </c>
      <c r="AT175" s="22" t="s">
        <v>129</v>
      </c>
      <c r="AU175" s="22" t="s">
        <v>135</v>
      </c>
      <c r="AY175" s="22" t="s">
        <v>126</v>
      </c>
      <c r="BE175" s="198">
        <f>IF(N175="základní",J175,0)</f>
        <v>0</v>
      </c>
      <c r="BF175" s="198">
        <f>IF(N175="snížená",J175,0)</f>
        <v>0</v>
      </c>
      <c r="BG175" s="198">
        <f>IF(N175="zákl. přenesená",J175,0)</f>
        <v>0</v>
      </c>
      <c r="BH175" s="198">
        <f>IF(N175="sníž. přenesená",J175,0)</f>
        <v>0</v>
      </c>
      <c r="BI175" s="198">
        <f>IF(N175="nulová",J175,0)</f>
        <v>0</v>
      </c>
      <c r="BJ175" s="22" t="s">
        <v>135</v>
      </c>
      <c r="BK175" s="198">
        <f>ROUND(I175*H175,2)</f>
        <v>0</v>
      </c>
      <c r="BL175" s="22" t="s">
        <v>210</v>
      </c>
      <c r="BM175" s="22" t="s">
        <v>314</v>
      </c>
    </row>
    <row r="176" spans="2:65" s="1" customFormat="1" ht="38.25" customHeight="1">
      <c r="B176" s="40"/>
      <c r="C176" s="187" t="s">
        <v>315</v>
      </c>
      <c r="D176" s="187" t="s">
        <v>129</v>
      </c>
      <c r="E176" s="188" t="s">
        <v>316</v>
      </c>
      <c r="F176" s="189" t="s">
        <v>317</v>
      </c>
      <c r="G176" s="190" t="s">
        <v>151</v>
      </c>
      <c r="H176" s="191">
        <v>1</v>
      </c>
      <c r="I176" s="192"/>
      <c r="J176" s="193">
        <f>ROUND(I176*H176,2)</f>
        <v>0</v>
      </c>
      <c r="K176" s="189" t="s">
        <v>133</v>
      </c>
      <c r="L176" s="60"/>
      <c r="M176" s="194" t="s">
        <v>23</v>
      </c>
      <c r="N176" s="195" t="s">
        <v>48</v>
      </c>
      <c r="O176" s="41"/>
      <c r="P176" s="196">
        <f>O176*H176</f>
        <v>0</v>
      </c>
      <c r="Q176" s="196">
        <v>2.7E-4</v>
      </c>
      <c r="R176" s="196">
        <f>Q176*H176</f>
        <v>2.7E-4</v>
      </c>
      <c r="S176" s="196">
        <v>0</v>
      </c>
      <c r="T176" s="197">
        <f>S176*H176</f>
        <v>0</v>
      </c>
      <c r="AR176" s="22" t="s">
        <v>210</v>
      </c>
      <c r="AT176" s="22" t="s">
        <v>129</v>
      </c>
      <c r="AU176" s="22" t="s">
        <v>135</v>
      </c>
      <c r="AY176" s="22" t="s">
        <v>126</v>
      </c>
      <c r="BE176" s="198">
        <f>IF(N176="základní",J176,0)</f>
        <v>0</v>
      </c>
      <c r="BF176" s="198">
        <f>IF(N176="snížená",J176,0)</f>
        <v>0</v>
      </c>
      <c r="BG176" s="198">
        <f>IF(N176="zákl. přenesená",J176,0)</f>
        <v>0</v>
      </c>
      <c r="BH176" s="198">
        <f>IF(N176="sníž. přenesená",J176,0)</f>
        <v>0</v>
      </c>
      <c r="BI176" s="198">
        <f>IF(N176="nulová",J176,0)</f>
        <v>0</v>
      </c>
      <c r="BJ176" s="22" t="s">
        <v>135</v>
      </c>
      <c r="BK176" s="198">
        <f>ROUND(I176*H176,2)</f>
        <v>0</v>
      </c>
      <c r="BL176" s="22" t="s">
        <v>210</v>
      </c>
      <c r="BM176" s="22" t="s">
        <v>318</v>
      </c>
    </row>
    <row r="177" spans="2:65" s="1" customFormat="1" ht="94.5">
      <c r="B177" s="40"/>
      <c r="C177" s="62"/>
      <c r="D177" s="199" t="s">
        <v>137</v>
      </c>
      <c r="E177" s="62"/>
      <c r="F177" s="200" t="s">
        <v>319</v>
      </c>
      <c r="G177" s="62"/>
      <c r="H177" s="62"/>
      <c r="I177" s="158"/>
      <c r="J177" s="62"/>
      <c r="K177" s="62"/>
      <c r="L177" s="60"/>
      <c r="M177" s="201"/>
      <c r="N177" s="41"/>
      <c r="O177" s="41"/>
      <c r="P177" s="41"/>
      <c r="Q177" s="41"/>
      <c r="R177" s="41"/>
      <c r="S177" s="41"/>
      <c r="T177" s="77"/>
      <c r="AT177" s="22" t="s">
        <v>137</v>
      </c>
      <c r="AU177" s="22" t="s">
        <v>135</v>
      </c>
    </row>
    <row r="178" spans="2:65" s="1" customFormat="1" ht="16.5" customHeight="1">
      <c r="B178" s="40"/>
      <c r="C178" s="223" t="s">
        <v>320</v>
      </c>
      <c r="D178" s="223" t="s">
        <v>142</v>
      </c>
      <c r="E178" s="224" t="s">
        <v>321</v>
      </c>
      <c r="F178" s="225" t="s">
        <v>322</v>
      </c>
      <c r="G178" s="226" t="s">
        <v>151</v>
      </c>
      <c r="H178" s="227">
        <v>1</v>
      </c>
      <c r="I178" s="228"/>
      <c r="J178" s="229">
        <f>ROUND(I178*H178,2)</f>
        <v>0</v>
      </c>
      <c r="K178" s="225" t="s">
        <v>297</v>
      </c>
      <c r="L178" s="230"/>
      <c r="M178" s="231" t="s">
        <v>23</v>
      </c>
      <c r="N178" s="232" t="s">
        <v>48</v>
      </c>
      <c r="O178" s="41"/>
      <c r="P178" s="196">
        <f>O178*H178</f>
        <v>0</v>
      </c>
      <c r="Q178" s="196">
        <v>1.6500000000000001E-2</v>
      </c>
      <c r="R178" s="196">
        <f>Q178*H178</f>
        <v>1.6500000000000001E-2</v>
      </c>
      <c r="S178" s="196">
        <v>0</v>
      </c>
      <c r="T178" s="197">
        <f>S178*H178</f>
        <v>0</v>
      </c>
      <c r="AR178" s="22" t="s">
        <v>217</v>
      </c>
      <c r="AT178" s="22" t="s">
        <v>142</v>
      </c>
      <c r="AU178" s="22" t="s">
        <v>135</v>
      </c>
      <c r="AY178" s="22" t="s">
        <v>126</v>
      </c>
      <c r="BE178" s="198">
        <f>IF(N178="základní",J178,0)</f>
        <v>0</v>
      </c>
      <c r="BF178" s="198">
        <f>IF(N178="snížená",J178,0)</f>
        <v>0</v>
      </c>
      <c r="BG178" s="198">
        <f>IF(N178="zákl. přenesená",J178,0)</f>
        <v>0</v>
      </c>
      <c r="BH178" s="198">
        <f>IF(N178="sníž. přenesená",J178,0)</f>
        <v>0</v>
      </c>
      <c r="BI178" s="198">
        <f>IF(N178="nulová",J178,0)</f>
        <v>0</v>
      </c>
      <c r="BJ178" s="22" t="s">
        <v>135</v>
      </c>
      <c r="BK178" s="198">
        <f>ROUND(I178*H178,2)</f>
        <v>0</v>
      </c>
      <c r="BL178" s="22" t="s">
        <v>210</v>
      </c>
      <c r="BM178" s="22" t="s">
        <v>323</v>
      </c>
    </row>
    <row r="179" spans="2:65" s="1" customFormat="1" ht="38.25" customHeight="1">
      <c r="B179" s="40"/>
      <c r="C179" s="187" t="s">
        <v>324</v>
      </c>
      <c r="D179" s="187" t="s">
        <v>129</v>
      </c>
      <c r="E179" s="188" t="s">
        <v>325</v>
      </c>
      <c r="F179" s="189" t="s">
        <v>326</v>
      </c>
      <c r="G179" s="190" t="s">
        <v>176</v>
      </c>
      <c r="H179" s="191">
        <v>2.5000000000000001E-2</v>
      </c>
      <c r="I179" s="192"/>
      <c r="J179" s="193">
        <f>ROUND(I179*H179,2)</f>
        <v>0</v>
      </c>
      <c r="K179" s="189" t="s">
        <v>133</v>
      </c>
      <c r="L179" s="60"/>
      <c r="M179" s="194" t="s">
        <v>23</v>
      </c>
      <c r="N179" s="195" t="s">
        <v>48</v>
      </c>
      <c r="O179" s="41"/>
      <c r="P179" s="196">
        <f>O179*H179</f>
        <v>0</v>
      </c>
      <c r="Q179" s="196">
        <v>0</v>
      </c>
      <c r="R179" s="196">
        <f>Q179*H179</f>
        <v>0</v>
      </c>
      <c r="S179" s="196">
        <v>0</v>
      </c>
      <c r="T179" s="197">
        <f>S179*H179</f>
        <v>0</v>
      </c>
      <c r="AR179" s="22" t="s">
        <v>210</v>
      </c>
      <c r="AT179" s="22" t="s">
        <v>129</v>
      </c>
      <c r="AU179" s="22" t="s">
        <v>135</v>
      </c>
      <c r="AY179" s="22" t="s">
        <v>126</v>
      </c>
      <c r="BE179" s="198">
        <f>IF(N179="základní",J179,0)</f>
        <v>0</v>
      </c>
      <c r="BF179" s="198">
        <f>IF(N179="snížená",J179,0)</f>
        <v>0</v>
      </c>
      <c r="BG179" s="198">
        <f>IF(N179="zákl. přenesená",J179,0)</f>
        <v>0</v>
      </c>
      <c r="BH179" s="198">
        <f>IF(N179="sníž. přenesená",J179,0)</f>
        <v>0</v>
      </c>
      <c r="BI179" s="198">
        <f>IF(N179="nulová",J179,0)</f>
        <v>0</v>
      </c>
      <c r="BJ179" s="22" t="s">
        <v>135</v>
      </c>
      <c r="BK179" s="198">
        <f>ROUND(I179*H179,2)</f>
        <v>0</v>
      </c>
      <c r="BL179" s="22" t="s">
        <v>210</v>
      </c>
      <c r="BM179" s="22" t="s">
        <v>327</v>
      </c>
    </row>
    <row r="180" spans="2:65" s="1" customFormat="1" ht="148.5">
      <c r="B180" s="40"/>
      <c r="C180" s="62"/>
      <c r="D180" s="199" t="s">
        <v>137</v>
      </c>
      <c r="E180" s="62"/>
      <c r="F180" s="200" t="s">
        <v>328</v>
      </c>
      <c r="G180" s="62"/>
      <c r="H180" s="62"/>
      <c r="I180" s="158"/>
      <c r="J180" s="62"/>
      <c r="K180" s="62"/>
      <c r="L180" s="60"/>
      <c r="M180" s="201"/>
      <c r="N180" s="41"/>
      <c r="O180" s="41"/>
      <c r="P180" s="41"/>
      <c r="Q180" s="41"/>
      <c r="R180" s="41"/>
      <c r="S180" s="41"/>
      <c r="T180" s="77"/>
      <c r="AT180" s="22" t="s">
        <v>137</v>
      </c>
      <c r="AU180" s="22" t="s">
        <v>135</v>
      </c>
    </row>
    <row r="181" spans="2:65" s="10" customFormat="1" ht="37.35" customHeight="1">
      <c r="B181" s="171"/>
      <c r="C181" s="172"/>
      <c r="D181" s="173" t="s">
        <v>75</v>
      </c>
      <c r="E181" s="174" t="s">
        <v>142</v>
      </c>
      <c r="F181" s="174" t="s">
        <v>329</v>
      </c>
      <c r="G181" s="172"/>
      <c r="H181" s="172"/>
      <c r="I181" s="175"/>
      <c r="J181" s="176">
        <f>BK181</f>
        <v>0</v>
      </c>
      <c r="K181" s="172"/>
      <c r="L181" s="177"/>
      <c r="M181" s="178"/>
      <c r="N181" s="179"/>
      <c r="O181" s="179"/>
      <c r="P181" s="180">
        <f>P182</f>
        <v>0</v>
      </c>
      <c r="Q181" s="179"/>
      <c r="R181" s="180">
        <f>R182</f>
        <v>0</v>
      </c>
      <c r="S181" s="179"/>
      <c r="T181" s="181">
        <f>T182</f>
        <v>0</v>
      </c>
      <c r="AR181" s="182" t="s">
        <v>148</v>
      </c>
      <c r="AT181" s="183" t="s">
        <v>75</v>
      </c>
      <c r="AU181" s="183" t="s">
        <v>76</v>
      </c>
      <c r="AY181" s="182" t="s">
        <v>126</v>
      </c>
      <c r="BK181" s="184">
        <f>BK182</f>
        <v>0</v>
      </c>
    </row>
    <row r="182" spans="2:65" s="10" customFormat="1" ht="19.899999999999999" customHeight="1">
      <c r="B182" s="171"/>
      <c r="C182" s="172"/>
      <c r="D182" s="173" t="s">
        <v>75</v>
      </c>
      <c r="E182" s="185" t="s">
        <v>330</v>
      </c>
      <c r="F182" s="185" t="s">
        <v>331</v>
      </c>
      <c r="G182" s="172"/>
      <c r="H182" s="172"/>
      <c r="I182" s="175"/>
      <c r="J182" s="186">
        <f>BK182</f>
        <v>0</v>
      </c>
      <c r="K182" s="172"/>
      <c r="L182" s="177"/>
      <c r="M182" s="178"/>
      <c r="N182" s="179"/>
      <c r="O182" s="179"/>
      <c r="P182" s="180">
        <f>P183</f>
        <v>0</v>
      </c>
      <c r="Q182" s="179"/>
      <c r="R182" s="180">
        <f>R183</f>
        <v>0</v>
      </c>
      <c r="S182" s="179"/>
      <c r="T182" s="181">
        <f>T183</f>
        <v>0</v>
      </c>
      <c r="AR182" s="182" t="s">
        <v>148</v>
      </c>
      <c r="AT182" s="183" t="s">
        <v>75</v>
      </c>
      <c r="AU182" s="183" t="s">
        <v>83</v>
      </c>
      <c r="AY182" s="182" t="s">
        <v>126</v>
      </c>
      <c r="BK182" s="184">
        <f>BK183</f>
        <v>0</v>
      </c>
    </row>
    <row r="183" spans="2:65" s="1" customFormat="1" ht="16.5" customHeight="1">
      <c r="B183" s="40"/>
      <c r="C183" s="187" t="s">
        <v>332</v>
      </c>
      <c r="D183" s="187" t="s">
        <v>129</v>
      </c>
      <c r="E183" s="188" t="s">
        <v>333</v>
      </c>
      <c r="F183" s="316" t="s">
        <v>527</v>
      </c>
      <c r="G183" s="190" t="s">
        <v>334</v>
      </c>
      <c r="H183" s="191">
        <v>3</v>
      </c>
      <c r="I183" s="192"/>
      <c r="J183" s="193">
        <f>ROUND(I183*H183,2)</f>
        <v>0</v>
      </c>
      <c r="K183" s="189" t="s">
        <v>297</v>
      </c>
      <c r="L183" s="60"/>
      <c r="M183" s="194" t="s">
        <v>23</v>
      </c>
      <c r="N183" s="233" t="s">
        <v>48</v>
      </c>
      <c r="O183" s="234"/>
      <c r="P183" s="235">
        <f>O183*H183</f>
        <v>0</v>
      </c>
      <c r="Q183" s="235">
        <v>0</v>
      </c>
      <c r="R183" s="235">
        <f>Q183*H183</f>
        <v>0</v>
      </c>
      <c r="S183" s="235">
        <v>0</v>
      </c>
      <c r="T183" s="236">
        <f>S183*H183</f>
        <v>0</v>
      </c>
      <c r="AR183" s="22" t="s">
        <v>335</v>
      </c>
      <c r="AT183" s="22" t="s">
        <v>129</v>
      </c>
      <c r="AU183" s="22" t="s">
        <v>135</v>
      </c>
      <c r="AY183" s="22" t="s">
        <v>126</v>
      </c>
      <c r="BE183" s="198">
        <f>IF(N183="základní",J183,0)</f>
        <v>0</v>
      </c>
      <c r="BF183" s="198">
        <f>IF(N183="snížená",J183,0)</f>
        <v>0</v>
      </c>
      <c r="BG183" s="198">
        <f>IF(N183="zákl. přenesená",J183,0)</f>
        <v>0</v>
      </c>
      <c r="BH183" s="198">
        <f>IF(N183="sníž. přenesená",J183,0)</f>
        <v>0</v>
      </c>
      <c r="BI183" s="198">
        <f>IF(N183="nulová",J183,0)</f>
        <v>0</v>
      </c>
      <c r="BJ183" s="22" t="s">
        <v>135</v>
      </c>
      <c r="BK183" s="198">
        <f>ROUND(I183*H183,2)</f>
        <v>0</v>
      </c>
      <c r="BL183" s="22" t="s">
        <v>335</v>
      </c>
      <c r="BM183" s="22" t="s">
        <v>336</v>
      </c>
    </row>
    <row r="184" spans="2:65" s="1" customFormat="1" ht="6.95" customHeight="1">
      <c r="B184" s="55"/>
      <c r="C184" s="56"/>
      <c r="D184" s="56"/>
      <c r="E184" s="56"/>
      <c r="F184" s="56"/>
      <c r="G184" s="56"/>
      <c r="H184" s="56"/>
      <c r="I184" s="134"/>
      <c r="J184" s="56"/>
      <c r="K184" s="56"/>
      <c r="L184" s="60"/>
    </row>
  </sheetData>
  <autoFilter ref="C87:K183"/>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codeName="List3">
    <pageSetUpPr fitToPage="1"/>
  </sheetPr>
  <dimension ref="A1:K216"/>
  <sheetViews>
    <sheetView showGridLines="0" workbookViewId="0"/>
  </sheetViews>
  <sheetFormatPr defaultRowHeight="13.5"/>
  <cols>
    <col min="1" max="1" width="8.33203125" style="237" customWidth="1"/>
    <col min="2" max="2" width="1.6640625" style="237" customWidth="1"/>
    <col min="3" max="4" width="5" style="237" customWidth="1"/>
    <col min="5" max="5" width="11.6640625" style="237" customWidth="1"/>
    <col min="6" max="6" width="9.1640625" style="237" customWidth="1"/>
    <col min="7" max="7" width="5" style="237" customWidth="1"/>
    <col min="8" max="8" width="77.83203125" style="237" customWidth="1"/>
    <col min="9" max="10" width="20" style="237" customWidth="1"/>
    <col min="11" max="11" width="1.6640625" style="237" customWidth="1"/>
  </cols>
  <sheetData>
    <row r="1" spans="2:11" ht="37.5" customHeight="1"/>
    <row r="2" spans="2:11" ht="7.5" customHeight="1">
      <c r="B2" s="238"/>
      <c r="C2" s="239"/>
      <c r="D2" s="239"/>
      <c r="E2" s="239"/>
      <c r="F2" s="239"/>
      <c r="G2" s="239"/>
      <c r="H2" s="239"/>
      <c r="I2" s="239"/>
      <c r="J2" s="239"/>
      <c r="K2" s="240"/>
    </row>
    <row r="3" spans="2:11" s="13" customFormat="1" ht="45" customHeight="1">
      <c r="B3" s="241"/>
      <c r="C3" s="365" t="s">
        <v>337</v>
      </c>
      <c r="D3" s="365"/>
      <c r="E3" s="365"/>
      <c r="F3" s="365"/>
      <c r="G3" s="365"/>
      <c r="H3" s="365"/>
      <c r="I3" s="365"/>
      <c r="J3" s="365"/>
      <c r="K3" s="242"/>
    </row>
    <row r="4" spans="2:11" ht="25.5" customHeight="1">
      <c r="B4" s="243"/>
      <c r="C4" s="366" t="s">
        <v>338</v>
      </c>
      <c r="D4" s="366"/>
      <c r="E4" s="366"/>
      <c r="F4" s="366"/>
      <c r="G4" s="366"/>
      <c r="H4" s="366"/>
      <c r="I4" s="366"/>
      <c r="J4" s="366"/>
      <c r="K4" s="244"/>
    </row>
    <row r="5" spans="2:11" ht="5.25" customHeight="1">
      <c r="B5" s="243"/>
      <c r="C5" s="245"/>
      <c r="D5" s="245"/>
      <c r="E5" s="245"/>
      <c r="F5" s="245"/>
      <c r="G5" s="245"/>
      <c r="H5" s="245"/>
      <c r="I5" s="245"/>
      <c r="J5" s="245"/>
      <c r="K5" s="244"/>
    </row>
    <row r="6" spans="2:11" ht="15" customHeight="1">
      <c r="B6" s="243"/>
      <c r="C6" s="364" t="s">
        <v>339</v>
      </c>
      <c r="D6" s="364"/>
      <c r="E6" s="364"/>
      <c r="F6" s="364"/>
      <c r="G6" s="364"/>
      <c r="H6" s="364"/>
      <c r="I6" s="364"/>
      <c r="J6" s="364"/>
      <c r="K6" s="244"/>
    </row>
    <row r="7" spans="2:11" ht="15" customHeight="1">
      <c r="B7" s="247"/>
      <c r="C7" s="364" t="s">
        <v>340</v>
      </c>
      <c r="D7" s="364"/>
      <c r="E7" s="364"/>
      <c r="F7" s="364"/>
      <c r="G7" s="364"/>
      <c r="H7" s="364"/>
      <c r="I7" s="364"/>
      <c r="J7" s="364"/>
      <c r="K7" s="244"/>
    </row>
    <row r="8" spans="2:11" ht="12.75" customHeight="1">
      <c r="B8" s="247"/>
      <c r="C8" s="246"/>
      <c r="D8" s="246"/>
      <c r="E8" s="246"/>
      <c r="F8" s="246"/>
      <c r="G8" s="246"/>
      <c r="H8" s="246"/>
      <c r="I8" s="246"/>
      <c r="J8" s="246"/>
      <c r="K8" s="244"/>
    </row>
    <row r="9" spans="2:11" ht="15" customHeight="1">
      <c r="B9" s="247"/>
      <c r="C9" s="364" t="s">
        <v>341</v>
      </c>
      <c r="D9" s="364"/>
      <c r="E9" s="364"/>
      <c r="F9" s="364"/>
      <c r="G9" s="364"/>
      <c r="H9" s="364"/>
      <c r="I9" s="364"/>
      <c r="J9" s="364"/>
      <c r="K9" s="244"/>
    </row>
    <row r="10" spans="2:11" ht="15" customHeight="1">
      <c r="B10" s="247"/>
      <c r="C10" s="246"/>
      <c r="D10" s="364" t="s">
        <v>342</v>
      </c>
      <c r="E10" s="364"/>
      <c r="F10" s="364"/>
      <c r="G10" s="364"/>
      <c r="H10" s="364"/>
      <c r="I10" s="364"/>
      <c r="J10" s="364"/>
      <c r="K10" s="244"/>
    </row>
    <row r="11" spans="2:11" ht="15" customHeight="1">
      <c r="B11" s="247"/>
      <c r="C11" s="248"/>
      <c r="D11" s="364" t="s">
        <v>343</v>
      </c>
      <c r="E11" s="364"/>
      <c r="F11" s="364"/>
      <c r="G11" s="364"/>
      <c r="H11" s="364"/>
      <c r="I11" s="364"/>
      <c r="J11" s="364"/>
      <c r="K11" s="244"/>
    </row>
    <row r="12" spans="2:11" ht="12.75" customHeight="1">
      <c r="B12" s="247"/>
      <c r="C12" s="248"/>
      <c r="D12" s="248"/>
      <c r="E12" s="248"/>
      <c r="F12" s="248"/>
      <c r="G12" s="248"/>
      <c r="H12" s="248"/>
      <c r="I12" s="248"/>
      <c r="J12" s="248"/>
      <c r="K12" s="244"/>
    </row>
    <row r="13" spans="2:11" ht="15" customHeight="1">
      <c r="B13" s="247"/>
      <c r="C13" s="248"/>
      <c r="D13" s="364" t="s">
        <v>344</v>
      </c>
      <c r="E13" s="364"/>
      <c r="F13" s="364"/>
      <c r="G13" s="364"/>
      <c r="H13" s="364"/>
      <c r="I13" s="364"/>
      <c r="J13" s="364"/>
      <c r="K13" s="244"/>
    </row>
    <row r="14" spans="2:11" ht="15" customHeight="1">
      <c r="B14" s="247"/>
      <c r="C14" s="248"/>
      <c r="D14" s="364" t="s">
        <v>345</v>
      </c>
      <c r="E14" s="364"/>
      <c r="F14" s="364"/>
      <c r="G14" s="364"/>
      <c r="H14" s="364"/>
      <c r="I14" s="364"/>
      <c r="J14" s="364"/>
      <c r="K14" s="244"/>
    </row>
    <row r="15" spans="2:11" ht="15" customHeight="1">
      <c r="B15" s="247"/>
      <c r="C15" s="248"/>
      <c r="D15" s="364" t="s">
        <v>346</v>
      </c>
      <c r="E15" s="364"/>
      <c r="F15" s="364"/>
      <c r="G15" s="364"/>
      <c r="H15" s="364"/>
      <c r="I15" s="364"/>
      <c r="J15" s="364"/>
      <c r="K15" s="244"/>
    </row>
    <row r="16" spans="2:11" ht="15" customHeight="1">
      <c r="B16" s="247"/>
      <c r="C16" s="248"/>
      <c r="D16" s="248"/>
      <c r="E16" s="249" t="s">
        <v>82</v>
      </c>
      <c r="F16" s="364" t="s">
        <v>347</v>
      </c>
      <c r="G16" s="364"/>
      <c r="H16" s="364"/>
      <c r="I16" s="364"/>
      <c r="J16" s="364"/>
      <c r="K16" s="244"/>
    </row>
    <row r="17" spans="2:11" ht="15" customHeight="1">
      <c r="B17" s="247"/>
      <c r="C17" s="248"/>
      <c r="D17" s="248"/>
      <c r="E17" s="249" t="s">
        <v>348</v>
      </c>
      <c r="F17" s="364" t="s">
        <v>349</v>
      </c>
      <c r="G17" s="364"/>
      <c r="H17" s="364"/>
      <c r="I17" s="364"/>
      <c r="J17" s="364"/>
      <c r="K17" s="244"/>
    </row>
    <row r="18" spans="2:11" ht="15" customHeight="1">
      <c r="B18" s="247"/>
      <c r="C18" s="248"/>
      <c r="D18" s="248"/>
      <c r="E18" s="249" t="s">
        <v>350</v>
      </c>
      <c r="F18" s="364" t="s">
        <v>351</v>
      </c>
      <c r="G18" s="364"/>
      <c r="H18" s="364"/>
      <c r="I18" s="364"/>
      <c r="J18" s="364"/>
      <c r="K18" s="244"/>
    </row>
    <row r="19" spans="2:11" ht="15" customHeight="1">
      <c r="B19" s="247"/>
      <c r="C19" s="248"/>
      <c r="D19" s="248"/>
      <c r="E19" s="249" t="s">
        <v>352</v>
      </c>
      <c r="F19" s="364" t="s">
        <v>353</v>
      </c>
      <c r="G19" s="364"/>
      <c r="H19" s="364"/>
      <c r="I19" s="364"/>
      <c r="J19" s="364"/>
      <c r="K19" s="244"/>
    </row>
    <row r="20" spans="2:11" ht="15" customHeight="1">
      <c r="B20" s="247"/>
      <c r="C20" s="248"/>
      <c r="D20" s="248"/>
      <c r="E20" s="249" t="s">
        <v>354</v>
      </c>
      <c r="F20" s="364" t="s">
        <v>355</v>
      </c>
      <c r="G20" s="364"/>
      <c r="H20" s="364"/>
      <c r="I20" s="364"/>
      <c r="J20" s="364"/>
      <c r="K20" s="244"/>
    </row>
    <row r="21" spans="2:11" ht="15" customHeight="1">
      <c r="B21" s="247"/>
      <c r="C21" s="248"/>
      <c r="D21" s="248"/>
      <c r="E21" s="249" t="s">
        <v>356</v>
      </c>
      <c r="F21" s="364" t="s">
        <v>357</v>
      </c>
      <c r="G21" s="364"/>
      <c r="H21" s="364"/>
      <c r="I21" s="364"/>
      <c r="J21" s="364"/>
      <c r="K21" s="244"/>
    </row>
    <row r="22" spans="2:11" ht="12.75" customHeight="1">
      <c r="B22" s="247"/>
      <c r="C22" s="248"/>
      <c r="D22" s="248"/>
      <c r="E22" s="248"/>
      <c r="F22" s="248"/>
      <c r="G22" s="248"/>
      <c r="H22" s="248"/>
      <c r="I22" s="248"/>
      <c r="J22" s="248"/>
      <c r="K22" s="244"/>
    </row>
    <row r="23" spans="2:11" ht="15" customHeight="1">
      <c r="B23" s="247"/>
      <c r="C23" s="364" t="s">
        <v>358</v>
      </c>
      <c r="D23" s="364"/>
      <c r="E23" s="364"/>
      <c r="F23" s="364"/>
      <c r="G23" s="364"/>
      <c r="H23" s="364"/>
      <c r="I23" s="364"/>
      <c r="J23" s="364"/>
      <c r="K23" s="244"/>
    </row>
    <row r="24" spans="2:11" ht="15" customHeight="1">
      <c r="B24" s="247"/>
      <c r="C24" s="364" t="s">
        <v>359</v>
      </c>
      <c r="D24" s="364"/>
      <c r="E24" s="364"/>
      <c r="F24" s="364"/>
      <c r="G24" s="364"/>
      <c r="H24" s="364"/>
      <c r="I24" s="364"/>
      <c r="J24" s="364"/>
      <c r="K24" s="244"/>
    </row>
    <row r="25" spans="2:11" ht="15" customHeight="1">
      <c r="B25" s="247"/>
      <c r="C25" s="246"/>
      <c r="D25" s="364" t="s">
        <v>360</v>
      </c>
      <c r="E25" s="364"/>
      <c r="F25" s="364"/>
      <c r="G25" s="364"/>
      <c r="H25" s="364"/>
      <c r="I25" s="364"/>
      <c r="J25" s="364"/>
      <c r="K25" s="244"/>
    </row>
    <row r="26" spans="2:11" ht="15" customHeight="1">
      <c r="B26" s="247"/>
      <c r="C26" s="248"/>
      <c r="D26" s="364" t="s">
        <v>361</v>
      </c>
      <c r="E26" s="364"/>
      <c r="F26" s="364"/>
      <c r="G26" s="364"/>
      <c r="H26" s="364"/>
      <c r="I26" s="364"/>
      <c r="J26" s="364"/>
      <c r="K26" s="244"/>
    </row>
    <row r="27" spans="2:11" ht="12.75" customHeight="1">
      <c r="B27" s="247"/>
      <c r="C27" s="248"/>
      <c r="D27" s="248"/>
      <c r="E27" s="248"/>
      <c r="F27" s="248"/>
      <c r="G27" s="248"/>
      <c r="H27" s="248"/>
      <c r="I27" s="248"/>
      <c r="J27" s="248"/>
      <c r="K27" s="244"/>
    </row>
    <row r="28" spans="2:11" ht="15" customHeight="1">
      <c r="B28" s="247"/>
      <c r="C28" s="248"/>
      <c r="D28" s="364" t="s">
        <v>362</v>
      </c>
      <c r="E28" s="364"/>
      <c r="F28" s="364"/>
      <c r="G28" s="364"/>
      <c r="H28" s="364"/>
      <c r="I28" s="364"/>
      <c r="J28" s="364"/>
      <c r="K28" s="244"/>
    </row>
    <row r="29" spans="2:11" ht="15" customHeight="1">
      <c r="B29" s="247"/>
      <c r="C29" s="248"/>
      <c r="D29" s="364" t="s">
        <v>363</v>
      </c>
      <c r="E29" s="364"/>
      <c r="F29" s="364"/>
      <c r="G29" s="364"/>
      <c r="H29" s="364"/>
      <c r="I29" s="364"/>
      <c r="J29" s="364"/>
      <c r="K29" s="244"/>
    </row>
    <row r="30" spans="2:11" ht="12.75" customHeight="1">
      <c r="B30" s="247"/>
      <c r="C30" s="248"/>
      <c r="D30" s="248"/>
      <c r="E30" s="248"/>
      <c r="F30" s="248"/>
      <c r="G30" s="248"/>
      <c r="H30" s="248"/>
      <c r="I30" s="248"/>
      <c r="J30" s="248"/>
      <c r="K30" s="244"/>
    </row>
    <row r="31" spans="2:11" ht="15" customHeight="1">
      <c r="B31" s="247"/>
      <c r="C31" s="248"/>
      <c r="D31" s="364" t="s">
        <v>364</v>
      </c>
      <c r="E31" s="364"/>
      <c r="F31" s="364"/>
      <c r="G31" s="364"/>
      <c r="H31" s="364"/>
      <c r="I31" s="364"/>
      <c r="J31" s="364"/>
      <c r="K31" s="244"/>
    </row>
    <row r="32" spans="2:11" ht="15" customHeight="1">
      <c r="B32" s="247"/>
      <c r="C32" s="248"/>
      <c r="D32" s="364" t="s">
        <v>365</v>
      </c>
      <c r="E32" s="364"/>
      <c r="F32" s="364"/>
      <c r="G32" s="364"/>
      <c r="H32" s="364"/>
      <c r="I32" s="364"/>
      <c r="J32" s="364"/>
      <c r="K32" s="244"/>
    </row>
    <row r="33" spans="2:11" ht="15" customHeight="1">
      <c r="B33" s="247"/>
      <c r="C33" s="248"/>
      <c r="D33" s="364" t="s">
        <v>366</v>
      </c>
      <c r="E33" s="364"/>
      <c r="F33" s="364"/>
      <c r="G33" s="364"/>
      <c r="H33" s="364"/>
      <c r="I33" s="364"/>
      <c r="J33" s="364"/>
      <c r="K33" s="244"/>
    </row>
    <row r="34" spans="2:11" ht="15" customHeight="1">
      <c r="B34" s="247"/>
      <c r="C34" s="248"/>
      <c r="D34" s="246"/>
      <c r="E34" s="250" t="s">
        <v>111</v>
      </c>
      <c r="F34" s="246"/>
      <c r="G34" s="364" t="s">
        <v>367</v>
      </c>
      <c r="H34" s="364"/>
      <c r="I34" s="364"/>
      <c r="J34" s="364"/>
      <c r="K34" s="244"/>
    </row>
    <row r="35" spans="2:11" ht="30.75" customHeight="1">
      <c r="B35" s="247"/>
      <c r="C35" s="248"/>
      <c r="D35" s="246"/>
      <c r="E35" s="250" t="s">
        <v>368</v>
      </c>
      <c r="F35" s="246"/>
      <c r="G35" s="364" t="s">
        <v>369</v>
      </c>
      <c r="H35" s="364"/>
      <c r="I35" s="364"/>
      <c r="J35" s="364"/>
      <c r="K35" s="244"/>
    </row>
    <row r="36" spans="2:11" ht="15" customHeight="1">
      <c r="B36" s="247"/>
      <c r="C36" s="248"/>
      <c r="D36" s="246"/>
      <c r="E36" s="250" t="s">
        <v>57</v>
      </c>
      <c r="F36" s="246"/>
      <c r="G36" s="364" t="s">
        <v>370</v>
      </c>
      <c r="H36" s="364"/>
      <c r="I36" s="364"/>
      <c r="J36" s="364"/>
      <c r="K36" s="244"/>
    </row>
    <row r="37" spans="2:11" ht="15" customHeight="1">
      <c r="B37" s="247"/>
      <c r="C37" s="248"/>
      <c r="D37" s="246"/>
      <c r="E37" s="250" t="s">
        <v>112</v>
      </c>
      <c r="F37" s="246"/>
      <c r="G37" s="364" t="s">
        <v>371</v>
      </c>
      <c r="H37" s="364"/>
      <c r="I37" s="364"/>
      <c r="J37" s="364"/>
      <c r="K37" s="244"/>
    </row>
    <row r="38" spans="2:11" ht="15" customHeight="1">
      <c r="B38" s="247"/>
      <c r="C38" s="248"/>
      <c r="D38" s="246"/>
      <c r="E38" s="250" t="s">
        <v>113</v>
      </c>
      <c r="F38" s="246"/>
      <c r="G38" s="364" t="s">
        <v>372</v>
      </c>
      <c r="H38" s="364"/>
      <c r="I38" s="364"/>
      <c r="J38" s="364"/>
      <c r="K38" s="244"/>
    </row>
    <row r="39" spans="2:11" ht="15" customHeight="1">
      <c r="B39" s="247"/>
      <c r="C39" s="248"/>
      <c r="D39" s="246"/>
      <c r="E39" s="250" t="s">
        <v>114</v>
      </c>
      <c r="F39" s="246"/>
      <c r="G39" s="364" t="s">
        <v>373</v>
      </c>
      <c r="H39" s="364"/>
      <c r="I39" s="364"/>
      <c r="J39" s="364"/>
      <c r="K39" s="244"/>
    </row>
    <row r="40" spans="2:11" ht="15" customHeight="1">
      <c r="B40" s="247"/>
      <c r="C40" s="248"/>
      <c r="D40" s="246"/>
      <c r="E40" s="250" t="s">
        <v>374</v>
      </c>
      <c r="F40" s="246"/>
      <c r="G40" s="364" t="s">
        <v>375</v>
      </c>
      <c r="H40" s="364"/>
      <c r="I40" s="364"/>
      <c r="J40" s="364"/>
      <c r="K40" s="244"/>
    </row>
    <row r="41" spans="2:11" ht="15" customHeight="1">
      <c r="B41" s="247"/>
      <c r="C41" s="248"/>
      <c r="D41" s="246"/>
      <c r="E41" s="250"/>
      <c r="F41" s="246"/>
      <c r="G41" s="364" t="s">
        <v>376</v>
      </c>
      <c r="H41" s="364"/>
      <c r="I41" s="364"/>
      <c r="J41" s="364"/>
      <c r="K41" s="244"/>
    </row>
    <row r="42" spans="2:11" ht="15" customHeight="1">
      <c r="B42" s="247"/>
      <c r="C42" s="248"/>
      <c r="D42" s="246"/>
      <c r="E42" s="250" t="s">
        <v>377</v>
      </c>
      <c r="F42" s="246"/>
      <c r="G42" s="364" t="s">
        <v>378</v>
      </c>
      <c r="H42" s="364"/>
      <c r="I42" s="364"/>
      <c r="J42" s="364"/>
      <c r="K42" s="244"/>
    </row>
    <row r="43" spans="2:11" ht="15" customHeight="1">
      <c r="B43" s="247"/>
      <c r="C43" s="248"/>
      <c r="D43" s="246"/>
      <c r="E43" s="250" t="s">
        <v>116</v>
      </c>
      <c r="F43" s="246"/>
      <c r="G43" s="364" t="s">
        <v>379</v>
      </c>
      <c r="H43" s="364"/>
      <c r="I43" s="364"/>
      <c r="J43" s="364"/>
      <c r="K43" s="244"/>
    </row>
    <row r="44" spans="2:11" ht="12.75" customHeight="1">
      <c r="B44" s="247"/>
      <c r="C44" s="248"/>
      <c r="D44" s="246"/>
      <c r="E44" s="246"/>
      <c r="F44" s="246"/>
      <c r="G44" s="246"/>
      <c r="H44" s="246"/>
      <c r="I44" s="246"/>
      <c r="J44" s="246"/>
      <c r="K44" s="244"/>
    </row>
    <row r="45" spans="2:11" ht="15" customHeight="1">
      <c r="B45" s="247"/>
      <c r="C45" s="248"/>
      <c r="D45" s="364" t="s">
        <v>380</v>
      </c>
      <c r="E45" s="364"/>
      <c r="F45" s="364"/>
      <c r="G45" s="364"/>
      <c r="H45" s="364"/>
      <c r="I45" s="364"/>
      <c r="J45" s="364"/>
      <c r="K45" s="244"/>
    </row>
    <row r="46" spans="2:11" ht="15" customHeight="1">
      <c r="B46" s="247"/>
      <c r="C46" s="248"/>
      <c r="D46" s="248"/>
      <c r="E46" s="364" t="s">
        <v>381</v>
      </c>
      <c r="F46" s="364"/>
      <c r="G46" s="364"/>
      <c r="H46" s="364"/>
      <c r="I46" s="364"/>
      <c r="J46" s="364"/>
      <c r="K46" s="244"/>
    </row>
    <row r="47" spans="2:11" ht="15" customHeight="1">
      <c r="B47" s="247"/>
      <c r="C47" s="248"/>
      <c r="D47" s="248"/>
      <c r="E47" s="364" t="s">
        <v>382</v>
      </c>
      <c r="F47" s="364"/>
      <c r="G47" s="364"/>
      <c r="H47" s="364"/>
      <c r="I47" s="364"/>
      <c r="J47" s="364"/>
      <c r="K47" s="244"/>
    </row>
    <row r="48" spans="2:11" ht="15" customHeight="1">
      <c r="B48" s="247"/>
      <c r="C48" s="248"/>
      <c r="D48" s="248"/>
      <c r="E48" s="364" t="s">
        <v>383</v>
      </c>
      <c r="F48" s="364"/>
      <c r="G48" s="364"/>
      <c r="H48" s="364"/>
      <c r="I48" s="364"/>
      <c r="J48" s="364"/>
      <c r="K48" s="244"/>
    </row>
    <row r="49" spans="2:11" ht="15" customHeight="1">
      <c r="B49" s="247"/>
      <c r="C49" s="248"/>
      <c r="D49" s="364" t="s">
        <v>384</v>
      </c>
      <c r="E49" s="364"/>
      <c r="F49" s="364"/>
      <c r="G49" s="364"/>
      <c r="H49" s="364"/>
      <c r="I49" s="364"/>
      <c r="J49" s="364"/>
      <c r="K49" s="244"/>
    </row>
    <row r="50" spans="2:11" ht="25.5" customHeight="1">
      <c r="B50" s="243"/>
      <c r="C50" s="366" t="s">
        <v>385</v>
      </c>
      <c r="D50" s="366"/>
      <c r="E50" s="366"/>
      <c r="F50" s="366"/>
      <c r="G50" s="366"/>
      <c r="H50" s="366"/>
      <c r="I50" s="366"/>
      <c r="J50" s="366"/>
      <c r="K50" s="244"/>
    </row>
    <row r="51" spans="2:11" ht="5.25" customHeight="1">
      <c r="B51" s="243"/>
      <c r="C51" s="245"/>
      <c r="D51" s="245"/>
      <c r="E51" s="245"/>
      <c r="F51" s="245"/>
      <c r="G51" s="245"/>
      <c r="H51" s="245"/>
      <c r="I51" s="245"/>
      <c r="J51" s="245"/>
      <c r="K51" s="244"/>
    </row>
    <row r="52" spans="2:11" ht="15" customHeight="1">
      <c r="B52" s="243"/>
      <c r="C52" s="364" t="s">
        <v>386</v>
      </c>
      <c r="D52" s="364"/>
      <c r="E52" s="364"/>
      <c r="F52" s="364"/>
      <c r="G52" s="364"/>
      <c r="H52" s="364"/>
      <c r="I52" s="364"/>
      <c r="J52" s="364"/>
      <c r="K52" s="244"/>
    </row>
    <row r="53" spans="2:11" ht="15" customHeight="1">
      <c r="B53" s="243"/>
      <c r="C53" s="364" t="s">
        <v>387</v>
      </c>
      <c r="D53" s="364"/>
      <c r="E53" s="364"/>
      <c r="F53" s="364"/>
      <c r="G53" s="364"/>
      <c r="H53" s="364"/>
      <c r="I53" s="364"/>
      <c r="J53" s="364"/>
      <c r="K53" s="244"/>
    </row>
    <row r="54" spans="2:11" ht="12.75" customHeight="1">
      <c r="B54" s="243"/>
      <c r="C54" s="246"/>
      <c r="D54" s="246"/>
      <c r="E54" s="246"/>
      <c r="F54" s="246"/>
      <c r="G54" s="246"/>
      <c r="H54" s="246"/>
      <c r="I54" s="246"/>
      <c r="J54" s="246"/>
      <c r="K54" s="244"/>
    </row>
    <row r="55" spans="2:11" ht="15" customHeight="1">
      <c r="B55" s="243"/>
      <c r="C55" s="364" t="s">
        <v>388</v>
      </c>
      <c r="D55" s="364"/>
      <c r="E55" s="364"/>
      <c r="F55" s="364"/>
      <c r="G55" s="364"/>
      <c r="H55" s="364"/>
      <c r="I55" s="364"/>
      <c r="J55" s="364"/>
      <c r="K55" s="244"/>
    </row>
    <row r="56" spans="2:11" ht="15" customHeight="1">
      <c r="B56" s="243"/>
      <c r="C56" s="248"/>
      <c r="D56" s="364" t="s">
        <v>389</v>
      </c>
      <c r="E56" s="364"/>
      <c r="F56" s="364"/>
      <c r="G56" s="364"/>
      <c r="H56" s="364"/>
      <c r="I56" s="364"/>
      <c r="J56" s="364"/>
      <c r="K56" s="244"/>
    </row>
    <row r="57" spans="2:11" ht="15" customHeight="1">
      <c r="B57" s="243"/>
      <c r="C57" s="248"/>
      <c r="D57" s="364" t="s">
        <v>390</v>
      </c>
      <c r="E57" s="364"/>
      <c r="F57" s="364"/>
      <c r="G57" s="364"/>
      <c r="H57" s="364"/>
      <c r="I57" s="364"/>
      <c r="J57" s="364"/>
      <c r="K57" s="244"/>
    </row>
    <row r="58" spans="2:11" ht="15" customHeight="1">
      <c r="B58" s="243"/>
      <c r="C58" s="248"/>
      <c r="D58" s="364" t="s">
        <v>391</v>
      </c>
      <c r="E58" s="364"/>
      <c r="F58" s="364"/>
      <c r="G58" s="364"/>
      <c r="H58" s="364"/>
      <c r="I58" s="364"/>
      <c r="J58" s="364"/>
      <c r="K58" s="244"/>
    </row>
    <row r="59" spans="2:11" ht="15" customHeight="1">
      <c r="B59" s="243"/>
      <c r="C59" s="248"/>
      <c r="D59" s="364" t="s">
        <v>392</v>
      </c>
      <c r="E59" s="364"/>
      <c r="F59" s="364"/>
      <c r="G59" s="364"/>
      <c r="H59" s="364"/>
      <c r="I59" s="364"/>
      <c r="J59" s="364"/>
      <c r="K59" s="244"/>
    </row>
    <row r="60" spans="2:11" ht="15" customHeight="1">
      <c r="B60" s="243"/>
      <c r="C60" s="248"/>
      <c r="D60" s="367" t="s">
        <v>393</v>
      </c>
      <c r="E60" s="367"/>
      <c r="F60" s="367"/>
      <c r="G60" s="367"/>
      <c r="H60" s="367"/>
      <c r="I60" s="367"/>
      <c r="J60" s="367"/>
      <c r="K60" s="244"/>
    </row>
    <row r="61" spans="2:11" ht="15" customHeight="1">
      <c r="B61" s="243"/>
      <c r="C61" s="248"/>
      <c r="D61" s="364" t="s">
        <v>394</v>
      </c>
      <c r="E61" s="364"/>
      <c r="F61" s="364"/>
      <c r="G61" s="364"/>
      <c r="H61" s="364"/>
      <c r="I61" s="364"/>
      <c r="J61" s="364"/>
      <c r="K61" s="244"/>
    </row>
    <row r="62" spans="2:11" ht="12.75" customHeight="1">
      <c r="B62" s="243"/>
      <c r="C62" s="248"/>
      <c r="D62" s="248"/>
      <c r="E62" s="251"/>
      <c r="F62" s="248"/>
      <c r="G62" s="248"/>
      <c r="H62" s="248"/>
      <c r="I62" s="248"/>
      <c r="J62" s="248"/>
      <c r="K62" s="244"/>
    </row>
    <row r="63" spans="2:11" ht="15" customHeight="1">
      <c r="B63" s="243"/>
      <c r="C63" s="248"/>
      <c r="D63" s="364" t="s">
        <v>395</v>
      </c>
      <c r="E63" s="364"/>
      <c r="F63" s="364"/>
      <c r="G63" s="364"/>
      <c r="H63" s="364"/>
      <c r="I63" s="364"/>
      <c r="J63" s="364"/>
      <c r="K63" s="244"/>
    </row>
    <row r="64" spans="2:11" ht="15" customHeight="1">
      <c r="B64" s="243"/>
      <c r="C64" s="248"/>
      <c r="D64" s="367" t="s">
        <v>396</v>
      </c>
      <c r="E64" s="367"/>
      <c r="F64" s="367"/>
      <c r="G64" s="367"/>
      <c r="H64" s="367"/>
      <c r="I64" s="367"/>
      <c r="J64" s="367"/>
      <c r="K64" s="244"/>
    </row>
    <row r="65" spans="2:11" ht="15" customHeight="1">
      <c r="B65" s="243"/>
      <c r="C65" s="248"/>
      <c r="D65" s="364" t="s">
        <v>397</v>
      </c>
      <c r="E65" s="364"/>
      <c r="F65" s="364"/>
      <c r="G65" s="364"/>
      <c r="H65" s="364"/>
      <c r="I65" s="364"/>
      <c r="J65" s="364"/>
      <c r="K65" s="244"/>
    </row>
    <row r="66" spans="2:11" ht="15" customHeight="1">
      <c r="B66" s="243"/>
      <c r="C66" s="248"/>
      <c r="D66" s="364" t="s">
        <v>398</v>
      </c>
      <c r="E66" s="364"/>
      <c r="F66" s="364"/>
      <c r="G66" s="364"/>
      <c r="H66" s="364"/>
      <c r="I66" s="364"/>
      <c r="J66" s="364"/>
      <c r="K66" s="244"/>
    </row>
    <row r="67" spans="2:11" ht="15" customHeight="1">
      <c r="B67" s="243"/>
      <c r="C67" s="248"/>
      <c r="D67" s="364" t="s">
        <v>399</v>
      </c>
      <c r="E67" s="364"/>
      <c r="F67" s="364"/>
      <c r="G67" s="364"/>
      <c r="H67" s="364"/>
      <c r="I67" s="364"/>
      <c r="J67" s="364"/>
      <c r="K67" s="244"/>
    </row>
    <row r="68" spans="2:11" ht="15" customHeight="1">
      <c r="B68" s="243"/>
      <c r="C68" s="248"/>
      <c r="D68" s="364" t="s">
        <v>400</v>
      </c>
      <c r="E68" s="364"/>
      <c r="F68" s="364"/>
      <c r="G68" s="364"/>
      <c r="H68" s="364"/>
      <c r="I68" s="364"/>
      <c r="J68" s="364"/>
      <c r="K68" s="244"/>
    </row>
    <row r="69" spans="2:11" ht="12.75" customHeight="1">
      <c r="B69" s="252"/>
      <c r="C69" s="253"/>
      <c r="D69" s="253"/>
      <c r="E69" s="253"/>
      <c r="F69" s="253"/>
      <c r="G69" s="253"/>
      <c r="H69" s="253"/>
      <c r="I69" s="253"/>
      <c r="J69" s="253"/>
      <c r="K69" s="254"/>
    </row>
    <row r="70" spans="2:11" ht="18.75" customHeight="1">
      <c r="B70" s="255"/>
      <c r="C70" s="255"/>
      <c r="D70" s="255"/>
      <c r="E70" s="255"/>
      <c r="F70" s="255"/>
      <c r="G70" s="255"/>
      <c r="H70" s="255"/>
      <c r="I70" s="255"/>
      <c r="J70" s="255"/>
      <c r="K70" s="256"/>
    </row>
    <row r="71" spans="2:11" ht="18.75" customHeight="1">
      <c r="B71" s="256"/>
      <c r="C71" s="256"/>
      <c r="D71" s="256"/>
      <c r="E71" s="256"/>
      <c r="F71" s="256"/>
      <c r="G71" s="256"/>
      <c r="H71" s="256"/>
      <c r="I71" s="256"/>
      <c r="J71" s="256"/>
      <c r="K71" s="256"/>
    </row>
    <row r="72" spans="2:11" ht="7.5" customHeight="1">
      <c r="B72" s="257"/>
      <c r="C72" s="258"/>
      <c r="D72" s="258"/>
      <c r="E72" s="258"/>
      <c r="F72" s="258"/>
      <c r="G72" s="258"/>
      <c r="H72" s="258"/>
      <c r="I72" s="258"/>
      <c r="J72" s="258"/>
      <c r="K72" s="259"/>
    </row>
    <row r="73" spans="2:11" ht="45" customHeight="1">
      <c r="B73" s="260"/>
      <c r="C73" s="368" t="s">
        <v>89</v>
      </c>
      <c r="D73" s="368"/>
      <c r="E73" s="368"/>
      <c r="F73" s="368"/>
      <c r="G73" s="368"/>
      <c r="H73" s="368"/>
      <c r="I73" s="368"/>
      <c r="J73" s="368"/>
      <c r="K73" s="261"/>
    </row>
    <row r="74" spans="2:11" ht="17.25" customHeight="1">
      <c r="B74" s="260"/>
      <c r="C74" s="262" t="s">
        <v>401</v>
      </c>
      <c r="D74" s="262"/>
      <c r="E74" s="262"/>
      <c r="F74" s="262" t="s">
        <v>402</v>
      </c>
      <c r="G74" s="263"/>
      <c r="H74" s="262" t="s">
        <v>112</v>
      </c>
      <c r="I74" s="262" t="s">
        <v>61</v>
      </c>
      <c r="J74" s="262" t="s">
        <v>403</v>
      </c>
      <c r="K74" s="261"/>
    </row>
    <row r="75" spans="2:11" ht="17.25" customHeight="1">
      <c r="B75" s="260"/>
      <c r="C75" s="264" t="s">
        <v>404</v>
      </c>
      <c r="D75" s="264"/>
      <c r="E75" s="264"/>
      <c r="F75" s="265" t="s">
        <v>405</v>
      </c>
      <c r="G75" s="266"/>
      <c r="H75" s="264"/>
      <c r="I75" s="264"/>
      <c r="J75" s="264" t="s">
        <v>406</v>
      </c>
      <c r="K75" s="261"/>
    </row>
    <row r="76" spans="2:11" ht="5.25" customHeight="1">
      <c r="B76" s="260"/>
      <c r="C76" s="267"/>
      <c r="D76" s="267"/>
      <c r="E76" s="267"/>
      <c r="F76" s="267"/>
      <c r="G76" s="268"/>
      <c r="H76" s="267"/>
      <c r="I76" s="267"/>
      <c r="J76" s="267"/>
      <c r="K76" s="261"/>
    </row>
    <row r="77" spans="2:11" ht="15" customHeight="1">
      <c r="B77" s="260"/>
      <c r="C77" s="250" t="s">
        <v>57</v>
      </c>
      <c r="D77" s="267"/>
      <c r="E77" s="267"/>
      <c r="F77" s="269" t="s">
        <v>407</v>
      </c>
      <c r="G77" s="268"/>
      <c r="H77" s="250" t="s">
        <v>408</v>
      </c>
      <c r="I77" s="250" t="s">
        <v>409</v>
      </c>
      <c r="J77" s="250">
        <v>20</v>
      </c>
      <c r="K77" s="261"/>
    </row>
    <row r="78" spans="2:11" ht="15" customHeight="1">
      <c r="B78" s="260"/>
      <c r="C78" s="250" t="s">
        <v>410</v>
      </c>
      <c r="D78" s="250"/>
      <c r="E78" s="250"/>
      <c r="F78" s="269" t="s">
        <v>407</v>
      </c>
      <c r="G78" s="268"/>
      <c r="H78" s="250" t="s">
        <v>411</v>
      </c>
      <c r="I78" s="250" t="s">
        <v>409</v>
      </c>
      <c r="J78" s="250">
        <v>120</v>
      </c>
      <c r="K78" s="261"/>
    </row>
    <row r="79" spans="2:11" ht="15" customHeight="1">
      <c r="B79" s="270"/>
      <c r="C79" s="250" t="s">
        <v>412</v>
      </c>
      <c r="D79" s="250"/>
      <c r="E79" s="250"/>
      <c r="F79" s="269" t="s">
        <v>413</v>
      </c>
      <c r="G79" s="268"/>
      <c r="H79" s="250" t="s">
        <v>414</v>
      </c>
      <c r="I79" s="250" t="s">
        <v>409</v>
      </c>
      <c r="J79" s="250">
        <v>50</v>
      </c>
      <c r="K79" s="261"/>
    </row>
    <row r="80" spans="2:11" ht="15" customHeight="1">
      <c r="B80" s="270"/>
      <c r="C80" s="250" t="s">
        <v>415</v>
      </c>
      <c r="D80" s="250"/>
      <c r="E80" s="250"/>
      <c r="F80" s="269" t="s">
        <v>407</v>
      </c>
      <c r="G80" s="268"/>
      <c r="H80" s="250" t="s">
        <v>416</v>
      </c>
      <c r="I80" s="250" t="s">
        <v>417</v>
      </c>
      <c r="J80" s="250"/>
      <c r="K80" s="261"/>
    </row>
    <row r="81" spans="2:11" ht="15" customHeight="1">
      <c r="B81" s="270"/>
      <c r="C81" s="271" t="s">
        <v>418</v>
      </c>
      <c r="D81" s="271"/>
      <c r="E81" s="271"/>
      <c r="F81" s="272" t="s">
        <v>413</v>
      </c>
      <c r="G81" s="271"/>
      <c r="H81" s="271" t="s">
        <v>419</v>
      </c>
      <c r="I81" s="271" t="s">
        <v>409</v>
      </c>
      <c r="J81" s="271">
        <v>15</v>
      </c>
      <c r="K81" s="261"/>
    </row>
    <row r="82" spans="2:11" ht="15" customHeight="1">
      <c r="B82" s="270"/>
      <c r="C82" s="271" t="s">
        <v>420</v>
      </c>
      <c r="D82" s="271"/>
      <c r="E82" s="271"/>
      <c r="F82" s="272" t="s">
        <v>413</v>
      </c>
      <c r="G82" s="271"/>
      <c r="H82" s="271" t="s">
        <v>421</v>
      </c>
      <c r="I82" s="271" t="s">
        <v>409</v>
      </c>
      <c r="J82" s="271">
        <v>15</v>
      </c>
      <c r="K82" s="261"/>
    </row>
    <row r="83" spans="2:11" ht="15" customHeight="1">
      <c r="B83" s="270"/>
      <c r="C83" s="271" t="s">
        <v>422</v>
      </c>
      <c r="D83" s="271"/>
      <c r="E83" s="271"/>
      <c r="F83" s="272" t="s">
        <v>413</v>
      </c>
      <c r="G83" s="271"/>
      <c r="H83" s="271" t="s">
        <v>423</v>
      </c>
      <c r="I83" s="271" t="s">
        <v>409</v>
      </c>
      <c r="J83" s="271">
        <v>20</v>
      </c>
      <c r="K83" s="261"/>
    </row>
    <row r="84" spans="2:11" ht="15" customHeight="1">
      <c r="B84" s="270"/>
      <c r="C84" s="271" t="s">
        <v>424</v>
      </c>
      <c r="D84" s="271"/>
      <c r="E84" s="271"/>
      <c r="F84" s="272" t="s">
        <v>413</v>
      </c>
      <c r="G84" s="271"/>
      <c r="H84" s="271" t="s">
        <v>425</v>
      </c>
      <c r="I84" s="271" t="s">
        <v>409</v>
      </c>
      <c r="J84" s="271">
        <v>20</v>
      </c>
      <c r="K84" s="261"/>
    </row>
    <row r="85" spans="2:11" ht="15" customHeight="1">
      <c r="B85" s="270"/>
      <c r="C85" s="250" t="s">
        <v>426</v>
      </c>
      <c r="D85" s="250"/>
      <c r="E85" s="250"/>
      <c r="F85" s="269" t="s">
        <v>413</v>
      </c>
      <c r="G85" s="268"/>
      <c r="H85" s="250" t="s">
        <v>427</v>
      </c>
      <c r="I85" s="250" t="s">
        <v>409</v>
      </c>
      <c r="J85" s="250">
        <v>50</v>
      </c>
      <c r="K85" s="261"/>
    </row>
    <row r="86" spans="2:11" ht="15" customHeight="1">
      <c r="B86" s="270"/>
      <c r="C86" s="250" t="s">
        <v>428</v>
      </c>
      <c r="D86" s="250"/>
      <c r="E86" s="250"/>
      <c r="F86" s="269" t="s">
        <v>413</v>
      </c>
      <c r="G86" s="268"/>
      <c r="H86" s="250" t="s">
        <v>429</v>
      </c>
      <c r="I86" s="250" t="s">
        <v>409</v>
      </c>
      <c r="J86" s="250">
        <v>20</v>
      </c>
      <c r="K86" s="261"/>
    </row>
    <row r="87" spans="2:11" ht="15" customHeight="1">
      <c r="B87" s="270"/>
      <c r="C87" s="250" t="s">
        <v>430</v>
      </c>
      <c r="D87" s="250"/>
      <c r="E87" s="250"/>
      <c r="F87" s="269" t="s">
        <v>413</v>
      </c>
      <c r="G87" s="268"/>
      <c r="H87" s="250" t="s">
        <v>431</v>
      </c>
      <c r="I87" s="250" t="s">
        <v>409</v>
      </c>
      <c r="J87" s="250">
        <v>20</v>
      </c>
      <c r="K87" s="261"/>
    </row>
    <row r="88" spans="2:11" ht="15" customHeight="1">
      <c r="B88" s="270"/>
      <c r="C88" s="250" t="s">
        <v>432</v>
      </c>
      <c r="D88" s="250"/>
      <c r="E88" s="250"/>
      <c r="F88" s="269" t="s">
        <v>413</v>
      </c>
      <c r="G88" s="268"/>
      <c r="H88" s="250" t="s">
        <v>433</v>
      </c>
      <c r="I88" s="250" t="s">
        <v>409</v>
      </c>
      <c r="J88" s="250">
        <v>50</v>
      </c>
      <c r="K88" s="261"/>
    </row>
    <row r="89" spans="2:11" ht="15" customHeight="1">
      <c r="B89" s="270"/>
      <c r="C89" s="250" t="s">
        <v>434</v>
      </c>
      <c r="D89" s="250"/>
      <c r="E89" s="250"/>
      <c r="F89" s="269" t="s">
        <v>413</v>
      </c>
      <c r="G89" s="268"/>
      <c r="H89" s="250" t="s">
        <v>434</v>
      </c>
      <c r="I89" s="250" t="s">
        <v>409</v>
      </c>
      <c r="J89" s="250">
        <v>50</v>
      </c>
      <c r="K89" s="261"/>
    </row>
    <row r="90" spans="2:11" ht="15" customHeight="1">
      <c r="B90" s="270"/>
      <c r="C90" s="250" t="s">
        <v>117</v>
      </c>
      <c r="D90" s="250"/>
      <c r="E90" s="250"/>
      <c r="F90" s="269" t="s">
        <v>413</v>
      </c>
      <c r="G90" s="268"/>
      <c r="H90" s="250" t="s">
        <v>435</v>
      </c>
      <c r="I90" s="250" t="s">
        <v>409</v>
      </c>
      <c r="J90" s="250">
        <v>255</v>
      </c>
      <c r="K90" s="261"/>
    </row>
    <row r="91" spans="2:11" ht="15" customHeight="1">
      <c r="B91" s="270"/>
      <c r="C91" s="250" t="s">
        <v>436</v>
      </c>
      <c r="D91" s="250"/>
      <c r="E91" s="250"/>
      <c r="F91" s="269" t="s">
        <v>407</v>
      </c>
      <c r="G91" s="268"/>
      <c r="H91" s="250" t="s">
        <v>437</v>
      </c>
      <c r="I91" s="250" t="s">
        <v>438</v>
      </c>
      <c r="J91" s="250"/>
      <c r="K91" s="261"/>
    </row>
    <row r="92" spans="2:11" ht="15" customHeight="1">
      <c r="B92" s="270"/>
      <c r="C92" s="250" t="s">
        <v>439</v>
      </c>
      <c r="D92" s="250"/>
      <c r="E92" s="250"/>
      <c r="F92" s="269" t="s">
        <v>407</v>
      </c>
      <c r="G92" s="268"/>
      <c r="H92" s="250" t="s">
        <v>440</v>
      </c>
      <c r="I92" s="250" t="s">
        <v>441</v>
      </c>
      <c r="J92" s="250"/>
      <c r="K92" s="261"/>
    </row>
    <row r="93" spans="2:11" ht="15" customHeight="1">
      <c r="B93" s="270"/>
      <c r="C93" s="250" t="s">
        <v>442</v>
      </c>
      <c r="D93" s="250"/>
      <c r="E93" s="250"/>
      <c r="F93" s="269" t="s">
        <v>407</v>
      </c>
      <c r="G93" s="268"/>
      <c r="H93" s="250" t="s">
        <v>442</v>
      </c>
      <c r="I93" s="250" t="s">
        <v>441</v>
      </c>
      <c r="J93" s="250"/>
      <c r="K93" s="261"/>
    </row>
    <row r="94" spans="2:11" ht="15" customHeight="1">
      <c r="B94" s="270"/>
      <c r="C94" s="250" t="s">
        <v>42</v>
      </c>
      <c r="D94" s="250"/>
      <c r="E94" s="250"/>
      <c r="F94" s="269" t="s">
        <v>407</v>
      </c>
      <c r="G94" s="268"/>
      <c r="H94" s="250" t="s">
        <v>443</v>
      </c>
      <c r="I94" s="250" t="s">
        <v>441</v>
      </c>
      <c r="J94" s="250"/>
      <c r="K94" s="261"/>
    </row>
    <row r="95" spans="2:11" ht="15" customHeight="1">
      <c r="B95" s="270"/>
      <c r="C95" s="250" t="s">
        <v>52</v>
      </c>
      <c r="D95" s="250"/>
      <c r="E95" s="250"/>
      <c r="F95" s="269" t="s">
        <v>407</v>
      </c>
      <c r="G95" s="268"/>
      <c r="H95" s="250" t="s">
        <v>444</v>
      </c>
      <c r="I95" s="250" t="s">
        <v>441</v>
      </c>
      <c r="J95" s="250"/>
      <c r="K95" s="261"/>
    </row>
    <row r="96" spans="2:11" ht="15" customHeight="1">
      <c r="B96" s="273"/>
      <c r="C96" s="274"/>
      <c r="D96" s="274"/>
      <c r="E96" s="274"/>
      <c r="F96" s="274"/>
      <c r="G96" s="274"/>
      <c r="H96" s="274"/>
      <c r="I96" s="274"/>
      <c r="J96" s="274"/>
      <c r="K96" s="275"/>
    </row>
    <row r="97" spans="2:11" ht="18.75" customHeight="1">
      <c r="B97" s="276"/>
      <c r="C97" s="277"/>
      <c r="D97" s="277"/>
      <c r="E97" s="277"/>
      <c r="F97" s="277"/>
      <c r="G97" s="277"/>
      <c r="H97" s="277"/>
      <c r="I97" s="277"/>
      <c r="J97" s="277"/>
      <c r="K97" s="276"/>
    </row>
    <row r="98" spans="2:11" ht="18.75" customHeight="1">
      <c r="B98" s="256"/>
      <c r="C98" s="256"/>
      <c r="D98" s="256"/>
      <c r="E98" s="256"/>
      <c r="F98" s="256"/>
      <c r="G98" s="256"/>
      <c r="H98" s="256"/>
      <c r="I98" s="256"/>
      <c r="J98" s="256"/>
      <c r="K98" s="256"/>
    </row>
    <row r="99" spans="2:11" ht="7.5" customHeight="1">
      <c r="B99" s="257"/>
      <c r="C99" s="258"/>
      <c r="D99" s="258"/>
      <c r="E99" s="258"/>
      <c r="F99" s="258"/>
      <c r="G99" s="258"/>
      <c r="H99" s="258"/>
      <c r="I99" s="258"/>
      <c r="J99" s="258"/>
      <c r="K99" s="259"/>
    </row>
    <row r="100" spans="2:11" ht="45" customHeight="1">
      <c r="B100" s="260"/>
      <c r="C100" s="368" t="s">
        <v>445</v>
      </c>
      <c r="D100" s="368"/>
      <c r="E100" s="368"/>
      <c r="F100" s="368"/>
      <c r="G100" s="368"/>
      <c r="H100" s="368"/>
      <c r="I100" s="368"/>
      <c r="J100" s="368"/>
      <c r="K100" s="261"/>
    </row>
    <row r="101" spans="2:11" ht="17.25" customHeight="1">
      <c r="B101" s="260"/>
      <c r="C101" s="262" t="s">
        <v>401</v>
      </c>
      <c r="D101" s="262"/>
      <c r="E101" s="262"/>
      <c r="F101" s="262" t="s">
        <v>402</v>
      </c>
      <c r="G101" s="263"/>
      <c r="H101" s="262" t="s">
        <v>112</v>
      </c>
      <c r="I101" s="262" t="s">
        <v>61</v>
      </c>
      <c r="J101" s="262" t="s">
        <v>403</v>
      </c>
      <c r="K101" s="261"/>
    </row>
    <row r="102" spans="2:11" ht="17.25" customHeight="1">
      <c r="B102" s="260"/>
      <c r="C102" s="264" t="s">
        <v>404</v>
      </c>
      <c r="D102" s="264"/>
      <c r="E102" s="264"/>
      <c r="F102" s="265" t="s">
        <v>405</v>
      </c>
      <c r="G102" s="266"/>
      <c r="H102" s="264"/>
      <c r="I102" s="264"/>
      <c r="J102" s="264" t="s">
        <v>406</v>
      </c>
      <c r="K102" s="261"/>
    </row>
    <row r="103" spans="2:11" ht="5.25" customHeight="1">
      <c r="B103" s="260"/>
      <c r="C103" s="262"/>
      <c r="D103" s="262"/>
      <c r="E103" s="262"/>
      <c r="F103" s="262"/>
      <c r="G103" s="278"/>
      <c r="H103" s="262"/>
      <c r="I103" s="262"/>
      <c r="J103" s="262"/>
      <c r="K103" s="261"/>
    </row>
    <row r="104" spans="2:11" ht="15" customHeight="1">
      <c r="B104" s="260"/>
      <c r="C104" s="250" t="s">
        <v>57</v>
      </c>
      <c r="D104" s="267"/>
      <c r="E104" s="267"/>
      <c r="F104" s="269" t="s">
        <v>407</v>
      </c>
      <c r="G104" s="278"/>
      <c r="H104" s="250" t="s">
        <v>446</v>
      </c>
      <c r="I104" s="250" t="s">
        <v>409</v>
      </c>
      <c r="J104" s="250">
        <v>20</v>
      </c>
      <c r="K104" s="261"/>
    </row>
    <row r="105" spans="2:11" ht="15" customHeight="1">
      <c r="B105" s="260"/>
      <c r="C105" s="250" t="s">
        <v>410</v>
      </c>
      <c r="D105" s="250"/>
      <c r="E105" s="250"/>
      <c r="F105" s="269" t="s">
        <v>407</v>
      </c>
      <c r="G105" s="250"/>
      <c r="H105" s="250" t="s">
        <v>446</v>
      </c>
      <c r="I105" s="250" t="s">
        <v>409</v>
      </c>
      <c r="J105" s="250">
        <v>120</v>
      </c>
      <c r="K105" s="261"/>
    </row>
    <row r="106" spans="2:11" ht="15" customHeight="1">
      <c r="B106" s="270"/>
      <c r="C106" s="250" t="s">
        <v>412</v>
      </c>
      <c r="D106" s="250"/>
      <c r="E106" s="250"/>
      <c r="F106" s="269" t="s">
        <v>413</v>
      </c>
      <c r="G106" s="250"/>
      <c r="H106" s="250" t="s">
        <v>446</v>
      </c>
      <c r="I106" s="250" t="s">
        <v>409</v>
      </c>
      <c r="J106" s="250">
        <v>50</v>
      </c>
      <c r="K106" s="261"/>
    </row>
    <row r="107" spans="2:11" ht="15" customHeight="1">
      <c r="B107" s="270"/>
      <c r="C107" s="250" t="s">
        <v>415</v>
      </c>
      <c r="D107" s="250"/>
      <c r="E107" s="250"/>
      <c r="F107" s="269" t="s">
        <v>407</v>
      </c>
      <c r="G107" s="250"/>
      <c r="H107" s="250" t="s">
        <v>446</v>
      </c>
      <c r="I107" s="250" t="s">
        <v>417</v>
      </c>
      <c r="J107" s="250"/>
      <c r="K107" s="261"/>
    </row>
    <row r="108" spans="2:11" ht="15" customHeight="1">
      <c r="B108" s="270"/>
      <c r="C108" s="250" t="s">
        <v>426</v>
      </c>
      <c r="D108" s="250"/>
      <c r="E108" s="250"/>
      <c r="F108" s="269" t="s">
        <v>413</v>
      </c>
      <c r="G108" s="250"/>
      <c r="H108" s="250" t="s">
        <v>446</v>
      </c>
      <c r="I108" s="250" t="s">
        <v>409</v>
      </c>
      <c r="J108" s="250">
        <v>50</v>
      </c>
      <c r="K108" s="261"/>
    </row>
    <row r="109" spans="2:11" ht="15" customHeight="1">
      <c r="B109" s="270"/>
      <c r="C109" s="250" t="s">
        <v>434</v>
      </c>
      <c r="D109" s="250"/>
      <c r="E109" s="250"/>
      <c r="F109" s="269" t="s">
        <v>413</v>
      </c>
      <c r="G109" s="250"/>
      <c r="H109" s="250" t="s">
        <v>446</v>
      </c>
      <c r="I109" s="250" t="s">
        <v>409</v>
      </c>
      <c r="J109" s="250">
        <v>50</v>
      </c>
      <c r="K109" s="261"/>
    </row>
    <row r="110" spans="2:11" ht="15" customHeight="1">
      <c r="B110" s="270"/>
      <c r="C110" s="250" t="s">
        <v>432</v>
      </c>
      <c r="D110" s="250"/>
      <c r="E110" s="250"/>
      <c r="F110" s="269" t="s">
        <v>413</v>
      </c>
      <c r="G110" s="250"/>
      <c r="H110" s="250" t="s">
        <v>446</v>
      </c>
      <c r="I110" s="250" t="s">
        <v>409</v>
      </c>
      <c r="J110" s="250">
        <v>50</v>
      </c>
      <c r="K110" s="261"/>
    </row>
    <row r="111" spans="2:11" ht="15" customHeight="1">
      <c r="B111" s="270"/>
      <c r="C111" s="250" t="s">
        <v>57</v>
      </c>
      <c r="D111" s="250"/>
      <c r="E111" s="250"/>
      <c r="F111" s="269" t="s">
        <v>407</v>
      </c>
      <c r="G111" s="250"/>
      <c r="H111" s="250" t="s">
        <v>447</v>
      </c>
      <c r="I111" s="250" t="s">
        <v>409</v>
      </c>
      <c r="J111" s="250">
        <v>20</v>
      </c>
      <c r="K111" s="261"/>
    </row>
    <row r="112" spans="2:11" ht="15" customHeight="1">
      <c r="B112" s="270"/>
      <c r="C112" s="250" t="s">
        <v>448</v>
      </c>
      <c r="D112" s="250"/>
      <c r="E112" s="250"/>
      <c r="F112" s="269" t="s">
        <v>407</v>
      </c>
      <c r="G112" s="250"/>
      <c r="H112" s="250" t="s">
        <v>449</v>
      </c>
      <c r="I112" s="250" t="s">
        <v>409</v>
      </c>
      <c r="J112" s="250">
        <v>120</v>
      </c>
      <c r="K112" s="261"/>
    </row>
    <row r="113" spans="2:11" ht="15" customHeight="1">
      <c r="B113" s="270"/>
      <c r="C113" s="250" t="s">
        <v>42</v>
      </c>
      <c r="D113" s="250"/>
      <c r="E113" s="250"/>
      <c r="F113" s="269" t="s">
        <v>407</v>
      </c>
      <c r="G113" s="250"/>
      <c r="H113" s="250" t="s">
        <v>450</v>
      </c>
      <c r="I113" s="250" t="s">
        <v>441</v>
      </c>
      <c r="J113" s="250"/>
      <c r="K113" s="261"/>
    </row>
    <row r="114" spans="2:11" ht="15" customHeight="1">
      <c r="B114" s="270"/>
      <c r="C114" s="250" t="s">
        <v>52</v>
      </c>
      <c r="D114" s="250"/>
      <c r="E114" s="250"/>
      <c r="F114" s="269" t="s">
        <v>407</v>
      </c>
      <c r="G114" s="250"/>
      <c r="H114" s="250" t="s">
        <v>451</v>
      </c>
      <c r="I114" s="250" t="s">
        <v>441</v>
      </c>
      <c r="J114" s="250"/>
      <c r="K114" s="261"/>
    </row>
    <row r="115" spans="2:11" ht="15" customHeight="1">
      <c r="B115" s="270"/>
      <c r="C115" s="250" t="s">
        <v>61</v>
      </c>
      <c r="D115" s="250"/>
      <c r="E115" s="250"/>
      <c r="F115" s="269" t="s">
        <v>407</v>
      </c>
      <c r="G115" s="250"/>
      <c r="H115" s="250" t="s">
        <v>452</v>
      </c>
      <c r="I115" s="250" t="s">
        <v>453</v>
      </c>
      <c r="J115" s="250"/>
      <c r="K115" s="261"/>
    </row>
    <row r="116" spans="2:11" ht="15" customHeight="1">
      <c r="B116" s="273"/>
      <c r="C116" s="279"/>
      <c r="D116" s="279"/>
      <c r="E116" s="279"/>
      <c r="F116" s="279"/>
      <c r="G116" s="279"/>
      <c r="H116" s="279"/>
      <c r="I116" s="279"/>
      <c r="J116" s="279"/>
      <c r="K116" s="275"/>
    </row>
    <row r="117" spans="2:11" ht="18.75" customHeight="1">
      <c r="B117" s="280"/>
      <c r="C117" s="246"/>
      <c r="D117" s="246"/>
      <c r="E117" s="246"/>
      <c r="F117" s="281"/>
      <c r="G117" s="246"/>
      <c r="H117" s="246"/>
      <c r="I117" s="246"/>
      <c r="J117" s="246"/>
      <c r="K117" s="280"/>
    </row>
    <row r="118" spans="2:11" ht="18.75" customHeight="1">
      <c r="B118" s="256"/>
      <c r="C118" s="256"/>
      <c r="D118" s="256"/>
      <c r="E118" s="256"/>
      <c r="F118" s="256"/>
      <c r="G118" s="256"/>
      <c r="H118" s="256"/>
      <c r="I118" s="256"/>
      <c r="J118" s="256"/>
      <c r="K118" s="256"/>
    </row>
    <row r="119" spans="2:11" ht="7.5" customHeight="1">
      <c r="B119" s="282"/>
      <c r="C119" s="283"/>
      <c r="D119" s="283"/>
      <c r="E119" s="283"/>
      <c r="F119" s="283"/>
      <c r="G119" s="283"/>
      <c r="H119" s="283"/>
      <c r="I119" s="283"/>
      <c r="J119" s="283"/>
      <c r="K119" s="284"/>
    </row>
    <row r="120" spans="2:11" ht="45" customHeight="1">
      <c r="B120" s="285"/>
      <c r="C120" s="365" t="s">
        <v>454</v>
      </c>
      <c r="D120" s="365"/>
      <c r="E120" s="365"/>
      <c r="F120" s="365"/>
      <c r="G120" s="365"/>
      <c r="H120" s="365"/>
      <c r="I120" s="365"/>
      <c r="J120" s="365"/>
      <c r="K120" s="286"/>
    </row>
    <row r="121" spans="2:11" ht="17.25" customHeight="1">
      <c r="B121" s="287"/>
      <c r="C121" s="262" t="s">
        <v>401</v>
      </c>
      <c r="D121" s="262"/>
      <c r="E121" s="262"/>
      <c r="F121" s="262" t="s">
        <v>402</v>
      </c>
      <c r="G121" s="263"/>
      <c r="H121" s="262" t="s">
        <v>112</v>
      </c>
      <c r="I121" s="262" t="s">
        <v>61</v>
      </c>
      <c r="J121" s="262" t="s">
        <v>403</v>
      </c>
      <c r="K121" s="288"/>
    </row>
    <row r="122" spans="2:11" ht="17.25" customHeight="1">
      <c r="B122" s="287"/>
      <c r="C122" s="264" t="s">
        <v>404</v>
      </c>
      <c r="D122" s="264"/>
      <c r="E122" s="264"/>
      <c r="F122" s="265" t="s">
        <v>405</v>
      </c>
      <c r="G122" s="266"/>
      <c r="H122" s="264"/>
      <c r="I122" s="264"/>
      <c r="J122" s="264" t="s">
        <v>406</v>
      </c>
      <c r="K122" s="288"/>
    </row>
    <row r="123" spans="2:11" ht="5.25" customHeight="1">
      <c r="B123" s="289"/>
      <c r="C123" s="267"/>
      <c r="D123" s="267"/>
      <c r="E123" s="267"/>
      <c r="F123" s="267"/>
      <c r="G123" s="250"/>
      <c r="H123" s="267"/>
      <c r="I123" s="267"/>
      <c r="J123" s="267"/>
      <c r="K123" s="290"/>
    </row>
    <row r="124" spans="2:11" ht="15" customHeight="1">
      <c r="B124" s="289"/>
      <c r="C124" s="250" t="s">
        <v>410</v>
      </c>
      <c r="D124" s="267"/>
      <c r="E124" s="267"/>
      <c r="F124" s="269" t="s">
        <v>407</v>
      </c>
      <c r="G124" s="250"/>
      <c r="H124" s="250" t="s">
        <v>446</v>
      </c>
      <c r="I124" s="250" t="s">
        <v>409</v>
      </c>
      <c r="J124" s="250">
        <v>120</v>
      </c>
      <c r="K124" s="291"/>
    </row>
    <row r="125" spans="2:11" ht="15" customHeight="1">
      <c r="B125" s="289"/>
      <c r="C125" s="250" t="s">
        <v>455</v>
      </c>
      <c r="D125" s="250"/>
      <c r="E125" s="250"/>
      <c r="F125" s="269" t="s">
        <v>407</v>
      </c>
      <c r="G125" s="250"/>
      <c r="H125" s="250" t="s">
        <v>456</v>
      </c>
      <c r="I125" s="250" t="s">
        <v>409</v>
      </c>
      <c r="J125" s="250" t="s">
        <v>457</v>
      </c>
      <c r="K125" s="291"/>
    </row>
    <row r="126" spans="2:11" ht="15" customHeight="1">
      <c r="B126" s="289"/>
      <c r="C126" s="250" t="s">
        <v>356</v>
      </c>
      <c r="D126" s="250"/>
      <c r="E126" s="250"/>
      <c r="F126" s="269" t="s">
        <v>407</v>
      </c>
      <c r="G126" s="250"/>
      <c r="H126" s="250" t="s">
        <v>458</v>
      </c>
      <c r="I126" s="250" t="s">
        <v>409</v>
      </c>
      <c r="J126" s="250" t="s">
        <v>457</v>
      </c>
      <c r="K126" s="291"/>
    </row>
    <row r="127" spans="2:11" ht="15" customHeight="1">
      <c r="B127" s="289"/>
      <c r="C127" s="250" t="s">
        <v>418</v>
      </c>
      <c r="D127" s="250"/>
      <c r="E127" s="250"/>
      <c r="F127" s="269" t="s">
        <v>413</v>
      </c>
      <c r="G127" s="250"/>
      <c r="H127" s="250" t="s">
        <v>419</v>
      </c>
      <c r="I127" s="250" t="s">
        <v>409</v>
      </c>
      <c r="J127" s="250">
        <v>15</v>
      </c>
      <c r="K127" s="291"/>
    </row>
    <row r="128" spans="2:11" ht="15" customHeight="1">
      <c r="B128" s="289"/>
      <c r="C128" s="271" t="s">
        <v>420</v>
      </c>
      <c r="D128" s="271"/>
      <c r="E128" s="271"/>
      <c r="F128" s="272" t="s">
        <v>413</v>
      </c>
      <c r="G128" s="271"/>
      <c r="H128" s="271" t="s">
        <v>421</v>
      </c>
      <c r="I128" s="271" t="s">
        <v>409</v>
      </c>
      <c r="J128" s="271">
        <v>15</v>
      </c>
      <c r="K128" s="291"/>
    </row>
    <row r="129" spans="2:11" ht="15" customHeight="1">
      <c r="B129" s="289"/>
      <c r="C129" s="271" t="s">
        <v>422</v>
      </c>
      <c r="D129" s="271"/>
      <c r="E129" s="271"/>
      <c r="F129" s="272" t="s">
        <v>413</v>
      </c>
      <c r="G129" s="271"/>
      <c r="H129" s="271" t="s">
        <v>423</v>
      </c>
      <c r="I129" s="271" t="s">
        <v>409</v>
      </c>
      <c r="J129" s="271">
        <v>20</v>
      </c>
      <c r="K129" s="291"/>
    </row>
    <row r="130" spans="2:11" ht="15" customHeight="1">
      <c r="B130" s="289"/>
      <c r="C130" s="271" t="s">
        <v>424</v>
      </c>
      <c r="D130" s="271"/>
      <c r="E130" s="271"/>
      <c r="F130" s="272" t="s">
        <v>413</v>
      </c>
      <c r="G130" s="271"/>
      <c r="H130" s="271" t="s">
        <v>425</v>
      </c>
      <c r="I130" s="271" t="s">
        <v>409</v>
      </c>
      <c r="J130" s="271">
        <v>20</v>
      </c>
      <c r="K130" s="291"/>
    </row>
    <row r="131" spans="2:11" ht="15" customHeight="1">
      <c r="B131" s="289"/>
      <c r="C131" s="250" t="s">
        <v>412</v>
      </c>
      <c r="D131" s="250"/>
      <c r="E131" s="250"/>
      <c r="F131" s="269" t="s">
        <v>413</v>
      </c>
      <c r="G131" s="250"/>
      <c r="H131" s="250" t="s">
        <v>446</v>
      </c>
      <c r="I131" s="250" t="s">
        <v>409</v>
      </c>
      <c r="J131" s="250">
        <v>50</v>
      </c>
      <c r="K131" s="291"/>
    </row>
    <row r="132" spans="2:11" ht="15" customHeight="1">
      <c r="B132" s="289"/>
      <c r="C132" s="250" t="s">
        <v>426</v>
      </c>
      <c r="D132" s="250"/>
      <c r="E132" s="250"/>
      <c r="F132" s="269" t="s">
        <v>413</v>
      </c>
      <c r="G132" s="250"/>
      <c r="H132" s="250" t="s">
        <v>446</v>
      </c>
      <c r="I132" s="250" t="s">
        <v>409</v>
      </c>
      <c r="J132" s="250">
        <v>50</v>
      </c>
      <c r="K132" s="291"/>
    </row>
    <row r="133" spans="2:11" ht="15" customHeight="1">
      <c r="B133" s="289"/>
      <c r="C133" s="250" t="s">
        <v>432</v>
      </c>
      <c r="D133" s="250"/>
      <c r="E133" s="250"/>
      <c r="F133" s="269" t="s">
        <v>413</v>
      </c>
      <c r="G133" s="250"/>
      <c r="H133" s="250" t="s">
        <v>446</v>
      </c>
      <c r="I133" s="250" t="s">
        <v>409</v>
      </c>
      <c r="J133" s="250">
        <v>50</v>
      </c>
      <c r="K133" s="291"/>
    </row>
    <row r="134" spans="2:11" ht="15" customHeight="1">
      <c r="B134" s="289"/>
      <c r="C134" s="250" t="s">
        <v>434</v>
      </c>
      <c r="D134" s="250"/>
      <c r="E134" s="250"/>
      <c r="F134" s="269" t="s">
        <v>413</v>
      </c>
      <c r="G134" s="250"/>
      <c r="H134" s="250" t="s">
        <v>446</v>
      </c>
      <c r="I134" s="250" t="s">
        <v>409</v>
      </c>
      <c r="J134" s="250">
        <v>50</v>
      </c>
      <c r="K134" s="291"/>
    </row>
    <row r="135" spans="2:11" ht="15" customHeight="1">
      <c r="B135" s="289"/>
      <c r="C135" s="250" t="s">
        <v>117</v>
      </c>
      <c r="D135" s="250"/>
      <c r="E135" s="250"/>
      <c r="F135" s="269" t="s">
        <v>413</v>
      </c>
      <c r="G135" s="250"/>
      <c r="H135" s="250" t="s">
        <v>459</v>
      </c>
      <c r="I135" s="250" t="s">
        <v>409</v>
      </c>
      <c r="J135" s="250">
        <v>255</v>
      </c>
      <c r="K135" s="291"/>
    </row>
    <row r="136" spans="2:11" ht="15" customHeight="1">
      <c r="B136" s="289"/>
      <c r="C136" s="250" t="s">
        <v>436</v>
      </c>
      <c r="D136" s="250"/>
      <c r="E136" s="250"/>
      <c r="F136" s="269" t="s">
        <v>407</v>
      </c>
      <c r="G136" s="250"/>
      <c r="H136" s="250" t="s">
        <v>460</v>
      </c>
      <c r="I136" s="250" t="s">
        <v>438</v>
      </c>
      <c r="J136" s="250"/>
      <c r="K136" s="291"/>
    </row>
    <row r="137" spans="2:11" ht="15" customHeight="1">
      <c r="B137" s="289"/>
      <c r="C137" s="250" t="s">
        <v>439</v>
      </c>
      <c r="D137" s="250"/>
      <c r="E137" s="250"/>
      <c r="F137" s="269" t="s">
        <v>407</v>
      </c>
      <c r="G137" s="250"/>
      <c r="H137" s="250" t="s">
        <v>461</v>
      </c>
      <c r="I137" s="250" t="s">
        <v>441</v>
      </c>
      <c r="J137" s="250"/>
      <c r="K137" s="291"/>
    </row>
    <row r="138" spans="2:11" ht="15" customHeight="1">
      <c r="B138" s="289"/>
      <c r="C138" s="250" t="s">
        <v>442</v>
      </c>
      <c r="D138" s="250"/>
      <c r="E138" s="250"/>
      <c r="F138" s="269" t="s">
        <v>407</v>
      </c>
      <c r="G138" s="250"/>
      <c r="H138" s="250" t="s">
        <v>442</v>
      </c>
      <c r="I138" s="250" t="s">
        <v>441</v>
      </c>
      <c r="J138" s="250"/>
      <c r="K138" s="291"/>
    </row>
    <row r="139" spans="2:11" ht="15" customHeight="1">
      <c r="B139" s="289"/>
      <c r="C139" s="250" t="s">
        <v>42</v>
      </c>
      <c r="D139" s="250"/>
      <c r="E139" s="250"/>
      <c r="F139" s="269" t="s">
        <v>407</v>
      </c>
      <c r="G139" s="250"/>
      <c r="H139" s="250" t="s">
        <v>462</v>
      </c>
      <c r="I139" s="250" t="s">
        <v>441</v>
      </c>
      <c r="J139" s="250"/>
      <c r="K139" s="291"/>
    </row>
    <row r="140" spans="2:11" ht="15" customHeight="1">
      <c r="B140" s="289"/>
      <c r="C140" s="250" t="s">
        <v>463</v>
      </c>
      <c r="D140" s="250"/>
      <c r="E140" s="250"/>
      <c r="F140" s="269" t="s">
        <v>407</v>
      </c>
      <c r="G140" s="250"/>
      <c r="H140" s="250" t="s">
        <v>464</v>
      </c>
      <c r="I140" s="250" t="s">
        <v>441</v>
      </c>
      <c r="J140" s="250"/>
      <c r="K140" s="291"/>
    </row>
    <row r="141" spans="2:11" ht="15" customHeight="1">
      <c r="B141" s="292"/>
      <c r="C141" s="293"/>
      <c r="D141" s="293"/>
      <c r="E141" s="293"/>
      <c r="F141" s="293"/>
      <c r="G141" s="293"/>
      <c r="H141" s="293"/>
      <c r="I141" s="293"/>
      <c r="J141" s="293"/>
      <c r="K141" s="294"/>
    </row>
    <row r="142" spans="2:11" ht="18.75" customHeight="1">
      <c r="B142" s="246"/>
      <c r="C142" s="246"/>
      <c r="D142" s="246"/>
      <c r="E142" s="246"/>
      <c r="F142" s="281"/>
      <c r="G142" s="246"/>
      <c r="H142" s="246"/>
      <c r="I142" s="246"/>
      <c r="J142" s="246"/>
      <c r="K142" s="246"/>
    </row>
    <row r="143" spans="2:11" ht="18.75" customHeight="1">
      <c r="B143" s="256"/>
      <c r="C143" s="256"/>
      <c r="D143" s="256"/>
      <c r="E143" s="256"/>
      <c r="F143" s="256"/>
      <c r="G143" s="256"/>
      <c r="H143" s="256"/>
      <c r="I143" s="256"/>
      <c r="J143" s="256"/>
      <c r="K143" s="256"/>
    </row>
    <row r="144" spans="2:11" ht="7.5" customHeight="1">
      <c r="B144" s="257"/>
      <c r="C144" s="258"/>
      <c r="D144" s="258"/>
      <c r="E144" s="258"/>
      <c r="F144" s="258"/>
      <c r="G144" s="258"/>
      <c r="H144" s="258"/>
      <c r="I144" s="258"/>
      <c r="J144" s="258"/>
      <c r="K144" s="259"/>
    </row>
    <row r="145" spans="2:11" ht="45" customHeight="1">
      <c r="B145" s="260"/>
      <c r="C145" s="368" t="s">
        <v>465</v>
      </c>
      <c r="D145" s="368"/>
      <c r="E145" s="368"/>
      <c r="F145" s="368"/>
      <c r="G145" s="368"/>
      <c r="H145" s="368"/>
      <c r="I145" s="368"/>
      <c r="J145" s="368"/>
      <c r="K145" s="261"/>
    </row>
    <row r="146" spans="2:11" ht="17.25" customHeight="1">
      <c r="B146" s="260"/>
      <c r="C146" s="262" t="s">
        <v>401</v>
      </c>
      <c r="D146" s="262"/>
      <c r="E146" s="262"/>
      <c r="F146" s="262" t="s">
        <v>402</v>
      </c>
      <c r="G146" s="263"/>
      <c r="H146" s="262" t="s">
        <v>112</v>
      </c>
      <c r="I146" s="262" t="s">
        <v>61</v>
      </c>
      <c r="J146" s="262" t="s">
        <v>403</v>
      </c>
      <c r="K146" s="261"/>
    </row>
    <row r="147" spans="2:11" ht="17.25" customHeight="1">
      <c r="B147" s="260"/>
      <c r="C147" s="264" t="s">
        <v>404</v>
      </c>
      <c r="D147" s="264"/>
      <c r="E147" s="264"/>
      <c r="F147" s="265" t="s">
        <v>405</v>
      </c>
      <c r="G147" s="266"/>
      <c r="H147" s="264"/>
      <c r="I147" s="264"/>
      <c r="J147" s="264" t="s">
        <v>406</v>
      </c>
      <c r="K147" s="261"/>
    </row>
    <row r="148" spans="2:11" ht="5.25" customHeight="1">
      <c r="B148" s="270"/>
      <c r="C148" s="267"/>
      <c r="D148" s="267"/>
      <c r="E148" s="267"/>
      <c r="F148" s="267"/>
      <c r="G148" s="268"/>
      <c r="H148" s="267"/>
      <c r="I148" s="267"/>
      <c r="J148" s="267"/>
      <c r="K148" s="291"/>
    </row>
    <row r="149" spans="2:11" ht="15" customHeight="1">
      <c r="B149" s="270"/>
      <c r="C149" s="295" t="s">
        <v>410</v>
      </c>
      <c r="D149" s="250"/>
      <c r="E149" s="250"/>
      <c r="F149" s="296" t="s">
        <v>407</v>
      </c>
      <c r="G149" s="250"/>
      <c r="H149" s="295" t="s">
        <v>446</v>
      </c>
      <c r="I149" s="295" t="s">
        <v>409</v>
      </c>
      <c r="J149" s="295">
        <v>120</v>
      </c>
      <c r="K149" s="291"/>
    </row>
    <row r="150" spans="2:11" ht="15" customHeight="1">
      <c r="B150" s="270"/>
      <c r="C150" s="295" t="s">
        <v>455</v>
      </c>
      <c r="D150" s="250"/>
      <c r="E150" s="250"/>
      <c r="F150" s="296" t="s">
        <v>407</v>
      </c>
      <c r="G150" s="250"/>
      <c r="H150" s="295" t="s">
        <v>466</v>
      </c>
      <c r="I150" s="295" t="s">
        <v>409</v>
      </c>
      <c r="J150" s="295" t="s">
        <v>457</v>
      </c>
      <c r="K150" s="291"/>
    </row>
    <row r="151" spans="2:11" ht="15" customHeight="1">
      <c r="B151" s="270"/>
      <c r="C151" s="295" t="s">
        <v>356</v>
      </c>
      <c r="D151" s="250"/>
      <c r="E151" s="250"/>
      <c r="F151" s="296" t="s">
        <v>407</v>
      </c>
      <c r="G151" s="250"/>
      <c r="H151" s="295" t="s">
        <v>467</v>
      </c>
      <c r="I151" s="295" t="s">
        <v>409</v>
      </c>
      <c r="J151" s="295" t="s">
        <v>457</v>
      </c>
      <c r="K151" s="291"/>
    </row>
    <row r="152" spans="2:11" ht="15" customHeight="1">
      <c r="B152" s="270"/>
      <c r="C152" s="295" t="s">
        <v>412</v>
      </c>
      <c r="D152" s="250"/>
      <c r="E152" s="250"/>
      <c r="F152" s="296" t="s">
        <v>413</v>
      </c>
      <c r="G152" s="250"/>
      <c r="H152" s="295" t="s">
        <v>446</v>
      </c>
      <c r="I152" s="295" t="s">
        <v>409</v>
      </c>
      <c r="J152" s="295">
        <v>50</v>
      </c>
      <c r="K152" s="291"/>
    </row>
    <row r="153" spans="2:11" ht="15" customHeight="1">
      <c r="B153" s="270"/>
      <c r="C153" s="295" t="s">
        <v>415</v>
      </c>
      <c r="D153" s="250"/>
      <c r="E153" s="250"/>
      <c r="F153" s="296" t="s">
        <v>407</v>
      </c>
      <c r="G153" s="250"/>
      <c r="H153" s="295" t="s">
        <v>446</v>
      </c>
      <c r="I153" s="295" t="s">
        <v>417</v>
      </c>
      <c r="J153" s="295"/>
      <c r="K153" s="291"/>
    </row>
    <row r="154" spans="2:11" ht="15" customHeight="1">
      <c r="B154" s="270"/>
      <c r="C154" s="295" t="s">
        <v>426</v>
      </c>
      <c r="D154" s="250"/>
      <c r="E154" s="250"/>
      <c r="F154" s="296" t="s">
        <v>413</v>
      </c>
      <c r="G154" s="250"/>
      <c r="H154" s="295" t="s">
        <v>446</v>
      </c>
      <c r="I154" s="295" t="s">
        <v>409</v>
      </c>
      <c r="J154" s="295">
        <v>50</v>
      </c>
      <c r="K154" s="291"/>
    </row>
    <row r="155" spans="2:11" ht="15" customHeight="1">
      <c r="B155" s="270"/>
      <c r="C155" s="295" t="s">
        <v>434</v>
      </c>
      <c r="D155" s="250"/>
      <c r="E155" s="250"/>
      <c r="F155" s="296" t="s">
        <v>413</v>
      </c>
      <c r="G155" s="250"/>
      <c r="H155" s="295" t="s">
        <v>446</v>
      </c>
      <c r="I155" s="295" t="s">
        <v>409</v>
      </c>
      <c r="J155" s="295">
        <v>50</v>
      </c>
      <c r="K155" s="291"/>
    </row>
    <row r="156" spans="2:11" ht="15" customHeight="1">
      <c r="B156" s="270"/>
      <c r="C156" s="295" t="s">
        <v>432</v>
      </c>
      <c r="D156" s="250"/>
      <c r="E156" s="250"/>
      <c r="F156" s="296" t="s">
        <v>413</v>
      </c>
      <c r="G156" s="250"/>
      <c r="H156" s="295" t="s">
        <v>446</v>
      </c>
      <c r="I156" s="295" t="s">
        <v>409</v>
      </c>
      <c r="J156" s="295">
        <v>50</v>
      </c>
      <c r="K156" s="291"/>
    </row>
    <row r="157" spans="2:11" ht="15" customHeight="1">
      <c r="B157" s="270"/>
      <c r="C157" s="295" t="s">
        <v>94</v>
      </c>
      <c r="D157" s="250"/>
      <c r="E157" s="250"/>
      <c r="F157" s="296" t="s">
        <v>407</v>
      </c>
      <c r="G157" s="250"/>
      <c r="H157" s="295" t="s">
        <v>468</v>
      </c>
      <c r="I157" s="295" t="s">
        <v>409</v>
      </c>
      <c r="J157" s="295" t="s">
        <v>469</v>
      </c>
      <c r="K157" s="291"/>
    </row>
    <row r="158" spans="2:11" ht="15" customHeight="1">
      <c r="B158" s="270"/>
      <c r="C158" s="295" t="s">
        <v>470</v>
      </c>
      <c r="D158" s="250"/>
      <c r="E158" s="250"/>
      <c r="F158" s="296" t="s">
        <v>407</v>
      </c>
      <c r="G158" s="250"/>
      <c r="H158" s="295" t="s">
        <v>471</v>
      </c>
      <c r="I158" s="295" t="s">
        <v>441</v>
      </c>
      <c r="J158" s="295"/>
      <c r="K158" s="291"/>
    </row>
    <row r="159" spans="2:11" ht="15" customHeight="1">
      <c r="B159" s="297"/>
      <c r="C159" s="279"/>
      <c r="D159" s="279"/>
      <c r="E159" s="279"/>
      <c r="F159" s="279"/>
      <c r="G159" s="279"/>
      <c r="H159" s="279"/>
      <c r="I159" s="279"/>
      <c r="J159" s="279"/>
      <c r="K159" s="298"/>
    </row>
    <row r="160" spans="2:11" ht="18.75" customHeight="1">
      <c r="B160" s="246"/>
      <c r="C160" s="250"/>
      <c r="D160" s="250"/>
      <c r="E160" s="250"/>
      <c r="F160" s="269"/>
      <c r="G160" s="250"/>
      <c r="H160" s="250"/>
      <c r="I160" s="250"/>
      <c r="J160" s="250"/>
      <c r="K160" s="246"/>
    </row>
    <row r="161" spans="2:11" ht="18.75" customHeight="1">
      <c r="B161" s="256"/>
      <c r="C161" s="256"/>
      <c r="D161" s="256"/>
      <c r="E161" s="256"/>
      <c r="F161" s="256"/>
      <c r="G161" s="256"/>
      <c r="H161" s="256"/>
      <c r="I161" s="256"/>
      <c r="J161" s="256"/>
      <c r="K161" s="256"/>
    </row>
    <row r="162" spans="2:11" ht="7.5" customHeight="1">
      <c r="B162" s="238"/>
      <c r="C162" s="239"/>
      <c r="D162" s="239"/>
      <c r="E162" s="239"/>
      <c r="F162" s="239"/>
      <c r="G162" s="239"/>
      <c r="H162" s="239"/>
      <c r="I162" s="239"/>
      <c r="J162" s="239"/>
      <c r="K162" s="240"/>
    </row>
    <row r="163" spans="2:11" ht="45" customHeight="1">
      <c r="B163" s="241"/>
      <c r="C163" s="365" t="s">
        <v>472</v>
      </c>
      <c r="D163" s="365"/>
      <c r="E163" s="365"/>
      <c r="F163" s="365"/>
      <c r="G163" s="365"/>
      <c r="H163" s="365"/>
      <c r="I163" s="365"/>
      <c r="J163" s="365"/>
      <c r="K163" s="242"/>
    </row>
    <row r="164" spans="2:11" ht="17.25" customHeight="1">
      <c r="B164" s="241"/>
      <c r="C164" s="262" t="s">
        <v>401</v>
      </c>
      <c r="D164" s="262"/>
      <c r="E164" s="262"/>
      <c r="F164" s="262" t="s">
        <v>402</v>
      </c>
      <c r="G164" s="299"/>
      <c r="H164" s="300" t="s">
        <v>112</v>
      </c>
      <c r="I164" s="300" t="s">
        <v>61</v>
      </c>
      <c r="J164" s="262" t="s">
        <v>403</v>
      </c>
      <c r="K164" s="242"/>
    </row>
    <row r="165" spans="2:11" ht="17.25" customHeight="1">
      <c r="B165" s="243"/>
      <c r="C165" s="264" t="s">
        <v>404</v>
      </c>
      <c r="D165" s="264"/>
      <c r="E165" s="264"/>
      <c r="F165" s="265" t="s">
        <v>405</v>
      </c>
      <c r="G165" s="301"/>
      <c r="H165" s="302"/>
      <c r="I165" s="302"/>
      <c r="J165" s="264" t="s">
        <v>406</v>
      </c>
      <c r="K165" s="244"/>
    </row>
    <row r="166" spans="2:11" ht="5.25" customHeight="1">
      <c r="B166" s="270"/>
      <c r="C166" s="267"/>
      <c r="D166" s="267"/>
      <c r="E166" s="267"/>
      <c r="F166" s="267"/>
      <c r="G166" s="268"/>
      <c r="H166" s="267"/>
      <c r="I166" s="267"/>
      <c r="J166" s="267"/>
      <c r="K166" s="291"/>
    </row>
    <row r="167" spans="2:11" ht="15" customHeight="1">
      <c r="B167" s="270"/>
      <c r="C167" s="250" t="s">
        <v>410</v>
      </c>
      <c r="D167" s="250"/>
      <c r="E167" s="250"/>
      <c r="F167" s="269" t="s">
        <v>407</v>
      </c>
      <c r="G167" s="250"/>
      <c r="H167" s="250" t="s">
        <v>446</v>
      </c>
      <c r="I167" s="250" t="s">
        <v>409</v>
      </c>
      <c r="J167" s="250">
        <v>120</v>
      </c>
      <c r="K167" s="291"/>
    </row>
    <row r="168" spans="2:11" ht="15" customHeight="1">
      <c r="B168" s="270"/>
      <c r="C168" s="250" t="s">
        <v>455</v>
      </c>
      <c r="D168" s="250"/>
      <c r="E168" s="250"/>
      <c r="F168" s="269" t="s">
        <v>407</v>
      </c>
      <c r="G168" s="250"/>
      <c r="H168" s="250" t="s">
        <v>456</v>
      </c>
      <c r="I168" s="250" t="s">
        <v>409</v>
      </c>
      <c r="J168" s="250" t="s">
        <v>457</v>
      </c>
      <c r="K168" s="291"/>
    </row>
    <row r="169" spans="2:11" ht="15" customHeight="1">
      <c r="B169" s="270"/>
      <c r="C169" s="250" t="s">
        <v>356</v>
      </c>
      <c r="D169" s="250"/>
      <c r="E169" s="250"/>
      <c r="F169" s="269" t="s">
        <v>407</v>
      </c>
      <c r="G169" s="250"/>
      <c r="H169" s="250" t="s">
        <v>473</v>
      </c>
      <c r="I169" s="250" t="s">
        <v>409</v>
      </c>
      <c r="J169" s="250" t="s">
        <v>457</v>
      </c>
      <c r="K169" s="291"/>
    </row>
    <row r="170" spans="2:11" ht="15" customHeight="1">
      <c r="B170" s="270"/>
      <c r="C170" s="250" t="s">
        <v>412</v>
      </c>
      <c r="D170" s="250"/>
      <c r="E170" s="250"/>
      <c r="F170" s="269" t="s">
        <v>413</v>
      </c>
      <c r="G170" s="250"/>
      <c r="H170" s="250" t="s">
        <v>473</v>
      </c>
      <c r="I170" s="250" t="s">
        <v>409</v>
      </c>
      <c r="J170" s="250">
        <v>50</v>
      </c>
      <c r="K170" s="291"/>
    </row>
    <row r="171" spans="2:11" ht="15" customHeight="1">
      <c r="B171" s="270"/>
      <c r="C171" s="250" t="s">
        <v>415</v>
      </c>
      <c r="D171" s="250"/>
      <c r="E171" s="250"/>
      <c r="F171" s="269" t="s">
        <v>407</v>
      </c>
      <c r="G171" s="250"/>
      <c r="H171" s="250" t="s">
        <v>473</v>
      </c>
      <c r="I171" s="250" t="s">
        <v>417</v>
      </c>
      <c r="J171" s="250"/>
      <c r="K171" s="291"/>
    </row>
    <row r="172" spans="2:11" ht="15" customHeight="1">
      <c r="B172" s="270"/>
      <c r="C172" s="250" t="s">
        <v>426</v>
      </c>
      <c r="D172" s="250"/>
      <c r="E172" s="250"/>
      <c r="F172" s="269" t="s">
        <v>413</v>
      </c>
      <c r="G172" s="250"/>
      <c r="H172" s="250" t="s">
        <v>473</v>
      </c>
      <c r="I172" s="250" t="s">
        <v>409</v>
      </c>
      <c r="J172" s="250">
        <v>50</v>
      </c>
      <c r="K172" s="291"/>
    </row>
    <row r="173" spans="2:11" ht="15" customHeight="1">
      <c r="B173" s="270"/>
      <c r="C173" s="250" t="s">
        <v>434</v>
      </c>
      <c r="D173" s="250"/>
      <c r="E173" s="250"/>
      <c r="F173" s="269" t="s">
        <v>413</v>
      </c>
      <c r="G173" s="250"/>
      <c r="H173" s="250" t="s">
        <v>473</v>
      </c>
      <c r="I173" s="250" t="s">
        <v>409</v>
      </c>
      <c r="J173" s="250">
        <v>50</v>
      </c>
      <c r="K173" s="291"/>
    </row>
    <row r="174" spans="2:11" ht="15" customHeight="1">
      <c r="B174" s="270"/>
      <c r="C174" s="250" t="s">
        <v>432</v>
      </c>
      <c r="D174" s="250"/>
      <c r="E174" s="250"/>
      <c r="F174" s="269" t="s">
        <v>413</v>
      </c>
      <c r="G174" s="250"/>
      <c r="H174" s="250" t="s">
        <v>473</v>
      </c>
      <c r="I174" s="250" t="s">
        <v>409</v>
      </c>
      <c r="J174" s="250">
        <v>50</v>
      </c>
      <c r="K174" s="291"/>
    </row>
    <row r="175" spans="2:11" ht="15" customHeight="1">
      <c r="B175" s="270"/>
      <c r="C175" s="250" t="s">
        <v>111</v>
      </c>
      <c r="D175" s="250"/>
      <c r="E175" s="250"/>
      <c r="F175" s="269" t="s">
        <v>407</v>
      </c>
      <c r="G175" s="250"/>
      <c r="H175" s="250" t="s">
        <v>474</v>
      </c>
      <c r="I175" s="250" t="s">
        <v>475</v>
      </c>
      <c r="J175" s="250"/>
      <c r="K175" s="291"/>
    </row>
    <row r="176" spans="2:11" ht="15" customHeight="1">
      <c r="B176" s="270"/>
      <c r="C176" s="250" t="s">
        <v>61</v>
      </c>
      <c r="D176" s="250"/>
      <c r="E176" s="250"/>
      <c r="F176" s="269" t="s">
        <v>407</v>
      </c>
      <c r="G176" s="250"/>
      <c r="H176" s="250" t="s">
        <v>476</v>
      </c>
      <c r="I176" s="250" t="s">
        <v>477</v>
      </c>
      <c r="J176" s="250">
        <v>1</v>
      </c>
      <c r="K176" s="291"/>
    </row>
    <row r="177" spans="2:11" ht="15" customHeight="1">
      <c r="B177" s="270"/>
      <c r="C177" s="250" t="s">
        <v>57</v>
      </c>
      <c r="D177" s="250"/>
      <c r="E177" s="250"/>
      <c r="F177" s="269" t="s">
        <v>407</v>
      </c>
      <c r="G177" s="250"/>
      <c r="H177" s="250" t="s">
        <v>478</v>
      </c>
      <c r="I177" s="250" t="s">
        <v>409</v>
      </c>
      <c r="J177" s="250">
        <v>20</v>
      </c>
      <c r="K177" s="291"/>
    </row>
    <row r="178" spans="2:11" ht="15" customHeight="1">
      <c r="B178" s="270"/>
      <c r="C178" s="250" t="s">
        <v>112</v>
      </c>
      <c r="D178" s="250"/>
      <c r="E178" s="250"/>
      <c r="F178" s="269" t="s">
        <v>407</v>
      </c>
      <c r="G178" s="250"/>
      <c r="H178" s="250" t="s">
        <v>479</v>
      </c>
      <c r="I178" s="250" t="s">
        <v>409</v>
      </c>
      <c r="J178" s="250">
        <v>255</v>
      </c>
      <c r="K178" s="291"/>
    </row>
    <row r="179" spans="2:11" ht="15" customHeight="1">
      <c r="B179" s="270"/>
      <c r="C179" s="250" t="s">
        <v>113</v>
      </c>
      <c r="D179" s="250"/>
      <c r="E179" s="250"/>
      <c r="F179" s="269" t="s">
        <v>407</v>
      </c>
      <c r="G179" s="250"/>
      <c r="H179" s="250" t="s">
        <v>372</v>
      </c>
      <c r="I179" s="250" t="s">
        <v>409</v>
      </c>
      <c r="J179" s="250">
        <v>10</v>
      </c>
      <c r="K179" s="291"/>
    </row>
    <row r="180" spans="2:11" ht="15" customHeight="1">
      <c r="B180" s="270"/>
      <c r="C180" s="250" t="s">
        <v>114</v>
      </c>
      <c r="D180" s="250"/>
      <c r="E180" s="250"/>
      <c r="F180" s="269" t="s">
        <v>407</v>
      </c>
      <c r="G180" s="250"/>
      <c r="H180" s="250" t="s">
        <v>480</v>
      </c>
      <c r="I180" s="250" t="s">
        <v>441</v>
      </c>
      <c r="J180" s="250"/>
      <c r="K180" s="291"/>
    </row>
    <row r="181" spans="2:11" ht="15" customHeight="1">
      <c r="B181" s="270"/>
      <c r="C181" s="250" t="s">
        <v>481</v>
      </c>
      <c r="D181" s="250"/>
      <c r="E181" s="250"/>
      <c r="F181" s="269" t="s">
        <v>407</v>
      </c>
      <c r="G181" s="250"/>
      <c r="H181" s="250" t="s">
        <v>482</v>
      </c>
      <c r="I181" s="250" t="s">
        <v>441</v>
      </c>
      <c r="J181" s="250"/>
      <c r="K181" s="291"/>
    </row>
    <row r="182" spans="2:11" ht="15" customHeight="1">
      <c r="B182" s="270"/>
      <c r="C182" s="250" t="s">
        <v>470</v>
      </c>
      <c r="D182" s="250"/>
      <c r="E182" s="250"/>
      <c r="F182" s="269" t="s">
        <v>407</v>
      </c>
      <c r="G182" s="250"/>
      <c r="H182" s="250" t="s">
        <v>483</v>
      </c>
      <c r="I182" s="250" t="s">
        <v>441</v>
      </c>
      <c r="J182" s="250"/>
      <c r="K182" s="291"/>
    </row>
    <row r="183" spans="2:11" ht="15" customHeight="1">
      <c r="B183" s="270"/>
      <c r="C183" s="250" t="s">
        <v>116</v>
      </c>
      <c r="D183" s="250"/>
      <c r="E183" s="250"/>
      <c r="F183" s="269" t="s">
        <v>413</v>
      </c>
      <c r="G183" s="250"/>
      <c r="H183" s="250" t="s">
        <v>484</v>
      </c>
      <c r="I183" s="250" t="s">
        <v>409</v>
      </c>
      <c r="J183" s="250">
        <v>50</v>
      </c>
      <c r="K183" s="291"/>
    </row>
    <row r="184" spans="2:11" ht="15" customHeight="1">
      <c r="B184" s="270"/>
      <c r="C184" s="250" t="s">
        <v>485</v>
      </c>
      <c r="D184" s="250"/>
      <c r="E184" s="250"/>
      <c r="F184" s="269" t="s">
        <v>413</v>
      </c>
      <c r="G184" s="250"/>
      <c r="H184" s="250" t="s">
        <v>486</v>
      </c>
      <c r="I184" s="250" t="s">
        <v>487</v>
      </c>
      <c r="J184" s="250"/>
      <c r="K184" s="291"/>
    </row>
    <row r="185" spans="2:11" ht="15" customHeight="1">
      <c r="B185" s="270"/>
      <c r="C185" s="250" t="s">
        <v>488</v>
      </c>
      <c r="D185" s="250"/>
      <c r="E185" s="250"/>
      <c r="F185" s="269" t="s">
        <v>413</v>
      </c>
      <c r="G185" s="250"/>
      <c r="H185" s="250" t="s">
        <v>489</v>
      </c>
      <c r="I185" s="250" t="s">
        <v>487</v>
      </c>
      <c r="J185" s="250"/>
      <c r="K185" s="291"/>
    </row>
    <row r="186" spans="2:11" ht="15" customHeight="1">
      <c r="B186" s="270"/>
      <c r="C186" s="250" t="s">
        <v>490</v>
      </c>
      <c r="D186" s="250"/>
      <c r="E186" s="250"/>
      <c r="F186" s="269" t="s">
        <v>413</v>
      </c>
      <c r="G186" s="250"/>
      <c r="H186" s="250" t="s">
        <v>491</v>
      </c>
      <c r="I186" s="250" t="s">
        <v>487</v>
      </c>
      <c r="J186" s="250"/>
      <c r="K186" s="291"/>
    </row>
    <row r="187" spans="2:11" ht="15" customHeight="1">
      <c r="B187" s="270"/>
      <c r="C187" s="303" t="s">
        <v>492</v>
      </c>
      <c r="D187" s="250"/>
      <c r="E187" s="250"/>
      <c r="F187" s="269" t="s">
        <v>413</v>
      </c>
      <c r="G187" s="250"/>
      <c r="H187" s="250" t="s">
        <v>493</v>
      </c>
      <c r="I187" s="250" t="s">
        <v>494</v>
      </c>
      <c r="J187" s="304" t="s">
        <v>495</v>
      </c>
      <c r="K187" s="291"/>
    </row>
    <row r="188" spans="2:11" ht="15" customHeight="1">
      <c r="B188" s="270"/>
      <c r="C188" s="255" t="s">
        <v>46</v>
      </c>
      <c r="D188" s="250"/>
      <c r="E188" s="250"/>
      <c r="F188" s="269" t="s">
        <v>407</v>
      </c>
      <c r="G188" s="250"/>
      <c r="H188" s="246" t="s">
        <v>496</v>
      </c>
      <c r="I188" s="250" t="s">
        <v>497</v>
      </c>
      <c r="J188" s="250"/>
      <c r="K188" s="291"/>
    </row>
    <row r="189" spans="2:11" ht="15" customHeight="1">
      <c r="B189" s="270"/>
      <c r="C189" s="255" t="s">
        <v>498</v>
      </c>
      <c r="D189" s="250"/>
      <c r="E189" s="250"/>
      <c r="F189" s="269" t="s">
        <v>407</v>
      </c>
      <c r="G189" s="250"/>
      <c r="H189" s="250" t="s">
        <v>499</v>
      </c>
      <c r="I189" s="250" t="s">
        <v>441</v>
      </c>
      <c r="J189" s="250"/>
      <c r="K189" s="291"/>
    </row>
    <row r="190" spans="2:11" ht="15" customHeight="1">
      <c r="B190" s="270"/>
      <c r="C190" s="255" t="s">
        <v>500</v>
      </c>
      <c r="D190" s="250"/>
      <c r="E190" s="250"/>
      <c r="F190" s="269" t="s">
        <v>407</v>
      </c>
      <c r="G190" s="250"/>
      <c r="H190" s="250" t="s">
        <v>501</v>
      </c>
      <c r="I190" s="250" t="s">
        <v>441</v>
      </c>
      <c r="J190" s="250"/>
      <c r="K190" s="291"/>
    </row>
    <row r="191" spans="2:11" ht="15" customHeight="1">
      <c r="B191" s="270"/>
      <c r="C191" s="255" t="s">
        <v>502</v>
      </c>
      <c r="D191" s="250"/>
      <c r="E191" s="250"/>
      <c r="F191" s="269" t="s">
        <v>413</v>
      </c>
      <c r="G191" s="250"/>
      <c r="H191" s="250" t="s">
        <v>503</v>
      </c>
      <c r="I191" s="250" t="s">
        <v>441</v>
      </c>
      <c r="J191" s="250"/>
      <c r="K191" s="291"/>
    </row>
    <row r="192" spans="2:11" ht="15" customHeight="1">
      <c r="B192" s="297"/>
      <c r="C192" s="305"/>
      <c r="D192" s="279"/>
      <c r="E192" s="279"/>
      <c r="F192" s="279"/>
      <c r="G192" s="279"/>
      <c r="H192" s="279"/>
      <c r="I192" s="279"/>
      <c r="J192" s="279"/>
      <c r="K192" s="298"/>
    </row>
    <row r="193" spans="2:11" ht="18.75" customHeight="1">
      <c r="B193" s="246"/>
      <c r="C193" s="250"/>
      <c r="D193" s="250"/>
      <c r="E193" s="250"/>
      <c r="F193" s="269"/>
      <c r="G193" s="250"/>
      <c r="H193" s="250"/>
      <c r="I193" s="250"/>
      <c r="J193" s="250"/>
      <c r="K193" s="246"/>
    </row>
    <row r="194" spans="2:11" ht="18.75" customHeight="1">
      <c r="B194" s="246"/>
      <c r="C194" s="250"/>
      <c r="D194" s="250"/>
      <c r="E194" s="250"/>
      <c r="F194" s="269"/>
      <c r="G194" s="250"/>
      <c r="H194" s="250"/>
      <c r="I194" s="250"/>
      <c r="J194" s="250"/>
      <c r="K194" s="246"/>
    </row>
    <row r="195" spans="2:11" ht="18.75" customHeight="1">
      <c r="B195" s="256"/>
      <c r="C195" s="256"/>
      <c r="D195" s="256"/>
      <c r="E195" s="256"/>
      <c r="F195" s="256"/>
      <c r="G195" s="256"/>
      <c r="H195" s="256"/>
      <c r="I195" s="256"/>
      <c r="J195" s="256"/>
      <c r="K195" s="256"/>
    </row>
    <row r="196" spans="2:11">
      <c r="B196" s="238"/>
      <c r="C196" s="239"/>
      <c r="D196" s="239"/>
      <c r="E196" s="239"/>
      <c r="F196" s="239"/>
      <c r="G196" s="239"/>
      <c r="H196" s="239"/>
      <c r="I196" s="239"/>
      <c r="J196" s="239"/>
      <c r="K196" s="240"/>
    </row>
    <row r="197" spans="2:11" ht="21">
      <c r="B197" s="241"/>
      <c r="C197" s="365" t="s">
        <v>504</v>
      </c>
      <c r="D197" s="365"/>
      <c r="E197" s="365"/>
      <c r="F197" s="365"/>
      <c r="G197" s="365"/>
      <c r="H197" s="365"/>
      <c r="I197" s="365"/>
      <c r="J197" s="365"/>
      <c r="K197" s="242"/>
    </row>
    <row r="198" spans="2:11" ht="25.5" customHeight="1">
      <c r="B198" s="241"/>
      <c r="C198" s="306" t="s">
        <v>505</v>
      </c>
      <c r="D198" s="306"/>
      <c r="E198" s="306"/>
      <c r="F198" s="306" t="s">
        <v>506</v>
      </c>
      <c r="G198" s="307"/>
      <c r="H198" s="369" t="s">
        <v>507</v>
      </c>
      <c r="I198" s="369"/>
      <c r="J198" s="369"/>
      <c r="K198" s="242"/>
    </row>
    <row r="199" spans="2:11" ht="5.25" customHeight="1">
      <c r="B199" s="270"/>
      <c r="C199" s="267"/>
      <c r="D199" s="267"/>
      <c r="E199" s="267"/>
      <c r="F199" s="267"/>
      <c r="G199" s="250"/>
      <c r="H199" s="267"/>
      <c r="I199" s="267"/>
      <c r="J199" s="267"/>
      <c r="K199" s="291"/>
    </row>
    <row r="200" spans="2:11" ht="15" customHeight="1">
      <c r="B200" s="270"/>
      <c r="C200" s="250" t="s">
        <v>497</v>
      </c>
      <c r="D200" s="250"/>
      <c r="E200" s="250"/>
      <c r="F200" s="269" t="s">
        <v>47</v>
      </c>
      <c r="G200" s="250"/>
      <c r="H200" s="370" t="s">
        <v>508</v>
      </c>
      <c r="I200" s="370"/>
      <c r="J200" s="370"/>
      <c r="K200" s="291"/>
    </row>
    <row r="201" spans="2:11" ht="15" customHeight="1">
      <c r="B201" s="270"/>
      <c r="C201" s="276"/>
      <c r="D201" s="250"/>
      <c r="E201" s="250"/>
      <c r="F201" s="269" t="s">
        <v>48</v>
      </c>
      <c r="G201" s="250"/>
      <c r="H201" s="370" t="s">
        <v>509</v>
      </c>
      <c r="I201" s="370"/>
      <c r="J201" s="370"/>
      <c r="K201" s="291"/>
    </row>
    <row r="202" spans="2:11" ht="15" customHeight="1">
      <c r="B202" s="270"/>
      <c r="C202" s="276"/>
      <c r="D202" s="250"/>
      <c r="E202" s="250"/>
      <c r="F202" s="269" t="s">
        <v>51</v>
      </c>
      <c r="G202" s="250"/>
      <c r="H202" s="370" t="s">
        <v>510</v>
      </c>
      <c r="I202" s="370"/>
      <c r="J202" s="370"/>
      <c r="K202" s="291"/>
    </row>
    <row r="203" spans="2:11" ht="15" customHeight="1">
      <c r="B203" s="270"/>
      <c r="C203" s="250"/>
      <c r="D203" s="250"/>
      <c r="E203" s="250"/>
      <c r="F203" s="269" t="s">
        <v>49</v>
      </c>
      <c r="G203" s="250"/>
      <c r="H203" s="370" t="s">
        <v>511</v>
      </c>
      <c r="I203" s="370"/>
      <c r="J203" s="370"/>
      <c r="K203" s="291"/>
    </row>
    <row r="204" spans="2:11" ht="15" customHeight="1">
      <c r="B204" s="270"/>
      <c r="C204" s="250"/>
      <c r="D204" s="250"/>
      <c r="E204" s="250"/>
      <c r="F204" s="269" t="s">
        <v>50</v>
      </c>
      <c r="G204" s="250"/>
      <c r="H204" s="370" t="s">
        <v>512</v>
      </c>
      <c r="I204" s="370"/>
      <c r="J204" s="370"/>
      <c r="K204" s="291"/>
    </row>
    <row r="205" spans="2:11" ht="15" customHeight="1">
      <c r="B205" s="270"/>
      <c r="C205" s="250"/>
      <c r="D205" s="250"/>
      <c r="E205" s="250"/>
      <c r="F205" s="269"/>
      <c r="G205" s="250"/>
      <c r="H205" s="250"/>
      <c r="I205" s="250"/>
      <c r="J205" s="250"/>
      <c r="K205" s="291"/>
    </row>
    <row r="206" spans="2:11" ht="15" customHeight="1">
      <c r="B206" s="270"/>
      <c r="C206" s="250" t="s">
        <v>453</v>
      </c>
      <c r="D206" s="250"/>
      <c r="E206" s="250"/>
      <c r="F206" s="269" t="s">
        <v>82</v>
      </c>
      <c r="G206" s="250"/>
      <c r="H206" s="370" t="s">
        <v>513</v>
      </c>
      <c r="I206" s="370"/>
      <c r="J206" s="370"/>
      <c r="K206" s="291"/>
    </row>
    <row r="207" spans="2:11" ht="15" customHeight="1">
      <c r="B207" s="270"/>
      <c r="C207" s="276"/>
      <c r="D207" s="250"/>
      <c r="E207" s="250"/>
      <c r="F207" s="269" t="s">
        <v>350</v>
      </c>
      <c r="G207" s="250"/>
      <c r="H207" s="370" t="s">
        <v>351</v>
      </c>
      <c r="I207" s="370"/>
      <c r="J207" s="370"/>
      <c r="K207" s="291"/>
    </row>
    <row r="208" spans="2:11" ht="15" customHeight="1">
      <c r="B208" s="270"/>
      <c r="C208" s="250"/>
      <c r="D208" s="250"/>
      <c r="E208" s="250"/>
      <c r="F208" s="269" t="s">
        <v>348</v>
      </c>
      <c r="G208" s="250"/>
      <c r="H208" s="370" t="s">
        <v>514</v>
      </c>
      <c r="I208" s="370"/>
      <c r="J208" s="370"/>
      <c r="K208" s="291"/>
    </row>
    <row r="209" spans="2:11" ht="15" customHeight="1">
      <c r="B209" s="308"/>
      <c r="C209" s="276"/>
      <c r="D209" s="276"/>
      <c r="E209" s="276"/>
      <c r="F209" s="269" t="s">
        <v>352</v>
      </c>
      <c r="G209" s="255"/>
      <c r="H209" s="371" t="s">
        <v>353</v>
      </c>
      <c r="I209" s="371"/>
      <c r="J209" s="371"/>
      <c r="K209" s="309"/>
    </row>
    <row r="210" spans="2:11" ht="15" customHeight="1">
      <c r="B210" s="308"/>
      <c r="C210" s="276"/>
      <c r="D210" s="276"/>
      <c r="E210" s="276"/>
      <c r="F210" s="269" t="s">
        <v>354</v>
      </c>
      <c r="G210" s="255"/>
      <c r="H210" s="371" t="s">
        <v>515</v>
      </c>
      <c r="I210" s="371"/>
      <c r="J210" s="371"/>
      <c r="K210" s="309"/>
    </row>
    <row r="211" spans="2:11" ht="15" customHeight="1">
      <c r="B211" s="308"/>
      <c r="C211" s="276"/>
      <c r="D211" s="276"/>
      <c r="E211" s="276"/>
      <c r="F211" s="310"/>
      <c r="G211" s="255"/>
      <c r="H211" s="311"/>
      <c r="I211" s="311"/>
      <c r="J211" s="311"/>
      <c r="K211" s="309"/>
    </row>
    <row r="212" spans="2:11" ht="15" customHeight="1">
      <c r="B212" s="308"/>
      <c r="C212" s="250" t="s">
        <v>477</v>
      </c>
      <c r="D212" s="276"/>
      <c r="E212" s="276"/>
      <c r="F212" s="269">
        <v>1</v>
      </c>
      <c r="G212" s="255"/>
      <c r="H212" s="371" t="s">
        <v>516</v>
      </c>
      <c r="I212" s="371"/>
      <c r="J212" s="371"/>
      <c r="K212" s="309"/>
    </row>
    <row r="213" spans="2:11" ht="15" customHeight="1">
      <c r="B213" s="308"/>
      <c r="C213" s="276"/>
      <c r="D213" s="276"/>
      <c r="E213" s="276"/>
      <c r="F213" s="269">
        <v>2</v>
      </c>
      <c r="G213" s="255"/>
      <c r="H213" s="371" t="s">
        <v>517</v>
      </c>
      <c r="I213" s="371"/>
      <c r="J213" s="371"/>
      <c r="K213" s="309"/>
    </row>
    <row r="214" spans="2:11" ht="15" customHeight="1">
      <c r="B214" s="308"/>
      <c r="C214" s="276"/>
      <c r="D214" s="276"/>
      <c r="E214" s="276"/>
      <c r="F214" s="269">
        <v>3</v>
      </c>
      <c r="G214" s="255"/>
      <c r="H214" s="371" t="s">
        <v>518</v>
      </c>
      <c r="I214" s="371"/>
      <c r="J214" s="371"/>
      <c r="K214" s="309"/>
    </row>
    <row r="215" spans="2:11" ht="15" customHeight="1">
      <c r="B215" s="308"/>
      <c r="C215" s="276"/>
      <c r="D215" s="276"/>
      <c r="E215" s="276"/>
      <c r="F215" s="269">
        <v>4</v>
      </c>
      <c r="G215" s="255"/>
      <c r="H215" s="371" t="s">
        <v>519</v>
      </c>
      <c r="I215" s="371"/>
      <c r="J215" s="371"/>
      <c r="K215" s="309"/>
    </row>
    <row r="216" spans="2:11" ht="12.75" customHeight="1">
      <c r="B216" s="312"/>
      <c r="C216" s="313"/>
      <c r="D216" s="313"/>
      <c r="E216" s="313"/>
      <c r="F216" s="313"/>
      <c r="G216" s="313"/>
      <c r="H216" s="313"/>
      <c r="I216" s="313"/>
      <c r="J216" s="313"/>
      <c r="K216" s="314"/>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1880501 - Zateplení střeš...</vt:lpstr>
      <vt:lpstr>Pokyny pro vyplnění</vt:lpstr>
      <vt:lpstr>'1880501 - Zateplení střeš...'!Názvy_tisku</vt:lpstr>
      <vt:lpstr>'Rekapitulace stavby'!Názvy_tisku</vt:lpstr>
      <vt:lpstr>'1880501 - Zateplení střeš...'!Oblast_tisku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w0323hej</cp:lastModifiedBy>
  <dcterms:created xsi:type="dcterms:W3CDTF">2018-09-14T14:22:35Z</dcterms:created>
  <dcterms:modified xsi:type="dcterms:W3CDTF">2018-11-07T13:06:58Z</dcterms:modified>
</cp:coreProperties>
</file>