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pflegrovadr\Desktop\Vybudování  parkovacích stání na ul. Čujkovova 36, p.p.č. 65430, k.ú. Zábřeh nad Odrou\DPS\D_vykaz_vymer_neoceneny\"/>
    </mc:Choice>
  </mc:AlternateContent>
  <xr:revisionPtr revIDLastSave="0" documentId="13_ncr:1_{EC07511E-73BB-4879-82DC-819F8997533B}" xr6:coauthVersionLast="47" xr6:coauthVersionMax="47" xr10:uidLastSave="{00000000-0000-0000-0000-000000000000}"/>
  <bookViews>
    <workbookView xWindow="-120" yWindow="-120" windowWidth="29040" windowHeight="15720" firstSheet="2" activeTab="5" xr2:uid="{00000000-000D-0000-FFFF-FFFF00000000}"/>
  </bookViews>
  <sheets>
    <sheet name="Rekapitulace stavby" sheetId="1" r:id="rId1"/>
    <sheet name="000 - Vedlejší rozpočtové..." sheetId="2" r:id="rId2"/>
    <sheet name="SO 01 - Parkoviště a zpev..." sheetId="3" r:id="rId3"/>
    <sheet name="SO 02 - Vsakovací objekty" sheetId="4" r:id="rId4"/>
    <sheet name="SO 03 - Ochrana kabelů VO" sheetId="5" r:id="rId5"/>
    <sheet name="SO 04 - Vegetační úpravy" sheetId="6" r:id="rId6"/>
  </sheets>
  <definedNames>
    <definedName name="_xlnm._FilterDatabase" localSheetId="1" hidden="1">'000 - Vedlejší rozpočtové...'!$C$78:$K$119</definedName>
    <definedName name="_xlnm._FilterDatabase" localSheetId="2" hidden="1">'SO 01 - Parkoviště a zpev...'!$C$86:$K$320</definedName>
    <definedName name="_xlnm._FilterDatabase" localSheetId="3" hidden="1">'SO 02 - Vsakovací objekty'!$C$86:$K$187</definedName>
    <definedName name="_xlnm._FilterDatabase" localSheetId="4" hidden="1">'SO 03 - Ochrana kabelů VO'!$C$83:$K$151</definedName>
    <definedName name="_xlnm._FilterDatabase" localSheetId="5" hidden="1">'SO 04 - Vegetační úpravy'!$C$81:$K$146</definedName>
    <definedName name="_xlnm.Print_Titles" localSheetId="1">'000 - Vedlejší rozpočtové...'!$78:$78</definedName>
    <definedName name="_xlnm.Print_Titles" localSheetId="0">'Rekapitulace stavby'!$52:$52</definedName>
    <definedName name="_xlnm.Print_Titles" localSheetId="2">'SO 01 - Parkoviště a zpev...'!$86:$86</definedName>
    <definedName name="_xlnm.Print_Titles" localSheetId="3">'SO 02 - Vsakovací objekty'!$86:$86</definedName>
    <definedName name="_xlnm.Print_Titles" localSheetId="4">'SO 03 - Ochrana kabelů VO'!$83:$83</definedName>
    <definedName name="_xlnm.Print_Titles" localSheetId="5">'SO 04 - Vegetační úpravy'!$81:$81</definedName>
    <definedName name="_xlnm.Print_Area" localSheetId="1">'000 - Vedlejší rozpočtové...'!$C$4:$J$39,'000 - Vedlejší rozpočtové...'!$C$66:$K$119</definedName>
    <definedName name="_xlnm.Print_Area" localSheetId="0">'Rekapitulace stavby'!$D$4:$AO$36,'Rekapitulace stavby'!$C$42:$AQ$60</definedName>
    <definedName name="_xlnm.Print_Area" localSheetId="2">'SO 01 - Parkoviště a zpev...'!$C$4:$J$39,'SO 01 - Parkoviště a zpev...'!$C$74:$K$320</definedName>
    <definedName name="_xlnm.Print_Area" localSheetId="3">'SO 02 - Vsakovací objekty'!$C$4:$J$39,'SO 02 - Vsakovací objekty'!$C$74:$K$187</definedName>
    <definedName name="_xlnm.Print_Area" localSheetId="4">'SO 03 - Ochrana kabelů VO'!$C$4:$J$39,'SO 03 - Ochrana kabelů VO'!$C$71:$K$151</definedName>
    <definedName name="_xlnm.Print_Area" localSheetId="5">'SO 04 - Vegetační úpravy'!$C$4:$J$39,'SO 04 - Vegetační úpravy'!$C$69:$K$146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7" i="6" l="1"/>
  <c r="J36" i="6"/>
  <c r="AY59" i="1" s="1"/>
  <c r="J35" i="6"/>
  <c r="AX59" i="1"/>
  <c r="BI146" i="6"/>
  <c r="BH146" i="6"/>
  <c r="BG146" i="6"/>
  <c r="BF146" i="6"/>
  <c r="T146" i="6"/>
  <c r="R146" i="6"/>
  <c r="P146" i="6"/>
  <c r="BK146" i="6"/>
  <c r="J146" i="6"/>
  <c r="BE146" i="6" s="1"/>
  <c r="BI145" i="6"/>
  <c r="BH145" i="6"/>
  <c r="BG145" i="6"/>
  <c r="BF145" i="6"/>
  <c r="T145" i="6"/>
  <c r="T144" i="6"/>
  <c r="R145" i="6"/>
  <c r="R144" i="6" s="1"/>
  <c r="P145" i="6"/>
  <c r="P144" i="6"/>
  <c r="BK145" i="6"/>
  <c r="J145" i="6"/>
  <c r="BE145" i="6" s="1"/>
  <c r="BI141" i="6"/>
  <c r="BH141" i="6"/>
  <c r="BG141" i="6"/>
  <c r="BF141" i="6"/>
  <c r="T141" i="6"/>
  <c r="R141" i="6"/>
  <c r="P141" i="6"/>
  <c r="BK141" i="6"/>
  <c r="J141" i="6"/>
  <c r="BE141" i="6"/>
  <c r="BI139" i="6"/>
  <c r="BH139" i="6"/>
  <c r="BG139" i="6"/>
  <c r="BF139" i="6"/>
  <c r="T139" i="6"/>
  <c r="R139" i="6"/>
  <c r="P139" i="6"/>
  <c r="BK139" i="6"/>
  <c r="J139" i="6"/>
  <c r="BE139" i="6" s="1"/>
  <c r="BI136" i="6"/>
  <c r="BH136" i="6"/>
  <c r="BG136" i="6"/>
  <c r="BF136" i="6"/>
  <c r="T136" i="6"/>
  <c r="R136" i="6"/>
  <c r="P136" i="6"/>
  <c r="BK136" i="6"/>
  <c r="J136" i="6"/>
  <c r="BE136" i="6"/>
  <c r="BI134" i="6"/>
  <c r="BH134" i="6"/>
  <c r="BG134" i="6"/>
  <c r="BF134" i="6"/>
  <c r="T134" i="6"/>
  <c r="R134" i="6"/>
  <c r="P134" i="6"/>
  <c r="BK134" i="6"/>
  <c r="J134" i="6"/>
  <c r="BE134" i="6" s="1"/>
  <c r="BI132" i="6"/>
  <c r="BH132" i="6"/>
  <c r="BG132" i="6"/>
  <c r="BF132" i="6"/>
  <c r="T132" i="6"/>
  <c r="R132" i="6"/>
  <c r="P132" i="6"/>
  <c r="BK132" i="6"/>
  <c r="J132" i="6"/>
  <c r="BE132" i="6"/>
  <c r="BI130" i="6"/>
  <c r="BH130" i="6"/>
  <c r="BG130" i="6"/>
  <c r="BF130" i="6"/>
  <c r="T130" i="6"/>
  <c r="R130" i="6"/>
  <c r="P130" i="6"/>
  <c r="BK130" i="6"/>
  <c r="J130" i="6"/>
  <c r="BE130" i="6" s="1"/>
  <c r="BI128" i="6"/>
  <c r="BH128" i="6"/>
  <c r="BG128" i="6"/>
  <c r="BF128" i="6"/>
  <c r="T128" i="6"/>
  <c r="R128" i="6"/>
  <c r="P128" i="6"/>
  <c r="BK128" i="6"/>
  <c r="J128" i="6"/>
  <c r="BE128" i="6"/>
  <c r="BI125" i="6"/>
  <c r="BH125" i="6"/>
  <c r="BG125" i="6"/>
  <c r="BF125" i="6"/>
  <c r="T125" i="6"/>
  <c r="R125" i="6"/>
  <c r="P125" i="6"/>
  <c r="BK125" i="6"/>
  <c r="J125" i="6"/>
  <c r="BE125" i="6" s="1"/>
  <c r="BI124" i="6"/>
  <c r="BH124" i="6"/>
  <c r="BG124" i="6"/>
  <c r="BF124" i="6"/>
  <c r="T124" i="6"/>
  <c r="R124" i="6"/>
  <c r="P124" i="6"/>
  <c r="BK124" i="6"/>
  <c r="J124" i="6"/>
  <c r="BE124" i="6"/>
  <c r="BI121" i="6"/>
  <c r="BH121" i="6"/>
  <c r="BG121" i="6"/>
  <c r="BF121" i="6"/>
  <c r="T121" i="6"/>
  <c r="R121" i="6"/>
  <c r="P121" i="6"/>
  <c r="BK121" i="6"/>
  <c r="J121" i="6"/>
  <c r="BE121" i="6" s="1"/>
  <c r="BI120" i="6"/>
  <c r="BH120" i="6"/>
  <c r="BG120" i="6"/>
  <c r="BF120" i="6"/>
  <c r="T120" i="6"/>
  <c r="R120" i="6"/>
  <c r="P120" i="6"/>
  <c r="BK120" i="6"/>
  <c r="J120" i="6"/>
  <c r="BE120" i="6"/>
  <c r="BI117" i="6"/>
  <c r="BH117" i="6"/>
  <c r="BG117" i="6"/>
  <c r="BF117" i="6"/>
  <c r="T117" i="6"/>
  <c r="R117" i="6"/>
  <c r="P117" i="6"/>
  <c r="BK117" i="6"/>
  <c r="J117" i="6"/>
  <c r="BE117" i="6" s="1"/>
  <c r="BI115" i="6"/>
  <c r="BH115" i="6"/>
  <c r="BG115" i="6"/>
  <c r="BF115" i="6"/>
  <c r="T115" i="6"/>
  <c r="R115" i="6"/>
  <c r="P115" i="6"/>
  <c r="BK115" i="6"/>
  <c r="J115" i="6"/>
  <c r="BE115" i="6"/>
  <c r="BI113" i="6"/>
  <c r="BH113" i="6"/>
  <c r="BG113" i="6"/>
  <c r="BF113" i="6"/>
  <c r="T113" i="6"/>
  <c r="R113" i="6"/>
  <c r="P113" i="6"/>
  <c r="BK113" i="6"/>
  <c r="J113" i="6"/>
  <c r="BE113" i="6" s="1"/>
  <c r="BI112" i="6"/>
  <c r="BH112" i="6"/>
  <c r="BG112" i="6"/>
  <c r="BF112" i="6"/>
  <c r="T112" i="6"/>
  <c r="R112" i="6"/>
  <c r="P112" i="6"/>
  <c r="BK112" i="6"/>
  <c r="J112" i="6"/>
  <c r="BE112" i="6"/>
  <c r="BI111" i="6"/>
  <c r="BH111" i="6"/>
  <c r="BG111" i="6"/>
  <c r="BF111" i="6"/>
  <c r="T111" i="6"/>
  <c r="R111" i="6"/>
  <c r="P111" i="6"/>
  <c r="BK111" i="6"/>
  <c r="J111" i="6"/>
  <c r="BE111" i="6" s="1"/>
  <c r="BI108" i="6"/>
  <c r="BH108" i="6"/>
  <c r="BG108" i="6"/>
  <c r="BF108" i="6"/>
  <c r="T108" i="6"/>
  <c r="R108" i="6"/>
  <c r="P108" i="6"/>
  <c r="BK108" i="6"/>
  <c r="J108" i="6"/>
  <c r="BE108" i="6"/>
  <c r="BI105" i="6"/>
  <c r="BH105" i="6"/>
  <c r="BG105" i="6"/>
  <c r="BF105" i="6"/>
  <c r="T105" i="6"/>
  <c r="R105" i="6"/>
  <c r="P105" i="6"/>
  <c r="BK105" i="6"/>
  <c r="J105" i="6"/>
  <c r="BE105" i="6" s="1"/>
  <c r="BI102" i="6"/>
  <c r="BH102" i="6"/>
  <c r="BG102" i="6"/>
  <c r="BF102" i="6"/>
  <c r="T102" i="6"/>
  <c r="R102" i="6"/>
  <c r="P102" i="6"/>
  <c r="BK102" i="6"/>
  <c r="J102" i="6"/>
  <c r="BE102" i="6"/>
  <c r="BI100" i="6"/>
  <c r="BH100" i="6"/>
  <c r="BG100" i="6"/>
  <c r="BF100" i="6"/>
  <c r="T100" i="6"/>
  <c r="R100" i="6"/>
  <c r="P100" i="6"/>
  <c r="BK100" i="6"/>
  <c r="J100" i="6"/>
  <c r="BE100" i="6" s="1"/>
  <c r="BI99" i="6"/>
  <c r="BH99" i="6"/>
  <c r="BG99" i="6"/>
  <c r="BF99" i="6"/>
  <c r="T99" i="6"/>
  <c r="R99" i="6"/>
  <c r="P99" i="6"/>
  <c r="BK99" i="6"/>
  <c r="J99" i="6"/>
  <c r="BE99" i="6"/>
  <c r="BI98" i="6"/>
  <c r="BH98" i="6"/>
  <c r="BG98" i="6"/>
  <c r="BF98" i="6"/>
  <c r="T98" i="6"/>
  <c r="R98" i="6"/>
  <c r="P98" i="6"/>
  <c r="BK98" i="6"/>
  <c r="J98" i="6"/>
  <c r="BE98" i="6" s="1"/>
  <c r="BI95" i="6"/>
  <c r="BH95" i="6"/>
  <c r="BG95" i="6"/>
  <c r="BF95" i="6"/>
  <c r="T95" i="6"/>
  <c r="R95" i="6"/>
  <c r="R84" i="6" s="1"/>
  <c r="R83" i="6" s="1"/>
  <c r="R82" i="6" s="1"/>
  <c r="P95" i="6"/>
  <c r="BK95" i="6"/>
  <c r="J95" i="6"/>
  <c r="BE95" i="6"/>
  <c r="BI94" i="6"/>
  <c r="BH94" i="6"/>
  <c r="BG94" i="6"/>
  <c r="BF94" i="6"/>
  <c r="T94" i="6"/>
  <c r="R94" i="6"/>
  <c r="P94" i="6"/>
  <c r="BK94" i="6"/>
  <c r="J94" i="6"/>
  <c r="BE94" i="6" s="1"/>
  <c r="BI92" i="6"/>
  <c r="BH92" i="6"/>
  <c r="BG92" i="6"/>
  <c r="BF92" i="6"/>
  <c r="T92" i="6"/>
  <c r="R92" i="6"/>
  <c r="P92" i="6"/>
  <c r="P84" i="6" s="1"/>
  <c r="P83" i="6" s="1"/>
  <c r="P82" i="6" s="1"/>
  <c r="AU59" i="1" s="1"/>
  <c r="BK92" i="6"/>
  <c r="J92" i="6"/>
  <c r="BE92" i="6"/>
  <c r="BI91" i="6"/>
  <c r="BH91" i="6"/>
  <c r="BG91" i="6"/>
  <c r="BF91" i="6"/>
  <c r="T91" i="6"/>
  <c r="R91" i="6"/>
  <c r="P91" i="6"/>
  <c r="BK91" i="6"/>
  <c r="J91" i="6"/>
  <c r="BE91" i="6" s="1"/>
  <c r="BI90" i="6"/>
  <c r="BH90" i="6"/>
  <c r="BG90" i="6"/>
  <c r="BF90" i="6"/>
  <c r="T90" i="6"/>
  <c r="R90" i="6"/>
  <c r="P90" i="6"/>
  <c r="BK90" i="6"/>
  <c r="J90" i="6"/>
  <c r="BE90" i="6"/>
  <c r="BI89" i="6"/>
  <c r="BH89" i="6"/>
  <c r="BG89" i="6"/>
  <c r="BF89" i="6"/>
  <c r="T89" i="6"/>
  <c r="R89" i="6"/>
  <c r="P89" i="6"/>
  <c r="BK89" i="6"/>
  <c r="J89" i="6"/>
  <c r="BE89" i="6" s="1"/>
  <c r="BI87" i="6"/>
  <c r="BH87" i="6"/>
  <c r="BG87" i="6"/>
  <c r="BF87" i="6"/>
  <c r="T87" i="6"/>
  <c r="R87" i="6"/>
  <c r="P87" i="6"/>
  <c r="BK87" i="6"/>
  <c r="J87" i="6"/>
  <c r="BE87" i="6"/>
  <c r="BI85" i="6"/>
  <c r="BH85" i="6"/>
  <c r="F36" i="6"/>
  <c r="BC59" i="1" s="1"/>
  <c r="BG85" i="6"/>
  <c r="BF85" i="6"/>
  <c r="T85" i="6"/>
  <c r="T84" i="6"/>
  <c r="T83" i="6" s="1"/>
  <c r="T82" i="6" s="1"/>
  <c r="R85" i="6"/>
  <c r="P85" i="6"/>
  <c r="BK85" i="6"/>
  <c r="BK84" i="6" s="1"/>
  <c r="J85" i="6"/>
  <c r="BE85" i="6" s="1"/>
  <c r="J78" i="6"/>
  <c r="F78" i="6"/>
  <c r="F76" i="6"/>
  <c r="E74" i="6"/>
  <c r="J54" i="6"/>
  <c r="F54" i="6"/>
  <c r="F52" i="6"/>
  <c r="E50" i="6"/>
  <c r="J24" i="6"/>
  <c r="E24" i="6"/>
  <c r="J23" i="6"/>
  <c r="J18" i="6"/>
  <c r="E18" i="6"/>
  <c r="J17" i="6"/>
  <c r="J12" i="6"/>
  <c r="E7" i="6"/>
  <c r="E48" i="6" s="1"/>
  <c r="E72" i="6"/>
  <c r="J37" i="5"/>
  <c r="J36" i="5"/>
  <c r="AY58" i="1"/>
  <c r="J35" i="5"/>
  <c r="AX58" i="1" s="1"/>
  <c r="BI150" i="5"/>
  <c r="BH150" i="5"/>
  <c r="BG150" i="5"/>
  <c r="BF150" i="5"/>
  <c r="T150" i="5"/>
  <c r="R150" i="5"/>
  <c r="P150" i="5"/>
  <c r="BK150" i="5"/>
  <c r="J150" i="5"/>
  <c r="BE150" i="5"/>
  <c r="BI148" i="5"/>
  <c r="BH148" i="5"/>
  <c r="BG148" i="5"/>
  <c r="BF148" i="5"/>
  <c r="T148" i="5"/>
  <c r="R148" i="5"/>
  <c r="P148" i="5"/>
  <c r="BK148" i="5"/>
  <c r="J148" i="5"/>
  <c r="BE148" i="5" s="1"/>
  <c r="BI145" i="5"/>
  <c r="BH145" i="5"/>
  <c r="BG145" i="5"/>
  <c r="BF145" i="5"/>
  <c r="T145" i="5"/>
  <c r="R145" i="5"/>
  <c r="P145" i="5"/>
  <c r="BK145" i="5"/>
  <c r="J145" i="5"/>
  <c r="BE145" i="5" s="1"/>
  <c r="BI143" i="5"/>
  <c r="BH143" i="5"/>
  <c r="BG143" i="5"/>
  <c r="BF143" i="5"/>
  <c r="T143" i="5"/>
  <c r="R143" i="5"/>
  <c r="P143" i="5"/>
  <c r="BK143" i="5"/>
  <c r="J143" i="5"/>
  <c r="BE143" i="5" s="1"/>
  <c r="BI142" i="5"/>
  <c r="BH142" i="5"/>
  <c r="BG142" i="5"/>
  <c r="BF142" i="5"/>
  <c r="T142" i="5"/>
  <c r="R142" i="5"/>
  <c r="P142" i="5"/>
  <c r="BK142" i="5"/>
  <c r="J142" i="5"/>
  <c r="BE142" i="5"/>
  <c r="BI141" i="5"/>
  <c r="BH141" i="5"/>
  <c r="BG141" i="5"/>
  <c r="BF141" i="5"/>
  <c r="T141" i="5"/>
  <c r="R141" i="5"/>
  <c r="P141" i="5"/>
  <c r="BK141" i="5"/>
  <c r="J141" i="5"/>
  <c r="BE141" i="5" s="1"/>
  <c r="BI139" i="5"/>
  <c r="BH139" i="5"/>
  <c r="BG139" i="5"/>
  <c r="BF139" i="5"/>
  <c r="T139" i="5"/>
  <c r="R139" i="5"/>
  <c r="P139" i="5"/>
  <c r="BK139" i="5"/>
  <c r="J139" i="5"/>
  <c r="BE139" i="5"/>
  <c r="BI135" i="5"/>
  <c r="BH135" i="5"/>
  <c r="BG135" i="5"/>
  <c r="BF135" i="5"/>
  <c r="T135" i="5"/>
  <c r="R135" i="5"/>
  <c r="P135" i="5"/>
  <c r="BK135" i="5"/>
  <c r="J135" i="5"/>
  <c r="BE135" i="5" s="1"/>
  <c r="BI133" i="5"/>
  <c r="BH133" i="5"/>
  <c r="BG133" i="5"/>
  <c r="BF133" i="5"/>
  <c r="T133" i="5"/>
  <c r="T132" i="5" s="1"/>
  <c r="R133" i="5"/>
  <c r="P133" i="5"/>
  <c r="P132" i="5" s="1"/>
  <c r="BK133" i="5"/>
  <c r="J133" i="5"/>
  <c r="BE133" i="5" s="1"/>
  <c r="BI129" i="5"/>
  <c r="BH129" i="5"/>
  <c r="BG129" i="5"/>
  <c r="BF129" i="5"/>
  <c r="T129" i="5"/>
  <c r="R129" i="5"/>
  <c r="P129" i="5"/>
  <c r="BK129" i="5"/>
  <c r="J129" i="5"/>
  <c r="BE129" i="5"/>
  <c r="BI126" i="5"/>
  <c r="BH126" i="5"/>
  <c r="BG126" i="5"/>
  <c r="BF126" i="5"/>
  <c r="T126" i="5"/>
  <c r="R126" i="5"/>
  <c r="P126" i="5"/>
  <c r="BK126" i="5"/>
  <c r="J126" i="5"/>
  <c r="BE126" i="5" s="1"/>
  <c r="BI123" i="5"/>
  <c r="BH123" i="5"/>
  <c r="BG123" i="5"/>
  <c r="BF123" i="5"/>
  <c r="T123" i="5"/>
  <c r="R123" i="5"/>
  <c r="P123" i="5"/>
  <c r="BK123" i="5"/>
  <c r="J123" i="5"/>
  <c r="BE123" i="5" s="1"/>
  <c r="BI120" i="5"/>
  <c r="BH120" i="5"/>
  <c r="BG120" i="5"/>
  <c r="BF120" i="5"/>
  <c r="T120" i="5"/>
  <c r="R120" i="5"/>
  <c r="P120" i="5"/>
  <c r="BK120" i="5"/>
  <c r="J120" i="5"/>
  <c r="BE120" i="5" s="1"/>
  <c r="BI116" i="5"/>
  <c r="BH116" i="5"/>
  <c r="BG116" i="5"/>
  <c r="BF116" i="5"/>
  <c r="T116" i="5"/>
  <c r="R116" i="5"/>
  <c r="P116" i="5"/>
  <c r="BK116" i="5"/>
  <c r="J116" i="5"/>
  <c r="BE116" i="5"/>
  <c r="BI115" i="5"/>
  <c r="BH115" i="5"/>
  <c r="BG115" i="5"/>
  <c r="BF115" i="5"/>
  <c r="T115" i="5"/>
  <c r="R115" i="5"/>
  <c r="P115" i="5"/>
  <c r="BK115" i="5"/>
  <c r="BK100" i="5" s="1"/>
  <c r="J115" i="5"/>
  <c r="BE115" i="5" s="1"/>
  <c r="BI114" i="5"/>
  <c r="BH114" i="5"/>
  <c r="BG114" i="5"/>
  <c r="BF114" i="5"/>
  <c r="T114" i="5"/>
  <c r="R114" i="5"/>
  <c r="P114" i="5"/>
  <c r="BK114" i="5"/>
  <c r="J114" i="5"/>
  <c r="BE114" i="5"/>
  <c r="BI113" i="5"/>
  <c r="BH113" i="5"/>
  <c r="BG113" i="5"/>
  <c r="BF113" i="5"/>
  <c r="T113" i="5"/>
  <c r="R113" i="5"/>
  <c r="P113" i="5"/>
  <c r="BK113" i="5"/>
  <c r="J113" i="5"/>
  <c r="BE113" i="5" s="1"/>
  <c r="BI112" i="5"/>
  <c r="BH112" i="5"/>
  <c r="BG112" i="5"/>
  <c r="BF112" i="5"/>
  <c r="T112" i="5"/>
  <c r="R112" i="5"/>
  <c r="P112" i="5"/>
  <c r="BK112" i="5"/>
  <c r="J112" i="5"/>
  <c r="BE112" i="5"/>
  <c r="BI111" i="5"/>
  <c r="BH111" i="5"/>
  <c r="BG111" i="5"/>
  <c r="BF111" i="5"/>
  <c r="T111" i="5"/>
  <c r="R111" i="5"/>
  <c r="P111" i="5"/>
  <c r="BK111" i="5"/>
  <c r="J111" i="5"/>
  <c r="BE111" i="5" s="1"/>
  <c r="BI109" i="5"/>
  <c r="BH109" i="5"/>
  <c r="BG109" i="5"/>
  <c r="BF109" i="5"/>
  <c r="T109" i="5"/>
  <c r="R109" i="5"/>
  <c r="P109" i="5"/>
  <c r="BK109" i="5"/>
  <c r="J109" i="5"/>
  <c r="BE109" i="5" s="1"/>
  <c r="BI107" i="5"/>
  <c r="BH107" i="5"/>
  <c r="BG107" i="5"/>
  <c r="BF107" i="5"/>
  <c r="T107" i="5"/>
  <c r="R107" i="5"/>
  <c r="P107" i="5"/>
  <c r="BK107" i="5"/>
  <c r="J107" i="5"/>
  <c r="BE107" i="5" s="1"/>
  <c r="BI103" i="5"/>
  <c r="BH103" i="5"/>
  <c r="BG103" i="5"/>
  <c r="BF103" i="5"/>
  <c r="T103" i="5"/>
  <c r="R103" i="5"/>
  <c r="P103" i="5"/>
  <c r="BK103" i="5"/>
  <c r="J103" i="5"/>
  <c r="BE103" i="5"/>
  <c r="BI101" i="5"/>
  <c r="BH101" i="5"/>
  <c r="BG101" i="5"/>
  <c r="BF101" i="5"/>
  <c r="T101" i="5"/>
  <c r="R101" i="5"/>
  <c r="P101" i="5"/>
  <c r="P100" i="5" s="1"/>
  <c r="P99" i="5" s="1"/>
  <c r="BK101" i="5"/>
  <c r="J100" i="5"/>
  <c r="J63" i="5" s="1"/>
  <c r="J101" i="5"/>
  <c r="BE101" i="5" s="1"/>
  <c r="BI98" i="5"/>
  <c r="BH98" i="5"/>
  <c r="BG98" i="5"/>
  <c r="BF98" i="5"/>
  <c r="T98" i="5"/>
  <c r="R98" i="5"/>
  <c r="P98" i="5"/>
  <c r="BK98" i="5"/>
  <c r="J98" i="5"/>
  <c r="BE98" i="5"/>
  <c r="BI97" i="5"/>
  <c r="BH97" i="5"/>
  <c r="BG97" i="5"/>
  <c r="BF97" i="5"/>
  <c r="T97" i="5"/>
  <c r="R97" i="5"/>
  <c r="P97" i="5"/>
  <c r="BK97" i="5"/>
  <c r="J97" i="5"/>
  <c r="BE97" i="5"/>
  <c r="BI96" i="5"/>
  <c r="BH96" i="5"/>
  <c r="BG96" i="5"/>
  <c r="BF96" i="5"/>
  <c r="T96" i="5"/>
  <c r="R96" i="5"/>
  <c r="P96" i="5"/>
  <c r="BK96" i="5"/>
  <c r="J96" i="5"/>
  <c r="BE96" i="5"/>
  <c r="BI95" i="5"/>
  <c r="BH95" i="5"/>
  <c r="BG95" i="5"/>
  <c r="BF95" i="5"/>
  <c r="T95" i="5"/>
  <c r="R95" i="5"/>
  <c r="P95" i="5"/>
  <c r="BK95" i="5"/>
  <c r="J95" i="5"/>
  <c r="BE95" i="5"/>
  <c r="BI94" i="5"/>
  <c r="BH94" i="5"/>
  <c r="BG94" i="5"/>
  <c r="BF94" i="5"/>
  <c r="T94" i="5"/>
  <c r="R94" i="5"/>
  <c r="P94" i="5"/>
  <c r="BK94" i="5"/>
  <c r="J94" i="5"/>
  <c r="BE94" i="5"/>
  <c r="BI93" i="5"/>
  <c r="BH93" i="5"/>
  <c r="BG93" i="5"/>
  <c r="BF93" i="5"/>
  <c r="T93" i="5"/>
  <c r="R93" i="5"/>
  <c r="P93" i="5"/>
  <c r="BK93" i="5"/>
  <c r="J93" i="5"/>
  <c r="BE93" i="5"/>
  <c r="BI92" i="5"/>
  <c r="BH92" i="5"/>
  <c r="BG92" i="5"/>
  <c r="BF92" i="5"/>
  <c r="T92" i="5"/>
  <c r="R92" i="5"/>
  <c r="P92" i="5"/>
  <c r="BK92" i="5"/>
  <c r="J92" i="5"/>
  <c r="BE92" i="5"/>
  <c r="BI91" i="5"/>
  <c r="BH91" i="5"/>
  <c r="BG91" i="5"/>
  <c r="BF91" i="5"/>
  <c r="J34" i="5" s="1"/>
  <c r="AW58" i="1" s="1"/>
  <c r="T91" i="5"/>
  <c r="R91" i="5"/>
  <c r="P91" i="5"/>
  <c r="P86" i="5" s="1"/>
  <c r="P85" i="5" s="1"/>
  <c r="P84" i="5" s="1"/>
  <c r="AU58" i="1" s="1"/>
  <c r="BK91" i="5"/>
  <c r="J91" i="5"/>
  <c r="BE91" i="5"/>
  <c r="BI89" i="5"/>
  <c r="BH89" i="5"/>
  <c r="BG89" i="5"/>
  <c r="BF89" i="5"/>
  <c r="T89" i="5"/>
  <c r="R89" i="5"/>
  <c r="P89" i="5"/>
  <c r="BK89" i="5"/>
  <c r="J89" i="5"/>
  <c r="BE89" i="5"/>
  <c r="BI87" i="5"/>
  <c r="BH87" i="5"/>
  <c r="BG87" i="5"/>
  <c r="F35" i="5" s="1"/>
  <c r="BB58" i="1" s="1"/>
  <c r="BF87" i="5"/>
  <c r="T87" i="5"/>
  <c r="T86" i="5" s="1"/>
  <c r="T85" i="5" s="1"/>
  <c r="R87" i="5"/>
  <c r="R86" i="5"/>
  <c r="R85" i="5" s="1"/>
  <c r="P87" i="5"/>
  <c r="BK87" i="5"/>
  <c r="BK86" i="5" s="1"/>
  <c r="J87" i="5"/>
  <c r="BE87" i="5"/>
  <c r="J80" i="5"/>
  <c r="F80" i="5"/>
  <c r="F78" i="5"/>
  <c r="E76" i="5"/>
  <c r="J54" i="5"/>
  <c r="F54" i="5"/>
  <c r="F52" i="5"/>
  <c r="E50" i="5"/>
  <c r="J24" i="5"/>
  <c r="E24" i="5"/>
  <c r="J23" i="5"/>
  <c r="J18" i="5"/>
  <c r="E18" i="5"/>
  <c r="F81" i="5" s="1"/>
  <c r="F55" i="5"/>
  <c r="J17" i="5"/>
  <c r="J12" i="5"/>
  <c r="J78" i="5" s="1"/>
  <c r="J52" i="5"/>
  <c r="E7" i="5"/>
  <c r="J37" i="4"/>
  <c r="J36" i="4"/>
  <c r="AY57" i="1" s="1"/>
  <c r="J35" i="4"/>
  <c r="AX57" i="1"/>
  <c r="BI187" i="4"/>
  <c r="BH187" i="4"/>
  <c r="BG187" i="4"/>
  <c r="BF187" i="4"/>
  <c r="T187" i="4"/>
  <c r="R187" i="4"/>
  <c r="P187" i="4"/>
  <c r="BK187" i="4"/>
  <c r="J187" i="4"/>
  <c r="BE187" i="4" s="1"/>
  <c r="BI186" i="4"/>
  <c r="BH186" i="4"/>
  <c r="BG186" i="4"/>
  <c r="BF186" i="4"/>
  <c r="T186" i="4"/>
  <c r="R186" i="4"/>
  <c r="R184" i="4" s="1"/>
  <c r="P186" i="4"/>
  <c r="BK186" i="4"/>
  <c r="J186" i="4"/>
  <c r="BE186" i="4"/>
  <c r="BI185" i="4"/>
  <c r="BH185" i="4"/>
  <c r="BG185" i="4"/>
  <c r="BF185" i="4"/>
  <c r="T185" i="4"/>
  <c r="R185" i="4"/>
  <c r="P185" i="4"/>
  <c r="BK185" i="4"/>
  <c r="BK184" i="4"/>
  <c r="J184" i="4" s="1"/>
  <c r="J67" i="4" s="1"/>
  <c r="J185" i="4"/>
  <c r="BE185" i="4" s="1"/>
  <c r="BI181" i="4"/>
  <c r="BH181" i="4"/>
  <c r="BG181" i="4"/>
  <c r="BF181" i="4"/>
  <c r="T181" i="4"/>
  <c r="R181" i="4"/>
  <c r="P181" i="4"/>
  <c r="BK181" i="4"/>
  <c r="J181" i="4"/>
  <c r="BE181" i="4" s="1"/>
  <c r="BI178" i="4"/>
  <c r="BH178" i="4"/>
  <c r="BG178" i="4"/>
  <c r="BF178" i="4"/>
  <c r="T178" i="4"/>
  <c r="R178" i="4"/>
  <c r="P178" i="4"/>
  <c r="BK178" i="4"/>
  <c r="J178" i="4"/>
  <c r="BE178" i="4"/>
  <c r="BI175" i="4"/>
  <c r="BH175" i="4"/>
  <c r="BG175" i="4"/>
  <c r="BF175" i="4"/>
  <c r="T175" i="4"/>
  <c r="R175" i="4"/>
  <c r="P175" i="4"/>
  <c r="BK175" i="4"/>
  <c r="J175" i="4"/>
  <c r="BE175" i="4" s="1"/>
  <c r="BI173" i="4"/>
  <c r="BH173" i="4"/>
  <c r="BG173" i="4"/>
  <c r="BF173" i="4"/>
  <c r="T173" i="4"/>
  <c r="R173" i="4"/>
  <c r="P173" i="4"/>
  <c r="BK173" i="4"/>
  <c r="J173" i="4"/>
  <c r="BE173" i="4"/>
  <c r="BI171" i="4"/>
  <c r="BH171" i="4"/>
  <c r="BG171" i="4"/>
  <c r="BF171" i="4"/>
  <c r="T171" i="4"/>
  <c r="R171" i="4"/>
  <c r="P171" i="4"/>
  <c r="BK171" i="4"/>
  <c r="J171" i="4"/>
  <c r="BE171" i="4" s="1"/>
  <c r="BI170" i="4"/>
  <c r="BH170" i="4"/>
  <c r="BG170" i="4"/>
  <c r="BF170" i="4"/>
  <c r="T170" i="4"/>
  <c r="R170" i="4"/>
  <c r="P170" i="4"/>
  <c r="BK170" i="4"/>
  <c r="J170" i="4"/>
  <c r="BE170" i="4"/>
  <c r="BI169" i="4"/>
  <c r="BH169" i="4"/>
  <c r="BG169" i="4"/>
  <c r="BF169" i="4"/>
  <c r="T169" i="4"/>
  <c r="R169" i="4"/>
  <c r="P169" i="4"/>
  <c r="BK169" i="4"/>
  <c r="J169" i="4"/>
  <c r="BE169" i="4" s="1"/>
  <c r="BI168" i="4"/>
  <c r="BH168" i="4"/>
  <c r="BG168" i="4"/>
  <c r="BF168" i="4"/>
  <c r="T168" i="4"/>
  <c r="R168" i="4"/>
  <c r="P168" i="4"/>
  <c r="BK168" i="4"/>
  <c r="J168" i="4"/>
  <c r="BE168" i="4"/>
  <c r="BI167" i="4"/>
  <c r="BH167" i="4"/>
  <c r="BG167" i="4"/>
  <c r="BF167" i="4"/>
  <c r="T167" i="4"/>
  <c r="R167" i="4"/>
  <c r="P167" i="4"/>
  <c r="BK167" i="4"/>
  <c r="J167" i="4"/>
  <c r="BE167" i="4" s="1"/>
  <c r="BI166" i="4"/>
  <c r="BH166" i="4"/>
  <c r="BG166" i="4"/>
  <c r="BF166" i="4"/>
  <c r="T166" i="4"/>
  <c r="R166" i="4"/>
  <c r="P166" i="4"/>
  <c r="BK166" i="4"/>
  <c r="J166" i="4"/>
  <c r="BE166" i="4"/>
  <c r="BI165" i="4"/>
  <c r="BH165" i="4"/>
  <c r="BG165" i="4"/>
  <c r="BF165" i="4"/>
  <c r="T165" i="4"/>
  <c r="R165" i="4"/>
  <c r="P165" i="4"/>
  <c r="BK165" i="4"/>
  <c r="J165" i="4"/>
  <c r="BE165" i="4" s="1"/>
  <c r="BI164" i="4"/>
  <c r="BH164" i="4"/>
  <c r="BG164" i="4"/>
  <c r="BF164" i="4"/>
  <c r="T164" i="4"/>
  <c r="R164" i="4"/>
  <c r="P164" i="4"/>
  <c r="BK164" i="4"/>
  <c r="J164" i="4"/>
  <c r="BE164" i="4"/>
  <c r="BI163" i="4"/>
  <c r="BH163" i="4"/>
  <c r="BG163" i="4"/>
  <c r="BF163" i="4"/>
  <c r="T163" i="4"/>
  <c r="R163" i="4"/>
  <c r="P163" i="4"/>
  <c r="BK163" i="4"/>
  <c r="J163" i="4"/>
  <c r="BE163" i="4" s="1"/>
  <c r="BI162" i="4"/>
  <c r="BH162" i="4"/>
  <c r="BG162" i="4"/>
  <c r="BF162" i="4"/>
  <c r="T162" i="4"/>
  <c r="R162" i="4"/>
  <c r="R159" i="4" s="1"/>
  <c r="P162" i="4"/>
  <c r="BK162" i="4"/>
  <c r="J162" i="4"/>
  <c r="BE162" i="4"/>
  <c r="BI160" i="4"/>
  <c r="BH160" i="4"/>
  <c r="BG160" i="4"/>
  <c r="BF160" i="4"/>
  <c r="T160" i="4"/>
  <c r="R160" i="4"/>
  <c r="P160" i="4"/>
  <c r="BK160" i="4"/>
  <c r="J160" i="4"/>
  <c r="BE160" i="4" s="1"/>
  <c r="BI157" i="4"/>
  <c r="BH157" i="4"/>
  <c r="BG157" i="4"/>
  <c r="BF157" i="4"/>
  <c r="T157" i="4"/>
  <c r="R157" i="4"/>
  <c r="P157" i="4"/>
  <c r="BK157" i="4"/>
  <c r="J157" i="4"/>
  <c r="BE157" i="4" s="1"/>
  <c r="BI155" i="4"/>
  <c r="BH155" i="4"/>
  <c r="BG155" i="4"/>
  <c r="BF155" i="4"/>
  <c r="T155" i="4"/>
  <c r="T154" i="4"/>
  <c r="R155" i="4"/>
  <c r="R154" i="4" s="1"/>
  <c r="P155" i="4"/>
  <c r="P154" i="4"/>
  <c r="BK155" i="4"/>
  <c r="BK154" i="4" s="1"/>
  <c r="J154" i="4" s="1"/>
  <c r="J65" i="4" s="1"/>
  <c r="J155" i="4"/>
  <c r="BE155" i="4"/>
  <c r="BI152" i="4"/>
  <c r="BH152" i="4"/>
  <c r="BG152" i="4"/>
  <c r="BF152" i="4"/>
  <c r="T152" i="4"/>
  <c r="R152" i="4"/>
  <c r="R149" i="4" s="1"/>
  <c r="P152" i="4"/>
  <c r="BK152" i="4"/>
  <c r="J152" i="4"/>
  <c r="BE152" i="4"/>
  <c r="BI150" i="4"/>
  <c r="BH150" i="4"/>
  <c r="BG150" i="4"/>
  <c r="BF150" i="4"/>
  <c r="T150" i="4"/>
  <c r="T149" i="4" s="1"/>
  <c r="R150" i="4"/>
  <c r="P150" i="4"/>
  <c r="P149" i="4" s="1"/>
  <c r="BK150" i="4"/>
  <c r="BK149" i="4"/>
  <c r="J149" i="4"/>
  <c r="J64" i="4" s="1"/>
  <c r="J150" i="4"/>
  <c r="BE150" i="4"/>
  <c r="BI148" i="4"/>
  <c r="BH148" i="4"/>
  <c r="BG148" i="4"/>
  <c r="BF148" i="4"/>
  <c r="T148" i="4"/>
  <c r="T147" i="4" s="1"/>
  <c r="R148" i="4"/>
  <c r="R147" i="4"/>
  <c r="P148" i="4"/>
  <c r="P147" i="4" s="1"/>
  <c r="BK148" i="4"/>
  <c r="BK147" i="4"/>
  <c r="J147" i="4" s="1"/>
  <c r="J148" i="4"/>
  <c r="BE148" i="4"/>
  <c r="J63" i="4"/>
  <c r="BI145" i="4"/>
  <c r="BH145" i="4"/>
  <c r="BG145" i="4"/>
  <c r="BF145" i="4"/>
  <c r="T145" i="4"/>
  <c r="R145" i="4"/>
  <c r="P145" i="4"/>
  <c r="BK145" i="4"/>
  <c r="J145" i="4"/>
  <c r="BE145" i="4" s="1"/>
  <c r="BI144" i="4"/>
  <c r="BH144" i="4"/>
  <c r="BG144" i="4"/>
  <c r="BF144" i="4"/>
  <c r="T144" i="4"/>
  <c r="R144" i="4"/>
  <c r="P144" i="4"/>
  <c r="BK144" i="4"/>
  <c r="J144" i="4"/>
  <c r="BE144" i="4"/>
  <c r="BI142" i="4"/>
  <c r="BH142" i="4"/>
  <c r="BG142" i="4"/>
  <c r="BF142" i="4"/>
  <c r="T142" i="4"/>
  <c r="R142" i="4"/>
  <c r="P142" i="4"/>
  <c r="BK142" i="4"/>
  <c r="J142" i="4"/>
  <c r="BE142" i="4" s="1"/>
  <c r="BI140" i="4"/>
  <c r="BH140" i="4"/>
  <c r="BG140" i="4"/>
  <c r="BF140" i="4"/>
  <c r="T140" i="4"/>
  <c r="R140" i="4"/>
  <c r="P140" i="4"/>
  <c r="BK140" i="4"/>
  <c r="J140" i="4"/>
  <c r="BE140" i="4"/>
  <c r="BI139" i="4"/>
  <c r="BH139" i="4"/>
  <c r="BG139" i="4"/>
  <c r="BF139" i="4"/>
  <c r="T139" i="4"/>
  <c r="R139" i="4"/>
  <c r="P139" i="4"/>
  <c r="BK139" i="4"/>
  <c r="J139" i="4"/>
  <c r="BE139" i="4" s="1"/>
  <c r="BI138" i="4"/>
  <c r="BH138" i="4"/>
  <c r="BG138" i="4"/>
  <c r="BF138" i="4"/>
  <c r="T138" i="4"/>
  <c r="R138" i="4"/>
  <c r="P138" i="4"/>
  <c r="BK138" i="4"/>
  <c r="J138" i="4"/>
  <c r="BE138" i="4"/>
  <c r="BI137" i="4"/>
  <c r="BH137" i="4"/>
  <c r="BG137" i="4"/>
  <c r="BF137" i="4"/>
  <c r="T137" i="4"/>
  <c r="R137" i="4"/>
  <c r="P137" i="4"/>
  <c r="BK137" i="4"/>
  <c r="J137" i="4"/>
  <c r="BE137" i="4" s="1"/>
  <c r="BI136" i="4"/>
  <c r="BH136" i="4"/>
  <c r="BG136" i="4"/>
  <c r="BF136" i="4"/>
  <c r="T136" i="4"/>
  <c r="R136" i="4"/>
  <c r="P136" i="4"/>
  <c r="BK136" i="4"/>
  <c r="J136" i="4"/>
  <c r="BE136" i="4"/>
  <c r="BI135" i="4"/>
  <c r="BH135" i="4"/>
  <c r="BG135" i="4"/>
  <c r="BF135" i="4"/>
  <c r="T135" i="4"/>
  <c r="R135" i="4"/>
  <c r="P135" i="4"/>
  <c r="BK135" i="4"/>
  <c r="J135" i="4"/>
  <c r="BE135" i="4" s="1"/>
  <c r="BI133" i="4"/>
  <c r="BH133" i="4"/>
  <c r="BG133" i="4"/>
  <c r="F35" i="4" s="1"/>
  <c r="BB57" i="1" s="1"/>
  <c r="BF133" i="4"/>
  <c r="T133" i="4"/>
  <c r="R133" i="4"/>
  <c r="P133" i="4"/>
  <c r="P128" i="4" s="1"/>
  <c r="BK133" i="4"/>
  <c r="J133" i="4"/>
  <c r="BE133" i="4"/>
  <c r="BI131" i="4"/>
  <c r="BH131" i="4"/>
  <c r="BG131" i="4"/>
  <c r="BF131" i="4"/>
  <c r="T131" i="4"/>
  <c r="T128" i="4" s="1"/>
  <c r="R131" i="4"/>
  <c r="P131" i="4"/>
  <c r="BK131" i="4"/>
  <c r="J131" i="4"/>
  <c r="BE131" i="4" s="1"/>
  <c r="BI129" i="4"/>
  <c r="BH129" i="4"/>
  <c r="BG129" i="4"/>
  <c r="BF129" i="4"/>
  <c r="T129" i="4"/>
  <c r="R129" i="4"/>
  <c r="P129" i="4"/>
  <c r="BK129" i="4"/>
  <c r="J129" i="4"/>
  <c r="BE129" i="4"/>
  <c r="BI126" i="4"/>
  <c r="BH126" i="4"/>
  <c r="BG126" i="4"/>
  <c r="BF126" i="4"/>
  <c r="T126" i="4"/>
  <c r="R126" i="4"/>
  <c r="P126" i="4"/>
  <c r="BK126" i="4"/>
  <c r="J126" i="4"/>
  <c r="BE126" i="4"/>
  <c r="BI124" i="4"/>
  <c r="BH124" i="4"/>
  <c r="BG124" i="4"/>
  <c r="BF124" i="4"/>
  <c r="T124" i="4"/>
  <c r="R124" i="4"/>
  <c r="P124" i="4"/>
  <c r="BK124" i="4"/>
  <c r="J124" i="4"/>
  <c r="BE124" i="4" s="1"/>
  <c r="BI122" i="4"/>
  <c r="BH122" i="4"/>
  <c r="BG122" i="4"/>
  <c r="BF122" i="4"/>
  <c r="T122" i="4"/>
  <c r="R122" i="4"/>
  <c r="P122" i="4"/>
  <c r="BK122" i="4"/>
  <c r="J122" i="4"/>
  <c r="BE122" i="4"/>
  <c r="BI115" i="4"/>
  <c r="BH115" i="4"/>
  <c r="BG115" i="4"/>
  <c r="BF115" i="4"/>
  <c r="T115" i="4"/>
  <c r="R115" i="4"/>
  <c r="P115" i="4"/>
  <c r="BK115" i="4"/>
  <c r="J115" i="4"/>
  <c r="BE115" i="4" s="1"/>
  <c r="BI113" i="4"/>
  <c r="BH113" i="4"/>
  <c r="BG113" i="4"/>
  <c r="BF113" i="4"/>
  <c r="T113" i="4"/>
  <c r="R113" i="4"/>
  <c r="P113" i="4"/>
  <c r="BK113" i="4"/>
  <c r="J113" i="4"/>
  <c r="BE113" i="4"/>
  <c r="BI110" i="4"/>
  <c r="BH110" i="4"/>
  <c r="BG110" i="4"/>
  <c r="BF110" i="4"/>
  <c r="T110" i="4"/>
  <c r="R110" i="4"/>
  <c r="P110" i="4"/>
  <c r="BK110" i="4"/>
  <c r="J110" i="4"/>
  <c r="BE110" i="4" s="1"/>
  <c r="BI108" i="4"/>
  <c r="BH108" i="4"/>
  <c r="BG108" i="4"/>
  <c r="BF108" i="4"/>
  <c r="T108" i="4"/>
  <c r="R108" i="4"/>
  <c r="P108" i="4"/>
  <c r="BK108" i="4"/>
  <c r="J108" i="4"/>
  <c r="BE108" i="4"/>
  <c r="BI106" i="4"/>
  <c r="BH106" i="4"/>
  <c r="BG106" i="4"/>
  <c r="BF106" i="4"/>
  <c r="T106" i="4"/>
  <c r="R106" i="4"/>
  <c r="P106" i="4"/>
  <c r="BK106" i="4"/>
  <c r="J106" i="4"/>
  <c r="BE106" i="4" s="1"/>
  <c r="BI104" i="4"/>
  <c r="BH104" i="4"/>
  <c r="BG104" i="4"/>
  <c r="BF104" i="4"/>
  <c r="T104" i="4"/>
  <c r="R104" i="4"/>
  <c r="P104" i="4"/>
  <c r="BK104" i="4"/>
  <c r="J104" i="4"/>
  <c r="BE104" i="4"/>
  <c r="BI103" i="4"/>
  <c r="BH103" i="4"/>
  <c r="BG103" i="4"/>
  <c r="BF103" i="4"/>
  <c r="T103" i="4"/>
  <c r="R103" i="4"/>
  <c r="P103" i="4"/>
  <c r="BK103" i="4"/>
  <c r="J103" i="4"/>
  <c r="BE103" i="4"/>
  <c r="BI99" i="4"/>
  <c r="BH99" i="4"/>
  <c r="BG99" i="4"/>
  <c r="BF99" i="4"/>
  <c r="T99" i="4"/>
  <c r="R99" i="4"/>
  <c r="P99" i="4"/>
  <c r="BK99" i="4"/>
  <c r="J99" i="4"/>
  <c r="BE99" i="4"/>
  <c r="BI98" i="4"/>
  <c r="BH98" i="4"/>
  <c r="BG98" i="4"/>
  <c r="BF98" i="4"/>
  <c r="T98" i="4"/>
  <c r="R98" i="4"/>
  <c r="P98" i="4"/>
  <c r="BK98" i="4"/>
  <c r="J98" i="4"/>
  <c r="BE98" i="4"/>
  <c r="BI96" i="4"/>
  <c r="BH96" i="4"/>
  <c r="BG96" i="4"/>
  <c r="BF96" i="4"/>
  <c r="T96" i="4"/>
  <c r="R96" i="4"/>
  <c r="P96" i="4"/>
  <c r="BK96" i="4"/>
  <c r="J96" i="4"/>
  <c r="BE96" i="4"/>
  <c r="BI95" i="4"/>
  <c r="BH95" i="4"/>
  <c r="BG95" i="4"/>
  <c r="BF95" i="4"/>
  <c r="T95" i="4"/>
  <c r="R95" i="4"/>
  <c r="P95" i="4"/>
  <c r="BK95" i="4"/>
  <c r="J95" i="4"/>
  <c r="BE95" i="4"/>
  <c r="BI90" i="4"/>
  <c r="BH90" i="4"/>
  <c r="F36" i="4" s="1"/>
  <c r="BC57" i="1" s="1"/>
  <c r="BG90" i="4"/>
  <c r="BF90" i="4"/>
  <c r="T90" i="4"/>
  <c r="T89" i="4"/>
  <c r="R90" i="4"/>
  <c r="R89" i="4"/>
  <c r="P90" i="4"/>
  <c r="P89" i="4"/>
  <c r="BK90" i="4"/>
  <c r="BK89" i="4" s="1"/>
  <c r="J90" i="4"/>
  <c r="BE90" i="4"/>
  <c r="J33" i="4"/>
  <c r="AV57" i="1" s="1"/>
  <c r="J83" i="4"/>
  <c r="F83" i="4"/>
  <c r="F81" i="4"/>
  <c r="E79" i="4"/>
  <c r="J54" i="4"/>
  <c r="F54" i="4"/>
  <c r="F52" i="4"/>
  <c r="E50" i="4"/>
  <c r="J24" i="4"/>
  <c r="E24" i="4"/>
  <c r="J23" i="4"/>
  <c r="J18" i="4"/>
  <c r="E18" i="4"/>
  <c r="F84" i="4" s="1"/>
  <c r="F55" i="4"/>
  <c r="J17" i="4"/>
  <c r="J12" i="4"/>
  <c r="J81" i="4" s="1"/>
  <c r="J52" i="4"/>
  <c r="E7" i="4"/>
  <c r="J37" i="3"/>
  <c r="J36" i="3"/>
  <c r="AY56" i="1" s="1"/>
  <c r="J35" i="3"/>
  <c r="AX56" i="1"/>
  <c r="BI319" i="3"/>
  <c r="BH319" i="3"/>
  <c r="BG319" i="3"/>
  <c r="BF319" i="3"/>
  <c r="T319" i="3"/>
  <c r="R319" i="3"/>
  <c r="P319" i="3"/>
  <c r="BK319" i="3"/>
  <c r="J319" i="3"/>
  <c r="BE319" i="3" s="1"/>
  <c r="BI318" i="3"/>
  <c r="BH318" i="3"/>
  <c r="BG318" i="3"/>
  <c r="BF318" i="3"/>
  <c r="T318" i="3"/>
  <c r="R318" i="3"/>
  <c r="P318" i="3"/>
  <c r="BK318" i="3"/>
  <c r="J318" i="3"/>
  <c r="BE318" i="3"/>
  <c r="BI317" i="3"/>
  <c r="BH317" i="3"/>
  <c r="BG317" i="3"/>
  <c r="BF317" i="3"/>
  <c r="T317" i="3"/>
  <c r="R317" i="3"/>
  <c r="R316" i="3"/>
  <c r="P317" i="3"/>
  <c r="BK317" i="3"/>
  <c r="BK316" i="3"/>
  <c r="J316" i="3"/>
  <c r="J67" i="3" s="1"/>
  <c r="J317" i="3"/>
  <c r="BE317" i="3" s="1"/>
  <c r="BI313" i="3"/>
  <c r="BH313" i="3"/>
  <c r="BG313" i="3"/>
  <c r="BF313" i="3"/>
  <c r="T313" i="3"/>
  <c r="R313" i="3"/>
  <c r="P313" i="3"/>
  <c r="BK313" i="3"/>
  <c r="J313" i="3"/>
  <c r="BE313" i="3" s="1"/>
  <c r="BI310" i="3"/>
  <c r="BH310" i="3"/>
  <c r="BG310" i="3"/>
  <c r="BF310" i="3"/>
  <c r="T310" i="3"/>
  <c r="R310" i="3"/>
  <c r="P310" i="3"/>
  <c r="BK310" i="3"/>
  <c r="J310" i="3"/>
  <c r="BE310" i="3"/>
  <c r="BI307" i="3"/>
  <c r="BH307" i="3"/>
  <c r="BG307" i="3"/>
  <c r="BF307" i="3"/>
  <c r="T307" i="3"/>
  <c r="R307" i="3"/>
  <c r="P307" i="3"/>
  <c r="BK307" i="3"/>
  <c r="J307" i="3"/>
  <c r="BE307" i="3" s="1"/>
  <c r="BI304" i="3"/>
  <c r="BH304" i="3"/>
  <c r="BG304" i="3"/>
  <c r="BF304" i="3"/>
  <c r="T304" i="3"/>
  <c r="R304" i="3"/>
  <c r="P304" i="3"/>
  <c r="BK304" i="3"/>
  <c r="J304" i="3"/>
  <c r="BE304" i="3"/>
  <c r="BI301" i="3"/>
  <c r="BH301" i="3"/>
  <c r="BG301" i="3"/>
  <c r="BF301" i="3"/>
  <c r="T301" i="3"/>
  <c r="R301" i="3"/>
  <c r="P301" i="3"/>
  <c r="BK301" i="3"/>
  <c r="J301" i="3"/>
  <c r="BE301" i="3" s="1"/>
  <c r="BI298" i="3"/>
  <c r="BH298" i="3"/>
  <c r="BG298" i="3"/>
  <c r="BF298" i="3"/>
  <c r="T298" i="3"/>
  <c r="R298" i="3"/>
  <c r="P298" i="3"/>
  <c r="BK298" i="3"/>
  <c r="J298" i="3"/>
  <c r="BE298" i="3"/>
  <c r="BI295" i="3"/>
  <c r="BH295" i="3"/>
  <c r="BG295" i="3"/>
  <c r="BF295" i="3"/>
  <c r="T295" i="3"/>
  <c r="T294" i="3" s="1"/>
  <c r="R295" i="3"/>
  <c r="R294" i="3"/>
  <c r="P295" i="3"/>
  <c r="BK295" i="3"/>
  <c r="BK294" i="3"/>
  <c r="J294" i="3"/>
  <c r="J66" i="3" s="1"/>
  <c r="J295" i="3"/>
  <c r="BE295" i="3" s="1"/>
  <c r="BI288" i="3"/>
  <c r="BH288" i="3"/>
  <c r="BG288" i="3"/>
  <c r="BF288" i="3"/>
  <c r="T288" i="3"/>
  <c r="R288" i="3"/>
  <c r="P288" i="3"/>
  <c r="BK288" i="3"/>
  <c r="J288" i="3"/>
  <c r="BE288" i="3" s="1"/>
  <c r="BI286" i="3"/>
  <c r="BH286" i="3"/>
  <c r="BG286" i="3"/>
  <c r="BF286" i="3"/>
  <c r="T286" i="3"/>
  <c r="R286" i="3"/>
  <c r="P286" i="3"/>
  <c r="BK286" i="3"/>
  <c r="J286" i="3"/>
  <c r="BE286" i="3"/>
  <c r="BI285" i="3"/>
  <c r="BH285" i="3"/>
  <c r="BG285" i="3"/>
  <c r="BF285" i="3"/>
  <c r="T285" i="3"/>
  <c r="R285" i="3"/>
  <c r="P285" i="3"/>
  <c r="BK285" i="3"/>
  <c r="J285" i="3"/>
  <c r="BE285" i="3" s="1"/>
  <c r="BI281" i="3"/>
  <c r="BH281" i="3"/>
  <c r="BG281" i="3"/>
  <c r="BF281" i="3"/>
  <c r="T281" i="3"/>
  <c r="R281" i="3"/>
  <c r="P281" i="3"/>
  <c r="BK281" i="3"/>
  <c r="J281" i="3"/>
  <c r="BE281" i="3"/>
  <c r="BI277" i="3"/>
  <c r="BH277" i="3"/>
  <c r="BG277" i="3"/>
  <c r="BF277" i="3"/>
  <c r="T277" i="3"/>
  <c r="R277" i="3"/>
  <c r="P277" i="3"/>
  <c r="BK277" i="3"/>
  <c r="J277" i="3"/>
  <c r="BE277" i="3" s="1"/>
  <c r="BI275" i="3"/>
  <c r="BH275" i="3"/>
  <c r="BG275" i="3"/>
  <c r="BF275" i="3"/>
  <c r="T275" i="3"/>
  <c r="R275" i="3"/>
  <c r="P275" i="3"/>
  <c r="BK275" i="3"/>
  <c r="J275" i="3"/>
  <c r="BE275" i="3"/>
  <c r="BI270" i="3"/>
  <c r="BH270" i="3"/>
  <c r="BG270" i="3"/>
  <c r="BF270" i="3"/>
  <c r="T270" i="3"/>
  <c r="R270" i="3"/>
  <c r="P270" i="3"/>
  <c r="BK270" i="3"/>
  <c r="J270" i="3"/>
  <c r="BE270" i="3" s="1"/>
  <c r="BI267" i="3"/>
  <c r="BH267" i="3"/>
  <c r="BG267" i="3"/>
  <c r="BF267" i="3"/>
  <c r="T267" i="3"/>
  <c r="R267" i="3"/>
  <c r="P267" i="3"/>
  <c r="BK267" i="3"/>
  <c r="J267" i="3"/>
  <c r="BE267" i="3"/>
  <c r="BI265" i="3"/>
  <c r="BH265" i="3"/>
  <c r="BG265" i="3"/>
  <c r="BF265" i="3"/>
  <c r="T265" i="3"/>
  <c r="R265" i="3"/>
  <c r="P265" i="3"/>
  <c r="BK265" i="3"/>
  <c r="J265" i="3"/>
  <c r="BE265" i="3" s="1"/>
  <c r="BI262" i="3"/>
  <c r="BH262" i="3"/>
  <c r="BG262" i="3"/>
  <c r="BF262" i="3"/>
  <c r="T262" i="3"/>
  <c r="R262" i="3"/>
  <c r="P262" i="3"/>
  <c r="BK262" i="3"/>
  <c r="J262" i="3"/>
  <c r="BE262" i="3"/>
  <c r="BI257" i="3"/>
  <c r="BH257" i="3"/>
  <c r="BG257" i="3"/>
  <c r="BF257" i="3"/>
  <c r="T257" i="3"/>
  <c r="R257" i="3"/>
  <c r="P257" i="3"/>
  <c r="BK257" i="3"/>
  <c r="J257" i="3"/>
  <c r="BE257" i="3" s="1"/>
  <c r="BI255" i="3"/>
  <c r="BH255" i="3"/>
  <c r="BG255" i="3"/>
  <c r="BF255" i="3"/>
  <c r="T255" i="3"/>
  <c r="R255" i="3"/>
  <c r="P255" i="3"/>
  <c r="BK255" i="3"/>
  <c r="J255" i="3"/>
  <c r="BE255" i="3"/>
  <c r="BI253" i="3"/>
  <c r="BH253" i="3"/>
  <c r="BG253" i="3"/>
  <c r="BF253" i="3"/>
  <c r="T253" i="3"/>
  <c r="R253" i="3"/>
  <c r="P253" i="3"/>
  <c r="BK253" i="3"/>
  <c r="J253" i="3"/>
  <c r="BE253" i="3" s="1"/>
  <c r="BI251" i="3"/>
  <c r="BH251" i="3"/>
  <c r="BG251" i="3"/>
  <c r="BF251" i="3"/>
  <c r="T251" i="3"/>
  <c r="R251" i="3"/>
  <c r="P251" i="3"/>
  <c r="BK251" i="3"/>
  <c r="J251" i="3"/>
  <c r="BE251" i="3"/>
  <c r="BI246" i="3"/>
  <c r="BH246" i="3"/>
  <c r="BG246" i="3"/>
  <c r="BF246" i="3"/>
  <c r="T246" i="3"/>
  <c r="R246" i="3"/>
  <c r="P246" i="3"/>
  <c r="BK246" i="3"/>
  <c r="J246" i="3"/>
  <c r="BE246" i="3" s="1"/>
  <c r="BI245" i="3"/>
  <c r="BH245" i="3"/>
  <c r="BG245" i="3"/>
  <c r="BF245" i="3"/>
  <c r="T245" i="3"/>
  <c r="R245" i="3"/>
  <c r="P245" i="3"/>
  <c r="BK245" i="3"/>
  <c r="J245" i="3"/>
  <c r="BE245" i="3"/>
  <c r="BI243" i="3"/>
  <c r="BH243" i="3"/>
  <c r="BG243" i="3"/>
  <c r="BF243" i="3"/>
  <c r="T243" i="3"/>
  <c r="R243" i="3"/>
  <c r="P243" i="3"/>
  <c r="BK243" i="3"/>
  <c r="J243" i="3"/>
  <c r="BE243" i="3" s="1"/>
  <c r="BI240" i="3"/>
  <c r="BH240" i="3"/>
  <c r="BG240" i="3"/>
  <c r="BF240" i="3"/>
  <c r="T240" i="3"/>
  <c r="R240" i="3"/>
  <c r="P240" i="3"/>
  <c r="BK240" i="3"/>
  <c r="J240" i="3"/>
  <c r="BE240" i="3"/>
  <c r="BI237" i="3"/>
  <c r="BH237" i="3"/>
  <c r="BG237" i="3"/>
  <c r="BF237" i="3"/>
  <c r="T237" i="3"/>
  <c r="R237" i="3"/>
  <c r="P237" i="3"/>
  <c r="BK237" i="3"/>
  <c r="J237" i="3"/>
  <c r="BE237" i="3" s="1"/>
  <c r="BI232" i="3"/>
  <c r="BH232" i="3"/>
  <c r="BG232" i="3"/>
  <c r="BF232" i="3"/>
  <c r="T232" i="3"/>
  <c r="R232" i="3"/>
  <c r="P232" i="3"/>
  <c r="BK232" i="3"/>
  <c r="J232" i="3"/>
  <c r="BE232" i="3"/>
  <c r="BI230" i="3"/>
  <c r="BH230" i="3"/>
  <c r="BG230" i="3"/>
  <c r="BF230" i="3"/>
  <c r="T230" i="3"/>
  <c r="R230" i="3"/>
  <c r="P230" i="3"/>
  <c r="BK230" i="3"/>
  <c r="J230" i="3"/>
  <c r="BE230" i="3" s="1"/>
  <c r="BI228" i="3"/>
  <c r="BH228" i="3"/>
  <c r="BG228" i="3"/>
  <c r="BF228" i="3"/>
  <c r="T228" i="3"/>
  <c r="R228" i="3"/>
  <c r="P228" i="3"/>
  <c r="BK228" i="3"/>
  <c r="J228" i="3"/>
  <c r="BE228" i="3"/>
  <c r="BI227" i="3"/>
  <c r="BH227" i="3"/>
  <c r="BG227" i="3"/>
  <c r="BF227" i="3"/>
  <c r="T227" i="3"/>
  <c r="R227" i="3"/>
  <c r="P227" i="3"/>
  <c r="BK227" i="3"/>
  <c r="J227" i="3"/>
  <c r="BE227" i="3" s="1"/>
  <c r="BI218" i="3"/>
  <c r="BH218" i="3"/>
  <c r="BG218" i="3"/>
  <c r="BF218" i="3"/>
  <c r="T218" i="3"/>
  <c r="R218" i="3"/>
  <c r="P218" i="3"/>
  <c r="BK218" i="3"/>
  <c r="J218" i="3"/>
  <c r="BE218" i="3"/>
  <c r="BI210" i="3"/>
  <c r="BH210" i="3"/>
  <c r="BG210" i="3"/>
  <c r="BF210" i="3"/>
  <c r="T210" i="3"/>
  <c r="T209" i="3" s="1"/>
  <c r="R210" i="3"/>
  <c r="R209" i="3"/>
  <c r="P210" i="3"/>
  <c r="BK210" i="3"/>
  <c r="BK209" i="3"/>
  <c r="J209" i="3"/>
  <c r="J65" i="3" s="1"/>
  <c r="J210" i="3"/>
  <c r="BE210" i="3" s="1"/>
  <c r="BI207" i="3"/>
  <c r="BH207" i="3"/>
  <c r="BG207" i="3"/>
  <c r="BF207" i="3"/>
  <c r="T207" i="3"/>
  <c r="T206" i="3" s="1"/>
  <c r="R207" i="3"/>
  <c r="R206" i="3"/>
  <c r="P207" i="3"/>
  <c r="P206" i="3" s="1"/>
  <c r="BK207" i="3"/>
  <c r="BK206" i="3"/>
  <c r="J206" i="3"/>
  <c r="J64" i="3" s="1"/>
  <c r="J207" i="3"/>
  <c r="BE207" i="3" s="1"/>
  <c r="BI203" i="3"/>
  <c r="BH203" i="3"/>
  <c r="BG203" i="3"/>
  <c r="BF203" i="3"/>
  <c r="T203" i="3"/>
  <c r="R203" i="3"/>
  <c r="P203" i="3"/>
  <c r="BK203" i="3"/>
  <c r="J203" i="3"/>
  <c r="BE203" i="3" s="1"/>
  <c r="BI198" i="3"/>
  <c r="BH198" i="3"/>
  <c r="BG198" i="3"/>
  <c r="BF198" i="3"/>
  <c r="T198" i="3"/>
  <c r="R198" i="3"/>
  <c r="P198" i="3"/>
  <c r="BK198" i="3"/>
  <c r="J198" i="3"/>
  <c r="BE198" i="3"/>
  <c r="BI194" i="3"/>
  <c r="BH194" i="3"/>
  <c r="BG194" i="3"/>
  <c r="BF194" i="3"/>
  <c r="T194" i="3"/>
  <c r="R194" i="3"/>
  <c r="P194" i="3"/>
  <c r="BK194" i="3"/>
  <c r="J194" i="3"/>
  <c r="BE194" i="3" s="1"/>
  <c r="BI190" i="3"/>
  <c r="BH190" i="3"/>
  <c r="BG190" i="3"/>
  <c r="BF190" i="3"/>
  <c r="T190" i="3"/>
  <c r="R190" i="3"/>
  <c r="P190" i="3"/>
  <c r="BK190" i="3"/>
  <c r="J190" i="3"/>
  <c r="BE190" i="3"/>
  <c r="BI187" i="3"/>
  <c r="BH187" i="3"/>
  <c r="BG187" i="3"/>
  <c r="BF187" i="3"/>
  <c r="T187" i="3"/>
  <c r="R187" i="3"/>
  <c r="P187" i="3"/>
  <c r="BK187" i="3"/>
  <c r="J187" i="3"/>
  <c r="BE187" i="3" s="1"/>
  <c r="BI186" i="3"/>
  <c r="BH186" i="3"/>
  <c r="BG186" i="3"/>
  <c r="BF186" i="3"/>
  <c r="T186" i="3"/>
  <c r="R186" i="3"/>
  <c r="P186" i="3"/>
  <c r="BK186" i="3"/>
  <c r="J186" i="3"/>
  <c r="BE186" i="3"/>
  <c r="BI183" i="3"/>
  <c r="BH183" i="3"/>
  <c r="BG183" i="3"/>
  <c r="BF183" i="3"/>
  <c r="T183" i="3"/>
  <c r="R183" i="3"/>
  <c r="P183" i="3"/>
  <c r="BK183" i="3"/>
  <c r="J183" i="3"/>
  <c r="BE183" i="3" s="1"/>
  <c r="BI181" i="3"/>
  <c r="BH181" i="3"/>
  <c r="BG181" i="3"/>
  <c r="BF181" i="3"/>
  <c r="T181" i="3"/>
  <c r="R181" i="3"/>
  <c r="P181" i="3"/>
  <c r="BK181" i="3"/>
  <c r="J181" i="3"/>
  <c r="BE181" i="3"/>
  <c r="BI180" i="3"/>
  <c r="BH180" i="3"/>
  <c r="BG180" i="3"/>
  <c r="BF180" i="3"/>
  <c r="T180" i="3"/>
  <c r="R180" i="3"/>
  <c r="P180" i="3"/>
  <c r="BK180" i="3"/>
  <c r="J180" i="3"/>
  <c r="BE180" i="3" s="1"/>
  <c r="BI178" i="3"/>
  <c r="BH178" i="3"/>
  <c r="BG178" i="3"/>
  <c r="BF178" i="3"/>
  <c r="T178" i="3"/>
  <c r="R178" i="3"/>
  <c r="P178" i="3"/>
  <c r="BK178" i="3"/>
  <c r="J178" i="3"/>
  <c r="BE178" i="3"/>
  <c r="BI177" i="3"/>
  <c r="BH177" i="3"/>
  <c r="BG177" i="3"/>
  <c r="BF177" i="3"/>
  <c r="T177" i="3"/>
  <c r="R177" i="3"/>
  <c r="P177" i="3"/>
  <c r="BK177" i="3"/>
  <c r="J177" i="3"/>
  <c r="BE177" i="3" s="1"/>
  <c r="BI174" i="3"/>
  <c r="BH174" i="3"/>
  <c r="BG174" i="3"/>
  <c r="BF174" i="3"/>
  <c r="T174" i="3"/>
  <c r="R174" i="3"/>
  <c r="P174" i="3"/>
  <c r="BK174" i="3"/>
  <c r="J174" i="3"/>
  <c r="BE174" i="3"/>
  <c r="BI166" i="3"/>
  <c r="BH166" i="3"/>
  <c r="BG166" i="3"/>
  <c r="BF166" i="3"/>
  <c r="T166" i="3"/>
  <c r="R166" i="3"/>
  <c r="P166" i="3"/>
  <c r="BK166" i="3"/>
  <c r="J166" i="3"/>
  <c r="BE166" i="3" s="1"/>
  <c r="BI162" i="3"/>
  <c r="BH162" i="3"/>
  <c r="BG162" i="3"/>
  <c r="BF162" i="3"/>
  <c r="T162" i="3"/>
  <c r="R162" i="3"/>
  <c r="R161" i="3" s="1"/>
  <c r="P162" i="3"/>
  <c r="BK162" i="3"/>
  <c r="BK161" i="3" s="1"/>
  <c r="J161" i="3" s="1"/>
  <c r="J63" i="3" s="1"/>
  <c r="J162" i="3"/>
  <c r="BE162" i="3"/>
  <c r="BI158" i="3"/>
  <c r="BH158" i="3"/>
  <c r="BG158" i="3"/>
  <c r="BF158" i="3"/>
  <c r="T158" i="3"/>
  <c r="R158" i="3"/>
  <c r="P158" i="3"/>
  <c r="P151" i="3" s="1"/>
  <c r="BK158" i="3"/>
  <c r="J158" i="3"/>
  <c r="BE158" i="3"/>
  <c r="BI155" i="3"/>
  <c r="BH155" i="3"/>
  <c r="BG155" i="3"/>
  <c r="BF155" i="3"/>
  <c r="T155" i="3"/>
  <c r="T151" i="3" s="1"/>
  <c r="R155" i="3"/>
  <c r="P155" i="3"/>
  <c r="BK155" i="3"/>
  <c r="J155" i="3"/>
  <c r="BE155" i="3" s="1"/>
  <c r="BI152" i="3"/>
  <c r="BH152" i="3"/>
  <c r="BG152" i="3"/>
  <c r="BF152" i="3"/>
  <c r="T152" i="3"/>
  <c r="R152" i="3"/>
  <c r="R151" i="3" s="1"/>
  <c r="P152" i="3"/>
  <c r="BK152" i="3"/>
  <c r="BK151" i="3" s="1"/>
  <c r="J151" i="3" s="1"/>
  <c r="J62" i="3" s="1"/>
  <c r="J152" i="3"/>
  <c r="BE152" i="3"/>
  <c r="BI148" i="3"/>
  <c r="BH148" i="3"/>
  <c r="BG148" i="3"/>
  <c r="BF148" i="3"/>
  <c r="T148" i="3"/>
  <c r="R148" i="3"/>
  <c r="P148" i="3"/>
  <c r="BK148" i="3"/>
  <c r="J148" i="3"/>
  <c r="BE148" i="3"/>
  <c r="BI146" i="3"/>
  <c r="BH146" i="3"/>
  <c r="BG146" i="3"/>
  <c r="BF146" i="3"/>
  <c r="T146" i="3"/>
  <c r="R146" i="3"/>
  <c r="P146" i="3"/>
  <c r="BK146" i="3"/>
  <c r="J146" i="3"/>
  <c r="BE146" i="3" s="1"/>
  <c r="BI145" i="3"/>
  <c r="BH145" i="3"/>
  <c r="BG145" i="3"/>
  <c r="BF145" i="3"/>
  <c r="T145" i="3"/>
  <c r="R145" i="3"/>
  <c r="P145" i="3"/>
  <c r="BK145" i="3"/>
  <c r="J145" i="3"/>
  <c r="BE145" i="3"/>
  <c r="BI143" i="3"/>
  <c r="BH143" i="3"/>
  <c r="BG143" i="3"/>
  <c r="BF143" i="3"/>
  <c r="T143" i="3"/>
  <c r="R143" i="3"/>
  <c r="P143" i="3"/>
  <c r="BK143" i="3"/>
  <c r="J143" i="3"/>
  <c r="BE143" i="3" s="1"/>
  <c r="BI140" i="3"/>
  <c r="BH140" i="3"/>
  <c r="BG140" i="3"/>
  <c r="BF140" i="3"/>
  <c r="T140" i="3"/>
  <c r="R140" i="3"/>
  <c r="P140" i="3"/>
  <c r="BK140" i="3"/>
  <c r="J140" i="3"/>
  <c r="BE140" i="3"/>
  <c r="BI137" i="3"/>
  <c r="BH137" i="3"/>
  <c r="BG137" i="3"/>
  <c r="BF137" i="3"/>
  <c r="T137" i="3"/>
  <c r="R137" i="3"/>
  <c r="P137" i="3"/>
  <c r="BK137" i="3"/>
  <c r="J137" i="3"/>
  <c r="BE137" i="3" s="1"/>
  <c r="BI134" i="3"/>
  <c r="BH134" i="3"/>
  <c r="BG134" i="3"/>
  <c r="BF134" i="3"/>
  <c r="T134" i="3"/>
  <c r="R134" i="3"/>
  <c r="P134" i="3"/>
  <c r="BK134" i="3"/>
  <c r="J134" i="3"/>
  <c r="BE134" i="3"/>
  <c r="BI133" i="3"/>
  <c r="BH133" i="3"/>
  <c r="BG133" i="3"/>
  <c r="BF133" i="3"/>
  <c r="T133" i="3"/>
  <c r="R133" i="3"/>
  <c r="P133" i="3"/>
  <c r="BK133" i="3"/>
  <c r="J133" i="3"/>
  <c r="BE133" i="3" s="1"/>
  <c r="BI129" i="3"/>
  <c r="BH129" i="3"/>
  <c r="BG129" i="3"/>
  <c r="BF129" i="3"/>
  <c r="T129" i="3"/>
  <c r="R129" i="3"/>
  <c r="P129" i="3"/>
  <c r="BK129" i="3"/>
  <c r="J129" i="3"/>
  <c r="BE129" i="3"/>
  <c r="BI122" i="3"/>
  <c r="BH122" i="3"/>
  <c r="BG122" i="3"/>
  <c r="BF122" i="3"/>
  <c r="T122" i="3"/>
  <c r="R122" i="3"/>
  <c r="P122" i="3"/>
  <c r="BK122" i="3"/>
  <c r="J122" i="3"/>
  <c r="BE122" i="3" s="1"/>
  <c r="J33" i="3" s="1"/>
  <c r="AV56" i="1" s="1"/>
  <c r="AT56" i="1" s="1"/>
  <c r="BI121" i="3"/>
  <c r="BH121" i="3"/>
  <c r="BG121" i="3"/>
  <c r="BF121" i="3"/>
  <c r="T121" i="3"/>
  <c r="R121" i="3"/>
  <c r="P121" i="3"/>
  <c r="BK121" i="3"/>
  <c r="J121" i="3"/>
  <c r="BE121" i="3"/>
  <c r="BI115" i="3"/>
  <c r="BH115" i="3"/>
  <c r="BG115" i="3"/>
  <c r="BF115" i="3"/>
  <c r="T115" i="3"/>
  <c r="R115" i="3"/>
  <c r="P115" i="3"/>
  <c r="BK115" i="3"/>
  <c r="J115" i="3"/>
  <c r="BE115" i="3" s="1"/>
  <c r="F33" i="3" s="1"/>
  <c r="AZ56" i="1" s="1"/>
  <c r="BI110" i="3"/>
  <c r="BH110" i="3"/>
  <c r="BG110" i="3"/>
  <c r="BF110" i="3"/>
  <c r="T110" i="3"/>
  <c r="R110" i="3"/>
  <c r="P110" i="3"/>
  <c r="BK110" i="3"/>
  <c r="J110" i="3"/>
  <c r="BE110" i="3"/>
  <c r="BI104" i="3"/>
  <c r="BH104" i="3"/>
  <c r="BG104" i="3"/>
  <c r="BF104" i="3"/>
  <c r="T104" i="3"/>
  <c r="R104" i="3"/>
  <c r="P104" i="3"/>
  <c r="BK104" i="3"/>
  <c r="J104" i="3"/>
  <c r="BE104" i="3" s="1"/>
  <c r="BI102" i="3"/>
  <c r="BH102" i="3"/>
  <c r="BG102" i="3"/>
  <c r="BF102" i="3"/>
  <c r="T102" i="3"/>
  <c r="R102" i="3"/>
  <c r="P102" i="3"/>
  <c r="BK102" i="3"/>
  <c r="J102" i="3"/>
  <c r="BE102" i="3"/>
  <c r="BI96" i="3"/>
  <c r="BH96" i="3"/>
  <c r="BG96" i="3"/>
  <c r="BF96" i="3"/>
  <c r="T96" i="3"/>
  <c r="R96" i="3"/>
  <c r="P96" i="3"/>
  <c r="BK96" i="3"/>
  <c r="J96" i="3"/>
  <c r="BE96" i="3" s="1"/>
  <c r="BI93" i="3"/>
  <c r="BH93" i="3"/>
  <c r="BG93" i="3"/>
  <c r="F35" i="3" s="1"/>
  <c r="BB56" i="1" s="1"/>
  <c r="BF93" i="3"/>
  <c r="T93" i="3"/>
  <c r="R93" i="3"/>
  <c r="P93" i="3"/>
  <c r="P89" i="3" s="1"/>
  <c r="BK93" i="3"/>
  <c r="J93" i="3"/>
  <c r="BE93" i="3"/>
  <c r="BI90" i="3"/>
  <c r="F37" i="3" s="1"/>
  <c r="BD56" i="1" s="1"/>
  <c r="BH90" i="3"/>
  <c r="F36" i="3"/>
  <c r="BC56" i="1" s="1"/>
  <c r="BG90" i="3"/>
  <c r="BF90" i="3"/>
  <c r="J34" i="3" s="1"/>
  <c r="AW56" i="1" s="1"/>
  <c r="F34" i="3"/>
  <c r="BA56" i="1" s="1"/>
  <c r="T90" i="3"/>
  <c r="R90" i="3"/>
  <c r="R89" i="3"/>
  <c r="R88" i="3"/>
  <c r="R87" i="3" s="1"/>
  <c r="P90" i="3"/>
  <c r="BK90" i="3"/>
  <c r="BK89" i="3"/>
  <c r="BK88" i="3" s="1"/>
  <c r="J88" i="3" s="1"/>
  <c r="J60" i="3" s="1"/>
  <c r="J89" i="3"/>
  <c r="J61" i="3" s="1"/>
  <c r="J90" i="3"/>
  <c r="BE90" i="3" s="1"/>
  <c r="J83" i="3"/>
  <c r="F83" i="3"/>
  <c r="F81" i="3"/>
  <c r="E79" i="3"/>
  <c r="J54" i="3"/>
  <c r="F54" i="3"/>
  <c r="F52" i="3"/>
  <c r="E50" i="3"/>
  <c r="J24" i="3"/>
  <c r="E24" i="3"/>
  <c r="J84" i="3"/>
  <c r="J55" i="3"/>
  <c r="J23" i="3"/>
  <c r="J18" i="3"/>
  <c r="E18" i="3"/>
  <c r="F55" i="3" s="1"/>
  <c r="F84" i="3"/>
  <c r="J17" i="3"/>
  <c r="J12" i="3"/>
  <c r="J52" i="3" s="1"/>
  <c r="J81" i="3"/>
  <c r="E7" i="3"/>
  <c r="E77" i="3" s="1"/>
  <c r="J37" i="2"/>
  <c r="J36" i="2"/>
  <c r="AY55" i="1" s="1"/>
  <c r="J35" i="2"/>
  <c r="AX55" i="1" s="1"/>
  <c r="BI118" i="2"/>
  <c r="BH118" i="2"/>
  <c r="BG118" i="2"/>
  <c r="BF118" i="2"/>
  <c r="T118" i="2"/>
  <c r="R118" i="2"/>
  <c r="P118" i="2"/>
  <c r="BK118" i="2"/>
  <c r="J118" i="2"/>
  <c r="BE118" i="2"/>
  <c r="BI116" i="2"/>
  <c r="BH116" i="2"/>
  <c r="BG116" i="2"/>
  <c r="BF116" i="2"/>
  <c r="T116" i="2"/>
  <c r="R116" i="2"/>
  <c r="P116" i="2"/>
  <c r="BK116" i="2"/>
  <c r="J116" i="2"/>
  <c r="BE116" i="2" s="1"/>
  <c r="BI114" i="2"/>
  <c r="BH114" i="2"/>
  <c r="BG114" i="2"/>
  <c r="BF114" i="2"/>
  <c r="T114" i="2"/>
  <c r="R114" i="2"/>
  <c r="P114" i="2"/>
  <c r="BK114" i="2"/>
  <c r="J114" i="2"/>
  <c r="BE114" i="2"/>
  <c r="BI112" i="2"/>
  <c r="BH112" i="2"/>
  <c r="BG112" i="2"/>
  <c r="BF112" i="2"/>
  <c r="T112" i="2"/>
  <c r="R112" i="2"/>
  <c r="P112" i="2"/>
  <c r="BK112" i="2"/>
  <c r="J112" i="2"/>
  <c r="BE112" i="2" s="1"/>
  <c r="BI110" i="2"/>
  <c r="BH110" i="2"/>
  <c r="BG110" i="2"/>
  <c r="BF110" i="2"/>
  <c r="T110" i="2"/>
  <c r="R110" i="2"/>
  <c r="P110" i="2"/>
  <c r="BK110" i="2"/>
  <c r="J110" i="2"/>
  <c r="BE110" i="2"/>
  <c r="BI108" i="2"/>
  <c r="BH108" i="2"/>
  <c r="BG108" i="2"/>
  <c r="BF108" i="2"/>
  <c r="T108" i="2"/>
  <c r="R108" i="2"/>
  <c r="P108" i="2"/>
  <c r="BK108" i="2"/>
  <c r="J108" i="2"/>
  <c r="BE108" i="2" s="1"/>
  <c r="BI106" i="2"/>
  <c r="BH106" i="2"/>
  <c r="BG106" i="2"/>
  <c r="BF106" i="2"/>
  <c r="T106" i="2"/>
  <c r="R106" i="2"/>
  <c r="P106" i="2"/>
  <c r="BK106" i="2"/>
  <c r="J106" i="2"/>
  <c r="BE106" i="2"/>
  <c r="BI104" i="2"/>
  <c r="BH104" i="2"/>
  <c r="BG104" i="2"/>
  <c r="BF104" i="2"/>
  <c r="T104" i="2"/>
  <c r="R104" i="2"/>
  <c r="P104" i="2"/>
  <c r="BK104" i="2"/>
  <c r="J104" i="2"/>
  <c r="BE104" i="2" s="1"/>
  <c r="BI102" i="2"/>
  <c r="BH102" i="2"/>
  <c r="BG102" i="2"/>
  <c r="BF102" i="2"/>
  <c r="T102" i="2"/>
  <c r="R102" i="2"/>
  <c r="P102" i="2"/>
  <c r="BK102" i="2"/>
  <c r="J102" i="2"/>
  <c r="BE102" i="2"/>
  <c r="BI100" i="2"/>
  <c r="BH100" i="2"/>
  <c r="BG100" i="2"/>
  <c r="BF100" i="2"/>
  <c r="T100" i="2"/>
  <c r="R100" i="2"/>
  <c r="P100" i="2"/>
  <c r="BK100" i="2"/>
  <c r="J100" i="2"/>
  <c r="BE100" i="2" s="1"/>
  <c r="BI98" i="2"/>
  <c r="BH98" i="2"/>
  <c r="BG98" i="2"/>
  <c r="BF98" i="2"/>
  <c r="T98" i="2"/>
  <c r="R98" i="2"/>
  <c r="P98" i="2"/>
  <c r="BK98" i="2"/>
  <c r="J98" i="2"/>
  <c r="BE98" i="2"/>
  <c r="BI96" i="2"/>
  <c r="BH96" i="2"/>
  <c r="BG96" i="2"/>
  <c r="BF96" i="2"/>
  <c r="T96" i="2"/>
  <c r="R96" i="2"/>
  <c r="P96" i="2"/>
  <c r="BK96" i="2"/>
  <c r="J96" i="2"/>
  <c r="BE96" i="2" s="1"/>
  <c r="BI94" i="2"/>
  <c r="BH94" i="2"/>
  <c r="BG94" i="2"/>
  <c r="BF94" i="2"/>
  <c r="T94" i="2"/>
  <c r="R94" i="2"/>
  <c r="P94" i="2"/>
  <c r="BK94" i="2"/>
  <c r="J94" i="2"/>
  <c r="BE94" i="2"/>
  <c r="BI92" i="2"/>
  <c r="BH92" i="2"/>
  <c r="BG92" i="2"/>
  <c r="BF92" i="2"/>
  <c r="T92" i="2"/>
  <c r="R92" i="2"/>
  <c r="P92" i="2"/>
  <c r="BK92" i="2"/>
  <c r="J92" i="2"/>
  <c r="BE92" i="2" s="1"/>
  <c r="BI90" i="2"/>
  <c r="BH90" i="2"/>
  <c r="BG90" i="2"/>
  <c r="BF90" i="2"/>
  <c r="T90" i="2"/>
  <c r="R90" i="2"/>
  <c r="P90" i="2"/>
  <c r="BK90" i="2"/>
  <c r="J90" i="2"/>
  <c r="BE90" i="2"/>
  <c r="BI88" i="2"/>
  <c r="BH88" i="2"/>
  <c r="BG88" i="2"/>
  <c r="BF88" i="2"/>
  <c r="T88" i="2"/>
  <c r="R88" i="2"/>
  <c r="P88" i="2"/>
  <c r="BK88" i="2"/>
  <c r="J88" i="2"/>
  <c r="BE88" i="2" s="1"/>
  <c r="BI86" i="2"/>
  <c r="BH86" i="2"/>
  <c r="BG86" i="2"/>
  <c r="BF86" i="2"/>
  <c r="T86" i="2"/>
  <c r="R86" i="2"/>
  <c r="P86" i="2"/>
  <c r="BK86" i="2"/>
  <c r="J86" i="2"/>
  <c r="BE86" i="2"/>
  <c r="BI84" i="2"/>
  <c r="BH84" i="2"/>
  <c r="BG84" i="2"/>
  <c r="BF84" i="2"/>
  <c r="T84" i="2"/>
  <c r="T79" i="2" s="1"/>
  <c r="R84" i="2"/>
  <c r="P84" i="2"/>
  <c r="BK84" i="2"/>
  <c r="J84" i="2"/>
  <c r="BE84" i="2" s="1"/>
  <c r="BI82" i="2"/>
  <c r="BH82" i="2"/>
  <c r="BG82" i="2"/>
  <c r="F35" i="2" s="1"/>
  <c r="BB55" i="1" s="1"/>
  <c r="BF82" i="2"/>
  <c r="T82" i="2"/>
  <c r="R82" i="2"/>
  <c r="P82" i="2"/>
  <c r="P79" i="2" s="1"/>
  <c r="AU55" i="1" s="1"/>
  <c r="BK82" i="2"/>
  <c r="J82" i="2"/>
  <c r="BE82" i="2"/>
  <c r="BI80" i="2"/>
  <c r="F37" i="2" s="1"/>
  <c r="BD55" i="1" s="1"/>
  <c r="BH80" i="2"/>
  <c r="F36" i="2"/>
  <c r="BC55" i="1" s="1"/>
  <c r="BG80" i="2"/>
  <c r="BF80" i="2"/>
  <c r="J34" i="2" s="1"/>
  <c r="AW55" i="1" s="1"/>
  <c r="F34" i="2"/>
  <c r="BA55" i="1" s="1"/>
  <c r="T80" i="2"/>
  <c r="R80" i="2"/>
  <c r="R79" i="2" s="1"/>
  <c r="P80" i="2"/>
  <c r="BK80" i="2"/>
  <c r="BK79" i="2" s="1"/>
  <c r="J79" i="2" s="1"/>
  <c r="J80" i="2"/>
  <c r="BE80" i="2"/>
  <c r="J75" i="2"/>
  <c r="F75" i="2"/>
  <c r="F73" i="2"/>
  <c r="E71" i="2"/>
  <c r="J54" i="2"/>
  <c r="F54" i="2"/>
  <c r="F52" i="2"/>
  <c r="E50" i="2"/>
  <c r="J24" i="2"/>
  <c r="E24" i="2"/>
  <c r="J76" i="2"/>
  <c r="J55" i="2"/>
  <c r="J23" i="2"/>
  <c r="J18" i="2"/>
  <c r="E18" i="2"/>
  <c r="F76" i="2" s="1"/>
  <c r="J17" i="2"/>
  <c r="J12" i="2"/>
  <c r="J73" i="2" s="1"/>
  <c r="E7" i="2"/>
  <c r="E69" i="2"/>
  <c r="E48" i="2"/>
  <c r="AS54" i="1"/>
  <c r="L50" i="1"/>
  <c r="AM50" i="1"/>
  <c r="AM49" i="1"/>
  <c r="L49" i="1"/>
  <c r="AM47" i="1"/>
  <c r="L47" i="1"/>
  <c r="L45" i="1"/>
  <c r="L44" i="1"/>
  <c r="J30" i="2" l="1"/>
  <c r="J59" i="2"/>
  <c r="J33" i="2"/>
  <c r="AV55" i="1" s="1"/>
  <c r="AT55" i="1" s="1"/>
  <c r="P209" i="3"/>
  <c r="P294" i="3"/>
  <c r="T316" i="3"/>
  <c r="E77" i="4"/>
  <c r="E48" i="4"/>
  <c r="J84" i="4"/>
  <c r="J55" i="4"/>
  <c r="F33" i="4"/>
  <c r="AZ57" i="1" s="1"/>
  <c r="J89" i="4"/>
  <c r="J61" i="4" s="1"/>
  <c r="F37" i="4"/>
  <c r="BD57" i="1" s="1"/>
  <c r="BD54" i="1" s="1"/>
  <c r="W33" i="1" s="1"/>
  <c r="J86" i="5"/>
  <c r="J61" i="5" s="1"/>
  <c r="BK85" i="5"/>
  <c r="T84" i="5"/>
  <c r="F79" i="6"/>
  <c r="F55" i="6"/>
  <c r="J84" i="6"/>
  <c r="J61" i="6" s="1"/>
  <c r="J33" i="6"/>
  <c r="AV59" i="1" s="1"/>
  <c r="F35" i="6"/>
  <c r="BB59" i="1" s="1"/>
  <c r="BB54" i="1" s="1"/>
  <c r="F34" i="6"/>
  <c r="BA59" i="1" s="1"/>
  <c r="R88" i="4"/>
  <c r="R87" i="4" s="1"/>
  <c r="J55" i="6"/>
  <c r="J79" i="6"/>
  <c r="F33" i="2"/>
  <c r="AZ55" i="1" s="1"/>
  <c r="J52" i="2"/>
  <c r="F55" i="2"/>
  <c r="E48" i="3"/>
  <c r="BK87" i="3"/>
  <c r="J87" i="3" s="1"/>
  <c r="T161" i="3"/>
  <c r="P161" i="3"/>
  <c r="P88" i="3" s="1"/>
  <c r="P87" i="3" s="1"/>
  <c r="AU56" i="1" s="1"/>
  <c r="P316" i="3"/>
  <c r="T88" i="4"/>
  <c r="T87" i="4" s="1"/>
  <c r="F34" i="4"/>
  <c r="BA57" i="1" s="1"/>
  <c r="BA54" i="1" s="1"/>
  <c r="J34" i="4"/>
  <c r="AW57" i="1" s="1"/>
  <c r="AT57" i="1" s="1"/>
  <c r="P159" i="4"/>
  <c r="P88" i="4" s="1"/>
  <c r="P87" i="4" s="1"/>
  <c r="AU57" i="1" s="1"/>
  <c r="BK159" i="4"/>
  <c r="J159" i="4" s="1"/>
  <c r="J66" i="4" s="1"/>
  <c r="T89" i="3"/>
  <c r="J33" i="5"/>
  <c r="AV58" i="1" s="1"/>
  <c r="AT58" i="1" s="1"/>
  <c r="J34" i="6"/>
  <c r="AW59" i="1" s="1"/>
  <c r="R128" i="4"/>
  <c r="T184" i="4"/>
  <c r="E74" i="5"/>
  <c r="E48" i="5"/>
  <c r="J81" i="5"/>
  <c r="J55" i="5"/>
  <c r="F36" i="5"/>
  <c r="BC58" i="1" s="1"/>
  <c r="BC54" i="1" s="1"/>
  <c r="F37" i="5"/>
  <c r="BD58" i="1" s="1"/>
  <c r="R100" i="5"/>
  <c r="R99" i="5" s="1"/>
  <c r="R84" i="5" s="1"/>
  <c r="R132" i="5"/>
  <c r="BK144" i="6"/>
  <c r="J144" i="6" s="1"/>
  <c r="J62" i="6" s="1"/>
  <c r="BK128" i="4"/>
  <c r="J128" i="4" s="1"/>
  <c r="J62" i="4" s="1"/>
  <c r="P184" i="4"/>
  <c r="F33" i="5"/>
  <c r="AZ58" i="1" s="1"/>
  <c r="F34" i="5"/>
  <c r="BA58" i="1" s="1"/>
  <c r="BK132" i="5"/>
  <c r="J132" i="5" s="1"/>
  <c r="J64" i="5" s="1"/>
  <c r="J76" i="6"/>
  <c r="J52" i="6"/>
  <c r="F33" i="6"/>
  <c r="AZ59" i="1" s="1"/>
  <c r="F37" i="6"/>
  <c r="BD59" i="1" s="1"/>
  <c r="T159" i="4"/>
  <c r="T100" i="5"/>
  <c r="T99" i="5" s="1"/>
  <c r="AU54" i="1" l="1"/>
  <c r="W32" i="1"/>
  <c r="AY54" i="1"/>
  <c r="W30" i="1"/>
  <c r="AW54" i="1"/>
  <c r="AK30" i="1" s="1"/>
  <c r="AX54" i="1"/>
  <c r="W31" i="1"/>
  <c r="BK83" i="6"/>
  <c r="BK88" i="4"/>
  <c r="J59" i="3"/>
  <c r="J30" i="3"/>
  <c r="AZ54" i="1"/>
  <c r="BK84" i="5"/>
  <c r="J84" i="5" s="1"/>
  <c r="J85" i="5"/>
  <c r="J60" i="5" s="1"/>
  <c r="BK99" i="5"/>
  <c r="J99" i="5" s="1"/>
  <c r="J62" i="5" s="1"/>
  <c r="AT59" i="1"/>
  <c r="T88" i="3"/>
  <c r="T87" i="3" s="1"/>
  <c r="J39" i="2"/>
  <c r="AG55" i="1"/>
  <c r="J83" i="6" l="1"/>
  <c r="J60" i="6" s="1"/>
  <c r="BK82" i="6"/>
  <c r="J82" i="6" s="1"/>
  <c r="AN55" i="1"/>
  <c r="AG56" i="1"/>
  <c r="AN56" i="1" s="1"/>
  <c r="J39" i="3"/>
  <c r="J59" i="5"/>
  <c r="J30" i="5"/>
  <c r="BK87" i="4"/>
  <c r="J87" i="4" s="1"/>
  <c r="J88" i="4"/>
  <c r="J60" i="4" s="1"/>
  <c r="AV54" i="1"/>
  <c r="W29" i="1"/>
  <c r="AG58" i="1" l="1"/>
  <c r="AN58" i="1" s="1"/>
  <c r="J39" i="5"/>
  <c r="AK29" i="1"/>
  <c r="AT54" i="1"/>
  <c r="J59" i="6"/>
  <c r="J30" i="6"/>
  <c r="J59" i="4"/>
  <c r="J30" i="4"/>
  <c r="J39" i="6" l="1"/>
  <c r="AG59" i="1"/>
  <c r="AN59" i="1" s="1"/>
  <c r="AG57" i="1"/>
  <c r="J39" i="4"/>
  <c r="AN57" i="1" l="1"/>
  <c r="AG54" i="1"/>
  <c r="AN54" i="1" l="1"/>
  <c r="AK26" i="1"/>
  <c r="AK35" i="1" s="1"/>
</calcChain>
</file>

<file path=xl/sharedStrings.xml><?xml version="1.0" encoding="utf-8"?>
<sst xmlns="http://schemas.openxmlformats.org/spreadsheetml/2006/main" count="6039" uniqueCount="1055">
  <si>
    <t>Export Komplet</t>
  </si>
  <si>
    <t/>
  </si>
  <si>
    <t>2.0</t>
  </si>
  <si>
    <t>ZAMOK</t>
  </si>
  <si>
    <t>False</t>
  </si>
  <si>
    <t>{97e53feb-7d11-4961-83a2-d503dd036cb6}</t>
  </si>
  <si>
    <t>0,01</t>
  </si>
  <si>
    <t>21</t>
  </si>
  <si>
    <t>15</t>
  </si>
  <si>
    <t>REKAPITULACE STAVBY</t>
  </si>
  <si>
    <t>v ---  níže se nacházejí doplnkové a pomocné údaje k sestavám  --- v</t>
  </si>
  <si>
    <t>Návod na vyplnění</t>
  </si>
  <si>
    <t>0,001</t>
  </si>
  <si>
    <t>Kód:</t>
  </si>
  <si>
    <t>6/034/016/2017</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</si>
  <si>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</si>
  <si>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</si>
  <si>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Vybudování parkovacích stání na ul. Čujkovova 36, p.p.č. 654/30, k.ú. Zábřeh nad Odrou</t>
  </si>
  <si>
    <t>KSO:</t>
  </si>
  <si>
    <t>CC-CZ:</t>
  </si>
  <si>
    <t>Místo:</t>
  </si>
  <si>
    <t>Ostrava, ul. Čujkovova 36</t>
  </si>
  <si>
    <t>Datum:</t>
  </si>
  <si>
    <t>19. 1. 2019</t>
  </si>
  <si>
    <t>Zadavatel:</t>
  </si>
  <si>
    <t>IČ:</t>
  </si>
  <si>
    <t>Městský obvod Ostrava – Jih</t>
  </si>
  <si>
    <t>DIČ:</t>
  </si>
  <si>
    <t>Uchazeč:</t>
  </si>
  <si>
    <t>Vyplň údaj</t>
  </si>
  <si>
    <t>Projektant:</t>
  </si>
  <si>
    <t>Ing. Pavol Lipták</t>
  </si>
  <si>
    <t>True</t>
  </si>
  <si>
    <t>Zpracovatel:</t>
  </si>
  <si>
    <t xml:space="preserve"> </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</si>
  <si>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</si>
  <si>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</si>
  <si>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</si>
  <si>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</si>
  <si>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</si>
  <si>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</si>
  <si>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</si>
  <si>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</si>
  <si>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</si>
  <si>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</si>
  <si>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</si>
  <si>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</si>
  <si>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</si>
  <si>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</si>
  <si>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</si>
  <si>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</si>
  <si>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</si>
  <si>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</si>
  <si>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</si>
  <si>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</si>
  <si>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</si>
  <si>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</si>
  <si>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</si>
  <si>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</si>
  <si>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</si>
  <si>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</si>
  <si>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</si>
  <si>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</si>
  <si>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</si>
  <si>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</si>
  <si>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</si>
  <si>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</si>
  <si>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</si>
  <si>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</si>
  <si>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</si>
  <si>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</si>
  <si>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</si>
  <si>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</si>
  <si>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</si>
  <si>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</si>
  <si>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000</t>
  </si>
  <si>
    <t>Vedlejší rozpočtové náklady</t>
  </si>
  <si>
    <t>STA</t>
  </si>
  <si>
    <t>1</t>
  </si>
  <si>
    <t>{86e17a85-93e9-42e7-8661-ec3c26564c7e}</t>
  </si>
  <si>
    <t>2</t>
  </si>
  <si>
    <t>SO 01</t>
  </si>
  <si>
    <t>Parkoviště a zpevněné plochy</t>
  </si>
  <si>
    <t>{2d343056-390e-4ef4-b367-968a24399a30}</t>
  </si>
  <si>
    <t>SO 02</t>
  </si>
  <si>
    <t>Vsakovací objekty</t>
  </si>
  <si>
    <t>{217c41d9-546f-4ee9-9771-75a27fb96b61}</t>
  </si>
  <si>
    <t>SO 03</t>
  </si>
  <si>
    <t>Ochrana kabelů VO</t>
  </si>
  <si>
    <t>{a901f3c6-4b3d-49a2-b256-89f296b8c295}</t>
  </si>
  <si>
    <t>SO 04</t>
  </si>
  <si>
    <t>Vegetační úpravy</t>
  </si>
  <si>
    <t>{c9aba7bb-ba63-4377-b633-7e5f9d9e4645}</t>
  </si>
  <si>
    <t>KRYCÍ LIST SOUPISU PRACÍ</t>
  </si>
  <si>
    <t>Objekt:</t>
  </si>
  <si>
    <t>000 - Vedlejší rozpočtové náklady</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</si>
  <si>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</si>
  <si>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</si>
  <si>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</si>
  <si>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</si>
  <si>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</si>
  <si>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</si>
  <si>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</si>
  <si>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</si>
  <si>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</si>
  <si>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</si>
  <si>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</si>
  <si>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</si>
  <si>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</si>
  <si>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</si>
  <si>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</si>
  <si>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</si>
  <si>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</si>
  <si>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</si>
  <si>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M</t>
  </si>
  <si>
    <t>001</t>
  </si>
  <si>
    <t>Vytýčení stávajících inženýrských sítí.</t>
  </si>
  <si>
    <t>kpl</t>
  </si>
  <si>
    <t>8</t>
  </si>
  <si>
    <t>ROZPOCET</t>
  </si>
  <si>
    <t>4</t>
  </si>
  <si>
    <t>-2039828659</t>
  </si>
  <si>
    <t>PP</t>
  </si>
  <si>
    <t>002</t>
  </si>
  <si>
    <t>Administrativní činnost pro zajištění záborů pozemků, uzavírek komunikací a dopravních opatření</t>
  </si>
  <si>
    <t>-1785751421</t>
  </si>
  <si>
    <t>3</t>
  </si>
  <si>
    <t>003</t>
  </si>
  <si>
    <t>Aktualizace dokladových částí  projektové  dokumentace</t>
  </si>
  <si>
    <t>10047253</t>
  </si>
  <si>
    <t>aktualizace dokladových částí  projektové  dokumentace</t>
  </si>
  <si>
    <t>004</t>
  </si>
  <si>
    <t>Koordinační a kompletační činnost dodavatele</t>
  </si>
  <si>
    <t>-656081203</t>
  </si>
  <si>
    <t>5</t>
  </si>
  <si>
    <t>005</t>
  </si>
  <si>
    <t>Náklady na veškeré energie související s realizací akce</t>
  </si>
  <si>
    <t>-1311388063</t>
  </si>
  <si>
    <t>6</t>
  </si>
  <si>
    <t>006</t>
  </si>
  <si>
    <t>Zábory cizích pozemků (veřejných i soukromých)</t>
  </si>
  <si>
    <t>-1782105281</t>
  </si>
  <si>
    <t>7</t>
  </si>
  <si>
    <t>007</t>
  </si>
  <si>
    <t>Geodetické zaměření realizovaných objektů</t>
  </si>
  <si>
    <t>-1658975791</t>
  </si>
  <si>
    <t>008</t>
  </si>
  <si>
    <t xml:space="preserve">Zpracování dokumentace skutečného provedení stavby včetně zpracování podkladů pro vklad novostavby do katastru nemovitostí </t>
  </si>
  <si>
    <t>-2017690647</t>
  </si>
  <si>
    <t>9</t>
  </si>
  <si>
    <t>009</t>
  </si>
  <si>
    <t>Vyhotovení geometrických plánů pro vklad do KN</t>
  </si>
  <si>
    <t>1766298777</t>
  </si>
  <si>
    <t>10</t>
  </si>
  <si>
    <t>010</t>
  </si>
  <si>
    <t>Statické zatěžovací zkoušky zhutnění</t>
  </si>
  <si>
    <t>1162969461</t>
  </si>
  <si>
    <t>11</t>
  </si>
  <si>
    <t>011</t>
  </si>
  <si>
    <t>Dočasné dopravní značení a čištění tohoto značení po dobu realizace akce</t>
  </si>
  <si>
    <t>-21540778</t>
  </si>
  <si>
    <t>12</t>
  </si>
  <si>
    <t>012</t>
  </si>
  <si>
    <t>Opatření k zajištění bezpečnosti účastníků realizace akce a veřejnosti (zejména zajištění staveniště, Náklady na zajištění bezpečnosti silničního provozu, Provizorní ohrazení výkopu, bezpečnostní tabulky)</t>
  </si>
  <si>
    <t>62856642</t>
  </si>
  <si>
    <t>13</t>
  </si>
  <si>
    <t>013</t>
  </si>
  <si>
    <t>Informační tabule s údaji o stavbě (velikost cca 1,5 x 1 m – dle grafického návrhu investora) - 1ks</t>
  </si>
  <si>
    <t>648189874</t>
  </si>
  <si>
    <t>14</t>
  </si>
  <si>
    <t>014</t>
  </si>
  <si>
    <t>Zařízení staveniště zhotovitele - chemické WC+kancelář+sklady</t>
  </si>
  <si>
    <t>1082341732</t>
  </si>
  <si>
    <t>zařízení staveniště zhotovitele - chemické WC+kancelář+sklady</t>
  </si>
  <si>
    <t>015</t>
  </si>
  <si>
    <t>Náklady za vypouštění čerpané podzemní vody do veřejné kanalizace</t>
  </si>
  <si>
    <t>-2025242290</t>
  </si>
  <si>
    <t>16</t>
  </si>
  <si>
    <t>016</t>
  </si>
  <si>
    <t>Dočasné zajištění podzemních sítí  proti poškození</t>
  </si>
  <si>
    <t>-316618826</t>
  </si>
  <si>
    <t>17</t>
  </si>
  <si>
    <t>017</t>
  </si>
  <si>
    <t>Čistění komunikací</t>
  </si>
  <si>
    <t>-1275713342</t>
  </si>
  <si>
    <t>18</t>
  </si>
  <si>
    <t>018</t>
  </si>
  <si>
    <t xml:space="preserve">Náklady na vytýčení stavby </t>
  </si>
  <si>
    <t>-93910224</t>
  </si>
  <si>
    <t>19</t>
  </si>
  <si>
    <t>019</t>
  </si>
  <si>
    <t>Náklady na projektovou (dílenskou) dokumentaci zhotovitele</t>
  </si>
  <si>
    <t>-416203534</t>
  </si>
  <si>
    <t>20</t>
  </si>
  <si>
    <t>020</t>
  </si>
  <si>
    <t>Pasportizace území před zahájením stavby  dle požadavku odboru dopravy</t>
  </si>
  <si>
    <t>-725298421</t>
  </si>
  <si>
    <t>asfalt</t>
  </si>
  <si>
    <t>75,35</t>
  </si>
  <si>
    <t>beton</t>
  </si>
  <si>
    <t>19,597</t>
  </si>
  <si>
    <t>dem_vpust</t>
  </si>
  <si>
    <t>drenáž</t>
  </si>
  <si>
    <t>69</t>
  </si>
  <si>
    <t>chodník</t>
  </si>
  <si>
    <t>190</t>
  </si>
  <si>
    <t>ryhy_prekop</t>
  </si>
  <si>
    <t>18,45</t>
  </si>
  <si>
    <t>dem_zaklady_1</t>
  </si>
  <si>
    <t>SO 01 - Parkoviště a zpevněné plochy</t>
  </si>
  <si>
    <t>dem_zivice</t>
  </si>
  <si>
    <t>342,5</t>
  </si>
  <si>
    <t>dem_obrub</t>
  </si>
  <si>
    <t>36,5</t>
  </si>
  <si>
    <t>HSV - Práce a dodávky HSV</t>
  </si>
  <si>
    <t xml:space="preserve">    1 - Zemní práce</t>
  </si>
  <si>
    <t xml:space="preserve">    2 - Zakládání</t>
  </si>
  <si>
    <t xml:space="preserve">    5 - Komunikace pozemní</t>
  </si>
  <si>
    <t xml:space="preserve">    8 - Trubní vedení</t>
  </si>
  <si>
    <t xml:space="preserve">    9 - Ostatní konstrukce a práce, bourání</t>
  </si>
  <si>
    <t xml:space="preserve">    997 - Přesun sutě</t>
  </si>
  <si>
    <t xml:space="preserve">    998 - Přesun hmot</t>
  </si>
  <si>
    <t>HSV</t>
  </si>
  <si>
    <t>Práce a dodávky HSV</t>
  </si>
  <si>
    <t>Zemní práce</t>
  </si>
  <si>
    <t>K</t>
  </si>
  <si>
    <t>113106171</t>
  </si>
  <si>
    <t>Rozebrání dlažeb vozovek ze zámkové dlažby s ložem z kameniva ručně</t>
  </si>
  <si>
    <t>m2</t>
  </si>
  <si>
    <t>CS ÚRS 2018 01</t>
  </si>
  <si>
    <t>1639519183</t>
  </si>
  <si>
    <t>VV</t>
  </si>
  <si>
    <t>dem_kontejnery</t>
  </si>
  <si>
    <t>"chodník u nároží" 7</t>
  </si>
  <si>
    <t>113107137</t>
  </si>
  <si>
    <t>Odstranění podkladu z betonu vyztuženého sítěmi tl 300 mm ručně</t>
  </si>
  <si>
    <t>-1528045633</t>
  </si>
  <si>
    <t>dem_zaklady</t>
  </si>
  <si>
    <t>"vybourání základů zbytků objektů" 7,4</t>
  </si>
  <si>
    <t>113107142</t>
  </si>
  <si>
    <t>Odstranění podkladu živičného tl 100 mm ručně</t>
  </si>
  <si>
    <t>-925102686</t>
  </si>
  <si>
    <t>"stávající parkovací pás ul. Čujkovova" 307"</t>
  </si>
  <si>
    <t>"nároží ul. Gerasimovova" 10</t>
  </si>
  <si>
    <t>"opravný pás ul. Gerasimovova" 16</t>
  </si>
  <si>
    <t>"vstupní chodník do budovy" 9,5</t>
  </si>
  <si>
    <t>Součet</t>
  </si>
  <si>
    <t>113107322</t>
  </si>
  <si>
    <t>Odstranění podkladu z kameniva drceného tl 200 mm strojně pl do 50 m2</t>
  </si>
  <si>
    <t>1630729235</t>
  </si>
  <si>
    <t>"stávající chodník" 7</t>
  </si>
  <si>
    <t>113202111</t>
  </si>
  <si>
    <t>Vytrhání obrub krajníků obrubníků stojatých</t>
  </si>
  <si>
    <t>m</t>
  </si>
  <si>
    <t>2056937823</t>
  </si>
  <si>
    <t>"nároží komunikace ul. Gerasimovova" 8,5</t>
  </si>
  <si>
    <t>"ul. Gerasimovova podél navržených stání" 24,7</t>
  </si>
  <si>
    <t>"obrubník chodníku" 3,3</t>
  </si>
  <si>
    <t>121101102</t>
  </si>
  <si>
    <t>Sejmutí ornice s přemístěním na vzdálenost do 100 m</t>
  </si>
  <si>
    <t>m3</t>
  </si>
  <si>
    <t>-380918927</t>
  </si>
  <si>
    <t>"procha pro stání ul. Gerasimovova" 142*0,1</t>
  </si>
  <si>
    <t>"plocha pro stání a chodník ul.Čujkovova" 273*0,1</t>
  </si>
  <si>
    <t>122202202</t>
  </si>
  <si>
    <t>Odkopávky a prokopávky nezapažené pro silnice objemu do 1000 m3 v hornině tř. 3</t>
  </si>
  <si>
    <t>-305188682</t>
  </si>
  <si>
    <t>"pruh šikmých stání" 283*0,48 + "výkop pro výměnnou vrstvu" 283*0,25</t>
  </si>
  <si>
    <t>"chodník podél park. stání" 196*0,3 + "výkop pro výměnnou vrstvu" 196*0,2</t>
  </si>
  <si>
    <t>"pruh kolmých stání" 142*0,48 + "výkop pro výměnnou vrstvu" 142*0,25</t>
  </si>
  <si>
    <t>122202209</t>
  </si>
  <si>
    <t>Příplatek k odkopávkám a prokopávkám pro silnice v hornině tř. 3 za lepivost</t>
  </si>
  <si>
    <t>-787632883</t>
  </si>
  <si>
    <t>120001101</t>
  </si>
  <si>
    <t>Příplatek za ztížení odkopávky nebo prokkopávky v blízkosti inženýrských sítí</t>
  </si>
  <si>
    <t>-460236307</t>
  </si>
  <si>
    <t>"ruční výkop zpevněných ploch  v ochranném pásmu NN" 3*1*0,6</t>
  </si>
  <si>
    <t>"ruční výkop v ochranném pásmu UPC a Cetin " 8*1*0,6 + 2,5*1*0,6</t>
  </si>
  <si>
    <t>"ruční výkop v ochranném pásmu vodovodu" 4*2*0,6</t>
  </si>
  <si>
    <t>"ruční výkop v ochranném pásmu plynovodu" 3*2*0,6</t>
  </si>
  <si>
    <t>"ruční výkop zpev. ploch v ochranném pásmu teplovodního zařízení"16*0,6</t>
  </si>
  <si>
    <t>132251011</t>
  </si>
  <si>
    <t>Hloubení rýh do 15 m3 šířky do 2 m v hornině tř. 3 při překopech inženýrských sítí</t>
  </si>
  <si>
    <t>-2006139818</t>
  </si>
  <si>
    <t>"překop pro trativod DN100" 69*0,15</t>
  </si>
  <si>
    <t>"překop pro chráničku DN150" 7*1*0,6 + 3*1*0,6 + 3,5*1*0,6</t>
  </si>
  <si>
    <t>132251009</t>
  </si>
  <si>
    <t>Příplatek za lepivost, hloubení rýh do 15 m3 šířky do 2 m v hornině tř. 3 při překopech inž sítí</t>
  </si>
  <si>
    <t>-169322783</t>
  </si>
  <si>
    <t>162701105</t>
  </si>
  <si>
    <t>Vodorovné přemístění do 10000 m výkopku/sypaniny z horniny tř. 1 až 4</t>
  </si>
  <si>
    <t>1637249989</t>
  </si>
  <si>
    <t>408,25+ryhy_prekop</t>
  </si>
  <si>
    <t>167101101</t>
  </si>
  <si>
    <t>Nakládání výkopku z hornin tř. 1 až 4 do 100 m3</t>
  </si>
  <si>
    <t>-1642986838</t>
  </si>
  <si>
    <t>171201211</t>
  </si>
  <si>
    <t>Poplatek za uložení stavebního odpadu - zeminy a kameniva na skládce</t>
  </si>
  <si>
    <t>t</t>
  </si>
  <si>
    <t>693798348</t>
  </si>
  <si>
    <t>(408,25+ryhy_prekop)*2</t>
  </si>
  <si>
    <t>181301102</t>
  </si>
  <si>
    <t>Rozprostření ornice tl vrstvy do 150 mm pl do 500 m2 v rovině nebo ve svahu do 1:5</t>
  </si>
  <si>
    <t>-1577973372</t>
  </si>
  <si>
    <t>"dle B.1.02"260</t>
  </si>
  <si>
    <t>181411131</t>
  </si>
  <si>
    <t>Založení parkového trávníku výsevem plochy do 1000 m2 v rovině a ve svahu do 1:5</t>
  </si>
  <si>
    <t>-1408673382</t>
  </si>
  <si>
    <t>00572410</t>
  </si>
  <si>
    <t>osivo směs travní parková</t>
  </si>
  <si>
    <t>kg</t>
  </si>
  <si>
    <t>1288945688</t>
  </si>
  <si>
    <t>181951102</t>
  </si>
  <si>
    <t>Úprava pláně v hornině tř. 1 až 4 se zhutněním</t>
  </si>
  <si>
    <t>1143436692</t>
  </si>
  <si>
    <t>"park.stání" 381+43,05+42,50 + "chodník" 189</t>
  </si>
  <si>
    <t>Zakládání</t>
  </si>
  <si>
    <t>211561111</t>
  </si>
  <si>
    <t>Výplň odvodňovacích žeber nebo trativodů kamenivem hrubým drceným frakce 4 až 16 mm</t>
  </si>
  <si>
    <t>939888082</t>
  </si>
  <si>
    <t>drenáž*0,12</t>
  </si>
  <si>
    <t>212572111</t>
  </si>
  <si>
    <t>Lože pro trativody ze štěrkopísku tříděného</t>
  </si>
  <si>
    <t>-387282380</t>
  </si>
  <si>
    <t>drenáž * 0,3 *0,05</t>
  </si>
  <si>
    <t>212755214</t>
  </si>
  <si>
    <t xml:space="preserve">Trativody z drenážních trubek plastových flexibilních D 100 mm SN8 bez lože </t>
  </si>
  <si>
    <t>1416231573</t>
  </si>
  <si>
    <t>"vpravo z trubek SN8" 69</t>
  </si>
  <si>
    <t>Komunikace pozemní</t>
  </si>
  <si>
    <t>22</t>
  </si>
  <si>
    <t>564851111</t>
  </si>
  <si>
    <t>Podklad ze štěrkodrtě ŠD tl 150 mm</t>
  </si>
  <si>
    <t>278757529</t>
  </si>
  <si>
    <t>"SKLADBA KONSTRUKCE K1" 381</t>
  </si>
  <si>
    <t>23</t>
  </si>
  <si>
    <t>564861111</t>
  </si>
  <si>
    <t>Podklad ze štěrkodrtě ŠD tl 200 mm</t>
  </si>
  <si>
    <t>76920703</t>
  </si>
  <si>
    <t>"pás pod obrubníkem silničním" 76*0,35 + 47*0,35</t>
  </si>
  <si>
    <t>"pás pod žlábkem kostek+sníženou obrubou" 62,5*0,68</t>
  </si>
  <si>
    <t>"SKLADBA KONSTRUKCE K2" 189</t>
  </si>
  <si>
    <t>"výměnná vrstva pod chodníkem" 189</t>
  </si>
  <si>
    <t>24</t>
  </si>
  <si>
    <t>564871111</t>
  </si>
  <si>
    <t>Podklad ze štěrkodrtě ŠD tl 250 mm</t>
  </si>
  <si>
    <t>916303154</t>
  </si>
  <si>
    <t>"výměnná vrstva pod parkovacími_stání" 381+43,05+42,50</t>
  </si>
  <si>
    <t>25</t>
  </si>
  <si>
    <t>565165111</t>
  </si>
  <si>
    <t>Asfaltový beton vrstva podkladní ACP 16 (obalované kamenivo OKS) tl 80 mm š do 3 m</t>
  </si>
  <si>
    <t>-269700346</t>
  </si>
  <si>
    <t>26</t>
  </si>
  <si>
    <t>573211106</t>
  </si>
  <si>
    <t>Postřik živičný spojovací z asfaltu v množství 0,20 kg/m2</t>
  </si>
  <si>
    <t>-51738010</t>
  </si>
  <si>
    <t>27</t>
  </si>
  <si>
    <t>577134111</t>
  </si>
  <si>
    <t>Asfaltový beton vrstva obrusná ACO 11 (ABS) tř. I tl 40 mm š do 3 m z nemodifikovaného asfaltu</t>
  </si>
  <si>
    <t>-1473356842</t>
  </si>
  <si>
    <t>28</t>
  </si>
  <si>
    <t>11162570</t>
  </si>
  <si>
    <t>hmota nátěrová penetrační plastická pro živičné zálivky</t>
  </si>
  <si>
    <t>-953067960</t>
  </si>
  <si>
    <t>"oprava pruhu vozovky 3kg/m2" 3*65</t>
  </si>
  <si>
    <t>29</t>
  </si>
  <si>
    <t>584121111</t>
  </si>
  <si>
    <t>Osazení silničních dílců z ŽB do lože z kameniva těženého tl 40 mm</t>
  </si>
  <si>
    <t>59322220</t>
  </si>
  <si>
    <t>"ochranné pásmo veolia" 8*3,0*1,0</t>
  </si>
  <si>
    <t>30</t>
  </si>
  <si>
    <t>59381009</t>
  </si>
  <si>
    <t>panel silniční 300x100x15 cm</t>
  </si>
  <si>
    <t>kus</t>
  </si>
  <si>
    <t>-803036047</t>
  </si>
  <si>
    <t>31</t>
  </si>
  <si>
    <t>596211112</t>
  </si>
  <si>
    <t>Kladení zámkové dlažby komunikací pro pěší tl 60 mm skupiny A pl do 300 m2</t>
  </si>
  <si>
    <t>1497021679</t>
  </si>
  <si>
    <t>"chodník dle B.1.02" 190</t>
  </si>
  <si>
    <t>32</t>
  </si>
  <si>
    <t>59245212</t>
  </si>
  <si>
    <t>dlažba zámková profilová základní 19,6x16,1x6 cm přírodní</t>
  </si>
  <si>
    <t>2045378528</t>
  </si>
  <si>
    <t xml:space="preserve">dlažba zámková H-PROFIL HBB 20x16,5x6 cm přírodní   </t>
  </si>
  <si>
    <t>"přírodní dle B.1.02, stratné 2%" 178,1</t>
  </si>
  <si>
    <t>178,1*1,02 'Přepočtené koeficientem množství</t>
  </si>
  <si>
    <t>33</t>
  </si>
  <si>
    <t>59245202R01</t>
  </si>
  <si>
    <t>dlažba zámková profilová základní 19,6x16,1x6 cm barevná, slepecká</t>
  </si>
  <si>
    <t>-464242610</t>
  </si>
  <si>
    <t>dlažba zámková H-PROFIL HBB 20x16,5x6 cm, slepecká</t>
  </si>
  <si>
    <t>"slepecká dle B.1.02, stratné 5%" 11,9</t>
  </si>
  <si>
    <t>11,9*1,05 'Přepočtené koeficientem množství</t>
  </si>
  <si>
    <t>34</t>
  </si>
  <si>
    <t>596212212</t>
  </si>
  <si>
    <t>Kladení zámkové dlažby pozemních komunikací tl 80 mm skupiny A pl do 300 m2</t>
  </si>
  <si>
    <t>-23897327</t>
  </si>
  <si>
    <t>"plocha_kolmých stání" 121,1</t>
  </si>
  <si>
    <t>"plocha šikmých stání" 259,8</t>
  </si>
  <si>
    <t>dlážděná_vozovka</t>
  </si>
  <si>
    <t>35</t>
  </si>
  <si>
    <t>59245213</t>
  </si>
  <si>
    <t>dlažba zámková profilová základní 19,6x16,1x8 cm přírodní</t>
  </si>
  <si>
    <t>616843316</t>
  </si>
  <si>
    <t xml:space="preserve">dlažba zámková H-PROFIL HBB 20x16,5x8 cm přírodní   </t>
  </si>
  <si>
    <t>380,9*1,02 'Přepočtené koeficientem množství</t>
  </si>
  <si>
    <t>Trubní vedení</t>
  </si>
  <si>
    <t>36</t>
  </si>
  <si>
    <t>89594R02</t>
  </si>
  <si>
    <t>Napojení trativodu do tělesa betonových uličních vpustí</t>
  </si>
  <si>
    <t>1609319722</t>
  </si>
  <si>
    <t>jádrové vrtání, napojení, vložení a dodávka šachtové vložky, utěsnění</t>
  </si>
  <si>
    <t>Ostatní konstrukce a práce, bourání</t>
  </si>
  <si>
    <t>37</t>
  </si>
  <si>
    <t>914111111</t>
  </si>
  <si>
    <t>Montáž svislé dopravní značky do velikosti 1 m2 objímkami na sloupek nebo konzolu</t>
  </si>
  <si>
    <t>-683381996</t>
  </si>
  <si>
    <t>"IP11b" 2</t>
  </si>
  <si>
    <t>"IP12+225" 2</t>
  </si>
  <si>
    <t>"E13" 1</t>
  </si>
  <si>
    <t>"E8d" 1</t>
  </si>
  <si>
    <t>"B2 - stávající" 1</t>
  </si>
  <si>
    <t>"P2 - stávající" 1</t>
  </si>
  <si>
    <t>38</t>
  </si>
  <si>
    <t>40445434</t>
  </si>
  <si>
    <t>značka dopravní svislá nereflexní FeZn-Al rám 500x700mm</t>
  </si>
  <si>
    <t>-230649329</t>
  </si>
  <si>
    <t>"B2 - stávající" 0</t>
  </si>
  <si>
    <t>"P2 - stávající" 0</t>
  </si>
  <si>
    <t>39</t>
  </si>
  <si>
    <t>914511112</t>
  </si>
  <si>
    <t>Montáž sloupku dopravních značek délky do 3,5 m s betonovým základem a patkou</t>
  </si>
  <si>
    <t>-1054976683</t>
  </si>
  <si>
    <t>40</t>
  </si>
  <si>
    <t>40445225</t>
  </si>
  <si>
    <t>sloupek Zn pro dopravní značku D 60mm v 350mm</t>
  </si>
  <si>
    <t>2136447953</t>
  </si>
  <si>
    <t>41</t>
  </si>
  <si>
    <t>40445240</t>
  </si>
  <si>
    <t>patka hliníková pro sloupek D 60 mm</t>
  </si>
  <si>
    <t>1692559342</t>
  </si>
  <si>
    <t>42</t>
  </si>
  <si>
    <t>915111111</t>
  </si>
  <si>
    <t>Vodorovné dopravní značení dělící čáry souvislé š 125 mm základní bílá barva</t>
  </si>
  <si>
    <t>1387661754</t>
  </si>
  <si>
    <t>"V10b" 7*4,5</t>
  </si>
  <si>
    <t>"V10c" 11*5,5 + 1*3,2 + 4*6,1</t>
  </si>
  <si>
    <t>43</t>
  </si>
  <si>
    <t>915111115</t>
  </si>
  <si>
    <t>Vodorovné dopravní značení dělící čáry souvislé š 125 mm základní žlutá barva</t>
  </si>
  <si>
    <t>-1595147920</t>
  </si>
  <si>
    <t>"V12a" 16,4</t>
  </si>
  <si>
    <t>44</t>
  </si>
  <si>
    <t>915131111</t>
  </si>
  <si>
    <t>Vodorovné dopravní značení přechody pro chodce, šipky, symboly základní bílá barva</t>
  </si>
  <si>
    <t>2047933570</t>
  </si>
  <si>
    <t>"symbol V10f" 0,65*2</t>
  </si>
  <si>
    <t>45</t>
  </si>
  <si>
    <t>915611111</t>
  </si>
  <si>
    <t>Předznačení vodorovného liniového značení</t>
  </si>
  <si>
    <t>-1665126698</t>
  </si>
  <si>
    <t>119,6+16,4</t>
  </si>
  <si>
    <t>46</t>
  </si>
  <si>
    <t>915621111</t>
  </si>
  <si>
    <t>Předznačení vodorovného plošného značení</t>
  </si>
  <si>
    <t>-1082555320</t>
  </si>
  <si>
    <t>47</t>
  </si>
  <si>
    <t>916111123</t>
  </si>
  <si>
    <t>Osazení obruby z drobných kostek s boční opěrou do lože z betonu prostého</t>
  </si>
  <si>
    <t>415470957</t>
  </si>
  <si>
    <t>"žlábek šikmé stání" (30+31,5)*2</t>
  </si>
  <si>
    <t>"žlábek kolmé stání" 24,9*2</t>
  </si>
  <si>
    <t>pruh_kostek</t>
  </si>
  <si>
    <t>48</t>
  </si>
  <si>
    <t>58380124</t>
  </si>
  <si>
    <t>kostka dlažební žula drobná</t>
  </si>
  <si>
    <t>-1861475931</t>
  </si>
  <si>
    <t>49</t>
  </si>
  <si>
    <t>916131113</t>
  </si>
  <si>
    <t>Osazení silničního obrubníku betonového ležatého s boční opěrou do lože z betonu prostého</t>
  </si>
  <si>
    <t>-333308510</t>
  </si>
  <si>
    <t>65,0+26,4</t>
  </si>
  <si>
    <t>50</t>
  </si>
  <si>
    <t>916131213</t>
  </si>
  <si>
    <t>Osazení silničního obrubníku betonového stojatého s boční opěrou do lože z betonu prostého</t>
  </si>
  <si>
    <t>1546474635</t>
  </si>
  <si>
    <t>51</t>
  </si>
  <si>
    <t>59217031</t>
  </si>
  <si>
    <t>obrubník betonový silniční 100 x 15 x 25 cm</t>
  </si>
  <si>
    <t>-805415666</t>
  </si>
  <si>
    <t>"ležatý"91,4</t>
  </si>
  <si>
    <t>"stojatý"126,5</t>
  </si>
  <si>
    <t>217,9*1,03 'Přepočtené koeficientem množství</t>
  </si>
  <si>
    <t>52</t>
  </si>
  <si>
    <t>59217025</t>
  </si>
  <si>
    <t>obrubník betonový silniční 25x15x25 cm</t>
  </si>
  <si>
    <t>909786069</t>
  </si>
  <si>
    <t>13*1,03 'Přepočtené koeficientem množství</t>
  </si>
  <si>
    <t>53</t>
  </si>
  <si>
    <t>59217030</t>
  </si>
  <si>
    <t>obrubník betonový silniční přechodový 100x15x15-25 cm</t>
  </si>
  <si>
    <t>-1066017076</t>
  </si>
  <si>
    <t>6*1,03 'Přepočtené koeficientem množství</t>
  </si>
  <si>
    <t>54</t>
  </si>
  <si>
    <t>59217029</t>
  </si>
  <si>
    <t>obrubník betonový silniční nájezdový 100x15x15 cm</t>
  </si>
  <si>
    <t>695068909</t>
  </si>
  <si>
    <t>6,8+3,5+3,3</t>
  </si>
  <si>
    <t>13,6*1,03 'Přepočtené koeficientem množství</t>
  </si>
  <si>
    <t>55</t>
  </si>
  <si>
    <t>916231213</t>
  </si>
  <si>
    <t>Osazení chodníkového obrubníku betonového stojatého s boční opěrou do lože z betonu prostého</t>
  </si>
  <si>
    <t>345492270</t>
  </si>
  <si>
    <t>"vně chodníku zapuštěný +0cm" 21,0</t>
  </si>
  <si>
    <t>"vně chodníku převýšený +6cm" 96,3</t>
  </si>
  <si>
    <t>56</t>
  </si>
  <si>
    <t>59217016</t>
  </si>
  <si>
    <t>obrubník betonový chodníkový 100x8x25 cm</t>
  </si>
  <si>
    <t>-1250076841</t>
  </si>
  <si>
    <t>117,3*1,03 'Přepočtené koeficientem množství</t>
  </si>
  <si>
    <t>57</t>
  </si>
  <si>
    <t>919735111</t>
  </si>
  <si>
    <t>Řezání stávajícího živičného krytu hl do 50 mm</t>
  </si>
  <si>
    <t>-1548421666</t>
  </si>
  <si>
    <t>"pracovní spára při frézování krytu obrusná" 123,1+10,7</t>
  </si>
  <si>
    <t>58</t>
  </si>
  <si>
    <t>919735112</t>
  </si>
  <si>
    <t>Řezání stávajícího živičného krytu hl do 100 mm</t>
  </si>
  <si>
    <t>1347355153</t>
  </si>
  <si>
    <t>"pracovní spára při frézování krytu ložná" 123,1+10,7</t>
  </si>
  <si>
    <t>"pracovní spára na chodníku" 2,8</t>
  </si>
  <si>
    <t>59</t>
  </si>
  <si>
    <t>966006132</t>
  </si>
  <si>
    <t>Odstranění značek dopravních nebo orientačních se sloupky s betonovými patkami</t>
  </si>
  <si>
    <t>-234856732</t>
  </si>
  <si>
    <t>60</t>
  </si>
  <si>
    <t>966008R01</t>
  </si>
  <si>
    <t>Bourání uliční vpusti žb konstrukce</t>
  </si>
  <si>
    <t>-1533588017</t>
  </si>
  <si>
    <t>"stávající vpusti 1m3/vpust" 1</t>
  </si>
  <si>
    <t>61</t>
  </si>
  <si>
    <t>9R01</t>
  </si>
  <si>
    <t>Úprava IS - stávající kabelová vedení</t>
  </si>
  <si>
    <t>179843612</t>
  </si>
  <si>
    <t>Úprava IS - stávající kabelová vedení
"kompletní provedení dle specifikace PD a TZ vč. všech souvisejících prací a dodávek"
Specifikace : "Veškerá vedení stávajících inženýrských sítí budou před zahájením stavebních prací vytyčena a to do vzdálenosti min. 5 m za hranici stavby (vytyčeny budou nejen dotčené sítě, ale i ty které záměrem fyzicky dotčeny nejsou)
Veškerá vedení pod nově zřízenými zpevněnými plochami budou opatřena Půlenými (dělenými) chráničkami DN 90, 110 mm  (dle počtu kabelů a požadavků správců). VŽDY MIN. 0,5 m přesah na obě strany.
Montáž - Chráničky se dodávají v rozloženém stavu. Při pokládce se do spodního dílu vkládá vedení a horní díl je tlakem zaklapnut do spodního dílu. Při pokládce je třeba dbát na to, aby jednotlivé díly byly překládány přes sebe. Dle místních podmínek je vhodné, aby spodní díl byl uložen do pískového lože.
Vedení bude odhaleno ručním kopáním, nebude použito strojní mechanizace. Pískový obsyp, signalizační vedení apd. bude uvedeno do původního stavu nebo doplněno dle ČSN.
"</t>
  </si>
  <si>
    <t>"vedení UPC" 8+6</t>
  </si>
  <si>
    <t>"vedení CETIN" 8+6</t>
  </si>
  <si>
    <t>"vedení nn ČEZ" 5</t>
  </si>
  <si>
    <t>997</t>
  </si>
  <si>
    <t>Přesun sutě</t>
  </si>
  <si>
    <t>62</t>
  </si>
  <si>
    <t>997221551</t>
  </si>
  <si>
    <t>Vodorovná doprava suti ze sypkých materiálů do 1 km</t>
  </si>
  <si>
    <t>71483095</t>
  </si>
  <si>
    <t>dem_zivice*0,22</t>
  </si>
  <si>
    <t>63</t>
  </si>
  <si>
    <t>997221559</t>
  </si>
  <si>
    <t>Příplatek ZKD 1 km u vodorovné dopravy suti ze sypkých materiálů</t>
  </si>
  <si>
    <t>273647169</t>
  </si>
  <si>
    <t>"uvažováno celkem 10 km" asfalt*9</t>
  </si>
  <si>
    <t>64</t>
  </si>
  <si>
    <t>997221571</t>
  </si>
  <si>
    <t>Vodorovná doprava vybouraných hmot do 1 km</t>
  </si>
  <si>
    <t>-1562799456</t>
  </si>
  <si>
    <t>65</t>
  </si>
  <si>
    <t>997221579</t>
  </si>
  <si>
    <t>Příplatek ZKD 1 km u vodorovné dopravy vybouraných hmot</t>
  </si>
  <si>
    <t>-1274379379</t>
  </si>
  <si>
    <t>"uvažováno celkem 10 km" beton*9</t>
  </si>
  <si>
    <t>66</t>
  </si>
  <si>
    <t>997221612</t>
  </si>
  <si>
    <t>Nakládání vybouraných hmot na dopravní prostředky pro vodorovnou dopravu</t>
  </si>
  <si>
    <t>-1092602073</t>
  </si>
  <si>
    <t>dem_obrub*0,205 + dem_zaklady_1*0,63 + dem_vpust*2,50 + "zakl. značek" 2*0,082</t>
  </si>
  <si>
    <t>67</t>
  </si>
  <si>
    <t>997221815</t>
  </si>
  <si>
    <t>Poplatek za uložení na skládce (skládkovné) stavebního odpadu betonového kód odpadu 170 101</t>
  </si>
  <si>
    <t>-330978916</t>
  </si>
  <si>
    <t>68</t>
  </si>
  <si>
    <t>997221845</t>
  </si>
  <si>
    <t>Poplatek za uložení na skládce (skládkovné) odpadu asfaltového bez dehtu kód odpadu 170 302</t>
  </si>
  <si>
    <t>-1993974890</t>
  </si>
  <si>
    <t>998</t>
  </si>
  <si>
    <t>Přesun hmot</t>
  </si>
  <si>
    <t>998223011</t>
  </si>
  <si>
    <t>Přesun hmot pro pozemní komunikace s krytem dlážděným</t>
  </si>
  <si>
    <t>1649307661</t>
  </si>
  <si>
    <t>70</t>
  </si>
  <si>
    <t>998223094</t>
  </si>
  <si>
    <t>Příplatek k přesunu hmot pro pozemní komunikace s krytem dlážděným za zvětšený přesun do 5000 m</t>
  </si>
  <si>
    <t>-1084086466</t>
  </si>
  <si>
    <t>71</t>
  </si>
  <si>
    <t>998223095</t>
  </si>
  <si>
    <t>Příplatek k přesunu hmot pro pozemní komunikace s krytem dlážděným za zvětšený přesun ZKD 5000 m</t>
  </si>
  <si>
    <t>1509560745</t>
  </si>
  <si>
    <t>uvažováno celkem 10 km</t>
  </si>
  <si>
    <t>jam</t>
  </si>
  <si>
    <t>126,337</t>
  </si>
  <si>
    <t>ryh</t>
  </si>
  <si>
    <t>23,278</t>
  </si>
  <si>
    <t>prach</t>
  </si>
  <si>
    <t>1,584</t>
  </si>
  <si>
    <t>podklad_ŠD_AN</t>
  </si>
  <si>
    <t>31,68</t>
  </si>
  <si>
    <t>obsyp_štěrkopísek</t>
  </si>
  <si>
    <t>6,754</t>
  </si>
  <si>
    <t>vykop_AN</t>
  </si>
  <si>
    <t>97,451</t>
  </si>
  <si>
    <t>zasyp_vykopek</t>
  </si>
  <si>
    <t>51,693</t>
  </si>
  <si>
    <t>SO 02 - Vsakovací objekty</t>
  </si>
  <si>
    <t>jíl</t>
  </si>
  <si>
    <t>14,616</t>
  </si>
  <si>
    <t>obsyp_SV</t>
  </si>
  <si>
    <t>2,4</t>
  </si>
  <si>
    <t>obsyp_potrubi_pisek</t>
  </si>
  <si>
    <t>6,48</t>
  </si>
  <si>
    <t>prebytek_vykopu</t>
  </si>
  <si>
    <t>97,922</t>
  </si>
  <si>
    <t xml:space="preserve">    3 - Svislé a kompletní konstrukce</t>
  </si>
  <si>
    <t xml:space="preserve">    4 - Vodorovné konstrukce</t>
  </si>
  <si>
    <t>131201201</t>
  </si>
  <si>
    <t>Hloubení jam zapažených v hornině tř. 3 objemu do 100 m3</t>
  </si>
  <si>
    <t>443369502</t>
  </si>
  <si>
    <t>"AN1" (9,45+23,56)*1,7/2 + "AN2" (9,45+24,98)*1,86/2 + "AN3" (10,71+28,22)*1,92/2</t>
  </si>
  <si>
    <t>"VJ1" 3,75*1,83 + "VJ2" 3,75*1,90 + "VJ3" 3,75*1,94</t>
  </si>
  <si>
    <t>"SV" 3*1,4*1,1*1,65</t>
  </si>
  <si>
    <t>Souč</t>
  </si>
  <si>
    <t>131201209</t>
  </si>
  <si>
    <t>Příplatek za lepivost u hloubení jam zapažených v hornině tř. 3</t>
  </si>
  <si>
    <t>1874892134</t>
  </si>
  <si>
    <t>132201201</t>
  </si>
  <si>
    <t>Hloubení rýh š do 2000 mm v hornině tř. 3 objemu do 100 m3</t>
  </si>
  <si>
    <t>-1817963956</t>
  </si>
  <si>
    <t>"potrubí_déšť" (2,2+2,1)*1,29*1 + (4,4+0,5)*1,39*1 +(6,4+0,6)*1,56*1</t>
  </si>
  <si>
    <t>132201209</t>
  </si>
  <si>
    <t>Příplatek za lepivost k hloubení rýh š do 2000 mm v hornině tř. 3</t>
  </si>
  <si>
    <t>1522294068</t>
  </si>
  <si>
    <t>151101102</t>
  </si>
  <si>
    <t>Zřízení příložného pažení a rozepření stěn rýh hl do 4 m</t>
  </si>
  <si>
    <t>-1296048108</t>
  </si>
  <si>
    <t>"SV" 3*(2*1,4+2*1,1)*1,65</t>
  </si>
  <si>
    <t>"potrubí_déšť" (2,2+2,1)*1,29*2 +  (4,4+0,5)*1,39*2 + (6,4+0,6)*1,56*2</t>
  </si>
  <si>
    <t>151101112</t>
  </si>
  <si>
    <t>Odstranění příložného pažení a rozepření stěn rýh hl do 4 m</t>
  </si>
  <si>
    <t>831385367</t>
  </si>
  <si>
    <t>161101102</t>
  </si>
  <si>
    <t>Svislé přemístění výkopku z horniny tř. 1 až 4 hl výkopu do 4 m</t>
  </si>
  <si>
    <t>1630176535</t>
  </si>
  <si>
    <t>jam+ryh</t>
  </si>
  <si>
    <t>-1336090189</t>
  </si>
  <si>
    <t>167101102</t>
  </si>
  <si>
    <t>Nakládání výkopku z hornin tř. 1 až 4 přes 100 m3</t>
  </si>
  <si>
    <t>2093296947</t>
  </si>
  <si>
    <t>jam+ryh-zasyp_vykopek</t>
  </si>
  <si>
    <t>171201201</t>
  </si>
  <si>
    <t>Uložení sypaniny na skládky</t>
  </si>
  <si>
    <t>-1446160688</t>
  </si>
  <si>
    <t>-644991962</t>
  </si>
  <si>
    <t>prebytek_vykopu*2</t>
  </si>
  <si>
    <t>174101103</t>
  </si>
  <si>
    <t>Zásyp zářezů pro podzemní vedení sypaninou se zhutněním</t>
  </si>
  <si>
    <t>803188976</t>
  </si>
  <si>
    <t>"štěrkopísek fr. 0-8, zásyp AN" "AN1" 2,08*0,42 + 6,4*0,2 + "AN2" 2,08*0,42 + 6,4*0,2 + "AN3" 2,32*0,42 + 7,36*0,2</t>
  </si>
  <si>
    <t>"zásyp AN výkopkem" vykop_AN - (podklad_ŠD_AN  + prach + "boxy" 1,81 + 1,81 + 2,12 + obsyp_štěrkopísek)</t>
  </si>
  <si>
    <t>"jílové těsnění VJ" "VJ1" 2,8*1,68 + "VJ2" 2,8*1,75 + "VJ3" 2,8*1,79</t>
  </si>
  <si>
    <t>"drcené kamenivo SV" 0,8 * 3</t>
  </si>
  <si>
    <t>"obsyp potrubí štěrkopískem" ((2,2+2,1)+ (4,4+0,5)+(6,4+0,6))*0,5*0,8</t>
  </si>
  <si>
    <t>58337302</t>
  </si>
  <si>
    <t>štěrkopísek frakce 0/16</t>
  </si>
  <si>
    <t>1577880321</t>
  </si>
  <si>
    <t>obsyp_štěrkopísek*2 + obsyp_potrubi_pisek*2</t>
  </si>
  <si>
    <t>58125110</t>
  </si>
  <si>
    <t>jíl surový kusový</t>
  </si>
  <si>
    <t>-709417566</t>
  </si>
  <si>
    <t>"jílové těsnění VJ" jíl*2,2</t>
  </si>
  <si>
    <t>58344199</t>
  </si>
  <si>
    <t>štěrkodrť frakce 0-63</t>
  </si>
  <si>
    <t>1009627554</t>
  </si>
  <si>
    <t>obsyp_SV*2</t>
  </si>
  <si>
    <t>213311131</t>
  </si>
  <si>
    <t>Polštáře zhutněné pod základy z kameniva drceného frakce 0 až 4 mm</t>
  </si>
  <si>
    <t>-2075051100</t>
  </si>
  <si>
    <t>"kamenný prach tl. 50 mm" "AN1" 2,2*4,6*0,05 + "AN2" 2,2*4,6*0,05 + "AN3" 2,2*5,2*0,05</t>
  </si>
  <si>
    <t>226111213</t>
  </si>
  <si>
    <t>Vrty velkoprofilové svislé nezapažené D do 450 mm hl přes 5 m hor. III</t>
  </si>
  <si>
    <t>CS ÚRS 2019 01</t>
  </si>
  <si>
    <t>367513546</t>
  </si>
  <si>
    <t>3*6,6</t>
  </si>
  <si>
    <t>242111113</t>
  </si>
  <si>
    <t>Osazení pláště kopané studny z betonových skruží celokruhových DN 1 m</t>
  </si>
  <si>
    <t>-1879291294</t>
  </si>
  <si>
    <t>1,74 + 1,83 + 1,86</t>
  </si>
  <si>
    <t>59224051</t>
  </si>
  <si>
    <t>skruž pro kanalizační šachty se zabudovanými stupadly 100 x 50 x 12 cm</t>
  </si>
  <si>
    <t>955908080</t>
  </si>
  <si>
    <t>59224168</t>
  </si>
  <si>
    <t>skruž betonová přechodová 62,5/100x60x12 cm, stupadla poplastovaná kapsová</t>
  </si>
  <si>
    <t>-1654231036</t>
  </si>
  <si>
    <t>592241R01</t>
  </si>
  <si>
    <t>prstenec betonový vyrovnávací TBW-Q 600/120/90</t>
  </si>
  <si>
    <t>971329604</t>
  </si>
  <si>
    <t>592241R02</t>
  </si>
  <si>
    <t>prstenec betonový vyrovnávací TBW-Q 600/100/90</t>
  </si>
  <si>
    <t>1998615894</t>
  </si>
  <si>
    <t>59225720</t>
  </si>
  <si>
    <t>deska betonová zákrytová pro studny, šachty a jímky celistvý poklop D62,5x5 cm</t>
  </si>
  <si>
    <t>794829212</t>
  </si>
  <si>
    <t>242791111</t>
  </si>
  <si>
    <t>Zapuštění zárubnice z plastických hmot hl do 50 m DN do 200</t>
  </si>
  <si>
    <t>533206715</t>
  </si>
  <si>
    <t>3*5</t>
  </si>
  <si>
    <t>242791111R01</t>
  </si>
  <si>
    <t>Perforace zárubnice s minimálním podílem štěrbin 10% z celkové plochy</t>
  </si>
  <si>
    <t>854586938</t>
  </si>
  <si>
    <t>3*1</t>
  </si>
  <si>
    <t>28610010</t>
  </si>
  <si>
    <t>trubka pro vrtané studny PVC D 160x3,6x4000mm</t>
  </si>
  <si>
    <t>1831769396</t>
  </si>
  <si>
    <t>247531111R01</t>
  </si>
  <si>
    <t>Obsyp zárubnice tříděným kamenivem fr. 4/8 mm</t>
  </si>
  <si>
    <t>-23790907</t>
  </si>
  <si>
    <t>3*5*0,1</t>
  </si>
  <si>
    <t>Svislé a kompletní konstrukce</t>
  </si>
  <si>
    <t>359901211</t>
  </si>
  <si>
    <t>Monitoring stoky jakékoli výšky na nové kanalizaci</t>
  </si>
  <si>
    <t>-442373664</t>
  </si>
  <si>
    <t>Vodorovné konstrukce</t>
  </si>
  <si>
    <t>451573111</t>
  </si>
  <si>
    <t>Lože pod potrubí otevřený výkop ze štěrkopísku</t>
  </si>
  <si>
    <t>1715606623</t>
  </si>
  <si>
    <t>"potrubí" ((2,2+2,1)+ (4,4+0,5)+(6,4+0,6))*0,1*0,8</t>
  </si>
  <si>
    <t>452311151</t>
  </si>
  <si>
    <t>Podkladní desky z betonu prostého tř. C 20/25 otevřený výkop</t>
  </si>
  <si>
    <t>-988492712</t>
  </si>
  <si>
    <t>"deska šachet" 3*3,8*0,15</t>
  </si>
  <si>
    <t>564831111</t>
  </si>
  <si>
    <t>Podklad ze štěrkodrtě ŠD tl 100 mm</t>
  </si>
  <si>
    <t>-1045943285</t>
  </si>
  <si>
    <t>podklad_ŠD_vpust</t>
  </si>
  <si>
    <t>"fr. 0/32" "SV" 3*1,4*1,1</t>
  </si>
  <si>
    <t>-1975437993</t>
  </si>
  <si>
    <t>"fr. 0/32" "AN1" 2,2*4,6 + "AN2" 2,2*4,6 + "AN3" 2,2*5,2</t>
  </si>
  <si>
    <t>871315231</t>
  </si>
  <si>
    <t>Kanalizační potrubí z tvrdého PVC jednovrstvé tuhost třídy SN10 DN 160</t>
  </si>
  <si>
    <t>-932723974</t>
  </si>
  <si>
    <t>((2,2+2,1)+ (4,4+0,5)+(6,4+0,6))</t>
  </si>
  <si>
    <t>28611173</t>
  </si>
  <si>
    <t>trubka kanalizační PVC DN 160x1000 mm SN 10</t>
  </si>
  <si>
    <t>-1111563614</t>
  </si>
  <si>
    <t>28611174</t>
  </si>
  <si>
    <t>trubka kanalizační PVC DN 160x3000 mm SN 10</t>
  </si>
  <si>
    <t>1183814878</t>
  </si>
  <si>
    <t>28611175</t>
  </si>
  <si>
    <t>trubka kanalizační PVC DN 160x6000 mm  SN 10</t>
  </si>
  <si>
    <t>893411025</t>
  </si>
  <si>
    <t>28611506.OSM</t>
  </si>
  <si>
    <t>KGR redukce dlouhá DN 160/125 SN8</t>
  </si>
  <si>
    <t>2125014673</t>
  </si>
  <si>
    <t>28611361</t>
  </si>
  <si>
    <t>koleno kanalizační PVC KG 150x45°</t>
  </si>
  <si>
    <t>-1906230688</t>
  </si>
  <si>
    <t>28611363</t>
  </si>
  <si>
    <t>koleno kanalizační PVC 1KG 50x87°</t>
  </si>
  <si>
    <t>1688205710</t>
  </si>
  <si>
    <t>28611362</t>
  </si>
  <si>
    <t>koleno kanalizace PVC KG 150x67°</t>
  </si>
  <si>
    <t>1842956905</t>
  </si>
  <si>
    <t>28611359</t>
  </si>
  <si>
    <t>koleno kanalizace PVC KG 150x15°</t>
  </si>
  <si>
    <t>1581886207</t>
  </si>
  <si>
    <t>892312121</t>
  </si>
  <si>
    <t>Tlaková zkouška vzduchem potrubí DN 150 těsnícím vakem ucpávkovým</t>
  </si>
  <si>
    <t>úsek</t>
  </si>
  <si>
    <t>886439422</t>
  </si>
  <si>
    <t>89594R01</t>
  </si>
  <si>
    <t>Napojení potrubí DN150 do vsakovací jímky</t>
  </si>
  <si>
    <t>1449343060</t>
  </si>
  <si>
    <t>895R01</t>
  </si>
  <si>
    <t>dodání a osazení kompletní sorpční vpusti vč.obetonování+ bet.podkladu 1m3 C30/37, mříže D400, vč. dopravy</t>
  </si>
  <si>
    <t>-2035985529</t>
  </si>
  <si>
    <t xml:space="preserve">Sorpční plastová vpust je vyrobena v "baleném" provedení, jako vodotěsná svařovaná polypropylenová nádrž s gravitačně sedimentační komorou a dočištěním na sorpčním filtru.
Včetně obetonování a osazení mříže D400
</t>
  </si>
  <si>
    <t>895971213_R02</t>
  </si>
  <si>
    <t>Zasakovací box z PP bez revize pro retenci s regulací odtoku jednořadová galerie objemu do 20 m3</t>
  </si>
  <si>
    <t>soubor</t>
  </si>
  <si>
    <t>-1205656358</t>
  </si>
  <si>
    <t>"AN2" 1,81/20</t>
  </si>
  <si>
    <t>895971213_R01</t>
  </si>
  <si>
    <t>-1804098075</t>
  </si>
  <si>
    <t>"AN1" 1,81/20</t>
  </si>
  <si>
    <t>895971213_R03</t>
  </si>
  <si>
    <t>-1776957437</t>
  </si>
  <si>
    <t>"AN3" 2,12/20</t>
  </si>
  <si>
    <t>998276101</t>
  </si>
  <si>
    <t>Přesun hmot pro trubní vedení z trub z plastických hmot otevřený výkop</t>
  </si>
  <si>
    <t>-105027148</t>
  </si>
  <si>
    <t>998276128</t>
  </si>
  <si>
    <t>Příplatek k přesunu hmot pro trubní vedení z trub z plastických hmot za zvětšený přesun do 5000 m</t>
  </si>
  <si>
    <t>986208814</t>
  </si>
  <si>
    <t>998276129</t>
  </si>
  <si>
    <t>Příplatek k přesunu hmot pro trubní vedení z trub z plastických hmot za zvětšený přesun ZKD 5000 m</t>
  </si>
  <si>
    <t>894843249</t>
  </si>
  <si>
    <t>kabel_trasy</t>
  </si>
  <si>
    <t>AYKY_16</t>
  </si>
  <si>
    <t>AYKY_25</t>
  </si>
  <si>
    <t>SO 03 - Ochrana kabelů VO</t>
  </si>
  <si>
    <t>ing. Pavol Lipták</t>
  </si>
  <si>
    <t>PSV - Práce a dodávky PSV</t>
  </si>
  <si>
    <t xml:space="preserve">    741 - Elektroinstalace - silnoproud</t>
  </si>
  <si>
    <t>M - Práce a dodávky M</t>
  </si>
  <si>
    <t xml:space="preserve">    21-M - Elektromontáže</t>
  </si>
  <si>
    <t xml:space="preserve">    46-M - Zemní práce při extr.mont.pracích</t>
  </si>
  <si>
    <t>PSV</t>
  </si>
  <si>
    <t>Práce a dodávky PSV</t>
  </si>
  <si>
    <t>741</t>
  </si>
  <si>
    <t>Elektroinstalace - silnoproud</t>
  </si>
  <si>
    <t>741128021</t>
  </si>
  <si>
    <t>Ostatní práce při montáži vodičů a kabelů, Příplatek k cenám montáže vodičů a kabelů za zatahování vodičů a kabelů do tvárnicových tras s komorami nebo do kolektorů, hmotnosti do 0,75 kg</t>
  </si>
  <si>
    <t>1753259074</t>
  </si>
  <si>
    <t>AYKY_16 + AYKY_25</t>
  </si>
  <si>
    <t>741130025</t>
  </si>
  <si>
    <t>Ukončení vodič izolovaný do 16 mm2 na svorkovnici</t>
  </si>
  <si>
    <t>-601385881</t>
  </si>
  <si>
    <t>741136001</t>
  </si>
  <si>
    <t>Propojení kabel celoplastový spojkou venkovní smršťovací do 1 kV  4x10-16 mm2</t>
  </si>
  <si>
    <t>702588200</t>
  </si>
  <si>
    <t>35436024</t>
  </si>
  <si>
    <t>spojka kabelová smršťovaná přímé do 1kV 91ah-23s 4x25-95mm</t>
  </si>
  <si>
    <t>128</t>
  </si>
  <si>
    <t>1925255324</t>
  </si>
  <si>
    <t>741136002</t>
  </si>
  <si>
    <t>Propojení kabel celoplastový spojkou venkovní smršťovací do 1 kV  4x25-35 mm2</t>
  </si>
  <si>
    <t>346298721</t>
  </si>
  <si>
    <t>35436023</t>
  </si>
  <si>
    <t>spojka kabelová smršťovaná přímé do 1kV 91ah-22s 4x16-50mm</t>
  </si>
  <si>
    <t>357777120</t>
  </si>
  <si>
    <t>741420021</t>
  </si>
  <si>
    <t>Montáž svorka hromosvodná se 2 šrouby</t>
  </si>
  <si>
    <t>629552950</t>
  </si>
  <si>
    <t>35442016</t>
  </si>
  <si>
    <t>svorka uzemnění Cu připojovací</t>
  </si>
  <si>
    <t>239844269</t>
  </si>
  <si>
    <t>35442013</t>
  </si>
  <si>
    <t>svorka uzemnění Cu spojovací</t>
  </si>
  <si>
    <t>2131846110</t>
  </si>
  <si>
    <t>741810002</t>
  </si>
  <si>
    <t>Celková prohlídka elektrického rozvodu a zařízení do 500 000,- Kč</t>
  </si>
  <si>
    <t>-1711930613</t>
  </si>
  <si>
    <t>Práce a dodávky M</t>
  </si>
  <si>
    <t>21-M</t>
  </si>
  <si>
    <t>Elektromontáže</t>
  </si>
  <si>
    <t>210021063</t>
  </si>
  <si>
    <t>Osazení výstražné fólie z PVC</t>
  </si>
  <si>
    <t>-415287896</t>
  </si>
  <si>
    <t>69311311</t>
  </si>
  <si>
    <t>pás varovný plný PE šíře 33 cm s potiskem</t>
  </si>
  <si>
    <t>-1190199637</t>
  </si>
  <si>
    <t xml:space="preserve">Přepočteno koeficientem 1,1 (pro prořez 10%)
</t>
  </si>
  <si>
    <t>42*1,1 'Přepočtené koeficientem množství</t>
  </si>
  <si>
    <t>210220001</t>
  </si>
  <si>
    <t>Montáž uzemňovacího vedení vodičů FeZn pomocí svorek na povrchu páskou do 120 mm2</t>
  </si>
  <si>
    <t>-2047205303</t>
  </si>
  <si>
    <t>19+1+26+1</t>
  </si>
  <si>
    <t>35442062</t>
  </si>
  <si>
    <t>pás zemnící 30x4mm FeZn</t>
  </si>
  <si>
    <t>436473454</t>
  </si>
  <si>
    <t>"1,05 m/kg" 47*1,05</t>
  </si>
  <si>
    <t>210280211</t>
  </si>
  <si>
    <t>Měření zemních odporů zemniče prvního nebo samostatného</t>
  </si>
  <si>
    <t>-636979847</t>
  </si>
  <si>
    <t>210280215</t>
  </si>
  <si>
    <t>Připlatek k měření zemních odporů prvního zemniče za každý další zemnič v síti</t>
  </si>
  <si>
    <t>-1189705128</t>
  </si>
  <si>
    <t>210280351</t>
  </si>
  <si>
    <t>Zkoušky kabelů silových do 1 kV, počtu a průřezu žil do 4x25 mm2</t>
  </si>
  <si>
    <t>383518212</t>
  </si>
  <si>
    <t>210290891</t>
  </si>
  <si>
    <t>Doplnění orientačních štítků na kabel (při revizi)</t>
  </si>
  <si>
    <t>-1517225253</t>
  </si>
  <si>
    <t>73534511</t>
  </si>
  <si>
    <t>tabulka bezpečnostní s tiskem 2 barvy A4 210x297mm samolepící</t>
  </si>
  <si>
    <t>-883008157</t>
  </si>
  <si>
    <t>210902011</t>
  </si>
  <si>
    <t>Montáž kabelu Al do 1 kV plný kulatý průřezu 4x16 mm2 uložených volně (AYKY)</t>
  </si>
  <si>
    <t>1032153808</t>
  </si>
  <si>
    <t>"nová trasa mezi sloupy č. 4 a 5" 19+3</t>
  </si>
  <si>
    <t>"nová trasa mezi sloupy č. 3 a 4" 26+3</t>
  </si>
  <si>
    <t>34112316</t>
  </si>
  <si>
    <t>kabel silový s Al jádrem 1 kV 4x16mm2</t>
  </si>
  <si>
    <t>-1340191707</t>
  </si>
  <si>
    <t>AYKY_16 "stratné pro prořez 5%"</t>
  </si>
  <si>
    <t>51*1,05 'Přepočtené koeficientem množství</t>
  </si>
  <si>
    <t>210902012</t>
  </si>
  <si>
    <t>Montáž kabelu Al do 1 kV plný kulatý průřezu 4x25 mm2 uložených volně (AYKY)</t>
  </si>
  <si>
    <t>-480979869</t>
  </si>
  <si>
    <t>Do výměr položky zahrnuto pro každé pole 5 m kabelu navíc (výstup 2 konců kabelu do elektrovýzbroje s rezervou pro zapojení do elektrovýzbroje - 2*1,5 m, prodloužení rozvodu vlivem zvlnění chráničky ve výkopu - 2 m)</t>
  </si>
  <si>
    <t>"nová trasa mezi rozvaděči RVOO 546 a RVOO 546/1" 37</t>
  </si>
  <si>
    <t>34113120</t>
  </si>
  <si>
    <t>kabel silový s Al jádrem 1 kV  4x25mm2</t>
  </si>
  <si>
    <t>-1772298864</t>
  </si>
  <si>
    <t>AYKY_25 "stratné pro prořez 5%"</t>
  </si>
  <si>
    <t>37*1,05 'Přepočtené koeficientem množství</t>
  </si>
  <si>
    <t>M001</t>
  </si>
  <si>
    <t>demontáž kabelu rozvodu VO (do průřezu 4 x 25 mm2 včetně)</t>
  </si>
  <si>
    <t>1346708372</t>
  </si>
  <si>
    <t xml:space="preserve">demontáž kabelu rozvodu VO (do průřezu 4 x 25 mm2 včetně)  v zemi  vč. potřebného nářadí, naložení, odvozu,likvidace a uložení odpadu vč. poplatku za skládku či jinou likvidaci, do výměr započítány kabely rozsahu okopání při demontážích vč. nadzemních částí kabelů zaústěných do elektrovýzbrojí </t>
  </si>
  <si>
    <t>28+ 28</t>
  </si>
  <si>
    <t>46-M</t>
  </si>
  <si>
    <t>Zemní práce při extr.mont.pracích</t>
  </si>
  <si>
    <t>460010024</t>
  </si>
  <si>
    <t>Vytyčení trasy vedení kabelového podzemního v zastavěném prostoru</t>
  </si>
  <si>
    <t>km</t>
  </si>
  <si>
    <t>-543430139</t>
  </si>
  <si>
    <t>42*0,001</t>
  </si>
  <si>
    <t>460150243</t>
  </si>
  <si>
    <t>Hloubení kabelových zapažených i nezapažených rýh ručně š 50 cm, hl 60 cm, v hornině tř 3</t>
  </si>
  <si>
    <t>-1358080940</t>
  </si>
  <si>
    <t>"rýha od spojky ke spojce-nový úsek" 36,6</t>
  </si>
  <si>
    <t>"rýha ke stořáru č. 4" 5,4</t>
  </si>
  <si>
    <t>460421101</t>
  </si>
  <si>
    <t>Lože kabelů z písku nebo štěrkopísku tl 10 cm nad kabel, bez zakrytí, šířky lože do 65 cm</t>
  </si>
  <si>
    <t>-177043110</t>
  </si>
  <si>
    <t>460470011</t>
  </si>
  <si>
    <t>Provizorní zajištění kabelů ve výkopech při jejich křížení</t>
  </si>
  <si>
    <t>1449001847</t>
  </si>
  <si>
    <t>460470012</t>
  </si>
  <si>
    <t>Provizorní zajištění kabelů ve výkopech při jejich souběhu</t>
  </si>
  <si>
    <t>-1873541009</t>
  </si>
  <si>
    <t>460520173</t>
  </si>
  <si>
    <t>Montáž trubek ochranných plastových ohebných do 90 mm uložených do rýhy</t>
  </si>
  <si>
    <t>-1965455657</t>
  </si>
  <si>
    <t>34571353</t>
  </si>
  <si>
    <t>trubka elektroinstalační ohebná dvouplášťová korugovaná D 61/75 mm, HDPE+LDPE</t>
  </si>
  <si>
    <t>-2060382761</t>
  </si>
  <si>
    <t xml:space="preserve">Přepočteno koeficientem 1,05 (pro prořez 5%)
</t>
  </si>
  <si>
    <t>88*1,05 'Přepočtené koeficientem množství</t>
  </si>
  <si>
    <t>460560243</t>
  </si>
  <si>
    <t>Zásyp rýh ručně šířky 50 cm, hloubky 60 cm, z horniny třídy 3</t>
  </si>
  <si>
    <t>-285077763</t>
  </si>
  <si>
    <t>460620013</t>
  </si>
  <si>
    <t>Provizorní úprava terénu se zhutněním, v hornině tř 3</t>
  </si>
  <si>
    <t>20571633</t>
  </si>
  <si>
    <t>42*1</t>
  </si>
  <si>
    <t>SO 04 - Vegetační úpravy</t>
  </si>
  <si>
    <t>111201101</t>
  </si>
  <si>
    <t>Odstranění křovin a stromů průměru kmene do 100 mm i s kořeny z celkové plochy do 1000 m2</t>
  </si>
  <si>
    <t>1009495679</t>
  </si>
  <si>
    <t>"odstranění keřů, uvažováno 3m2/keř" 9</t>
  </si>
  <si>
    <t>162301501</t>
  </si>
  <si>
    <t>Vodorovné přemístění křovin do 5 km D kmene do 100 mm</t>
  </si>
  <si>
    <t>-1556725441</t>
  </si>
  <si>
    <t>184102211</t>
  </si>
  <si>
    <t>Výsadba keře bez balu v do 1 m do jamky se zalitím v rovině a svahu do 1:5</t>
  </si>
  <si>
    <t>643446874</t>
  </si>
  <si>
    <t>02652023</t>
  </si>
  <si>
    <t>Zlatice prostřední (Forsythia intermedia minigold) kont.10 l 60-80cm</t>
  </si>
  <si>
    <t>-1374480425</t>
  </si>
  <si>
    <t>184401114</t>
  </si>
  <si>
    <t>Příprava dřevin k přesazení bez výměny půdy s vyhnojením s balem D do 1,4 m v rovině a svahu do 1:5</t>
  </si>
  <si>
    <t>2088891664</t>
  </si>
  <si>
    <t>184502117</t>
  </si>
  <si>
    <t>Vyzvednutí dřeviny k přesazení s balem D do 1,4 m v rovině a svahu do 1:5</t>
  </si>
  <si>
    <t>1083398945</t>
  </si>
  <si>
    <t>183101222</t>
  </si>
  <si>
    <t>Jamky pro výsadbu s výměnou 50 % půdy zeminy tř 1 až 4 objem do 2 m3 v rovině a svahu do 1:5</t>
  </si>
  <si>
    <t>-2035156451</t>
  </si>
  <si>
    <t>10321100</t>
  </si>
  <si>
    <t>zahradní substrát pro výsadbu VL</t>
  </si>
  <si>
    <t>-1454622507</t>
  </si>
  <si>
    <t>" 1/2 objemu jamky"  5*1,5</t>
  </si>
  <si>
    <t>184102119</t>
  </si>
  <si>
    <t>Výsadba dřeviny s balem D do 1,4 m do jamky se zalitím v rovině a svahu do 1:5</t>
  </si>
  <si>
    <t>-849765708</t>
  </si>
  <si>
    <t>02650446</t>
  </si>
  <si>
    <t>Habr obecný /Carpinus betulus/ 250-300cm ZB</t>
  </si>
  <si>
    <t>1337112819</t>
  </si>
  <si>
    <t>184215133</t>
  </si>
  <si>
    <t>Ukotvení kmene dřevin třemi kůly D do 0,1 m délky do 3 m</t>
  </si>
  <si>
    <t>-2012099770</t>
  </si>
  <si>
    <t>Ukotvení dřeviny kůly třemi kůly, délky přes 2 do 3 m</t>
  </si>
  <si>
    <t>184R01</t>
  </si>
  <si>
    <t>Kůl d 2,5m</t>
  </si>
  <si>
    <t>-1942705329</t>
  </si>
  <si>
    <t>"5 stromů á 3ks" 5*3</t>
  </si>
  <si>
    <t>184R02</t>
  </si>
  <si>
    <t>Příčky</t>
  </si>
  <si>
    <t>673544359</t>
  </si>
  <si>
    <t>184R03</t>
  </si>
  <si>
    <t>Popruh</t>
  </si>
  <si>
    <t>-1247942111</t>
  </si>
  <si>
    <t>"5 stromů á  1,5m" 5*1,5</t>
  </si>
  <si>
    <t>184215412</t>
  </si>
  <si>
    <t>Zhotovení závlahové mísy dřevin D do 1,0 m v rovině nebo na svahu do 1:5</t>
  </si>
  <si>
    <t>6665007</t>
  </si>
  <si>
    <t>184806112</t>
  </si>
  <si>
    <t>Řez stromů netrnitých průklestem D koruny do 4 m</t>
  </si>
  <si>
    <t>-288468564</t>
  </si>
  <si>
    <t>184911431</t>
  </si>
  <si>
    <t>Mulčování rostlin kůrou tl. do 0,15 m v rovině a svahu do 1:5</t>
  </si>
  <si>
    <t>413252785</t>
  </si>
  <si>
    <t>"5 stromů á 1,5 m2 á 0,15 m" 5*1,5</t>
  </si>
  <si>
    <t>10391100</t>
  </si>
  <si>
    <t>kůra mulčovací VL</t>
  </si>
  <si>
    <t>1380751777</t>
  </si>
  <si>
    <t>1,125*0,153 'Přepočtené koeficientem množství</t>
  </si>
  <si>
    <t>185802114</t>
  </si>
  <si>
    <t>Hnojení půdy umělým hnojivem k jednotlivým rostlinám v rovině a svahu do 1:5</t>
  </si>
  <si>
    <t>-1691362721</t>
  </si>
  <si>
    <t>5*0,01*5</t>
  </si>
  <si>
    <t>25191155R01</t>
  </si>
  <si>
    <t>Hnojivé tablety á 10g</t>
  </si>
  <si>
    <t>571786968</t>
  </si>
  <si>
    <t>185804311</t>
  </si>
  <si>
    <t>Zalití rostlin vodou plocha do 20 m2</t>
  </si>
  <si>
    <t>354258832</t>
  </si>
  <si>
    <t>"5 stromů á 100 l" 5*0,1</t>
  </si>
  <si>
    <t>185851121</t>
  </si>
  <si>
    <t>Dovoz vody pro zálivku rostlin za vzdálenost do 1000 m</t>
  </si>
  <si>
    <t>2050878070</t>
  </si>
  <si>
    <t>185851129</t>
  </si>
  <si>
    <t>Příplatek k dovozu vody pro zálivku rostlin do 1000 m ZKD 1000 m</t>
  </si>
  <si>
    <t>-1459129863</t>
  </si>
  <si>
    <t>"uvažováno celkem 10 km" 9*0,5</t>
  </si>
  <si>
    <t>184R04</t>
  </si>
  <si>
    <t>Voda zálivková</t>
  </si>
  <si>
    <t>-536155496</t>
  </si>
  <si>
    <t>183117113</t>
  </si>
  <si>
    <t>Rýhy pro protikořenové textilie zemina tř 1 až 4 hl do 1,1 m š do 0,6 m v rovině a svahu do 1:5</t>
  </si>
  <si>
    <t>-156080958</t>
  </si>
  <si>
    <t>"na straně chodníku" 5*4,5</t>
  </si>
  <si>
    <t>183117114</t>
  </si>
  <si>
    <t>Rýhy pro protikořenové textilie zemina tř 1 až 4 hl do 1,6 m š do 0,6 m v rovině a svahu do 1:5</t>
  </si>
  <si>
    <t>-714528682</t>
  </si>
  <si>
    <t>"na vnější straně" 5*4,5</t>
  </si>
  <si>
    <t>183106613</t>
  </si>
  <si>
    <t>Ochrana stromu protikořenovou clonou v rovině nebo na svahu do 1:5 hloubky do 1000 mm</t>
  </si>
  <si>
    <t>49007066</t>
  </si>
  <si>
    <t>183R01</t>
  </si>
  <si>
    <t>Protikořenové TRG panely výška 900mm</t>
  </si>
  <si>
    <t>ks</t>
  </si>
  <si>
    <t>402967137</t>
  </si>
  <si>
    <t>"dl. 0,75m/panel, 6 panelů/strom" 6*5</t>
  </si>
  <si>
    <t>183106614</t>
  </si>
  <si>
    <t>Ochrana stromu protikořenovou clonou v rovině nebo na svahu do 1:5 hloubky do 1400 mm</t>
  </si>
  <si>
    <t>1833352514</t>
  </si>
  <si>
    <t>183R02</t>
  </si>
  <si>
    <t>Protikořenové TRG panely výška 1200mm</t>
  </si>
  <si>
    <t>422064368</t>
  </si>
  <si>
    <t>998231311</t>
  </si>
  <si>
    <t>Přesun hmot pro sadovnické a krajinářské úpravy vodorovně do 5000 m</t>
  </si>
  <si>
    <t>-1307187753</t>
  </si>
  <si>
    <t>998231311R01</t>
  </si>
  <si>
    <t>Přesun hmot pro sadovnické a krajinářské úpravy vodorovně dalších 5000 m</t>
  </si>
  <si>
    <t>1022016832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</si>
</sst>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3" x14ac:knownFonts="1">
    <font>
      <sz val="8"/>
      <name val="Arial CE"/>
      <family val="2"/>
    </font>
    <font>
      <sz val="8"/>
      <color rgb="FF969696"/>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505050"/>
      <name val="Arial CE"/>
      <family val="2"/>
      <charset val="238"/>
    </font>
    <font>
      <sz val="8"/>
      <color rgb="FFFF0000"/>
      <name val="Arial CE"/>
      <family val="2"/>
      <charset val="238"/>
    </font>
    <font>
      <sz val="8"/>
      <color rgb="FFFFFFFF"/>
      <name val="Arial CE"/>
      <family val="2"/>
      <charset val="238"/>
    </font>
    <font>
      <b/>
      <sz val="14"/>
      <name val="Arial CE"/>
      <family val="2"/>
      <charset val="238"/>
    </font>
    <font>
      <sz val="8"/>
      <color rgb="FF3366FF"/>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8"/>
      <name val="Arial CE"/>
      <family val="2"/>
      <charset val="238"/>
    </font>
    <font>
      <sz val="12"/>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b/>
      <sz val="12"/>
      <color rgb="FF800000"/>
      <name val="Arial CE"/>
      <family val="2"/>
      <charset val="238"/>
    </font>
    <font>
      <sz val="8"/>
      <color rgb="FF960000"/>
      <name val="Arial CE"/>
      <family val="2"/>
      <charset val="238"/>
    </font>
    <font>
      <i/>
      <sz val="8"/>
      <color rgb="FF0000FF"/>
      <name val="Arial CE"/>
      <family val="2"/>
      <charset val="238"/>
    </font>
    <font>
      <sz val="7"/>
      <color rgb="FF969696"/>
      <name val="Arial CE"/>
      <family val="2"/>
      <charset val="238"/>
    </font>
    <font>
      <sz val="7"/>
      <name val="Arial CE"/>
      <family val="2"/>
      <charset val="238"/>
    </font>
    <font>
      <sz val="8"/>
      <color rgb="FF000000"/>
      <name val="Arial CE"/>
      <family val="2"/>
      <charset val="238"/>
    </font>
    <font>
      <u/>
      <sz val="11"/>
      <color theme="10"/>
      <name val="Calibri"/>
      <family val="2"/>
      <charset val="238"/>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2" fillId="0" borderId="0" applyNumberFormat="0" applyFill="0" applyBorder="0" applyAlignment="0" applyProtection="0"/>
  </cellStyleXfs>
  <cellXfs count="224">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5" fillId="0" borderId="0" xfId="0" applyFont="1" applyAlignment="1">
      <alignment vertical="center"/>
    </xf>
    <xf numFmtId="0" fontId="6" fillId="0" borderId="0" xfId="0" applyFont="1" applyAlignment="1">
      <alignment vertical="center"/>
    </xf>
    <xf numFmtId="0" fontId="7" fillId="0" borderId="0" xfId="0" applyFo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1" fillId="0" borderId="0" xfId="0" applyFont="1" applyAlignment="1">
      <alignment horizontal="left" vertical="center"/>
    </xf>
    <xf numFmtId="0" fontId="0" fillId="2" borderId="0" xfId="0" applyFill="1" applyAlignment="1" applyProtection="1">
      <alignment horizontal="left" vertical="center"/>
      <protection locked="0"/>
    </xf>
    <xf numFmtId="49" fontId="0" fillId="2" borderId="0" xfId="0" applyNumberFormat="1" applyFill="1" applyAlignment="1" applyProtection="1">
      <alignment horizontal="left" vertical="center"/>
      <protection locked="0"/>
    </xf>
    <xf numFmtId="0" fontId="0" fillId="0" borderId="0" xfId="0" applyAlignment="1">
      <alignment horizontal="left" vertical="center" wrapText="1"/>
    </xf>
    <xf numFmtId="0" fontId="0" fillId="0" borderId="4" xfId="0" applyBorder="1"/>
    <xf numFmtId="0" fontId="0" fillId="0" borderId="3" xfId="0" applyBorder="1" applyAlignment="1">
      <alignment vertical="center"/>
    </xf>
    <xf numFmtId="0" fontId="15"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3" fillId="3" borderId="6" xfId="0" applyFont="1" applyFill="1" applyBorder="1" applyAlignment="1">
      <alignment horizontal="left" vertical="center"/>
    </xf>
    <xf numFmtId="0" fontId="0" fillId="3" borderId="7" xfId="0" applyFill="1" applyBorder="1" applyAlignment="1">
      <alignment vertical="center"/>
    </xf>
    <xf numFmtId="0" fontId="3" fillId="3" borderId="7" xfId="0" applyFont="1" applyFill="1"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2" fillId="0" borderId="0" xfId="0" applyFont="1" applyAlignment="1">
      <alignment horizontal="left" vertical="center"/>
    </xf>
    <xf numFmtId="0" fontId="16" fillId="0" borderId="0" xfId="0" applyFont="1" applyAlignment="1">
      <alignment vertical="center"/>
    </xf>
    <xf numFmtId="165" fontId="0" fillId="0" borderId="0" xfId="0" applyNumberForma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4" borderId="7" xfId="0" applyFill="1" applyBorder="1" applyAlignment="1">
      <alignment vertical="center"/>
    </xf>
    <xf numFmtId="0" fontId="18" fillId="4" borderId="0" xfId="0" applyFont="1" applyFill="1" applyAlignment="1">
      <alignment horizontal="center" vertical="center"/>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0" fillId="0" borderId="11" xfId="0" applyBorder="1" applyAlignment="1">
      <alignment vertical="center"/>
    </xf>
    <xf numFmtId="0" fontId="3" fillId="0" borderId="3" xfId="0" applyFont="1" applyBorder="1" applyAlignment="1">
      <alignment vertical="center"/>
    </xf>
    <xf numFmtId="0" fontId="20" fillId="0" borderId="0" xfId="0" applyFont="1" applyAlignment="1">
      <alignment horizontal="left" vertical="center"/>
    </xf>
    <xf numFmtId="0" fontId="20" fillId="0" borderId="0" xfId="0" applyFont="1" applyAlignment="1">
      <alignment vertical="center"/>
    </xf>
    <xf numFmtId="4" fontId="20" fillId="0" borderId="0" xfId="0" applyNumberFormat="1" applyFont="1" applyAlignment="1">
      <alignment vertical="center"/>
    </xf>
    <xf numFmtId="0" fontId="3" fillId="0" borderId="0" xfId="0" applyFont="1" applyAlignment="1">
      <alignment horizontal="center" vertical="center"/>
    </xf>
    <xf numFmtId="4" fontId="17" fillId="0" borderId="14" xfId="0" applyNumberFormat="1" applyFont="1" applyBorder="1" applyAlignment="1">
      <alignment vertical="center"/>
    </xf>
    <xf numFmtId="4" fontId="17" fillId="0" borderId="0" xfId="0" applyNumberFormat="1" applyFont="1" applyAlignment="1">
      <alignment vertical="center"/>
    </xf>
    <xf numFmtId="166" fontId="17" fillId="0" borderId="0" xfId="0" applyNumberFormat="1" applyFont="1" applyAlignment="1">
      <alignment vertical="center"/>
    </xf>
    <xf numFmtId="4" fontId="17" fillId="0" borderId="15" xfId="0" applyNumberFormat="1" applyFont="1" applyBorder="1" applyAlignment="1">
      <alignment vertical="center"/>
    </xf>
    <xf numFmtId="0" fontId="3"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4" fillId="0" borderId="3" xfId="0" applyFont="1" applyBorder="1" applyAlignment="1">
      <alignment vertical="center"/>
    </xf>
    <xf numFmtId="0" fontId="23" fillId="0" borderId="0" xfId="0" applyFont="1" applyAlignment="1">
      <alignment vertical="center"/>
    </xf>
    <xf numFmtId="0" fontId="24" fillId="0" borderId="0" xfId="0" applyFont="1" applyAlignment="1">
      <alignment vertical="center"/>
    </xf>
    <xf numFmtId="0" fontId="2" fillId="0" borderId="0" xfId="0" applyFont="1" applyAlignment="1">
      <alignment horizontal="center" vertical="center"/>
    </xf>
    <xf numFmtId="4" fontId="25" fillId="0" borderId="14" xfId="0" applyNumberFormat="1" applyFont="1" applyBorder="1" applyAlignment="1">
      <alignment vertical="center"/>
    </xf>
    <xf numFmtId="4" fontId="25" fillId="0" borderId="0" xfId="0" applyNumberFormat="1" applyFont="1" applyAlignment="1">
      <alignment vertical="center"/>
    </xf>
    <xf numFmtId="166" fontId="25" fillId="0" borderId="0" xfId="0" applyNumberFormat="1" applyFont="1" applyAlignment="1">
      <alignment vertical="center"/>
    </xf>
    <xf numFmtId="4" fontId="25" fillId="0" borderId="15" xfId="0" applyNumberFormat="1" applyFont="1" applyBorder="1" applyAlignment="1">
      <alignment vertical="center"/>
    </xf>
    <xf numFmtId="0" fontId="4" fillId="0" borderId="0" xfId="0" applyFont="1" applyAlignment="1">
      <alignment horizontal="left" vertical="center"/>
    </xf>
    <xf numFmtId="4" fontId="25" fillId="0" borderId="19" xfId="0" applyNumberFormat="1" applyFont="1" applyBorder="1" applyAlignment="1">
      <alignment vertical="center"/>
    </xf>
    <xf numFmtId="4" fontId="25" fillId="0" borderId="20" xfId="0" applyNumberFormat="1" applyFont="1" applyBorder="1" applyAlignment="1">
      <alignment vertical="center"/>
    </xf>
    <xf numFmtId="166" fontId="25" fillId="0" borderId="20" xfId="0" applyNumberFormat="1" applyFont="1" applyBorder="1" applyAlignment="1">
      <alignment vertical="center"/>
    </xf>
    <xf numFmtId="4" fontId="25"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0" fillId="0" borderId="0" xfId="0" applyAlignment="1" applyProtection="1">
      <alignment vertical="center"/>
      <protection locked="0"/>
    </xf>
    <xf numFmtId="0" fontId="1" fillId="0" borderId="0" xfId="0" applyFont="1" applyAlignment="1" applyProtection="1">
      <alignment horizontal="left" vertical="center"/>
      <protection locked="0"/>
    </xf>
    <xf numFmtId="0" fontId="0" fillId="0" borderId="3" xfId="0" applyBorder="1" applyAlignment="1">
      <alignment vertical="center" wrapText="1"/>
    </xf>
    <xf numFmtId="0" fontId="0" fillId="0" borderId="0" xfId="0" applyAlignment="1" applyProtection="1">
      <alignment vertical="center" wrapText="1"/>
      <protection locked="0"/>
    </xf>
    <xf numFmtId="0" fontId="0" fillId="0" borderId="12" xfId="0" applyBorder="1" applyAlignment="1" applyProtection="1">
      <alignment vertical="center"/>
      <protection locked="0"/>
    </xf>
    <xf numFmtId="0" fontId="15" fillId="0" borderId="0" xfId="0" applyFont="1" applyAlignment="1">
      <alignment horizontal="lef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ill="1" applyAlignment="1">
      <alignment vertical="center"/>
    </xf>
    <xf numFmtId="0" fontId="3" fillId="4" borderId="6" xfId="0" applyFont="1" applyFill="1" applyBorder="1" applyAlignment="1">
      <alignment horizontal="lef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ill="1" applyBorder="1" applyAlignment="1">
      <alignment vertical="center"/>
    </xf>
    <xf numFmtId="0" fontId="0" fillId="0" borderId="10" xfId="0" applyBorder="1" applyAlignment="1" applyProtection="1">
      <alignment vertical="center"/>
      <protection locked="0"/>
    </xf>
    <xf numFmtId="0" fontId="0" fillId="0" borderId="2" xfId="0" applyBorder="1" applyAlignment="1" applyProtection="1">
      <alignment vertical="center"/>
      <protection locked="0"/>
    </xf>
    <xf numFmtId="0" fontId="18" fillId="4" borderId="0" xfId="0" applyFont="1" applyFill="1" applyAlignment="1">
      <alignment horizontal="left" vertical="center"/>
    </xf>
    <xf numFmtId="0" fontId="0" fillId="4" borderId="0" xfId="0" applyFill="1" applyAlignment="1" applyProtection="1">
      <alignment vertical="center"/>
      <protection locked="0"/>
    </xf>
    <xf numFmtId="0" fontId="18" fillId="4" borderId="0" xfId="0" applyFont="1" applyFill="1" applyAlignment="1">
      <alignment horizontal="right" vertical="center"/>
    </xf>
    <xf numFmtId="0" fontId="26" fillId="0" borderId="0" xfId="0" applyFont="1" applyAlignment="1">
      <alignment horizontal="left" vertical="center"/>
    </xf>
    <xf numFmtId="0" fontId="0" fillId="0" borderId="3" xfId="0" applyBorder="1" applyAlignment="1">
      <alignment horizontal="center" vertical="center" wrapText="1"/>
    </xf>
    <xf numFmtId="0" fontId="18" fillId="4" borderId="16" xfId="0" applyFont="1" applyFill="1" applyBorder="1" applyAlignment="1">
      <alignment horizontal="center" vertical="center" wrapText="1"/>
    </xf>
    <xf numFmtId="0" fontId="18" fillId="4" borderId="17" xfId="0" applyFont="1" applyFill="1" applyBorder="1" applyAlignment="1">
      <alignment horizontal="center" vertical="center" wrapText="1"/>
    </xf>
    <xf numFmtId="0" fontId="18" fillId="4" borderId="17" xfId="0" applyFont="1" applyFill="1" applyBorder="1" applyAlignment="1" applyProtection="1">
      <alignment horizontal="center" vertical="center" wrapText="1"/>
      <protection locked="0"/>
    </xf>
    <xf numFmtId="0" fontId="18" fillId="4" borderId="18" xfId="0" applyFont="1" applyFill="1" applyBorder="1" applyAlignment="1">
      <alignment horizontal="center" vertical="center" wrapText="1"/>
    </xf>
    <xf numFmtId="0" fontId="18" fillId="4" borderId="0" xfId="0" applyFont="1" applyFill="1" applyAlignment="1">
      <alignment horizontal="center" vertical="center" wrapText="1"/>
    </xf>
    <xf numFmtId="4" fontId="20" fillId="0" borderId="0" xfId="0" applyNumberFormat="1" applyFont="1"/>
    <xf numFmtId="166" fontId="27" fillId="0" borderId="12" xfId="0" applyNumberFormat="1" applyFont="1" applyBorder="1"/>
    <xf numFmtId="166" fontId="27" fillId="0" borderId="13" xfId="0" applyNumberFormat="1" applyFont="1" applyBorder="1"/>
    <xf numFmtId="4" fontId="16" fillId="0" borderId="0" xfId="0" applyNumberFormat="1" applyFont="1" applyAlignment="1">
      <alignment vertical="center"/>
    </xf>
    <xf numFmtId="0" fontId="28" fillId="0" borderId="22" xfId="0" applyFont="1" applyBorder="1" applyAlignment="1">
      <alignment horizontal="center" vertical="center"/>
    </xf>
    <xf numFmtId="49" fontId="28" fillId="0" borderId="22" xfId="0" applyNumberFormat="1" applyFont="1" applyBorder="1" applyAlignment="1">
      <alignment horizontal="left" vertical="center" wrapText="1"/>
    </xf>
    <xf numFmtId="0" fontId="28" fillId="0" borderId="22" xfId="0" applyFont="1" applyBorder="1" applyAlignment="1">
      <alignment horizontal="left" vertical="center" wrapText="1"/>
    </xf>
    <xf numFmtId="0" fontId="28" fillId="0" borderId="22" xfId="0" applyFont="1" applyBorder="1" applyAlignment="1">
      <alignment horizontal="center" vertical="center" wrapText="1"/>
    </xf>
    <xf numFmtId="167" fontId="28" fillId="0" borderId="22" xfId="0" applyNumberFormat="1" applyFont="1" applyBorder="1" applyAlignment="1">
      <alignment vertical="center"/>
    </xf>
    <xf numFmtId="4" fontId="28" fillId="2" borderId="22" xfId="0" applyNumberFormat="1" applyFont="1" applyFill="1" applyBorder="1" applyAlignment="1" applyProtection="1">
      <alignment vertical="center"/>
      <protection locked="0"/>
    </xf>
    <xf numFmtId="4" fontId="28" fillId="0" borderId="22" xfId="0" applyNumberFormat="1" applyFont="1" applyBorder="1" applyAlignment="1">
      <alignment vertical="center"/>
    </xf>
    <xf numFmtId="0" fontId="28" fillId="0" borderId="3" xfId="0" applyFont="1" applyBorder="1" applyAlignment="1">
      <alignment vertical="center"/>
    </xf>
    <xf numFmtId="0" fontId="28" fillId="2" borderId="14" xfId="0" applyFont="1" applyFill="1" applyBorder="1" applyAlignment="1" applyProtection="1">
      <alignment horizontal="left" vertical="center"/>
      <protection locked="0"/>
    </xf>
    <xf numFmtId="0" fontId="28" fillId="0" borderId="0" xfId="0" applyFont="1" applyAlignment="1">
      <alignment horizontal="center" vertical="center"/>
    </xf>
    <xf numFmtId="166" fontId="1" fillId="0" borderId="0" xfId="0" applyNumberFormat="1" applyFont="1" applyAlignment="1">
      <alignment vertical="center"/>
    </xf>
    <xf numFmtId="166" fontId="1" fillId="0" borderId="15" xfId="0" applyNumberFormat="1" applyFont="1" applyBorder="1" applyAlignment="1">
      <alignment vertical="center"/>
    </xf>
    <xf numFmtId="4" fontId="0" fillId="0" borderId="0" xfId="0" applyNumberFormat="1" applyAlignment="1">
      <alignment vertical="center"/>
    </xf>
    <xf numFmtId="0" fontId="29" fillId="0" borderId="0" xfId="0" applyFont="1" applyAlignment="1">
      <alignment horizontal="left" vertical="center"/>
    </xf>
    <xf numFmtId="0" fontId="30" fillId="0" borderId="0" xfId="0" applyFont="1" applyAlignment="1">
      <alignment horizontal="left" vertical="center" wrapText="1"/>
    </xf>
    <xf numFmtId="0" fontId="0" fillId="0" borderId="14"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31" fillId="0" borderId="0" xfId="0" applyFont="1" applyAlignment="1">
      <alignment horizontal="left" vertical="center"/>
    </xf>
    <xf numFmtId="0" fontId="5" fillId="0" borderId="3" xfId="0" applyFont="1" applyBorder="1" applyAlignment="1">
      <alignment vertical="center"/>
    </xf>
    <xf numFmtId="0" fontId="5" fillId="0" borderId="20" xfId="0" applyFont="1" applyBorder="1" applyAlignment="1">
      <alignment horizontal="left" vertical="center"/>
    </xf>
    <xf numFmtId="0" fontId="5" fillId="0" borderId="20" xfId="0" applyFont="1" applyBorder="1" applyAlignment="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lignmen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xf numFmtId="0" fontId="7" fillId="0" borderId="0" xfId="0" applyFont="1" applyAlignment="1">
      <alignment horizontal="left"/>
    </xf>
    <xf numFmtId="0" fontId="5" fillId="0" borderId="0" xfId="0" applyFont="1" applyAlignment="1">
      <alignment horizontal="left"/>
    </xf>
    <xf numFmtId="0" fontId="7" fillId="0" borderId="0" xfId="0" applyFont="1" applyProtection="1">
      <protection locked="0"/>
    </xf>
    <xf numFmtId="4" fontId="5" fillId="0" borderId="0" xfId="0" applyNumberFormat="1" applyFont="1"/>
    <xf numFmtId="0" fontId="7" fillId="0" borderId="14" xfId="0" applyFont="1" applyBorder="1"/>
    <xf numFmtId="166" fontId="7" fillId="0" borderId="0" xfId="0" applyNumberFormat="1" applyFont="1"/>
    <xf numFmtId="166" fontId="7" fillId="0" borderId="15" xfId="0" applyNumberFormat="1" applyFont="1" applyBorder="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xf numFmtId="0" fontId="0" fillId="0" borderId="22" xfId="0" applyBorder="1" applyAlignment="1">
      <alignment horizontal="center" vertical="center"/>
    </xf>
    <xf numFmtId="49" fontId="0" fillId="0" borderId="22" xfId="0" applyNumberFormat="1" applyBorder="1" applyAlignment="1">
      <alignment horizontal="left" vertical="center" wrapText="1"/>
    </xf>
    <xf numFmtId="0" fontId="0" fillId="0" borderId="22" xfId="0" applyBorder="1" applyAlignment="1">
      <alignment horizontal="left" vertical="center" wrapText="1"/>
    </xf>
    <xf numFmtId="0" fontId="0" fillId="0" borderId="22" xfId="0" applyBorder="1" applyAlignment="1">
      <alignment horizontal="center" vertical="center" wrapText="1"/>
    </xf>
    <xf numFmtId="167" fontId="0" fillId="0" borderId="22" xfId="0" applyNumberFormat="1" applyBorder="1" applyAlignment="1">
      <alignment vertical="center"/>
    </xf>
    <xf numFmtId="4" fontId="0" fillId="2" borderId="22" xfId="0" applyNumberFormat="1" applyFill="1" applyBorder="1" applyAlignment="1" applyProtection="1">
      <alignment vertical="center"/>
      <protection locked="0"/>
    </xf>
    <xf numFmtId="4" fontId="0" fillId="0" borderId="22" xfId="0" applyNumberFormat="1" applyBorder="1" applyAlignment="1">
      <alignment vertical="center"/>
    </xf>
    <xf numFmtId="0" fontId="1" fillId="2" borderId="14" xfId="0" applyFont="1" applyFill="1" applyBorder="1" applyAlignment="1" applyProtection="1">
      <alignment horizontal="left" vertical="center"/>
      <protection locked="0"/>
    </xf>
    <xf numFmtId="0" fontId="1" fillId="0" borderId="0" xfId="0" applyFont="1" applyAlignment="1">
      <alignment horizontal="center" vertical="center"/>
    </xf>
    <xf numFmtId="0" fontId="8" fillId="0" borderId="3"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4" xfId="0" applyFont="1" applyBorder="1" applyAlignment="1">
      <alignment vertical="center"/>
    </xf>
    <xf numFmtId="0" fontId="8" fillId="0" borderId="15"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 fillId="2" borderId="19" xfId="0" applyFont="1" applyFill="1" applyBorder="1" applyAlignment="1" applyProtection="1">
      <alignment horizontal="left" vertical="center"/>
      <protection locked="0"/>
    </xf>
    <xf numFmtId="0" fontId="1" fillId="0" borderId="20" xfId="0" applyFont="1" applyBorder="1" applyAlignment="1">
      <alignment horizontal="center" vertical="center"/>
    </xf>
    <xf numFmtId="166" fontId="1" fillId="0" borderId="20" xfId="0" applyNumberFormat="1" applyFont="1" applyBorder="1" applyAlignment="1">
      <alignment vertical="center"/>
    </xf>
    <xf numFmtId="166" fontId="1" fillId="0" borderId="21" xfId="0" applyNumberFormat="1" applyFont="1" applyBorder="1" applyAlignment="1">
      <alignment vertical="center"/>
    </xf>
    <xf numFmtId="0" fontId="8" fillId="0" borderId="19" xfId="0" applyFont="1" applyBorder="1" applyAlignment="1">
      <alignment vertical="center"/>
    </xf>
    <xf numFmtId="0" fontId="8" fillId="0" borderId="20" xfId="0" applyFont="1" applyBorder="1" applyAlignment="1">
      <alignment vertical="center"/>
    </xf>
    <xf numFmtId="0" fontId="8" fillId="0" borderId="21" xfId="0" applyFont="1" applyBorder="1" applyAlignment="1">
      <alignment vertical="center"/>
    </xf>
    <xf numFmtId="4" fontId="14" fillId="0" borderId="0" xfId="0" applyNumberFormat="1" applyFont="1" applyAlignment="1">
      <alignment vertical="center"/>
    </xf>
    <xf numFmtId="0" fontId="1" fillId="0" borderId="0" xfId="0" applyFont="1" applyAlignment="1">
      <alignment vertical="center"/>
    </xf>
    <xf numFmtId="0" fontId="14" fillId="0" borderId="0" xfId="0" applyFont="1" applyAlignment="1">
      <alignment horizontal="left" vertical="top" wrapText="1"/>
    </xf>
    <xf numFmtId="0" fontId="14" fillId="0" borderId="0" xfId="0" applyFont="1" applyAlignment="1">
      <alignment horizontal="left" vertical="center"/>
    </xf>
    <xf numFmtId="4" fontId="15" fillId="0" borderId="5" xfId="0" applyNumberFormat="1" applyFont="1" applyBorder="1" applyAlignment="1">
      <alignment vertical="center"/>
    </xf>
    <xf numFmtId="0" fontId="0" fillId="0" borderId="5" xfId="0" applyBorder="1" applyAlignment="1">
      <alignment vertical="center"/>
    </xf>
    <xf numFmtId="0" fontId="3" fillId="3" borderId="7" xfId="0" applyFont="1" applyFill="1" applyBorder="1" applyAlignment="1">
      <alignment horizontal="left" vertical="center"/>
    </xf>
    <xf numFmtId="0" fontId="0" fillId="3" borderId="7" xfId="0" applyFill="1" applyBorder="1" applyAlignment="1">
      <alignment vertical="center"/>
    </xf>
    <xf numFmtId="4" fontId="3" fillId="3" borderId="7" xfId="0" applyNumberFormat="1" applyFont="1" applyFill="1" applyBorder="1" applyAlignment="1">
      <alignment vertical="center"/>
    </xf>
    <xf numFmtId="0" fontId="0" fillId="3" borderId="8" xfId="0" applyFill="1" applyBorder="1" applyAlignment="1">
      <alignment vertical="center"/>
    </xf>
    <xf numFmtId="0" fontId="0" fillId="0" borderId="0" xfId="0"/>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Alignment="1">
      <alignment horizontal="left" vertical="center"/>
    </xf>
    <xf numFmtId="0" fontId="0" fillId="0" borderId="0" xfId="0" applyAlignment="1">
      <alignment vertical="center" wrapText="1"/>
    </xf>
    <xf numFmtId="0" fontId="0" fillId="0" borderId="0" xfId="0" applyAlignment="1">
      <alignment vertical="center"/>
    </xf>
    <xf numFmtId="0" fontId="2" fillId="0" borderId="0" xfId="0" applyFont="1" applyAlignment="1">
      <alignment horizontal="left" vertical="center" wrapText="1"/>
    </xf>
    <xf numFmtId="0" fontId="2" fillId="0" borderId="0" xfId="0" applyFont="1" applyAlignment="1">
      <alignment vertical="center"/>
    </xf>
    <xf numFmtId="165" fontId="0" fillId="0" borderId="0" xfId="0" applyNumberFormat="1" applyAlignment="1">
      <alignment horizontal="left" vertical="center"/>
    </xf>
    <xf numFmtId="0" fontId="0" fillId="0" borderId="0" xfId="0" applyAlignment="1">
      <alignment horizontal="left" vertical="center"/>
    </xf>
    <xf numFmtId="0" fontId="2" fillId="0" borderId="0" xfId="0" applyFont="1" applyAlignment="1">
      <alignment horizontal="left" vertical="top" wrapText="1"/>
    </xf>
    <xf numFmtId="49" fontId="0" fillId="2" borderId="0" xfId="0" applyNumberFormat="1" applyFill="1" applyAlignment="1" applyProtection="1">
      <alignment horizontal="left" vertical="center"/>
      <protection locked="0"/>
    </xf>
    <xf numFmtId="49" fontId="0" fillId="0" borderId="0" xfId="0" applyNumberFormat="1" applyAlignment="1">
      <alignment horizontal="left" vertical="center"/>
    </xf>
    <xf numFmtId="0" fontId="0" fillId="0" borderId="0" xfId="0" applyAlignment="1">
      <alignment horizontal="left" vertical="center" wrapText="1"/>
    </xf>
    <xf numFmtId="0" fontId="1" fillId="0" borderId="0" xfId="0" applyFont="1" applyAlignment="1">
      <alignment horizontal="right" vertical="center"/>
    </xf>
    <xf numFmtId="164" fontId="1" fillId="0" borderId="0" xfId="0" applyNumberFormat="1" applyFont="1" applyAlignment="1">
      <alignment horizontal="right" vertical="center"/>
    </xf>
    <xf numFmtId="0" fontId="18" fillId="4" borderId="7" xfId="0" applyFont="1" applyFill="1" applyBorder="1" applyAlignment="1">
      <alignment horizontal="center" vertical="center"/>
    </xf>
    <xf numFmtId="0" fontId="18" fillId="4" borderId="7" xfId="0" applyFont="1" applyFill="1" applyBorder="1" applyAlignment="1">
      <alignment horizontal="left" vertical="center"/>
    </xf>
    <xf numFmtId="0" fontId="18" fillId="4" borderId="8" xfId="0" applyFont="1" applyFill="1" applyBorder="1" applyAlignment="1">
      <alignment horizontal="left" vertical="center"/>
    </xf>
    <xf numFmtId="0" fontId="18" fillId="4" borderId="7" xfId="0" applyFont="1" applyFill="1" applyBorder="1" applyAlignment="1">
      <alignment horizontal="right" vertical="center"/>
    </xf>
    <xf numFmtId="4" fontId="24" fillId="0" borderId="0" xfId="0" applyNumberFormat="1" applyFont="1" applyAlignment="1">
      <alignment vertical="center"/>
    </xf>
    <xf numFmtId="0" fontId="24" fillId="0" borderId="0" xfId="0" applyFont="1" applyAlignment="1">
      <alignment vertical="center"/>
    </xf>
    <xf numFmtId="4" fontId="20" fillId="0" borderId="0" xfId="0" applyNumberFormat="1" applyFont="1" applyAlignment="1">
      <alignment horizontal="right" vertical="center"/>
    </xf>
    <xf numFmtId="4" fontId="20" fillId="0" borderId="0" xfId="0" applyNumberFormat="1" applyFont="1" applyAlignment="1">
      <alignment vertical="center"/>
    </xf>
    <xf numFmtId="0" fontId="18" fillId="4" borderId="6" xfId="0" applyFont="1" applyFill="1" applyBorder="1" applyAlignment="1">
      <alignment horizontal="center" vertical="center"/>
    </xf>
    <xf numFmtId="0" fontId="23" fillId="0" borderId="0" xfId="0" applyFont="1" applyAlignment="1">
      <alignment horizontal="left" vertical="center" wrapText="1"/>
    </xf>
    <xf numFmtId="0" fontId="1" fillId="0" borderId="0" xfId="0" applyFont="1" applyAlignment="1">
      <alignment horizontal="left" vertical="center" wrapText="1"/>
    </xf>
    <xf numFmtId="0" fontId="0" fillId="2" borderId="0" xfId="0"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1"/>
  <sheetViews>
    <sheetView showGridLines="0" workbookViewId="0"/>
  </sheetViews>
  <sheetFormatPr defaultRowHeight="1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x14ac:dyDescent="0.2">
      <c r="A1" s="13" t="s">
        <v>0</v>
      </c>
      <c r="AZ1" s="13" t="s">
        <v>1</v>
      </c>
      <c r="BA1" s="13" t="s">
        <v>2</v>
      </c>
      <c r="BB1" s="13" t="s">
        <v>3</v>
      </c>
      <c r="BT1" s="13" t="s">
        <v>4</v>
      </c>
      <c r="BU1" s="13" t="s">
        <v>4</v>
      </c>
      <c r="BV1" s="13" t="s">
        <v>5</v>
      </c>
    </row>
    <row r="2" spans="1:74" ht="36.950000000000003" customHeight="1" x14ac:dyDescent="0.2">
      <c r="AR2" s="195"/>
      <c r="AS2" s="195"/>
      <c r="AT2" s="195"/>
      <c r="AU2" s="195"/>
      <c r="AV2" s="195"/>
      <c r="AW2" s="195"/>
      <c r="AX2" s="195"/>
      <c r="AY2" s="195"/>
      <c r="AZ2" s="195"/>
      <c r="BA2" s="195"/>
      <c r="BB2" s="195"/>
      <c r="BC2" s="195"/>
      <c r="BD2" s="195"/>
      <c r="BE2" s="195"/>
      <c r="BS2" s="14" t="s">
        <v>6</v>
      </c>
      <c r="BT2" s="14" t="s">
        <v>7</v>
      </c>
    </row>
    <row r="3" spans="1:74" ht="6.95" customHeight="1" x14ac:dyDescent="0.2">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ht="24.95" customHeight="1" x14ac:dyDescent="0.2">
      <c r="B4" s="17"/>
      <c r="D4" s="18" t="s">
        <v>9</v>
      </c>
      <c r="AR4" s="17"/>
      <c r="AS4" s="19" t="s">
        <v>10</v>
      </c>
      <c r="BE4" s="20" t="s">
        <v>11</v>
      </c>
      <c r="BS4" s="14" t="s">
        <v>12</v>
      </c>
    </row>
    <row r="5" spans="1:74" ht="12" customHeight="1" x14ac:dyDescent="0.2">
      <c r="B5" s="17"/>
      <c r="D5" s="21" t="s">
        <v>13</v>
      </c>
      <c r="K5" s="205" t="s">
        <v>14</v>
      </c>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R5" s="17"/>
      <c r="BE5" s="187" t="s">
        <v>15</v>
      </c>
      <c r="BS5" s="14" t="s">
        <v>6</v>
      </c>
    </row>
    <row r="6" spans="1:74" ht="36.950000000000003" customHeight="1" x14ac:dyDescent="0.2">
      <c r="B6" s="17"/>
      <c r="D6" s="22" t="s">
        <v>16</v>
      </c>
      <c r="K6" s="206" t="s">
        <v>17</v>
      </c>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R6" s="17"/>
      <c r="BE6" s="188"/>
      <c r="BS6" s="14" t="s">
        <v>6</v>
      </c>
    </row>
    <row r="7" spans="1:74" ht="12" customHeight="1" x14ac:dyDescent="0.2">
      <c r="B7" s="17"/>
      <c r="D7" s="23" t="s">
        <v>18</v>
      </c>
      <c r="K7" s="14" t="s">
        <v>1</v>
      </c>
      <c r="AK7" s="23" t="s">
        <v>19</v>
      </c>
      <c r="AN7" s="14" t="s">
        <v>1</v>
      </c>
      <c r="AR7" s="17"/>
      <c r="BE7" s="188"/>
      <c r="BS7" s="14" t="s">
        <v>6</v>
      </c>
    </row>
    <row r="8" spans="1:74" ht="12" customHeight="1" x14ac:dyDescent="0.2">
      <c r="B8" s="17"/>
      <c r="D8" s="23" t="s">
        <v>20</v>
      </c>
      <c r="K8" s="14" t="s">
        <v>21</v>
      </c>
      <c r="AK8" s="23" t="s">
        <v>22</v>
      </c>
      <c r="AN8" s="24" t="s">
        <v>23</v>
      </c>
      <c r="AR8" s="17"/>
      <c r="BE8" s="188"/>
      <c r="BS8" s="14" t="s">
        <v>6</v>
      </c>
    </row>
    <row r="9" spans="1:74" ht="14.45" customHeight="1" x14ac:dyDescent="0.2">
      <c r="B9" s="17"/>
      <c r="AR9" s="17"/>
      <c r="BE9" s="188"/>
      <c r="BS9" s="14" t="s">
        <v>6</v>
      </c>
    </row>
    <row r="10" spans="1:74" ht="12" customHeight="1" x14ac:dyDescent="0.2">
      <c r="B10" s="17"/>
      <c r="D10" s="23" t="s">
        <v>24</v>
      </c>
      <c r="AK10" s="23" t="s">
        <v>25</v>
      </c>
      <c r="AN10" s="14" t="s">
        <v>1</v>
      </c>
      <c r="AR10" s="17"/>
      <c r="BE10" s="188"/>
      <c r="BS10" s="14" t="s">
        <v>6</v>
      </c>
    </row>
    <row r="11" spans="1:74" ht="18.399999999999999" customHeight="1" x14ac:dyDescent="0.2">
      <c r="B11" s="17"/>
      <c r="E11" s="14" t="s">
        <v>26</v>
      </c>
      <c r="AK11" s="23" t="s">
        <v>27</v>
      </c>
      <c r="AN11" s="14" t="s">
        <v>1</v>
      </c>
      <c r="AR11" s="17"/>
      <c r="BE11" s="188"/>
      <c r="BS11" s="14" t="s">
        <v>6</v>
      </c>
    </row>
    <row r="12" spans="1:74" ht="6.95" customHeight="1" x14ac:dyDescent="0.2">
      <c r="B12" s="17"/>
      <c r="AR12" s="17"/>
      <c r="BE12" s="188"/>
      <c r="BS12" s="14" t="s">
        <v>6</v>
      </c>
    </row>
    <row r="13" spans="1:74" ht="12" customHeight="1" x14ac:dyDescent="0.2">
      <c r="B13" s="17"/>
      <c r="D13" s="23" t="s">
        <v>28</v>
      </c>
      <c r="AK13" s="23" t="s">
        <v>25</v>
      </c>
      <c r="AN13" s="25" t="s">
        <v>29</v>
      </c>
      <c r="AR13" s="17"/>
      <c r="BE13" s="188"/>
      <c r="BS13" s="14" t="s">
        <v>6</v>
      </c>
    </row>
    <row r="14" spans="1:74" ht="11.25" x14ac:dyDescent="0.2">
      <c r="B14" s="17"/>
      <c r="E14" s="207" t="s">
        <v>29</v>
      </c>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3" t="s">
        <v>27</v>
      </c>
      <c r="AN14" s="25" t="s">
        <v>29</v>
      </c>
      <c r="AR14" s="17"/>
      <c r="BE14" s="188"/>
      <c r="BS14" s="14" t="s">
        <v>6</v>
      </c>
    </row>
    <row r="15" spans="1:74" ht="6.95" customHeight="1" x14ac:dyDescent="0.2">
      <c r="B15" s="17"/>
      <c r="AR15" s="17"/>
      <c r="BE15" s="188"/>
      <c r="BS15" s="14" t="s">
        <v>4</v>
      </c>
    </row>
    <row r="16" spans="1:74" ht="12" customHeight="1" x14ac:dyDescent="0.2">
      <c r="B16" s="17"/>
      <c r="D16" s="23" t="s">
        <v>30</v>
      </c>
      <c r="AK16" s="23" t="s">
        <v>25</v>
      </c>
      <c r="AN16" s="14" t="s">
        <v>1</v>
      </c>
      <c r="AR16" s="17"/>
      <c r="BE16" s="188"/>
      <c r="BS16" s="14" t="s">
        <v>4</v>
      </c>
    </row>
    <row r="17" spans="2:71" ht="18.399999999999999" customHeight="1" x14ac:dyDescent="0.2">
      <c r="B17" s="17"/>
      <c r="E17" s="14" t="s">
        <v>31</v>
      </c>
      <c r="AK17" s="23" t="s">
        <v>27</v>
      </c>
      <c r="AN17" s="14" t="s">
        <v>1</v>
      </c>
      <c r="AR17" s="17"/>
      <c r="BE17" s="188"/>
      <c r="BS17" s="14" t="s">
        <v>32</v>
      </c>
    </row>
    <row r="18" spans="2:71" ht="6.95" customHeight="1" x14ac:dyDescent="0.2">
      <c r="B18" s="17"/>
      <c r="AR18" s="17"/>
      <c r="BE18" s="188"/>
      <c r="BS18" s="14" t="s">
        <v>6</v>
      </c>
    </row>
    <row r="19" spans="2:71" ht="12" customHeight="1" x14ac:dyDescent="0.2">
      <c r="B19" s="17"/>
      <c r="D19" s="23" t="s">
        <v>33</v>
      </c>
      <c r="AK19" s="23" t="s">
        <v>25</v>
      </c>
      <c r="AN19" s="14" t="s">
        <v>1</v>
      </c>
      <c r="AR19" s="17"/>
      <c r="BE19" s="188"/>
      <c r="BS19" s="14" t="s">
        <v>6</v>
      </c>
    </row>
    <row r="20" spans="2:71" ht="18.399999999999999" customHeight="1" x14ac:dyDescent="0.2">
      <c r="B20" s="17"/>
      <c r="E20" s="14" t="s">
        <v>34</v>
      </c>
      <c r="AK20" s="23" t="s">
        <v>27</v>
      </c>
      <c r="AN20" s="14" t="s">
        <v>1</v>
      </c>
      <c r="AR20" s="17"/>
      <c r="BE20" s="188"/>
      <c r="BS20" s="14" t="s">
        <v>32</v>
      </c>
    </row>
    <row r="21" spans="2:71" ht="6.95" customHeight="1" x14ac:dyDescent="0.2">
      <c r="B21" s="17"/>
      <c r="AR21" s="17"/>
      <c r="BE21" s="188"/>
    </row>
    <row r="22" spans="2:71" ht="12" customHeight="1" x14ac:dyDescent="0.2">
      <c r="B22" s="17"/>
      <c r="D22" s="23" t="s">
        <v>35</v>
      </c>
      <c r="AR22" s="17"/>
      <c r="BE22" s="188"/>
    </row>
    <row r="23" spans="2:71" ht="16.5" customHeight="1" x14ac:dyDescent="0.2">
      <c r="B23" s="17"/>
      <c r="E23" s="209" t="s">
        <v>1</v>
      </c>
      <c r="F23" s="209"/>
      <c r="G23" s="209"/>
      <c r="H23" s="209"/>
      <c r="I23" s="209"/>
      <c r="J23" s="209"/>
      <c r="K23" s="209"/>
      <c r="L23" s="209"/>
      <c r="M23" s="209"/>
      <c r="N23" s="209"/>
      <c r="O23" s="209"/>
      <c r="P23" s="209"/>
      <c r="Q23" s="209"/>
      <c r="R23" s="209"/>
      <c r="S23" s="209"/>
      <c r="T23" s="209"/>
      <c r="U23" s="209"/>
      <c r="V23" s="209"/>
      <c r="W23" s="209"/>
      <c r="X23" s="209"/>
      <c r="Y23" s="209"/>
      <c r="Z23" s="209"/>
      <c r="AA23" s="209"/>
      <c r="AB23" s="209"/>
      <c r="AC23" s="209"/>
      <c r="AD23" s="209"/>
      <c r="AE23" s="209"/>
      <c r="AF23" s="209"/>
      <c r="AG23" s="209"/>
      <c r="AH23" s="209"/>
      <c r="AI23" s="209"/>
      <c r="AJ23" s="209"/>
      <c r="AK23" s="209"/>
      <c r="AL23" s="209"/>
      <c r="AM23" s="209"/>
      <c r="AN23" s="209"/>
      <c r="AR23" s="17"/>
      <c r="BE23" s="188"/>
    </row>
    <row r="24" spans="2:71" ht="6.95" customHeight="1" x14ac:dyDescent="0.2">
      <c r="B24" s="17"/>
      <c r="AR24" s="17"/>
      <c r="BE24" s="188"/>
    </row>
    <row r="25" spans="2:71" ht="6.95" customHeight="1" x14ac:dyDescent="0.2">
      <c r="B25" s="1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R25" s="17"/>
      <c r="BE25" s="188"/>
    </row>
    <row r="26" spans="2:71" s="1" customFormat="1" ht="25.9" customHeight="1" x14ac:dyDescent="0.2">
      <c r="B26" s="28"/>
      <c r="D26" s="29" t="s">
        <v>36</v>
      </c>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189">
        <f>ROUND(AG54,2)</f>
        <v>0</v>
      </c>
      <c r="AL26" s="190"/>
      <c r="AM26" s="190"/>
      <c r="AN26" s="190"/>
      <c r="AO26" s="190"/>
      <c r="AR26" s="28"/>
      <c r="BE26" s="188"/>
    </row>
    <row r="27" spans="2:71" s="1" customFormat="1" ht="6.95" customHeight="1" x14ac:dyDescent="0.2">
      <c r="B27" s="28"/>
      <c r="AR27" s="28"/>
      <c r="BE27" s="188"/>
    </row>
    <row r="28" spans="2:71" s="1" customFormat="1" ht="11.25" x14ac:dyDescent="0.2">
      <c r="B28" s="28"/>
      <c r="L28" s="210" t="s">
        <v>37</v>
      </c>
      <c r="M28" s="210"/>
      <c r="N28" s="210"/>
      <c r="O28" s="210"/>
      <c r="P28" s="210"/>
      <c r="W28" s="210" t="s">
        <v>38</v>
      </c>
      <c r="X28" s="210"/>
      <c r="Y28" s="210"/>
      <c r="Z28" s="210"/>
      <c r="AA28" s="210"/>
      <c r="AB28" s="210"/>
      <c r="AC28" s="210"/>
      <c r="AD28" s="210"/>
      <c r="AE28" s="210"/>
      <c r="AK28" s="210" t="s">
        <v>39</v>
      </c>
      <c r="AL28" s="210"/>
      <c r="AM28" s="210"/>
      <c r="AN28" s="210"/>
      <c r="AO28" s="210"/>
      <c r="AR28" s="28"/>
      <c r="BE28" s="188"/>
    </row>
    <row r="29" spans="2:71" s="2" customFormat="1" ht="14.45" customHeight="1" x14ac:dyDescent="0.2">
      <c r="B29" s="32"/>
      <c r="D29" s="23" t="s">
        <v>40</v>
      </c>
      <c r="F29" s="23" t="s">
        <v>41</v>
      </c>
      <c r="L29" s="211">
        <v>0.21</v>
      </c>
      <c r="M29" s="186"/>
      <c r="N29" s="186"/>
      <c r="O29" s="186"/>
      <c r="P29" s="186"/>
      <c r="W29" s="185">
        <f>ROUND(AZ54, 2)</f>
        <v>0</v>
      </c>
      <c r="X29" s="186"/>
      <c r="Y29" s="186"/>
      <c r="Z29" s="186"/>
      <c r="AA29" s="186"/>
      <c r="AB29" s="186"/>
      <c r="AC29" s="186"/>
      <c r="AD29" s="186"/>
      <c r="AE29" s="186"/>
      <c r="AK29" s="185">
        <f>ROUND(AV54, 2)</f>
        <v>0</v>
      </c>
      <c r="AL29" s="186"/>
      <c r="AM29" s="186"/>
      <c r="AN29" s="186"/>
      <c r="AO29" s="186"/>
      <c r="AR29" s="32"/>
      <c r="BE29" s="188"/>
    </row>
    <row r="30" spans="2:71" s="2" customFormat="1" ht="14.45" customHeight="1" x14ac:dyDescent="0.2">
      <c r="B30" s="32"/>
      <c r="F30" s="23" t="s">
        <v>42</v>
      </c>
      <c r="L30" s="211">
        <v>0.15</v>
      </c>
      <c r="M30" s="186"/>
      <c r="N30" s="186"/>
      <c r="O30" s="186"/>
      <c r="P30" s="186"/>
      <c r="W30" s="185">
        <f>ROUND(BA54, 2)</f>
        <v>0</v>
      </c>
      <c r="X30" s="186"/>
      <c r="Y30" s="186"/>
      <c r="Z30" s="186"/>
      <c r="AA30" s="186"/>
      <c r="AB30" s="186"/>
      <c r="AC30" s="186"/>
      <c r="AD30" s="186"/>
      <c r="AE30" s="186"/>
      <c r="AK30" s="185">
        <f>ROUND(AW54, 2)</f>
        <v>0</v>
      </c>
      <c r="AL30" s="186"/>
      <c r="AM30" s="186"/>
      <c r="AN30" s="186"/>
      <c r="AO30" s="186"/>
      <c r="AR30" s="32"/>
      <c r="BE30" s="188"/>
    </row>
    <row r="31" spans="2:71" s="2" customFormat="1" ht="14.45" hidden="1" customHeight="1" x14ac:dyDescent="0.2">
      <c r="B31" s="32"/>
      <c r="F31" s="23" t="s">
        <v>43</v>
      </c>
      <c r="L31" s="211">
        <v>0.21</v>
      </c>
      <c r="M31" s="186"/>
      <c r="N31" s="186"/>
      <c r="O31" s="186"/>
      <c r="P31" s="186"/>
      <c r="W31" s="185">
        <f>ROUND(BB54, 2)</f>
        <v>0</v>
      </c>
      <c r="X31" s="186"/>
      <c r="Y31" s="186"/>
      <c r="Z31" s="186"/>
      <c r="AA31" s="186"/>
      <c r="AB31" s="186"/>
      <c r="AC31" s="186"/>
      <c r="AD31" s="186"/>
      <c r="AE31" s="186"/>
      <c r="AK31" s="185">
        <v>0</v>
      </c>
      <c r="AL31" s="186"/>
      <c r="AM31" s="186"/>
      <c r="AN31" s="186"/>
      <c r="AO31" s="186"/>
      <c r="AR31" s="32"/>
      <c r="BE31" s="188"/>
    </row>
    <row r="32" spans="2:71" s="2" customFormat="1" ht="14.45" hidden="1" customHeight="1" x14ac:dyDescent="0.2">
      <c r="B32" s="32"/>
      <c r="F32" s="23" t="s">
        <v>44</v>
      </c>
      <c r="L32" s="211">
        <v>0.15</v>
      </c>
      <c r="M32" s="186"/>
      <c r="N32" s="186"/>
      <c r="O32" s="186"/>
      <c r="P32" s="186"/>
      <c r="W32" s="185">
        <f>ROUND(BC54, 2)</f>
        <v>0</v>
      </c>
      <c r="X32" s="186"/>
      <c r="Y32" s="186"/>
      <c r="Z32" s="186"/>
      <c r="AA32" s="186"/>
      <c r="AB32" s="186"/>
      <c r="AC32" s="186"/>
      <c r="AD32" s="186"/>
      <c r="AE32" s="186"/>
      <c r="AK32" s="185">
        <v>0</v>
      </c>
      <c r="AL32" s="186"/>
      <c r="AM32" s="186"/>
      <c r="AN32" s="186"/>
      <c r="AO32" s="186"/>
      <c r="AR32" s="32"/>
      <c r="BE32" s="188"/>
    </row>
    <row r="33" spans="2:57" s="2" customFormat="1" ht="14.45" hidden="1" customHeight="1" x14ac:dyDescent="0.2">
      <c r="B33" s="32"/>
      <c r="F33" s="23" t="s">
        <v>45</v>
      </c>
      <c r="L33" s="211">
        <v>0</v>
      </c>
      <c r="M33" s="186"/>
      <c r="N33" s="186"/>
      <c r="O33" s="186"/>
      <c r="P33" s="186"/>
      <c r="W33" s="185">
        <f>ROUND(BD54, 2)</f>
        <v>0</v>
      </c>
      <c r="X33" s="186"/>
      <c r="Y33" s="186"/>
      <c r="Z33" s="186"/>
      <c r="AA33" s="186"/>
      <c r="AB33" s="186"/>
      <c r="AC33" s="186"/>
      <c r="AD33" s="186"/>
      <c r="AE33" s="186"/>
      <c r="AK33" s="185">
        <v>0</v>
      </c>
      <c r="AL33" s="186"/>
      <c r="AM33" s="186"/>
      <c r="AN33" s="186"/>
      <c r="AO33" s="186"/>
      <c r="AR33" s="32"/>
      <c r="BE33" s="188"/>
    </row>
    <row r="34" spans="2:57" s="1" customFormat="1" ht="6.95" customHeight="1" x14ac:dyDescent="0.2">
      <c r="B34" s="28"/>
      <c r="AR34" s="28"/>
      <c r="BE34" s="188"/>
    </row>
    <row r="35" spans="2:57" s="1" customFormat="1" ht="25.9" customHeight="1" x14ac:dyDescent="0.2">
      <c r="B35" s="28"/>
      <c r="C35" s="33"/>
      <c r="D35" s="34" t="s">
        <v>46</v>
      </c>
      <c r="E35" s="35"/>
      <c r="F35" s="35"/>
      <c r="G35" s="35"/>
      <c r="H35" s="35"/>
      <c r="I35" s="35"/>
      <c r="J35" s="35"/>
      <c r="K35" s="35"/>
      <c r="L35" s="35"/>
      <c r="M35" s="35"/>
      <c r="N35" s="35"/>
      <c r="O35" s="35"/>
      <c r="P35" s="35"/>
      <c r="Q35" s="35"/>
      <c r="R35" s="35"/>
      <c r="S35" s="35"/>
      <c r="T35" s="36" t="s">
        <v>47</v>
      </c>
      <c r="U35" s="35"/>
      <c r="V35" s="35"/>
      <c r="W35" s="35"/>
      <c r="X35" s="191" t="s">
        <v>48</v>
      </c>
      <c r="Y35" s="192"/>
      <c r="Z35" s="192"/>
      <c r="AA35" s="192"/>
      <c r="AB35" s="192"/>
      <c r="AC35" s="35"/>
      <c r="AD35" s="35"/>
      <c r="AE35" s="35"/>
      <c r="AF35" s="35"/>
      <c r="AG35" s="35"/>
      <c r="AH35" s="35"/>
      <c r="AI35" s="35"/>
      <c r="AJ35" s="35"/>
      <c r="AK35" s="193">
        <f>SUM(AK26:AK33)</f>
        <v>0</v>
      </c>
      <c r="AL35" s="192"/>
      <c r="AM35" s="192"/>
      <c r="AN35" s="192"/>
      <c r="AO35" s="194"/>
      <c r="AP35" s="33"/>
      <c r="AQ35" s="33"/>
      <c r="AR35" s="28"/>
    </row>
    <row r="36" spans="2:57" s="1" customFormat="1" ht="6.95" customHeight="1" x14ac:dyDescent="0.2">
      <c r="B36" s="28"/>
      <c r="AR36" s="28"/>
    </row>
    <row r="37" spans="2:57" s="1" customFormat="1" ht="6.95" customHeight="1" x14ac:dyDescent="0.2">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28"/>
    </row>
    <row r="41" spans="2:57" s="1" customFormat="1" ht="6.95" customHeight="1" x14ac:dyDescent="0.2">
      <c r="B41" s="39"/>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28"/>
    </row>
    <row r="42" spans="2:57" s="1" customFormat="1" ht="24.95" customHeight="1" x14ac:dyDescent="0.2">
      <c r="B42" s="28"/>
      <c r="C42" s="18" t="s">
        <v>49</v>
      </c>
      <c r="AR42" s="28"/>
    </row>
    <row r="43" spans="2:57" s="1" customFormat="1" ht="6.95" customHeight="1" x14ac:dyDescent="0.2">
      <c r="B43" s="28"/>
      <c r="AR43" s="28"/>
    </row>
    <row r="44" spans="2:57" s="1" customFormat="1" ht="12" customHeight="1" x14ac:dyDescent="0.2">
      <c r="B44" s="28"/>
      <c r="C44" s="23" t="s">
        <v>13</v>
      </c>
      <c r="L44" s="1" t="str">
        <f>K5</f>
        <v>6/034/016/2017</v>
      </c>
      <c r="AR44" s="28"/>
    </row>
    <row r="45" spans="2:57" s="3" customFormat="1" ht="36.950000000000003" customHeight="1" x14ac:dyDescent="0.2">
      <c r="B45" s="41"/>
      <c r="C45" s="42" t="s">
        <v>16</v>
      </c>
      <c r="L45" s="202" t="str">
        <f>K6</f>
        <v>Vybudování parkovacích stání na ul. Čujkovova 36, p.p.č. 654/30, k.ú. Zábřeh nad Odrou</v>
      </c>
      <c r="M45" s="203"/>
      <c r="N45" s="203"/>
      <c r="O45" s="203"/>
      <c r="P45" s="203"/>
      <c r="Q45" s="203"/>
      <c r="R45" s="203"/>
      <c r="S45" s="203"/>
      <c r="T45" s="203"/>
      <c r="U45" s="203"/>
      <c r="V45" s="203"/>
      <c r="W45" s="203"/>
      <c r="X45" s="203"/>
      <c r="Y45" s="203"/>
      <c r="Z45" s="203"/>
      <c r="AA45" s="203"/>
      <c r="AB45" s="203"/>
      <c r="AC45" s="203"/>
      <c r="AD45" s="203"/>
      <c r="AE45" s="203"/>
      <c r="AF45" s="203"/>
      <c r="AG45" s="203"/>
      <c r="AH45" s="203"/>
      <c r="AI45" s="203"/>
      <c r="AJ45" s="203"/>
      <c r="AK45" s="203"/>
      <c r="AL45" s="203"/>
      <c r="AM45" s="203"/>
      <c r="AN45" s="203"/>
      <c r="AO45" s="203"/>
      <c r="AR45" s="41"/>
    </row>
    <row r="46" spans="2:57" s="1" customFormat="1" ht="6.95" customHeight="1" x14ac:dyDescent="0.2">
      <c r="B46" s="28"/>
      <c r="AR46" s="28"/>
    </row>
    <row r="47" spans="2:57" s="1" customFormat="1" ht="12" customHeight="1" x14ac:dyDescent="0.2">
      <c r="B47" s="28"/>
      <c r="C47" s="23" t="s">
        <v>20</v>
      </c>
      <c r="L47" s="43" t="str">
        <f>IF(K8="","",K8)</f>
        <v>Ostrava, ul. Čujkovova 36</v>
      </c>
      <c r="AI47" s="23" t="s">
        <v>22</v>
      </c>
      <c r="AM47" s="204" t="str">
        <f>IF(AN8= "","",AN8)</f>
        <v>19. 1. 2019</v>
      </c>
      <c r="AN47" s="204"/>
      <c r="AR47" s="28"/>
    </row>
    <row r="48" spans="2:57" s="1" customFormat="1" ht="6.95" customHeight="1" x14ac:dyDescent="0.2">
      <c r="B48" s="28"/>
      <c r="AR48" s="28"/>
    </row>
    <row r="49" spans="1:91" s="1" customFormat="1" ht="13.7" customHeight="1" x14ac:dyDescent="0.2">
      <c r="B49" s="28"/>
      <c r="C49" s="23" t="s">
        <v>24</v>
      </c>
      <c r="L49" s="1" t="str">
        <f>IF(E11= "","",E11)</f>
        <v>Městský obvod Ostrava – Jih</v>
      </c>
      <c r="AI49" s="23" t="s">
        <v>30</v>
      </c>
      <c r="AM49" s="200" t="str">
        <f>IF(E17="","",E17)</f>
        <v>Ing. Pavol Lipták</v>
      </c>
      <c r="AN49" s="201"/>
      <c r="AO49" s="201"/>
      <c r="AP49" s="201"/>
      <c r="AR49" s="28"/>
      <c r="AS49" s="196" t="s">
        <v>50</v>
      </c>
      <c r="AT49" s="197"/>
      <c r="AU49" s="45"/>
      <c r="AV49" s="45"/>
      <c r="AW49" s="45"/>
      <c r="AX49" s="45"/>
      <c r="AY49" s="45"/>
      <c r="AZ49" s="45"/>
      <c r="BA49" s="45"/>
      <c r="BB49" s="45"/>
      <c r="BC49" s="45"/>
      <c r="BD49" s="46"/>
    </row>
    <row r="50" spans="1:91" s="1" customFormat="1" ht="13.7" customHeight="1" x14ac:dyDescent="0.2">
      <c r="B50" s="28"/>
      <c r="C50" s="23" t="s">
        <v>28</v>
      </c>
      <c r="L50" s="1" t="str">
        <f>IF(E14= "Vyplň údaj","",E14)</f>
        <v/>
      </c>
      <c r="AI50" s="23" t="s">
        <v>33</v>
      </c>
      <c r="AM50" s="200" t="str">
        <f>IF(E20="","",E20)</f>
        <v xml:space="preserve"> </v>
      </c>
      <c r="AN50" s="201"/>
      <c r="AO50" s="201"/>
      <c r="AP50" s="201"/>
      <c r="AR50" s="28"/>
      <c r="AS50" s="198"/>
      <c r="AT50" s="199"/>
      <c r="BD50" s="47"/>
    </row>
    <row r="51" spans="1:91" s="1" customFormat="1" ht="10.9" customHeight="1" x14ac:dyDescent="0.2">
      <c r="B51" s="28"/>
      <c r="AR51" s="28"/>
      <c r="AS51" s="198"/>
      <c r="AT51" s="199"/>
      <c r="BD51" s="47"/>
    </row>
    <row r="52" spans="1:91" s="1" customFormat="1" ht="29.25" customHeight="1" x14ac:dyDescent="0.2">
      <c r="B52" s="28"/>
      <c r="C52" s="220" t="s">
        <v>51</v>
      </c>
      <c r="D52" s="213"/>
      <c r="E52" s="213"/>
      <c r="F52" s="213"/>
      <c r="G52" s="213"/>
      <c r="H52" s="48"/>
      <c r="I52" s="212" t="s">
        <v>52</v>
      </c>
      <c r="J52" s="213"/>
      <c r="K52" s="213"/>
      <c r="L52" s="213"/>
      <c r="M52" s="213"/>
      <c r="N52" s="213"/>
      <c r="O52" s="213"/>
      <c r="P52" s="213"/>
      <c r="Q52" s="213"/>
      <c r="R52" s="213"/>
      <c r="S52" s="213"/>
      <c r="T52" s="213"/>
      <c r="U52" s="213"/>
      <c r="V52" s="213"/>
      <c r="W52" s="213"/>
      <c r="X52" s="213"/>
      <c r="Y52" s="213"/>
      <c r="Z52" s="213"/>
      <c r="AA52" s="213"/>
      <c r="AB52" s="213"/>
      <c r="AC52" s="213"/>
      <c r="AD52" s="213"/>
      <c r="AE52" s="213"/>
      <c r="AF52" s="213"/>
      <c r="AG52" s="215" t="s">
        <v>53</v>
      </c>
      <c r="AH52" s="213"/>
      <c r="AI52" s="213"/>
      <c r="AJ52" s="213"/>
      <c r="AK52" s="213"/>
      <c r="AL52" s="213"/>
      <c r="AM52" s="213"/>
      <c r="AN52" s="212" t="s">
        <v>54</v>
      </c>
      <c r="AO52" s="213"/>
      <c r="AP52" s="214"/>
      <c r="AQ52" s="49" t="s">
        <v>55</v>
      </c>
      <c r="AR52" s="28"/>
      <c r="AS52" s="50" t="s">
        <v>56</v>
      </c>
      <c r="AT52" s="51" t="s">
        <v>57</v>
      </c>
      <c r="AU52" s="51" t="s">
        <v>58</v>
      </c>
      <c r="AV52" s="51" t="s">
        <v>59</v>
      </c>
      <c r="AW52" s="51" t="s">
        <v>60</v>
      </c>
      <c r="AX52" s="51" t="s">
        <v>61</v>
      </c>
      <c r="AY52" s="51" t="s">
        <v>62</v>
      </c>
      <c r="AZ52" s="51" t="s">
        <v>63</v>
      </c>
      <c r="BA52" s="51" t="s">
        <v>64</v>
      </c>
      <c r="BB52" s="51" t="s">
        <v>65</v>
      </c>
      <c r="BC52" s="51" t="s">
        <v>66</v>
      </c>
      <c r="BD52" s="52" t="s">
        <v>67</v>
      </c>
    </row>
    <row r="53" spans="1:91" s="1" customFormat="1" ht="10.9" customHeight="1" x14ac:dyDescent="0.2">
      <c r="B53" s="28"/>
      <c r="AR53" s="28"/>
      <c r="AS53" s="53"/>
      <c r="AT53" s="45"/>
      <c r="AU53" s="45"/>
      <c r="AV53" s="45"/>
      <c r="AW53" s="45"/>
      <c r="AX53" s="45"/>
      <c r="AY53" s="45"/>
      <c r="AZ53" s="45"/>
      <c r="BA53" s="45"/>
      <c r="BB53" s="45"/>
      <c r="BC53" s="45"/>
      <c r="BD53" s="46"/>
    </row>
    <row r="54" spans="1:91" s="4" customFormat="1" ht="32.450000000000003" customHeight="1" x14ac:dyDescent="0.2">
      <c r="B54" s="54"/>
      <c r="C54" s="55" t="s">
        <v>68</v>
      </c>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218">
        <f>ROUND(SUM(AG55:AG59),2)</f>
        <v>0</v>
      </c>
      <c r="AH54" s="218"/>
      <c r="AI54" s="218"/>
      <c r="AJ54" s="218"/>
      <c r="AK54" s="218"/>
      <c r="AL54" s="218"/>
      <c r="AM54" s="218"/>
      <c r="AN54" s="219">
        <f t="shared" ref="AN54:AN59" si="0">SUM(AG54,AT54)</f>
        <v>0</v>
      </c>
      <c r="AO54" s="219"/>
      <c r="AP54" s="219"/>
      <c r="AQ54" s="58" t="s">
        <v>1</v>
      </c>
      <c r="AR54" s="54"/>
      <c r="AS54" s="59">
        <f>ROUND(SUM(AS55:AS59),2)</f>
        <v>0</v>
      </c>
      <c r="AT54" s="60">
        <f t="shared" ref="AT54:AT59" si="1">ROUND(SUM(AV54:AW54),2)</f>
        <v>0</v>
      </c>
      <c r="AU54" s="61">
        <f>ROUND(SUM(AU55:AU59),5)</f>
        <v>0</v>
      </c>
      <c r="AV54" s="60">
        <f>ROUND(AZ54*L29,2)</f>
        <v>0</v>
      </c>
      <c r="AW54" s="60">
        <f>ROUND(BA54*L30,2)</f>
        <v>0</v>
      </c>
      <c r="AX54" s="60">
        <f>ROUND(BB54*L29,2)</f>
        <v>0</v>
      </c>
      <c r="AY54" s="60">
        <f>ROUND(BC54*L30,2)</f>
        <v>0</v>
      </c>
      <c r="AZ54" s="60">
        <f>ROUND(SUM(AZ55:AZ59),2)</f>
        <v>0</v>
      </c>
      <c r="BA54" s="60">
        <f>ROUND(SUM(BA55:BA59),2)</f>
        <v>0</v>
      </c>
      <c r="BB54" s="60">
        <f>ROUND(SUM(BB55:BB59),2)</f>
        <v>0</v>
      </c>
      <c r="BC54" s="60">
        <f>ROUND(SUM(BC55:BC59),2)</f>
        <v>0</v>
      </c>
      <c r="BD54" s="62">
        <f>ROUND(SUM(BD55:BD59),2)</f>
        <v>0</v>
      </c>
      <c r="BS54" s="63" t="s">
        <v>69</v>
      </c>
      <c r="BT54" s="63" t="s">
        <v>70</v>
      </c>
      <c r="BU54" s="64" t="s">
        <v>71</v>
      </c>
      <c r="BV54" s="63" t="s">
        <v>72</v>
      </c>
      <c r="BW54" s="63" t="s">
        <v>5</v>
      </c>
      <c r="BX54" s="63" t="s">
        <v>73</v>
      </c>
      <c r="CL54" s="63" t="s">
        <v>1</v>
      </c>
    </row>
    <row r="55" spans="1:91" s="5" customFormat="1" ht="16.5" customHeight="1" x14ac:dyDescent="0.2">
      <c r="A55" s="65" t="s">
        <v>74</v>
      </c>
      <c r="B55" s="66"/>
      <c r="C55" s="67"/>
      <c r="D55" s="221" t="s">
        <v>75</v>
      </c>
      <c r="E55" s="221"/>
      <c r="F55" s="221"/>
      <c r="G55" s="221"/>
      <c r="H55" s="221"/>
      <c r="I55" s="68"/>
      <c r="J55" s="221" t="s">
        <v>76</v>
      </c>
      <c r="K55" s="221"/>
      <c r="L55" s="221"/>
      <c r="M55" s="221"/>
      <c r="N55" s="221"/>
      <c r="O55" s="221"/>
      <c r="P55" s="221"/>
      <c r="Q55" s="221"/>
      <c r="R55" s="221"/>
      <c r="S55" s="221"/>
      <c r="T55" s="221"/>
      <c r="U55" s="221"/>
      <c r="V55" s="221"/>
      <c r="W55" s="221"/>
      <c r="X55" s="221"/>
      <c r="Y55" s="221"/>
      <c r="Z55" s="221"/>
      <c r="AA55" s="221"/>
      <c r="AB55" s="221"/>
      <c r="AC55" s="221"/>
      <c r="AD55" s="221"/>
      <c r="AE55" s="221"/>
      <c r="AF55" s="221"/>
      <c r="AG55" s="216">
        <f>'000 - Vedlejší rozpočtové...'!J30</f>
        <v>0</v>
      </c>
      <c r="AH55" s="217"/>
      <c r="AI55" s="217"/>
      <c r="AJ55" s="217"/>
      <c r="AK55" s="217"/>
      <c r="AL55" s="217"/>
      <c r="AM55" s="217"/>
      <c r="AN55" s="216">
        <f t="shared" si="0"/>
        <v>0</v>
      </c>
      <c r="AO55" s="217"/>
      <c r="AP55" s="217"/>
      <c r="AQ55" s="69" t="s">
        <v>77</v>
      </c>
      <c r="AR55" s="66"/>
      <c r="AS55" s="70">
        <v>0</v>
      </c>
      <c r="AT55" s="71">
        <f t="shared" si="1"/>
        <v>0</v>
      </c>
      <c r="AU55" s="72">
        <f>'000 - Vedlejší rozpočtové...'!P79</f>
        <v>0</v>
      </c>
      <c r="AV55" s="71">
        <f>'000 - Vedlejší rozpočtové...'!J33</f>
        <v>0</v>
      </c>
      <c r="AW55" s="71">
        <f>'000 - Vedlejší rozpočtové...'!J34</f>
        <v>0</v>
      </c>
      <c r="AX55" s="71">
        <f>'000 - Vedlejší rozpočtové...'!J35</f>
        <v>0</v>
      </c>
      <c r="AY55" s="71">
        <f>'000 - Vedlejší rozpočtové...'!J36</f>
        <v>0</v>
      </c>
      <c r="AZ55" s="71">
        <f>'000 - Vedlejší rozpočtové...'!F33</f>
        <v>0</v>
      </c>
      <c r="BA55" s="71">
        <f>'000 - Vedlejší rozpočtové...'!F34</f>
        <v>0</v>
      </c>
      <c r="BB55" s="71">
        <f>'000 - Vedlejší rozpočtové...'!F35</f>
        <v>0</v>
      </c>
      <c r="BC55" s="71">
        <f>'000 - Vedlejší rozpočtové...'!F36</f>
        <v>0</v>
      </c>
      <c r="BD55" s="73">
        <f>'000 - Vedlejší rozpočtové...'!F37</f>
        <v>0</v>
      </c>
      <c r="BT55" s="74" t="s">
        <v>78</v>
      </c>
      <c r="BV55" s="74" t="s">
        <v>72</v>
      </c>
      <c r="BW55" s="74" t="s">
        <v>79</v>
      </c>
      <c r="BX55" s="74" t="s">
        <v>5</v>
      </c>
      <c r="CL55" s="74" t="s">
        <v>1</v>
      </c>
      <c r="CM55" s="74" t="s">
        <v>80</v>
      </c>
    </row>
    <row r="56" spans="1:91" s="5" customFormat="1" ht="16.5" customHeight="1" x14ac:dyDescent="0.2">
      <c r="A56" s="65" t="s">
        <v>74</v>
      </c>
      <c r="B56" s="66"/>
      <c r="C56" s="67"/>
      <c r="D56" s="221" t="s">
        <v>81</v>
      </c>
      <c r="E56" s="221"/>
      <c r="F56" s="221"/>
      <c r="G56" s="221"/>
      <c r="H56" s="221"/>
      <c r="I56" s="68"/>
      <c r="J56" s="221" t="s">
        <v>82</v>
      </c>
      <c r="K56" s="221"/>
      <c r="L56" s="221"/>
      <c r="M56" s="221"/>
      <c r="N56" s="221"/>
      <c r="O56" s="221"/>
      <c r="P56" s="221"/>
      <c r="Q56" s="221"/>
      <c r="R56" s="221"/>
      <c r="S56" s="221"/>
      <c r="T56" s="221"/>
      <c r="U56" s="221"/>
      <c r="V56" s="221"/>
      <c r="W56" s="221"/>
      <c r="X56" s="221"/>
      <c r="Y56" s="221"/>
      <c r="Z56" s="221"/>
      <c r="AA56" s="221"/>
      <c r="AB56" s="221"/>
      <c r="AC56" s="221"/>
      <c r="AD56" s="221"/>
      <c r="AE56" s="221"/>
      <c r="AF56" s="221"/>
      <c r="AG56" s="216">
        <f>'SO 01 - Parkoviště a zpev...'!J30</f>
        <v>0</v>
      </c>
      <c r="AH56" s="217"/>
      <c r="AI56" s="217"/>
      <c r="AJ56" s="217"/>
      <c r="AK56" s="217"/>
      <c r="AL56" s="217"/>
      <c r="AM56" s="217"/>
      <c r="AN56" s="216">
        <f t="shared" si="0"/>
        <v>0</v>
      </c>
      <c r="AO56" s="217"/>
      <c r="AP56" s="217"/>
      <c r="AQ56" s="69" t="s">
        <v>77</v>
      </c>
      <c r="AR56" s="66"/>
      <c r="AS56" s="70">
        <v>0</v>
      </c>
      <c r="AT56" s="71">
        <f t="shared" si="1"/>
        <v>0</v>
      </c>
      <c r="AU56" s="72">
        <f>'SO 01 - Parkoviště a zpev...'!P87</f>
        <v>0</v>
      </c>
      <c r="AV56" s="71">
        <f>'SO 01 - Parkoviště a zpev...'!J33</f>
        <v>0</v>
      </c>
      <c r="AW56" s="71">
        <f>'SO 01 - Parkoviště a zpev...'!J34</f>
        <v>0</v>
      </c>
      <c r="AX56" s="71">
        <f>'SO 01 - Parkoviště a zpev...'!J35</f>
        <v>0</v>
      </c>
      <c r="AY56" s="71">
        <f>'SO 01 - Parkoviště a zpev...'!J36</f>
        <v>0</v>
      </c>
      <c r="AZ56" s="71">
        <f>'SO 01 - Parkoviště a zpev...'!F33</f>
        <v>0</v>
      </c>
      <c r="BA56" s="71">
        <f>'SO 01 - Parkoviště a zpev...'!F34</f>
        <v>0</v>
      </c>
      <c r="BB56" s="71">
        <f>'SO 01 - Parkoviště a zpev...'!F35</f>
        <v>0</v>
      </c>
      <c r="BC56" s="71">
        <f>'SO 01 - Parkoviště a zpev...'!F36</f>
        <v>0</v>
      </c>
      <c r="BD56" s="73">
        <f>'SO 01 - Parkoviště a zpev...'!F37</f>
        <v>0</v>
      </c>
      <c r="BT56" s="74" t="s">
        <v>78</v>
      </c>
      <c r="BV56" s="74" t="s">
        <v>72</v>
      </c>
      <c r="BW56" s="74" t="s">
        <v>83</v>
      </c>
      <c r="BX56" s="74" t="s">
        <v>5</v>
      </c>
      <c r="CL56" s="74" t="s">
        <v>1</v>
      </c>
      <c r="CM56" s="74" t="s">
        <v>80</v>
      </c>
    </row>
    <row r="57" spans="1:91" s="5" customFormat="1" ht="16.5" customHeight="1" x14ac:dyDescent="0.2">
      <c r="A57" s="65" t="s">
        <v>74</v>
      </c>
      <c r="B57" s="66"/>
      <c r="C57" s="67"/>
      <c r="D57" s="221" t="s">
        <v>84</v>
      </c>
      <c r="E57" s="221"/>
      <c r="F57" s="221"/>
      <c r="G57" s="221"/>
      <c r="H57" s="221"/>
      <c r="I57" s="68"/>
      <c r="J57" s="221" t="s">
        <v>85</v>
      </c>
      <c r="K57" s="221"/>
      <c r="L57" s="221"/>
      <c r="M57" s="221"/>
      <c r="N57" s="221"/>
      <c r="O57" s="221"/>
      <c r="P57" s="221"/>
      <c r="Q57" s="221"/>
      <c r="R57" s="221"/>
      <c r="S57" s="221"/>
      <c r="T57" s="221"/>
      <c r="U57" s="221"/>
      <c r="V57" s="221"/>
      <c r="W57" s="221"/>
      <c r="X57" s="221"/>
      <c r="Y57" s="221"/>
      <c r="Z57" s="221"/>
      <c r="AA57" s="221"/>
      <c r="AB57" s="221"/>
      <c r="AC57" s="221"/>
      <c r="AD57" s="221"/>
      <c r="AE57" s="221"/>
      <c r="AF57" s="221"/>
      <c r="AG57" s="216">
        <f>'SO 02 - Vsakovací objekty'!J30</f>
        <v>0</v>
      </c>
      <c r="AH57" s="217"/>
      <c r="AI57" s="217"/>
      <c r="AJ57" s="217"/>
      <c r="AK57" s="217"/>
      <c r="AL57" s="217"/>
      <c r="AM57" s="217"/>
      <c r="AN57" s="216">
        <f t="shared" si="0"/>
        <v>0</v>
      </c>
      <c r="AO57" s="217"/>
      <c r="AP57" s="217"/>
      <c r="AQ57" s="69" t="s">
        <v>77</v>
      </c>
      <c r="AR57" s="66"/>
      <c r="AS57" s="70">
        <v>0</v>
      </c>
      <c r="AT57" s="71">
        <f t="shared" si="1"/>
        <v>0</v>
      </c>
      <c r="AU57" s="72">
        <f>'SO 02 - Vsakovací objekty'!P87</f>
        <v>0</v>
      </c>
      <c r="AV57" s="71">
        <f>'SO 02 - Vsakovací objekty'!J33</f>
        <v>0</v>
      </c>
      <c r="AW57" s="71">
        <f>'SO 02 - Vsakovací objekty'!J34</f>
        <v>0</v>
      </c>
      <c r="AX57" s="71">
        <f>'SO 02 - Vsakovací objekty'!J35</f>
        <v>0</v>
      </c>
      <c r="AY57" s="71">
        <f>'SO 02 - Vsakovací objekty'!J36</f>
        <v>0</v>
      </c>
      <c r="AZ57" s="71">
        <f>'SO 02 - Vsakovací objekty'!F33</f>
        <v>0</v>
      </c>
      <c r="BA57" s="71">
        <f>'SO 02 - Vsakovací objekty'!F34</f>
        <v>0</v>
      </c>
      <c r="BB57" s="71">
        <f>'SO 02 - Vsakovací objekty'!F35</f>
        <v>0</v>
      </c>
      <c r="BC57" s="71">
        <f>'SO 02 - Vsakovací objekty'!F36</f>
        <v>0</v>
      </c>
      <c r="BD57" s="73">
        <f>'SO 02 - Vsakovací objekty'!F37</f>
        <v>0</v>
      </c>
      <c r="BT57" s="74" t="s">
        <v>78</v>
      </c>
      <c r="BV57" s="74" t="s">
        <v>72</v>
      </c>
      <c r="BW57" s="74" t="s">
        <v>86</v>
      </c>
      <c r="BX57" s="74" t="s">
        <v>5</v>
      </c>
      <c r="CL57" s="74" t="s">
        <v>1</v>
      </c>
      <c r="CM57" s="74" t="s">
        <v>80</v>
      </c>
    </row>
    <row r="58" spans="1:91" s="5" customFormat="1" ht="16.5" customHeight="1" x14ac:dyDescent="0.2">
      <c r="A58" s="65" t="s">
        <v>74</v>
      </c>
      <c r="B58" s="66"/>
      <c r="C58" s="67"/>
      <c r="D58" s="221" t="s">
        <v>87</v>
      </c>
      <c r="E58" s="221"/>
      <c r="F58" s="221"/>
      <c r="G58" s="221"/>
      <c r="H58" s="221"/>
      <c r="I58" s="68"/>
      <c r="J58" s="221" t="s">
        <v>88</v>
      </c>
      <c r="K58" s="221"/>
      <c r="L58" s="221"/>
      <c r="M58" s="221"/>
      <c r="N58" s="221"/>
      <c r="O58" s="221"/>
      <c r="P58" s="221"/>
      <c r="Q58" s="221"/>
      <c r="R58" s="221"/>
      <c r="S58" s="221"/>
      <c r="T58" s="221"/>
      <c r="U58" s="221"/>
      <c r="V58" s="221"/>
      <c r="W58" s="221"/>
      <c r="X58" s="221"/>
      <c r="Y58" s="221"/>
      <c r="Z58" s="221"/>
      <c r="AA58" s="221"/>
      <c r="AB58" s="221"/>
      <c r="AC58" s="221"/>
      <c r="AD58" s="221"/>
      <c r="AE58" s="221"/>
      <c r="AF58" s="221"/>
      <c r="AG58" s="216">
        <f>'SO 03 - Ochrana kabelů VO'!J30</f>
        <v>0</v>
      </c>
      <c r="AH58" s="217"/>
      <c r="AI58" s="217"/>
      <c r="AJ58" s="217"/>
      <c r="AK58" s="217"/>
      <c r="AL58" s="217"/>
      <c r="AM58" s="217"/>
      <c r="AN58" s="216">
        <f t="shared" si="0"/>
        <v>0</v>
      </c>
      <c r="AO58" s="217"/>
      <c r="AP58" s="217"/>
      <c r="AQ58" s="69" t="s">
        <v>77</v>
      </c>
      <c r="AR58" s="66"/>
      <c r="AS58" s="70">
        <v>0</v>
      </c>
      <c r="AT58" s="71">
        <f t="shared" si="1"/>
        <v>0</v>
      </c>
      <c r="AU58" s="72">
        <f>'SO 03 - Ochrana kabelů VO'!P84</f>
        <v>0</v>
      </c>
      <c r="AV58" s="71">
        <f>'SO 03 - Ochrana kabelů VO'!J33</f>
        <v>0</v>
      </c>
      <c r="AW58" s="71">
        <f>'SO 03 - Ochrana kabelů VO'!J34</f>
        <v>0</v>
      </c>
      <c r="AX58" s="71">
        <f>'SO 03 - Ochrana kabelů VO'!J35</f>
        <v>0</v>
      </c>
      <c r="AY58" s="71">
        <f>'SO 03 - Ochrana kabelů VO'!J36</f>
        <v>0</v>
      </c>
      <c r="AZ58" s="71">
        <f>'SO 03 - Ochrana kabelů VO'!F33</f>
        <v>0</v>
      </c>
      <c r="BA58" s="71">
        <f>'SO 03 - Ochrana kabelů VO'!F34</f>
        <v>0</v>
      </c>
      <c r="BB58" s="71">
        <f>'SO 03 - Ochrana kabelů VO'!F35</f>
        <v>0</v>
      </c>
      <c r="BC58" s="71">
        <f>'SO 03 - Ochrana kabelů VO'!F36</f>
        <v>0</v>
      </c>
      <c r="BD58" s="73">
        <f>'SO 03 - Ochrana kabelů VO'!F37</f>
        <v>0</v>
      </c>
      <c r="BT58" s="74" t="s">
        <v>78</v>
      </c>
      <c r="BV58" s="74" t="s">
        <v>72</v>
      </c>
      <c r="BW58" s="74" t="s">
        <v>89</v>
      </c>
      <c r="BX58" s="74" t="s">
        <v>5</v>
      </c>
      <c r="CL58" s="74" t="s">
        <v>1</v>
      </c>
      <c r="CM58" s="74" t="s">
        <v>80</v>
      </c>
    </row>
    <row r="59" spans="1:91" s="5" customFormat="1" ht="16.5" customHeight="1" x14ac:dyDescent="0.2">
      <c r="A59" s="65" t="s">
        <v>74</v>
      </c>
      <c r="B59" s="66"/>
      <c r="C59" s="67"/>
      <c r="D59" s="221" t="s">
        <v>90</v>
      </c>
      <c r="E59" s="221"/>
      <c r="F59" s="221"/>
      <c r="G59" s="221"/>
      <c r="H59" s="221"/>
      <c r="I59" s="68"/>
      <c r="J59" s="221" t="s">
        <v>91</v>
      </c>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16">
        <f>'SO 04 - Vegetační úpravy'!J30</f>
        <v>0</v>
      </c>
      <c r="AH59" s="217"/>
      <c r="AI59" s="217"/>
      <c r="AJ59" s="217"/>
      <c r="AK59" s="217"/>
      <c r="AL59" s="217"/>
      <c r="AM59" s="217"/>
      <c r="AN59" s="216">
        <f t="shared" si="0"/>
        <v>0</v>
      </c>
      <c r="AO59" s="217"/>
      <c r="AP59" s="217"/>
      <c r="AQ59" s="69" t="s">
        <v>77</v>
      </c>
      <c r="AR59" s="66"/>
      <c r="AS59" s="75">
        <v>0</v>
      </c>
      <c r="AT59" s="76">
        <f t="shared" si="1"/>
        <v>0</v>
      </c>
      <c r="AU59" s="77">
        <f>'SO 04 - Vegetační úpravy'!P82</f>
        <v>0</v>
      </c>
      <c r="AV59" s="76">
        <f>'SO 04 - Vegetační úpravy'!J33</f>
        <v>0</v>
      </c>
      <c r="AW59" s="76">
        <f>'SO 04 - Vegetační úpravy'!J34</f>
        <v>0</v>
      </c>
      <c r="AX59" s="76">
        <f>'SO 04 - Vegetační úpravy'!J35</f>
        <v>0</v>
      </c>
      <c r="AY59" s="76">
        <f>'SO 04 - Vegetační úpravy'!J36</f>
        <v>0</v>
      </c>
      <c r="AZ59" s="76">
        <f>'SO 04 - Vegetační úpravy'!F33</f>
        <v>0</v>
      </c>
      <c r="BA59" s="76">
        <f>'SO 04 - Vegetační úpravy'!F34</f>
        <v>0</v>
      </c>
      <c r="BB59" s="76">
        <f>'SO 04 - Vegetační úpravy'!F35</f>
        <v>0</v>
      </c>
      <c r="BC59" s="76">
        <f>'SO 04 - Vegetační úpravy'!F36</f>
        <v>0</v>
      </c>
      <c r="BD59" s="78">
        <f>'SO 04 - Vegetační úpravy'!F37</f>
        <v>0</v>
      </c>
      <c r="BT59" s="74" t="s">
        <v>78</v>
      </c>
      <c r="BV59" s="74" t="s">
        <v>72</v>
      </c>
      <c r="BW59" s="74" t="s">
        <v>92</v>
      </c>
      <c r="BX59" s="74" t="s">
        <v>5</v>
      </c>
      <c r="CL59" s="74" t="s">
        <v>1</v>
      </c>
      <c r="CM59" s="74" t="s">
        <v>80</v>
      </c>
    </row>
    <row r="60" spans="1:91" s="1" customFormat="1" ht="30" customHeight="1" x14ac:dyDescent="0.2">
      <c r="B60" s="28"/>
      <c r="AR60" s="28"/>
    </row>
    <row r="61" spans="1:91" s="1" customFormat="1" ht="6.95" customHeight="1" x14ac:dyDescent="0.2">
      <c r="B61" s="37"/>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c r="AR61" s="28"/>
    </row>
  </sheetData>
  <sheetProtection algorithmName="SHA-512" hashValue="n/l+G2L3zWHmPFkHWlW8aKc/KLnDGFY2Usc2t6AEQmY8/mrvlUn1lltFxS1mT0Nl6h4Y/yPHdvgE1jzEUFT1dg==" saltValue="ExcEKeWB0jaT3hgUCzHZb5rbr1fIn/gGbdzUjeR8sgQ7vTPOTK3HLidn3bJJYLReXspDg6ommERB04rS3Yg/bA==" spinCount="100000" sheet="1" objects="1" scenarios="1" formatColumns="0" formatRows="0"/>
  <mergeCells count="58">
    <mergeCell ref="D57:H57"/>
    <mergeCell ref="J57:AF57"/>
    <mergeCell ref="D58:H58"/>
    <mergeCell ref="J58:AF58"/>
    <mergeCell ref="D59:H59"/>
    <mergeCell ref="J59:AF59"/>
    <mergeCell ref="C52:G52"/>
    <mergeCell ref="I52:AF52"/>
    <mergeCell ref="D55:H55"/>
    <mergeCell ref="J55:AF55"/>
    <mergeCell ref="D56:H56"/>
    <mergeCell ref="J56:AF56"/>
    <mergeCell ref="AN58:AP58"/>
    <mergeCell ref="AG58:AM58"/>
    <mergeCell ref="AN59:AP59"/>
    <mergeCell ref="AG59:AM59"/>
    <mergeCell ref="AG54:AM54"/>
    <mergeCell ref="AN54:AP54"/>
    <mergeCell ref="AN55:AP55"/>
    <mergeCell ref="AG55:AM55"/>
    <mergeCell ref="AN56:AP56"/>
    <mergeCell ref="AG56:AM56"/>
    <mergeCell ref="AN57:AP57"/>
    <mergeCell ref="AG57:AM57"/>
    <mergeCell ref="L30:P30"/>
    <mergeCell ref="L31:P31"/>
    <mergeCell ref="L32:P32"/>
    <mergeCell ref="L33:P33"/>
    <mergeCell ref="AN52:AP52"/>
    <mergeCell ref="AG52:AM52"/>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55" location="'000 - Vedlejší rozpočtové...'!C2" display="/" xr:uid="{00000000-0004-0000-0000-000000000000}"/>
    <hyperlink ref="A56" location="'SO 01 - Parkoviště a zpev...'!C2" display="/" xr:uid="{00000000-0004-0000-0000-000001000000}"/>
    <hyperlink ref="A57" location="'SO 02 - Vsakovací objekty'!C2" display="/" xr:uid="{00000000-0004-0000-0000-000002000000}"/>
    <hyperlink ref="A58" location="'SO 03 - Ochrana kabelů VO'!C2" display="/" xr:uid="{00000000-0004-0000-0000-000003000000}"/>
    <hyperlink ref="A59" location="'SO 04 - Vegetační úpravy'!C2" display="/" xr:uid="{00000000-0004-0000-0000-000004000000}"/>
  </hyperlinks>
  <pageMargins left="0.39374999999999999" right="0.39374999999999999" top="0.39374999999999999" bottom="0.39374999999999999" header="0" footer="0"/>
  <pageSetup paperSize="9" scale="75"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120"/>
  <sheetViews>
    <sheetView showGridLines="0" workbookViewId="0"/>
  </sheetViews>
  <sheetFormatPr defaultRowHeight="15" x14ac:dyDescent="0.2"/>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79" customWidth="1"/>
    <col min="10" max="10" width="23.5" customWidth="1"/>
    <col min="11" max="11" width="15.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95"/>
      <c r="M2" s="195"/>
      <c r="N2" s="195"/>
      <c r="O2" s="195"/>
      <c r="P2" s="195"/>
      <c r="Q2" s="195"/>
      <c r="R2" s="195"/>
      <c r="S2" s="195"/>
      <c r="T2" s="195"/>
      <c r="U2" s="195"/>
      <c r="V2" s="195"/>
      <c r="AT2" s="14" t="s">
        <v>79</v>
      </c>
    </row>
    <row r="3" spans="2:46" ht="6.95" customHeight="1" x14ac:dyDescent="0.2">
      <c r="B3" s="15"/>
      <c r="C3" s="16"/>
      <c r="D3" s="16"/>
      <c r="E3" s="16"/>
      <c r="F3" s="16"/>
      <c r="G3" s="16"/>
      <c r="H3" s="16"/>
      <c r="I3" s="80"/>
      <c r="J3" s="16"/>
      <c r="K3" s="16"/>
      <c r="L3" s="17"/>
      <c r="AT3" s="14" t="s">
        <v>80</v>
      </c>
    </row>
    <row r="4" spans="2:46" ht="24.95" customHeight="1" x14ac:dyDescent="0.2">
      <c r="B4" s="17"/>
      <c r="D4" s="18" t="s">
        <v>93</v>
      </c>
      <c r="L4" s="17"/>
      <c r="M4" s="19" t="s">
        <v>10</v>
      </c>
      <c r="AT4" s="14" t="s">
        <v>4</v>
      </c>
    </row>
    <row r="5" spans="2:46" ht="6.95" customHeight="1" x14ac:dyDescent="0.2">
      <c r="B5" s="17"/>
      <c r="L5" s="17"/>
    </row>
    <row r="6" spans="2:46" ht="12" customHeight="1" x14ac:dyDescent="0.2">
      <c r="B6" s="17"/>
      <c r="D6" s="23" t="s">
        <v>16</v>
      </c>
      <c r="L6" s="17"/>
    </row>
    <row r="7" spans="2:46" ht="16.5" customHeight="1" x14ac:dyDescent="0.2">
      <c r="B7" s="17"/>
      <c r="E7" s="222" t="str">
        <f>'Rekapitulace stavby'!K6</f>
        <v>Vybudování parkovacích stání na ul. Čujkovova 36, p.p.č. 654/30, k.ú. Zábřeh nad Odrou</v>
      </c>
      <c r="F7" s="199"/>
      <c r="G7" s="199"/>
      <c r="H7" s="199"/>
      <c r="L7" s="17"/>
    </row>
    <row r="8" spans="2:46" s="1" customFormat="1" ht="12" customHeight="1" x14ac:dyDescent="0.2">
      <c r="B8" s="28"/>
      <c r="D8" s="23" t="s">
        <v>94</v>
      </c>
      <c r="I8" s="81"/>
      <c r="L8" s="28"/>
    </row>
    <row r="9" spans="2:46" s="1" customFormat="1" ht="36.950000000000003" customHeight="1" x14ac:dyDescent="0.2">
      <c r="B9" s="28"/>
      <c r="E9" s="202" t="s">
        <v>95</v>
      </c>
      <c r="F9" s="201"/>
      <c r="G9" s="201"/>
      <c r="H9" s="201"/>
      <c r="I9" s="81"/>
      <c r="L9" s="28"/>
    </row>
    <row r="10" spans="2:46" s="1" customFormat="1" ht="11.25" x14ac:dyDescent="0.2">
      <c r="B10" s="28"/>
      <c r="I10" s="81"/>
      <c r="L10" s="28"/>
    </row>
    <row r="11" spans="2:46" s="1" customFormat="1" ht="12" customHeight="1" x14ac:dyDescent="0.2">
      <c r="B11" s="28"/>
      <c r="D11" s="23" t="s">
        <v>18</v>
      </c>
      <c r="F11" s="14" t="s">
        <v>1</v>
      </c>
      <c r="I11" s="82" t="s">
        <v>19</v>
      </c>
      <c r="J11" s="14" t="s">
        <v>1</v>
      </c>
      <c r="L11" s="28"/>
    </row>
    <row r="12" spans="2:46" s="1" customFormat="1" ht="12" customHeight="1" x14ac:dyDescent="0.2">
      <c r="B12" s="28"/>
      <c r="D12" s="23" t="s">
        <v>20</v>
      </c>
      <c r="F12" s="14" t="s">
        <v>21</v>
      </c>
      <c r="I12" s="82" t="s">
        <v>22</v>
      </c>
      <c r="J12" s="44" t="str">
        <f>'Rekapitulace stavby'!AN8</f>
        <v>19. 1. 2019</v>
      </c>
      <c r="L12" s="28"/>
    </row>
    <row r="13" spans="2:46" s="1" customFormat="1" ht="10.9" customHeight="1" x14ac:dyDescent="0.2">
      <c r="B13" s="28"/>
      <c r="I13" s="81"/>
      <c r="L13" s="28"/>
    </row>
    <row r="14" spans="2:46" s="1" customFormat="1" ht="12" customHeight="1" x14ac:dyDescent="0.2">
      <c r="B14" s="28"/>
      <c r="D14" s="23" t="s">
        <v>24</v>
      </c>
      <c r="I14" s="82" t="s">
        <v>25</v>
      </c>
      <c r="J14" s="14" t="s">
        <v>1</v>
      </c>
      <c r="L14" s="28"/>
    </row>
    <row r="15" spans="2:46" s="1" customFormat="1" ht="18" customHeight="1" x14ac:dyDescent="0.2">
      <c r="B15" s="28"/>
      <c r="E15" s="14" t="s">
        <v>26</v>
      </c>
      <c r="I15" s="82" t="s">
        <v>27</v>
      </c>
      <c r="J15" s="14" t="s">
        <v>1</v>
      </c>
      <c r="L15" s="28"/>
    </row>
    <row r="16" spans="2:46" s="1" customFormat="1" ht="6.95" customHeight="1" x14ac:dyDescent="0.2">
      <c r="B16" s="28"/>
      <c r="I16" s="81"/>
      <c r="L16" s="28"/>
    </row>
    <row r="17" spans="2:12" s="1" customFormat="1" ht="12" customHeight="1" x14ac:dyDescent="0.2">
      <c r="B17" s="28"/>
      <c r="D17" s="23" t="s">
        <v>28</v>
      </c>
      <c r="I17" s="82" t="s">
        <v>25</v>
      </c>
      <c r="J17" s="24" t="str">
        <f>'Rekapitulace stavby'!AN13</f>
        <v>Vyplň údaj</v>
      </c>
      <c r="L17" s="28"/>
    </row>
    <row r="18" spans="2:12" s="1" customFormat="1" ht="18" customHeight="1" x14ac:dyDescent="0.2">
      <c r="B18" s="28"/>
      <c r="E18" s="223" t="str">
        <f>'Rekapitulace stavby'!E14</f>
        <v>Vyplň údaj</v>
      </c>
      <c r="F18" s="205"/>
      <c r="G18" s="205"/>
      <c r="H18" s="205"/>
      <c r="I18" s="82" t="s">
        <v>27</v>
      </c>
      <c r="J18" s="24" t="str">
        <f>'Rekapitulace stavby'!AN14</f>
        <v>Vyplň údaj</v>
      </c>
      <c r="L18" s="28"/>
    </row>
    <row r="19" spans="2:12" s="1" customFormat="1" ht="6.95" customHeight="1" x14ac:dyDescent="0.2">
      <c r="B19" s="28"/>
      <c r="I19" s="81"/>
      <c r="L19" s="28"/>
    </row>
    <row r="20" spans="2:12" s="1" customFormat="1" ht="12" customHeight="1" x14ac:dyDescent="0.2">
      <c r="B20" s="28"/>
      <c r="D20" s="23" t="s">
        <v>30</v>
      </c>
      <c r="I20" s="82" t="s">
        <v>25</v>
      </c>
      <c r="J20" s="14" t="s">
        <v>1</v>
      </c>
      <c r="L20" s="28"/>
    </row>
    <row r="21" spans="2:12" s="1" customFormat="1" ht="18" customHeight="1" x14ac:dyDescent="0.2">
      <c r="B21" s="28"/>
      <c r="E21" s="14" t="s">
        <v>31</v>
      </c>
      <c r="I21" s="82" t="s">
        <v>27</v>
      </c>
      <c r="J21" s="14" t="s">
        <v>1</v>
      </c>
      <c r="L21" s="28"/>
    </row>
    <row r="22" spans="2:12" s="1" customFormat="1" ht="6.95" customHeight="1" x14ac:dyDescent="0.2">
      <c r="B22" s="28"/>
      <c r="I22" s="81"/>
      <c r="L22" s="28"/>
    </row>
    <row r="23" spans="2:12" s="1" customFormat="1" ht="12" customHeight="1" x14ac:dyDescent="0.2">
      <c r="B23" s="28"/>
      <c r="D23" s="23" t="s">
        <v>33</v>
      </c>
      <c r="I23" s="82" t="s">
        <v>25</v>
      </c>
      <c r="J23" s="14" t="str">
        <f>IF('Rekapitulace stavby'!AN19="","",'Rekapitulace stavby'!AN19)</f>
        <v/>
      </c>
      <c r="L23" s="28"/>
    </row>
    <row r="24" spans="2:12" s="1" customFormat="1" ht="18" customHeight="1" x14ac:dyDescent="0.2">
      <c r="B24" s="28"/>
      <c r="E24" s="14" t="str">
        <f>IF('Rekapitulace stavby'!E20="","",'Rekapitulace stavby'!E20)</f>
        <v xml:space="preserve"> </v>
      </c>
      <c r="I24" s="82" t="s">
        <v>27</v>
      </c>
      <c r="J24" s="14" t="str">
        <f>IF('Rekapitulace stavby'!AN20="","",'Rekapitulace stavby'!AN20)</f>
        <v/>
      </c>
      <c r="L24" s="28"/>
    </row>
    <row r="25" spans="2:12" s="1" customFormat="1" ht="6.95" customHeight="1" x14ac:dyDescent="0.2">
      <c r="B25" s="28"/>
      <c r="I25" s="81"/>
      <c r="L25" s="28"/>
    </row>
    <row r="26" spans="2:12" s="1" customFormat="1" ht="12" customHeight="1" x14ac:dyDescent="0.2">
      <c r="B26" s="28"/>
      <c r="D26" s="23" t="s">
        <v>35</v>
      </c>
      <c r="I26" s="81"/>
      <c r="L26" s="28"/>
    </row>
    <row r="27" spans="2:12" s="6" customFormat="1" ht="16.5" customHeight="1" x14ac:dyDescent="0.2">
      <c r="B27" s="83"/>
      <c r="E27" s="209" t="s">
        <v>1</v>
      </c>
      <c r="F27" s="209"/>
      <c r="G27" s="209"/>
      <c r="H27" s="209"/>
      <c r="I27" s="84"/>
      <c r="L27" s="83"/>
    </row>
    <row r="28" spans="2:12" s="1" customFormat="1" ht="6.95" customHeight="1" x14ac:dyDescent="0.2">
      <c r="B28" s="28"/>
      <c r="I28" s="81"/>
      <c r="L28" s="28"/>
    </row>
    <row r="29" spans="2:12" s="1" customFormat="1" ht="6.95" customHeight="1" x14ac:dyDescent="0.2">
      <c r="B29" s="28"/>
      <c r="D29" s="45"/>
      <c r="E29" s="45"/>
      <c r="F29" s="45"/>
      <c r="G29" s="45"/>
      <c r="H29" s="45"/>
      <c r="I29" s="85"/>
      <c r="J29" s="45"/>
      <c r="K29" s="45"/>
      <c r="L29" s="28"/>
    </row>
    <row r="30" spans="2:12" s="1" customFormat="1" ht="25.35" customHeight="1" x14ac:dyDescent="0.2">
      <c r="B30" s="28"/>
      <c r="D30" s="86" t="s">
        <v>36</v>
      </c>
      <c r="I30" s="81"/>
      <c r="J30" s="57">
        <f>ROUND(J79, 2)</f>
        <v>0</v>
      </c>
      <c r="L30" s="28"/>
    </row>
    <row r="31" spans="2:12" s="1" customFormat="1" ht="6.95" customHeight="1" x14ac:dyDescent="0.2">
      <c r="B31" s="28"/>
      <c r="D31" s="45"/>
      <c r="E31" s="45"/>
      <c r="F31" s="45"/>
      <c r="G31" s="45"/>
      <c r="H31" s="45"/>
      <c r="I31" s="85"/>
      <c r="J31" s="45"/>
      <c r="K31" s="45"/>
      <c r="L31" s="28"/>
    </row>
    <row r="32" spans="2:12" s="1" customFormat="1" ht="14.45" customHeight="1" x14ac:dyDescent="0.2">
      <c r="B32" s="28"/>
      <c r="F32" s="31" t="s">
        <v>38</v>
      </c>
      <c r="I32" s="87" t="s">
        <v>37</v>
      </c>
      <c r="J32" s="31" t="s">
        <v>39</v>
      </c>
      <c r="L32" s="28"/>
    </row>
    <row r="33" spans="2:12" s="1" customFormat="1" ht="14.45" customHeight="1" x14ac:dyDescent="0.2">
      <c r="B33" s="28"/>
      <c r="D33" s="23" t="s">
        <v>40</v>
      </c>
      <c r="E33" s="23" t="s">
        <v>41</v>
      </c>
      <c r="F33" s="88">
        <f>ROUND((SUM(BE79:BE119)),  2)</f>
        <v>0</v>
      </c>
      <c r="I33" s="89">
        <v>0.21</v>
      </c>
      <c r="J33" s="88">
        <f>ROUND(((SUM(BE79:BE119))*I33),  2)</f>
        <v>0</v>
      </c>
      <c r="L33" s="28"/>
    </row>
    <row r="34" spans="2:12" s="1" customFormat="1" ht="14.45" customHeight="1" x14ac:dyDescent="0.2">
      <c r="B34" s="28"/>
      <c r="E34" s="23" t="s">
        <v>42</v>
      </c>
      <c r="F34" s="88">
        <f>ROUND((SUM(BF79:BF119)),  2)</f>
        <v>0</v>
      </c>
      <c r="I34" s="89">
        <v>0.15</v>
      </c>
      <c r="J34" s="88">
        <f>ROUND(((SUM(BF79:BF119))*I34),  2)</f>
        <v>0</v>
      </c>
      <c r="L34" s="28"/>
    </row>
    <row r="35" spans="2:12" s="1" customFormat="1" ht="14.45" hidden="1" customHeight="1" x14ac:dyDescent="0.2">
      <c r="B35" s="28"/>
      <c r="E35" s="23" t="s">
        <v>43</v>
      </c>
      <c r="F35" s="88">
        <f>ROUND((SUM(BG79:BG119)),  2)</f>
        <v>0</v>
      </c>
      <c r="I35" s="89">
        <v>0.21</v>
      </c>
      <c r="J35" s="88">
        <f>0</f>
        <v>0</v>
      </c>
      <c r="L35" s="28"/>
    </row>
    <row r="36" spans="2:12" s="1" customFormat="1" ht="14.45" hidden="1" customHeight="1" x14ac:dyDescent="0.2">
      <c r="B36" s="28"/>
      <c r="E36" s="23" t="s">
        <v>44</v>
      </c>
      <c r="F36" s="88">
        <f>ROUND((SUM(BH79:BH119)),  2)</f>
        <v>0</v>
      </c>
      <c r="I36" s="89">
        <v>0.15</v>
      </c>
      <c r="J36" s="88">
        <f>0</f>
        <v>0</v>
      </c>
      <c r="L36" s="28"/>
    </row>
    <row r="37" spans="2:12" s="1" customFormat="1" ht="14.45" hidden="1" customHeight="1" x14ac:dyDescent="0.2">
      <c r="B37" s="28"/>
      <c r="E37" s="23" t="s">
        <v>45</v>
      </c>
      <c r="F37" s="88">
        <f>ROUND((SUM(BI79:BI119)),  2)</f>
        <v>0</v>
      </c>
      <c r="I37" s="89">
        <v>0</v>
      </c>
      <c r="J37" s="88">
        <f>0</f>
        <v>0</v>
      </c>
      <c r="L37" s="28"/>
    </row>
    <row r="38" spans="2:12" s="1" customFormat="1" ht="6.95" customHeight="1" x14ac:dyDescent="0.2">
      <c r="B38" s="28"/>
      <c r="I38" s="81"/>
      <c r="L38" s="28"/>
    </row>
    <row r="39" spans="2:12" s="1" customFormat="1" ht="25.35" customHeight="1" x14ac:dyDescent="0.2">
      <c r="B39" s="28"/>
      <c r="C39" s="90"/>
      <c r="D39" s="91" t="s">
        <v>46</v>
      </c>
      <c r="E39" s="48"/>
      <c r="F39" s="48"/>
      <c r="G39" s="92" t="s">
        <v>47</v>
      </c>
      <c r="H39" s="93" t="s">
        <v>48</v>
      </c>
      <c r="I39" s="94"/>
      <c r="J39" s="95">
        <f>SUM(J30:J37)</f>
        <v>0</v>
      </c>
      <c r="K39" s="96"/>
      <c r="L39" s="28"/>
    </row>
    <row r="40" spans="2:12" s="1" customFormat="1" ht="14.45" customHeight="1" x14ac:dyDescent="0.2">
      <c r="B40" s="37"/>
      <c r="C40" s="38"/>
      <c r="D40" s="38"/>
      <c r="E40" s="38"/>
      <c r="F40" s="38"/>
      <c r="G40" s="38"/>
      <c r="H40" s="38"/>
      <c r="I40" s="97"/>
      <c r="J40" s="38"/>
      <c r="K40" s="38"/>
      <c r="L40" s="28"/>
    </row>
    <row r="44" spans="2:12" s="1" customFormat="1" ht="6.95" hidden="1" customHeight="1" x14ac:dyDescent="0.2">
      <c r="B44" s="39"/>
      <c r="C44" s="40"/>
      <c r="D44" s="40"/>
      <c r="E44" s="40"/>
      <c r="F44" s="40"/>
      <c r="G44" s="40"/>
      <c r="H44" s="40"/>
      <c r="I44" s="98"/>
      <c r="J44" s="40"/>
      <c r="K44" s="40"/>
      <c r="L44" s="28"/>
    </row>
    <row r="45" spans="2:12" s="1" customFormat="1" ht="24.95" hidden="1" customHeight="1" x14ac:dyDescent="0.2">
      <c r="B45" s="28"/>
      <c r="C45" s="18" t="s">
        <v>96</v>
      </c>
      <c r="I45" s="81"/>
      <c r="L45" s="28"/>
    </row>
    <row r="46" spans="2:12" s="1" customFormat="1" ht="6.95" hidden="1" customHeight="1" x14ac:dyDescent="0.2">
      <c r="B46" s="28"/>
      <c r="I46" s="81"/>
      <c r="L46" s="28"/>
    </row>
    <row r="47" spans="2:12" s="1" customFormat="1" ht="12" hidden="1" customHeight="1" x14ac:dyDescent="0.2">
      <c r="B47" s="28"/>
      <c r="C47" s="23" t="s">
        <v>16</v>
      </c>
      <c r="I47" s="81"/>
      <c r="L47" s="28"/>
    </row>
    <row r="48" spans="2:12" s="1" customFormat="1" ht="16.5" hidden="1" customHeight="1" x14ac:dyDescent="0.2">
      <c r="B48" s="28"/>
      <c r="E48" s="222" t="str">
        <f>E7</f>
        <v>Vybudování parkovacích stání na ul. Čujkovova 36, p.p.č. 654/30, k.ú. Zábřeh nad Odrou</v>
      </c>
      <c r="F48" s="199"/>
      <c r="G48" s="199"/>
      <c r="H48" s="199"/>
      <c r="I48" s="81"/>
      <c r="L48" s="28"/>
    </row>
    <row r="49" spans="2:47" s="1" customFormat="1" ht="12" hidden="1" customHeight="1" x14ac:dyDescent="0.2">
      <c r="B49" s="28"/>
      <c r="C49" s="23" t="s">
        <v>94</v>
      </c>
      <c r="I49" s="81"/>
      <c r="L49" s="28"/>
    </row>
    <row r="50" spans="2:47" s="1" customFormat="1" ht="16.5" hidden="1" customHeight="1" x14ac:dyDescent="0.2">
      <c r="B50" s="28"/>
      <c r="E50" s="202" t="str">
        <f>E9</f>
        <v>000 - Vedlejší rozpočtové náklady</v>
      </c>
      <c r="F50" s="201"/>
      <c r="G50" s="201"/>
      <c r="H50" s="201"/>
      <c r="I50" s="81"/>
      <c r="L50" s="28"/>
    </row>
    <row r="51" spans="2:47" s="1" customFormat="1" ht="6.95" hidden="1" customHeight="1" x14ac:dyDescent="0.2">
      <c r="B51" s="28"/>
      <c r="I51" s="81"/>
      <c r="L51" s="28"/>
    </row>
    <row r="52" spans="2:47" s="1" customFormat="1" ht="12" hidden="1" customHeight="1" x14ac:dyDescent="0.2">
      <c r="B52" s="28"/>
      <c r="C52" s="23" t="s">
        <v>20</v>
      </c>
      <c r="F52" s="14" t="str">
        <f>F12</f>
        <v>Ostrava, ul. Čujkovova 36</v>
      </c>
      <c r="I52" s="82" t="s">
        <v>22</v>
      </c>
      <c r="J52" s="44" t="str">
        <f>IF(J12="","",J12)</f>
        <v>19. 1. 2019</v>
      </c>
      <c r="L52" s="28"/>
    </row>
    <row r="53" spans="2:47" s="1" customFormat="1" ht="6.95" hidden="1" customHeight="1" x14ac:dyDescent="0.2">
      <c r="B53" s="28"/>
      <c r="I53" s="81"/>
      <c r="L53" s="28"/>
    </row>
    <row r="54" spans="2:47" s="1" customFormat="1" ht="13.7" hidden="1" customHeight="1" x14ac:dyDescent="0.2">
      <c r="B54" s="28"/>
      <c r="C54" s="23" t="s">
        <v>24</v>
      </c>
      <c r="F54" s="14" t="str">
        <f>E15</f>
        <v>Městský obvod Ostrava – Jih</v>
      </c>
      <c r="I54" s="82" t="s">
        <v>30</v>
      </c>
      <c r="J54" s="26" t="str">
        <f>E21</f>
        <v>Ing. Pavol Lipták</v>
      </c>
      <c r="L54" s="28"/>
    </row>
    <row r="55" spans="2:47" s="1" customFormat="1" ht="13.7" hidden="1" customHeight="1" x14ac:dyDescent="0.2">
      <c r="B55" s="28"/>
      <c r="C55" s="23" t="s">
        <v>28</v>
      </c>
      <c r="F55" s="14" t="str">
        <f>IF(E18="","",E18)</f>
        <v>Vyplň údaj</v>
      </c>
      <c r="I55" s="82" t="s">
        <v>33</v>
      </c>
      <c r="J55" s="26" t="str">
        <f>E24</f>
        <v xml:space="preserve"> </v>
      </c>
      <c r="L55" s="28"/>
    </row>
    <row r="56" spans="2:47" s="1" customFormat="1" ht="10.35" hidden="1" customHeight="1" x14ac:dyDescent="0.2">
      <c r="B56" s="28"/>
      <c r="I56" s="81"/>
      <c r="L56" s="28"/>
    </row>
    <row r="57" spans="2:47" s="1" customFormat="1" ht="29.25" hidden="1" customHeight="1" x14ac:dyDescent="0.2">
      <c r="B57" s="28"/>
      <c r="C57" s="99" t="s">
        <v>97</v>
      </c>
      <c r="D57" s="90"/>
      <c r="E57" s="90"/>
      <c r="F57" s="90"/>
      <c r="G57" s="90"/>
      <c r="H57" s="90"/>
      <c r="I57" s="100"/>
      <c r="J57" s="101" t="s">
        <v>98</v>
      </c>
      <c r="K57" s="90"/>
      <c r="L57" s="28"/>
    </row>
    <row r="58" spans="2:47" s="1" customFormat="1" ht="10.35" hidden="1" customHeight="1" x14ac:dyDescent="0.2">
      <c r="B58" s="28"/>
      <c r="I58" s="81"/>
      <c r="L58" s="28"/>
    </row>
    <row r="59" spans="2:47" s="1" customFormat="1" ht="22.9" hidden="1" customHeight="1" x14ac:dyDescent="0.2">
      <c r="B59" s="28"/>
      <c r="C59" s="102" t="s">
        <v>99</v>
      </c>
      <c r="I59" s="81"/>
      <c r="J59" s="57">
        <f>J79</f>
        <v>0</v>
      </c>
      <c r="L59" s="28"/>
      <c r="AU59" s="14" t="s">
        <v>100</v>
      </c>
    </row>
    <row r="60" spans="2:47" s="1" customFormat="1" ht="21.75" hidden="1" customHeight="1" x14ac:dyDescent="0.2">
      <c r="B60" s="28"/>
      <c r="I60" s="81"/>
      <c r="L60" s="28"/>
    </row>
    <row r="61" spans="2:47" s="1" customFormat="1" ht="6.95" hidden="1" customHeight="1" x14ac:dyDescent="0.2">
      <c r="B61" s="37"/>
      <c r="C61" s="38"/>
      <c r="D61" s="38"/>
      <c r="E61" s="38"/>
      <c r="F61" s="38"/>
      <c r="G61" s="38"/>
      <c r="H61" s="38"/>
      <c r="I61" s="97"/>
      <c r="J61" s="38"/>
      <c r="K61" s="38"/>
      <c r="L61" s="28"/>
    </row>
    <row r="62" spans="2:47" ht="11.25" hidden="1" x14ac:dyDescent="0.2"/>
    <row r="63" spans="2:47" ht="11.25" hidden="1" x14ac:dyDescent="0.2"/>
    <row r="64" spans="2:47" ht="11.25" hidden="1" x14ac:dyDescent="0.2"/>
    <row r="65" spans="2:65" s="1" customFormat="1" ht="6.95" customHeight="1" x14ac:dyDescent="0.2">
      <c r="B65" s="39"/>
      <c r="C65" s="40"/>
      <c r="D65" s="40"/>
      <c r="E65" s="40"/>
      <c r="F65" s="40"/>
      <c r="G65" s="40"/>
      <c r="H65" s="40"/>
      <c r="I65" s="98"/>
      <c r="J65" s="40"/>
      <c r="K65" s="40"/>
      <c r="L65" s="28"/>
    </row>
    <row r="66" spans="2:65" s="1" customFormat="1" ht="24.95" customHeight="1" x14ac:dyDescent="0.2">
      <c r="B66" s="28"/>
      <c r="C66" s="18" t="s">
        <v>101</v>
      </c>
      <c r="I66" s="81"/>
      <c r="L66" s="28"/>
    </row>
    <row r="67" spans="2:65" s="1" customFormat="1" ht="6.95" customHeight="1" x14ac:dyDescent="0.2">
      <c r="B67" s="28"/>
      <c r="I67" s="81"/>
      <c r="L67" s="28"/>
    </row>
    <row r="68" spans="2:65" s="1" customFormat="1" ht="12" customHeight="1" x14ac:dyDescent="0.2">
      <c r="B68" s="28"/>
      <c r="C68" s="23" t="s">
        <v>16</v>
      </c>
      <c r="I68" s="81"/>
      <c r="L68" s="28"/>
    </row>
    <row r="69" spans="2:65" s="1" customFormat="1" ht="16.5" customHeight="1" x14ac:dyDescent="0.2">
      <c r="B69" s="28"/>
      <c r="E69" s="222" t="str">
        <f>E7</f>
        <v>Vybudování parkovacích stání na ul. Čujkovova 36, p.p.č. 654/30, k.ú. Zábřeh nad Odrou</v>
      </c>
      <c r="F69" s="199"/>
      <c r="G69" s="199"/>
      <c r="H69" s="199"/>
      <c r="I69" s="81"/>
      <c r="L69" s="28"/>
    </row>
    <row r="70" spans="2:65" s="1" customFormat="1" ht="12" customHeight="1" x14ac:dyDescent="0.2">
      <c r="B70" s="28"/>
      <c r="C70" s="23" t="s">
        <v>94</v>
      </c>
      <c r="I70" s="81"/>
      <c r="L70" s="28"/>
    </row>
    <row r="71" spans="2:65" s="1" customFormat="1" ht="16.5" customHeight="1" x14ac:dyDescent="0.2">
      <c r="B71" s="28"/>
      <c r="E71" s="202" t="str">
        <f>E9</f>
        <v>000 - Vedlejší rozpočtové náklady</v>
      </c>
      <c r="F71" s="201"/>
      <c r="G71" s="201"/>
      <c r="H71" s="201"/>
      <c r="I71" s="81"/>
      <c r="L71" s="28"/>
    </row>
    <row r="72" spans="2:65" s="1" customFormat="1" ht="6.95" customHeight="1" x14ac:dyDescent="0.2">
      <c r="B72" s="28"/>
      <c r="I72" s="81"/>
      <c r="L72" s="28"/>
    </row>
    <row r="73" spans="2:65" s="1" customFormat="1" ht="12" customHeight="1" x14ac:dyDescent="0.2">
      <c r="B73" s="28"/>
      <c r="C73" s="23" t="s">
        <v>20</v>
      </c>
      <c r="F73" s="14" t="str">
        <f>F12</f>
        <v>Ostrava, ul. Čujkovova 36</v>
      </c>
      <c r="I73" s="82" t="s">
        <v>22</v>
      </c>
      <c r="J73" s="44" t="str">
        <f>IF(J12="","",J12)</f>
        <v>19. 1. 2019</v>
      </c>
      <c r="L73" s="28"/>
    </row>
    <row r="74" spans="2:65" s="1" customFormat="1" ht="6.95" customHeight="1" x14ac:dyDescent="0.2">
      <c r="B74" s="28"/>
      <c r="I74" s="81"/>
      <c r="L74" s="28"/>
    </row>
    <row r="75" spans="2:65" s="1" customFormat="1" ht="13.7" customHeight="1" x14ac:dyDescent="0.2">
      <c r="B75" s="28"/>
      <c r="C75" s="23" t="s">
        <v>24</v>
      </c>
      <c r="F75" s="14" t="str">
        <f>E15</f>
        <v>Městský obvod Ostrava – Jih</v>
      </c>
      <c r="I75" s="82" t="s">
        <v>30</v>
      </c>
      <c r="J75" s="26" t="str">
        <f>E21</f>
        <v>Ing. Pavol Lipták</v>
      </c>
      <c r="L75" s="28"/>
    </row>
    <row r="76" spans="2:65" s="1" customFormat="1" ht="13.7" customHeight="1" x14ac:dyDescent="0.2">
      <c r="B76" s="28"/>
      <c r="C76" s="23" t="s">
        <v>28</v>
      </c>
      <c r="F76" s="14" t="str">
        <f>IF(E18="","",E18)</f>
        <v>Vyplň údaj</v>
      </c>
      <c r="I76" s="82" t="s">
        <v>33</v>
      </c>
      <c r="J76" s="26" t="str">
        <f>E24</f>
        <v xml:space="preserve"> </v>
      </c>
      <c r="L76" s="28"/>
    </row>
    <row r="77" spans="2:65" s="1" customFormat="1" ht="10.35" customHeight="1" x14ac:dyDescent="0.2">
      <c r="B77" s="28"/>
      <c r="I77" s="81"/>
      <c r="L77" s="28"/>
    </row>
    <row r="78" spans="2:65" s="7" customFormat="1" ht="29.25" customHeight="1" x14ac:dyDescent="0.2">
      <c r="B78" s="103"/>
      <c r="C78" s="104" t="s">
        <v>102</v>
      </c>
      <c r="D78" s="105" t="s">
        <v>55</v>
      </c>
      <c r="E78" s="105" t="s">
        <v>51</v>
      </c>
      <c r="F78" s="105" t="s">
        <v>52</v>
      </c>
      <c r="G78" s="105" t="s">
        <v>103</v>
      </c>
      <c r="H78" s="105" t="s">
        <v>104</v>
      </c>
      <c r="I78" s="106" t="s">
        <v>105</v>
      </c>
      <c r="J78" s="107" t="s">
        <v>98</v>
      </c>
      <c r="K78" s="108" t="s">
        <v>106</v>
      </c>
      <c r="L78" s="103"/>
      <c r="M78" s="50" t="s">
        <v>1</v>
      </c>
      <c r="N78" s="51" t="s">
        <v>40</v>
      </c>
      <c r="O78" s="51" t="s">
        <v>107</v>
      </c>
      <c r="P78" s="51" t="s">
        <v>108</v>
      </c>
      <c r="Q78" s="51" t="s">
        <v>109</v>
      </c>
      <c r="R78" s="51" t="s">
        <v>110</v>
      </c>
      <c r="S78" s="51" t="s">
        <v>111</v>
      </c>
      <c r="T78" s="52" t="s">
        <v>112</v>
      </c>
    </row>
    <row r="79" spans="2:65" s="1" customFormat="1" ht="22.9" customHeight="1" x14ac:dyDescent="0.25">
      <c r="B79" s="28"/>
      <c r="C79" s="55" t="s">
        <v>113</v>
      </c>
      <c r="I79" s="81"/>
      <c r="J79" s="109">
        <f>BK79</f>
        <v>0</v>
      </c>
      <c r="L79" s="28"/>
      <c r="M79" s="53"/>
      <c r="N79" s="45"/>
      <c r="O79" s="45"/>
      <c r="P79" s="110">
        <f>SUM(P80:P119)</f>
        <v>0</v>
      </c>
      <c r="Q79" s="45"/>
      <c r="R79" s="110">
        <f>SUM(R80:R119)</f>
        <v>0</v>
      </c>
      <c r="S79" s="45"/>
      <c r="T79" s="111">
        <f>SUM(T80:T119)</f>
        <v>0</v>
      </c>
      <c r="AT79" s="14" t="s">
        <v>69</v>
      </c>
      <c r="AU79" s="14" t="s">
        <v>100</v>
      </c>
      <c r="BK79" s="112">
        <f>SUM(BK80:BK119)</f>
        <v>0</v>
      </c>
    </row>
    <row r="80" spans="2:65" s="1" customFormat="1" ht="16.5" customHeight="1" x14ac:dyDescent="0.2">
      <c r="B80" s="28"/>
      <c r="C80" s="113" t="s">
        <v>78</v>
      </c>
      <c r="D80" s="113" t="s">
        <v>114</v>
      </c>
      <c r="E80" s="114" t="s">
        <v>115</v>
      </c>
      <c r="F80" s="115" t="s">
        <v>116</v>
      </c>
      <c r="G80" s="116" t="s">
        <v>117</v>
      </c>
      <c r="H80" s="117">
        <v>1</v>
      </c>
      <c r="I80" s="118"/>
      <c r="J80" s="119">
        <f>ROUND(I80*H80,2)</f>
        <v>0</v>
      </c>
      <c r="K80" s="115" t="s">
        <v>1</v>
      </c>
      <c r="L80" s="120"/>
      <c r="M80" s="121" t="s">
        <v>1</v>
      </c>
      <c r="N80" s="122" t="s">
        <v>41</v>
      </c>
      <c r="P80" s="123">
        <f>O80*H80</f>
        <v>0</v>
      </c>
      <c r="Q80" s="123">
        <v>0</v>
      </c>
      <c r="R80" s="123">
        <f>Q80*H80</f>
        <v>0</v>
      </c>
      <c r="S80" s="123">
        <v>0</v>
      </c>
      <c r="T80" s="124">
        <f>S80*H80</f>
        <v>0</v>
      </c>
      <c r="AR80" s="14" t="s">
        <v>118</v>
      </c>
      <c r="AT80" s="14" t="s">
        <v>114</v>
      </c>
      <c r="AU80" s="14" t="s">
        <v>70</v>
      </c>
      <c r="AY80" s="14" t="s">
        <v>119</v>
      </c>
      <c r="BE80" s="125">
        <f>IF(N80="základní",J80,0)</f>
        <v>0</v>
      </c>
      <c r="BF80" s="125">
        <f>IF(N80="snížená",J80,0)</f>
        <v>0</v>
      </c>
      <c r="BG80" s="125">
        <f>IF(N80="zákl. přenesená",J80,0)</f>
        <v>0</v>
      </c>
      <c r="BH80" s="125">
        <f>IF(N80="sníž. přenesená",J80,0)</f>
        <v>0</v>
      </c>
      <c r="BI80" s="125">
        <f>IF(N80="nulová",J80,0)</f>
        <v>0</v>
      </c>
      <c r="BJ80" s="14" t="s">
        <v>78</v>
      </c>
      <c r="BK80" s="125">
        <f>ROUND(I80*H80,2)</f>
        <v>0</v>
      </c>
      <c r="BL80" s="14" t="s">
        <v>120</v>
      </c>
      <c r="BM80" s="14" t="s">
        <v>121</v>
      </c>
    </row>
    <row r="81" spans="2:65" s="1" customFormat="1" ht="11.25" x14ac:dyDescent="0.2">
      <c r="B81" s="28"/>
      <c r="D81" s="126" t="s">
        <v>122</v>
      </c>
      <c r="F81" s="127" t="s">
        <v>116</v>
      </c>
      <c r="I81" s="81"/>
      <c r="L81" s="28"/>
      <c r="M81" s="128"/>
      <c r="T81" s="47"/>
      <c r="AT81" s="14" t="s">
        <v>122</v>
      </c>
      <c r="AU81" s="14" t="s">
        <v>70</v>
      </c>
    </row>
    <row r="82" spans="2:65" s="1" customFormat="1" ht="16.5" customHeight="1" x14ac:dyDescent="0.2">
      <c r="B82" s="28"/>
      <c r="C82" s="113" t="s">
        <v>80</v>
      </c>
      <c r="D82" s="113" t="s">
        <v>114</v>
      </c>
      <c r="E82" s="114" t="s">
        <v>123</v>
      </c>
      <c r="F82" s="115" t="s">
        <v>124</v>
      </c>
      <c r="G82" s="116" t="s">
        <v>117</v>
      </c>
      <c r="H82" s="117">
        <v>1</v>
      </c>
      <c r="I82" s="118"/>
      <c r="J82" s="119">
        <f>ROUND(I82*H82,2)</f>
        <v>0</v>
      </c>
      <c r="K82" s="115" t="s">
        <v>1</v>
      </c>
      <c r="L82" s="120"/>
      <c r="M82" s="121" t="s">
        <v>1</v>
      </c>
      <c r="N82" s="122" t="s">
        <v>41</v>
      </c>
      <c r="P82" s="123">
        <f>O82*H82</f>
        <v>0</v>
      </c>
      <c r="Q82" s="123">
        <v>0</v>
      </c>
      <c r="R82" s="123">
        <f>Q82*H82</f>
        <v>0</v>
      </c>
      <c r="S82" s="123">
        <v>0</v>
      </c>
      <c r="T82" s="124">
        <f>S82*H82</f>
        <v>0</v>
      </c>
      <c r="AR82" s="14" t="s">
        <v>118</v>
      </c>
      <c r="AT82" s="14" t="s">
        <v>114</v>
      </c>
      <c r="AU82" s="14" t="s">
        <v>70</v>
      </c>
      <c r="AY82" s="14" t="s">
        <v>119</v>
      </c>
      <c r="BE82" s="125">
        <f>IF(N82="základní",J82,0)</f>
        <v>0</v>
      </c>
      <c r="BF82" s="125">
        <f>IF(N82="snížená",J82,0)</f>
        <v>0</v>
      </c>
      <c r="BG82" s="125">
        <f>IF(N82="zákl. přenesená",J82,0)</f>
        <v>0</v>
      </c>
      <c r="BH82" s="125">
        <f>IF(N82="sníž. přenesená",J82,0)</f>
        <v>0</v>
      </c>
      <c r="BI82" s="125">
        <f>IF(N82="nulová",J82,0)</f>
        <v>0</v>
      </c>
      <c r="BJ82" s="14" t="s">
        <v>78</v>
      </c>
      <c r="BK82" s="125">
        <f>ROUND(I82*H82,2)</f>
        <v>0</v>
      </c>
      <c r="BL82" s="14" t="s">
        <v>120</v>
      </c>
      <c r="BM82" s="14" t="s">
        <v>125</v>
      </c>
    </row>
    <row r="83" spans="2:65" s="1" customFormat="1" ht="11.25" x14ac:dyDescent="0.2">
      <c r="B83" s="28"/>
      <c r="D83" s="126" t="s">
        <v>122</v>
      </c>
      <c r="F83" s="127" t="s">
        <v>124</v>
      </c>
      <c r="I83" s="81"/>
      <c r="L83" s="28"/>
      <c r="M83" s="128"/>
      <c r="T83" s="47"/>
      <c r="AT83" s="14" t="s">
        <v>122</v>
      </c>
      <c r="AU83" s="14" t="s">
        <v>70</v>
      </c>
    </row>
    <row r="84" spans="2:65" s="1" customFormat="1" ht="16.5" customHeight="1" x14ac:dyDescent="0.2">
      <c r="B84" s="28"/>
      <c r="C84" s="113" t="s">
        <v>126</v>
      </c>
      <c r="D84" s="113" t="s">
        <v>114</v>
      </c>
      <c r="E84" s="114" t="s">
        <v>127</v>
      </c>
      <c r="F84" s="115" t="s">
        <v>128</v>
      </c>
      <c r="G84" s="116" t="s">
        <v>117</v>
      </c>
      <c r="H84" s="117">
        <v>1</v>
      </c>
      <c r="I84" s="118"/>
      <c r="J84" s="119">
        <f>ROUND(I84*H84,2)</f>
        <v>0</v>
      </c>
      <c r="K84" s="115" t="s">
        <v>1</v>
      </c>
      <c r="L84" s="120"/>
      <c r="M84" s="121" t="s">
        <v>1</v>
      </c>
      <c r="N84" s="122" t="s">
        <v>41</v>
      </c>
      <c r="P84" s="123">
        <f>O84*H84</f>
        <v>0</v>
      </c>
      <c r="Q84" s="123">
        <v>0</v>
      </c>
      <c r="R84" s="123">
        <f>Q84*H84</f>
        <v>0</v>
      </c>
      <c r="S84" s="123">
        <v>0</v>
      </c>
      <c r="T84" s="124">
        <f>S84*H84</f>
        <v>0</v>
      </c>
      <c r="AR84" s="14" t="s">
        <v>118</v>
      </c>
      <c r="AT84" s="14" t="s">
        <v>114</v>
      </c>
      <c r="AU84" s="14" t="s">
        <v>70</v>
      </c>
      <c r="AY84" s="14" t="s">
        <v>119</v>
      </c>
      <c r="BE84" s="125">
        <f>IF(N84="základní",J84,0)</f>
        <v>0</v>
      </c>
      <c r="BF84" s="125">
        <f>IF(N84="snížená",J84,0)</f>
        <v>0</v>
      </c>
      <c r="BG84" s="125">
        <f>IF(N84="zákl. přenesená",J84,0)</f>
        <v>0</v>
      </c>
      <c r="BH84" s="125">
        <f>IF(N84="sníž. přenesená",J84,0)</f>
        <v>0</v>
      </c>
      <c r="BI84" s="125">
        <f>IF(N84="nulová",J84,0)</f>
        <v>0</v>
      </c>
      <c r="BJ84" s="14" t="s">
        <v>78</v>
      </c>
      <c r="BK84" s="125">
        <f>ROUND(I84*H84,2)</f>
        <v>0</v>
      </c>
      <c r="BL84" s="14" t="s">
        <v>120</v>
      </c>
      <c r="BM84" s="14" t="s">
        <v>129</v>
      </c>
    </row>
    <row r="85" spans="2:65" s="1" customFormat="1" ht="11.25" x14ac:dyDescent="0.2">
      <c r="B85" s="28"/>
      <c r="D85" s="126" t="s">
        <v>122</v>
      </c>
      <c r="F85" s="127" t="s">
        <v>130</v>
      </c>
      <c r="I85" s="81"/>
      <c r="L85" s="28"/>
      <c r="M85" s="128"/>
      <c r="T85" s="47"/>
      <c r="AT85" s="14" t="s">
        <v>122</v>
      </c>
      <c r="AU85" s="14" t="s">
        <v>70</v>
      </c>
    </row>
    <row r="86" spans="2:65" s="1" customFormat="1" ht="16.5" customHeight="1" x14ac:dyDescent="0.2">
      <c r="B86" s="28"/>
      <c r="C86" s="113" t="s">
        <v>120</v>
      </c>
      <c r="D86" s="113" t="s">
        <v>114</v>
      </c>
      <c r="E86" s="114" t="s">
        <v>131</v>
      </c>
      <c r="F86" s="115" t="s">
        <v>132</v>
      </c>
      <c r="G86" s="116" t="s">
        <v>117</v>
      </c>
      <c r="H86" s="117">
        <v>1</v>
      </c>
      <c r="I86" s="118"/>
      <c r="J86" s="119">
        <f>ROUND(I86*H86,2)</f>
        <v>0</v>
      </c>
      <c r="K86" s="115" t="s">
        <v>1</v>
      </c>
      <c r="L86" s="120"/>
      <c r="M86" s="121" t="s">
        <v>1</v>
      </c>
      <c r="N86" s="122" t="s">
        <v>41</v>
      </c>
      <c r="P86" s="123">
        <f>O86*H86</f>
        <v>0</v>
      </c>
      <c r="Q86" s="123">
        <v>0</v>
      </c>
      <c r="R86" s="123">
        <f>Q86*H86</f>
        <v>0</v>
      </c>
      <c r="S86" s="123">
        <v>0</v>
      </c>
      <c r="T86" s="124">
        <f>S86*H86</f>
        <v>0</v>
      </c>
      <c r="AR86" s="14" t="s">
        <v>118</v>
      </c>
      <c r="AT86" s="14" t="s">
        <v>114</v>
      </c>
      <c r="AU86" s="14" t="s">
        <v>70</v>
      </c>
      <c r="AY86" s="14" t="s">
        <v>119</v>
      </c>
      <c r="BE86" s="125">
        <f>IF(N86="základní",J86,0)</f>
        <v>0</v>
      </c>
      <c r="BF86" s="125">
        <f>IF(N86="snížená",J86,0)</f>
        <v>0</v>
      </c>
      <c r="BG86" s="125">
        <f>IF(N86="zákl. přenesená",J86,0)</f>
        <v>0</v>
      </c>
      <c r="BH86" s="125">
        <f>IF(N86="sníž. přenesená",J86,0)</f>
        <v>0</v>
      </c>
      <c r="BI86" s="125">
        <f>IF(N86="nulová",J86,0)</f>
        <v>0</v>
      </c>
      <c r="BJ86" s="14" t="s">
        <v>78</v>
      </c>
      <c r="BK86" s="125">
        <f>ROUND(I86*H86,2)</f>
        <v>0</v>
      </c>
      <c r="BL86" s="14" t="s">
        <v>120</v>
      </c>
      <c r="BM86" s="14" t="s">
        <v>133</v>
      </c>
    </row>
    <row r="87" spans="2:65" s="1" customFormat="1" ht="11.25" x14ac:dyDescent="0.2">
      <c r="B87" s="28"/>
      <c r="D87" s="126" t="s">
        <v>122</v>
      </c>
      <c r="F87" s="127" t="s">
        <v>132</v>
      </c>
      <c r="I87" s="81"/>
      <c r="L87" s="28"/>
      <c r="M87" s="128"/>
      <c r="T87" s="47"/>
      <c r="AT87" s="14" t="s">
        <v>122</v>
      </c>
      <c r="AU87" s="14" t="s">
        <v>70</v>
      </c>
    </row>
    <row r="88" spans="2:65" s="1" customFormat="1" ht="16.5" customHeight="1" x14ac:dyDescent="0.2">
      <c r="B88" s="28"/>
      <c r="C88" s="113" t="s">
        <v>134</v>
      </c>
      <c r="D88" s="113" t="s">
        <v>114</v>
      </c>
      <c r="E88" s="114" t="s">
        <v>135</v>
      </c>
      <c r="F88" s="115" t="s">
        <v>136</v>
      </c>
      <c r="G88" s="116" t="s">
        <v>117</v>
      </c>
      <c r="H88" s="117">
        <v>1</v>
      </c>
      <c r="I88" s="118"/>
      <c r="J88" s="119">
        <f>ROUND(I88*H88,2)</f>
        <v>0</v>
      </c>
      <c r="K88" s="115" t="s">
        <v>1</v>
      </c>
      <c r="L88" s="120"/>
      <c r="M88" s="121" t="s">
        <v>1</v>
      </c>
      <c r="N88" s="122" t="s">
        <v>41</v>
      </c>
      <c r="P88" s="123">
        <f>O88*H88</f>
        <v>0</v>
      </c>
      <c r="Q88" s="123">
        <v>0</v>
      </c>
      <c r="R88" s="123">
        <f>Q88*H88</f>
        <v>0</v>
      </c>
      <c r="S88" s="123">
        <v>0</v>
      </c>
      <c r="T88" s="124">
        <f>S88*H88</f>
        <v>0</v>
      </c>
      <c r="AR88" s="14" t="s">
        <v>118</v>
      </c>
      <c r="AT88" s="14" t="s">
        <v>114</v>
      </c>
      <c r="AU88" s="14" t="s">
        <v>70</v>
      </c>
      <c r="AY88" s="14" t="s">
        <v>119</v>
      </c>
      <c r="BE88" s="125">
        <f>IF(N88="základní",J88,0)</f>
        <v>0</v>
      </c>
      <c r="BF88" s="125">
        <f>IF(N88="snížená",J88,0)</f>
        <v>0</v>
      </c>
      <c r="BG88" s="125">
        <f>IF(N88="zákl. přenesená",J88,0)</f>
        <v>0</v>
      </c>
      <c r="BH88" s="125">
        <f>IF(N88="sníž. přenesená",J88,0)</f>
        <v>0</v>
      </c>
      <c r="BI88" s="125">
        <f>IF(N88="nulová",J88,0)</f>
        <v>0</v>
      </c>
      <c r="BJ88" s="14" t="s">
        <v>78</v>
      </c>
      <c r="BK88" s="125">
        <f>ROUND(I88*H88,2)</f>
        <v>0</v>
      </c>
      <c r="BL88" s="14" t="s">
        <v>120</v>
      </c>
      <c r="BM88" s="14" t="s">
        <v>137</v>
      </c>
    </row>
    <row r="89" spans="2:65" s="1" customFormat="1" ht="11.25" x14ac:dyDescent="0.2">
      <c r="B89" s="28"/>
      <c r="D89" s="126" t="s">
        <v>122</v>
      </c>
      <c r="F89" s="127" t="s">
        <v>136</v>
      </c>
      <c r="I89" s="81"/>
      <c r="L89" s="28"/>
      <c r="M89" s="128"/>
      <c r="T89" s="47"/>
      <c r="AT89" s="14" t="s">
        <v>122</v>
      </c>
      <c r="AU89" s="14" t="s">
        <v>70</v>
      </c>
    </row>
    <row r="90" spans="2:65" s="1" customFormat="1" ht="16.5" customHeight="1" x14ac:dyDescent="0.2">
      <c r="B90" s="28"/>
      <c r="C90" s="113" t="s">
        <v>138</v>
      </c>
      <c r="D90" s="113" t="s">
        <v>114</v>
      </c>
      <c r="E90" s="114" t="s">
        <v>139</v>
      </c>
      <c r="F90" s="115" t="s">
        <v>140</v>
      </c>
      <c r="G90" s="116" t="s">
        <v>117</v>
      </c>
      <c r="H90" s="117">
        <v>1</v>
      </c>
      <c r="I90" s="118"/>
      <c r="J90" s="119">
        <f>ROUND(I90*H90,2)</f>
        <v>0</v>
      </c>
      <c r="K90" s="115" t="s">
        <v>1</v>
      </c>
      <c r="L90" s="120"/>
      <c r="M90" s="121" t="s">
        <v>1</v>
      </c>
      <c r="N90" s="122" t="s">
        <v>41</v>
      </c>
      <c r="P90" s="123">
        <f>O90*H90</f>
        <v>0</v>
      </c>
      <c r="Q90" s="123">
        <v>0</v>
      </c>
      <c r="R90" s="123">
        <f>Q90*H90</f>
        <v>0</v>
      </c>
      <c r="S90" s="123">
        <v>0</v>
      </c>
      <c r="T90" s="124">
        <f>S90*H90</f>
        <v>0</v>
      </c>
      <c r="AR90" s="14" t="s">
        <v>118</v>
      </c>
      <c r="AT90" s="14" t="s">
        <v>114</v>
      </c>
      <c r="AU90" s="14" t="s">
        <v>70</v>
      </c>
      <c r="AY90" s="14" t="s">
        <v>119</v>
      </c>
      <c r="BE90" s="125">
        <f>IF(N90="základní",J90,0)</f>
        <v>0</v>
      </c>
      <c r="BF90" s="125">
        <f>IF(N90="snížená",J90,0)</f>
        <v>0</v>
      </c>
      <c r="BG90" s="125">
        <f>IF(N90="zákl. přenesená",J90,0)</f>
        <v>0</v>
      </c>
      <c r="BH90" s="125">
        <f>IF(N90="sníž. přenesená",J90,0)</f>
        <v>0</v>
      </c>
      <c r="BI90" s="125">
        <f>IF(N90="nulová",J90,0)</f>
        <v>0</v>
      </c>
      <c r="BJ90" s="14" t="s">
        <v>78</v>
      </c>
      <c r="BK90" s="125">
        <f>ROUND(I90*H90,2)</f>
        <v>0</v>
      </c>
      <c r="BL90" s="14" t="s">
        <v>120</v>
      </c>
      <c r="BM90" s="14" t="s">
        <v>141</v>
      </c>
    </row>
    <row r="91" spans="2:65" s="1" customFormat="1" ht="11.25" x14ac:dyDescent="0.2">
      <c r="B91" s="28"/>
      <c r="D91" s="126" t="s">
        <v>122</v>
      </c>
      <c r="F91" s="127" t="s">
        <v>140</v>
      </c>
      <c r="I91" s="81"/>
      <c r="L91" s="28"/>
      <c r="M91" s="128"/>
      <c r="T91" s="47"/>
      <c r="AT91" s="14" t="s">
        <v>122</v>
      </c>
      <c r="AU91" s="14" t="s">
        <v>70</v>
      </c>
    </row>
    <row r="92" spans="2:65" s="1" customFormat="1" ht="16.5" customHeight="1" x14ac:dyDescent="0.2">
      <c r="B92" s="28"/>
      <c r="C92" s="113" t="s">
        <v>142</v>
      </c>
      <c r="D92" s="113" t="s">
        <v>114</v>
      </c>
      <c r="E92" s="114" t="s">
        <v>143</v>
      </c>
      <c r="F92" s="115" t="s">
        <v>144</v>
      </c>
      <c r="G92" s="116" t="s">
        <v>117</v>
      </c>
      <c r="H92" s="117">
        <v>1</v>
      </c>
      <c r="I92" s="118"/>
      <c r="J92" s="119">
        <f>ROUND(I92*H92,2)</f>
        <v>0</v>
      </c>
      <c r="K92" s="115" t="s">
        <v>1</v>
      </c>
      <c r="L92" s="120"/>
      <c r="M92" s="121" t="s">
        <v>1</v>
      </c>
      <c r="N92" s="122" t="s">
        <v>41</v>
      </c>
      <c r="P92" s="123">
        <f>O92*H92</f>
        <v>0</v>
      </c>
      <c r="Q92" s="123">
        <v>0</v>
      </c>
      <c r="R92" s="123">
        <f>Q92*H92</f>
        <v>0</v>
      </c>
      <c r="S92" s="123">
        <v>0</v>
      </c>
      <c r="T92" s="124">
        <f>S92*H92</f>
        <v>0</v>
      </c>
      <c r="AR92" s="14" t="s">
        <v>118</v>
      </c>
      <c r="AT92" s="14" t="s">
        <v>114</v>
      </c>
      <c r="AU92" s="14" t="s">
        <v>70</v>
      </c>
      <c r="AY92" s="14" t="s">
        <v>119</v>
      </c>
      <c r="BE92" s="125">
        <f>IF(N92="základní",J92,0)</f>
        <v>0</v>
      </c>
      <c r="BF92" s="125">
        <f>IF(N92="snížená",J92,0)</f>
        <v>0</v>
      </c>
      <c r="BG92" s="125">
        <f>IF(N92="zákl. přenesená",J92,0)</f>
        <v>0</v>
      </c>
      <c r="BH92" s="125">
        <f>IF(N92="sníž. přenesená",J92,0)</f>
        <v>0</v>
      </c>
      <c r="BI92" s="125">
        <f>IF(N92="nulová",J92,0)</f>
        <v>0</v>
      </c>
      <c r="BJ92" s="14" t="s">
        <v>78</v>
      </c>
      <c r="BK92" s="125">
        <f>ROUND(I92*H92,2)</f>
        <v>0</v>
      </c>
      <c r="BL92" s="14" t="s">
        <v>120</v>
      </c>
      <c r="BM92" s="14" t="s">
        <v>145</v>
      </c>
    </row>
    <row r="93" spans="2:65" s="1" customFormat="1" ht="11.25" x14ac:dyDescent="0.2">
      <c r="B93" s="28"/>
      <c r="D93" s="126" t="s">
        <v>122</v>
      </c>
      <c r="F93" s="127" t="s">
        <v>144</v>
      </c>
      <c r="I93" s="81"/>
      <c r="L93" s="28"/>
      <c r="M93" s="128"/>
      <c r="T93" s="47"/>
      <c r="AT93" s="14" t="s">
        <v>122</v>
      </c>
      <c r="AU93" s="14" t="s">
        <v>70</v>
      </c>
    </row>
    <row r="94" spans="2:65" s="1" customFormat="1" ht="22.5" customHeight="1" x14ac:dyDescent="0.2">
      <c r="B94" s="28"/>
      <c r="C94" s="113" t="s">
        <v>118</v>
      </c>
      <c r="D94" s="113" t="s">
        <v>114</v>
      </c>
      <c r="E94" s="114" t="s">
        <v>146</v>
      </c>
      <c r="F94" s="115" t="s">
        <v>147</v>
      </c>
      <c r="G94" s="116" t="s">
        <v>117</v>
      </c>
      <c r="H94" s="117">
        <v>1</v>
      </c>
      <c r="I94" s="118"/>
      <c r="J94" s="119">
        <f>ROUND(I94*H94,2)</f>
        <v>0</v>
      </c>
      <c r="K94" s="115" t="s">
        <v>1</v>
      </c>
      <c r="L94" s="120"/>
      <c r="M94" s="121" t="s">
        <v>1</v>
      </c>
      <c r="N94" s="122" t="s">
        <v>41</v>
      </c>
      <c r="P94" s="123">
        <f>O94*H94</f>
        <v>0</v>
      </c>
      <c r="Q94" s="123">
        <v>0</v>
      </c>
      <c r="R94" s="123">
        <f>Q94*H94</f>
        <v>0</v>
      </c>
      <c r="S94" s="123">
        <v>0</v>
      </c>
      <c r="T94" s="124">
        <f>S94*H94</f>
        <v>0</v>
      </c>
      <c r="AR94" s="14" t="s">
        <v>118</v>
      </c>
      <c r="AT94" s="14" t="s">
        <v>114</v>
      </c>
      <c r="AU94" s="14" t="s">
        <v>70</v>
      </c>
      <c r="AY94" s="14" t="s">
        <v>119</v>
      </c>
      <c r="BE94" s="125">
        <f>IF(N94="základní",J94,0)</f>
        <v>0</v>
      </c>
      <c r="BF94" s="125">
        <f>IF(N94="snížená",J94,0)</f>
        <v>0</v>
      </c>
      <c r="BG94" s="125">
        <f>IF(N94="zákl. přenesená",J94,0)</f>
        <v>0</v>
      </c>
      <c r="BH94" s="125">
        <f>IF(N94="sníž. přenesená",J94,0)</f>
        <v>0</v>
      </c>
      <c r="BI94" s="125">
        <f>IF(N94="nulová",J94,0)</f>
        <v>0</v>
      </c>
      <c r="BJ94" s="14" t="s">
        <v>78</v>
      </c>
      <c r="BK94" s="125">
        <f>ROUND(I94*H94,2)</f>
        <v>0</v>
      </c>
      <c r="BL94" s="14" t="s">
        <v>120</v>
      </c>
      <c r="BM94" s="14" t="s">
        <v>148</v>
      </c>
    </row>
    <row r="95" spans="2:65" s="1" customFormat="1" ht="11.25" x14ac:dyDescent="0.2">
      <c r="B95" s="28"/>
      <c r="D95" s="126" t="s">
        <v>122</v>
      </c>
      <c r="F95" s="127" t="s">
        <v>147</v>
      </c>
      <c r="I95" s="81"/>
      <c r="L95" s="28"/>
      <c r="M95" s="128"/>
      <c r="T95" s="47"/>
      <c r="AT95" s="14" t="s">
        <v>122</v>
      </c>
      <c r="AU95" s="14" t="s">
        <v>70</v>
      </c>
    </row>
    <row r="96" spans="2:65" s="1" customFormat="1" ht="16.5" customHeight="1" x14ac:dyDescent="0.2">
      <c r="B96" s="28"/>
      <c r="C96" s="113" t="s">
        <v>149</v>
      </c>
      <c r="D96" s="113" t="s">
        <v>114</v>
      </c>
      <c r="E96" s="114" t="s">
        <v>150</v>
      </c>
      <c r="F96" s="115" t="s">
        <v>151</v>
      </c>
      <c r="G96" s="116" t="s">
        <v>117</v>
      </c>
      <c r="H96" s="117">
        <v>1</v>
      </c>
      <c r="I96" s="118"/>
      <c r="J96" s="119">
        <f>ROUND(I96*H96,2)</f>
        <v>0</v>
      </c>
      <c r="K96" s="115" t="s">
        <v>1</v>
      </c>
      <c r="L96" s="120"/>
      <c r="M96" s="121" t="s">
        <v>1</v>
      </c>
      <c r="N96" s="122" t="s">
        <v>41</v>
      </c>
      <c r="P96" s="123">
        <f>O96*H96</f>
        <v>0</v>
      </c>
      <c r="Q96" s="123">
        <v>0</v>
      </c>
      <c r="R96" s="123">
        <f>Q96*H96</f>
        <v>0</v>
      </c>
      <c r="S96" s="123">
        <v>0</v>
      </c>
      <c r="T96" s="124">
        <f>S96*H96</f>
        <v>0</v>
      </c>
      <c r="AR96" s="14" t="s">
        <v>118</v>
      </c>
      <c r="AT96" s="14" t="s">
        <v>114</v>
      </c>
      <c r="AU96" s="14" t="s">
        <v>70</v>
      </c>
      <c r="AY96" s="14" t="s">
        <v>119</v>
      </c>
      <c r="BE96" s="125">
        <f>IF(N96="základní",J96,0)</f>
        <v>0</v>
      </c>
      <c r="BF96" s="125">
        <f>IF(N96="snížená",J96,0)</f>
        <v>0</v>
      </c>
      <c r="BG96" s="125">
        <f>IF(N96="zákl. přenesená",J96,0)</f>
        <v>0</v>
      </c>
      <c r="BH96" s="125">
        <f>IF(N96="sníž. přenesená",J96,0)</f>
        <v>0</v>
      </c>
      <c r="BI96" s="125">
        <f>IF(N96="nulová",J96,0)</f>
        <v>0</v>
      </c>
      <c r="BJ96" s="14" t="s">
        <v>78</v>
      </c>
      <c r="BK96" s="125">
        <f>ROUND(I96*H96,2)</f>
        <v>0</v>
      </c>
      <c r="BL96" s="14" t="s">
        <v>120</v>
      </c>
      <c r="BM96" s="14" t="s">
        <v>152</v>
      </c>
    </row>
    <row r="97" spans="2:65" s="1" customFormat="1" ht="11.25" x14ac:dyDescent="0.2">
      <c r="B97" s="28"/>
      <c r="D97" s="126" t="s">
        <v>122</v>
      </c>
      <c r="F97" s="127" t="s">
        <v>151</v>
      </c>
      <c r="I97" s="81"/>
      <c r="L97" s="28"/>
      <c r="M97" s="128"/>
      <c r="T97" s="47"/>
      <c r="AT97" s="14" t="s">
        <v>122</v>
      </c>
      <c r="AU97" s="14" t="s">
        <v>70</v>
      </c>
    </row>
    <row r="98" spans="2:65" s="1" customFormat="1" ht="16.5" customHeight="1" x14ac:dyDescent="0.2">
      <c r="B98" s="28"/>
      <c r="C98" s="113" t="s">
        <v>153</v>
      </c>
      <c r="D98" s="113" t="s">
        <v>114</v>
      </c>
      <c r="E98" s="114" t="s">
        <v>154</v>
      </c>
      <c r="F98" s="115" t="s">
        <v>155</v>
      </c>
      <c r="G98" s="116" t="s">
        <v>117</v>
      </c>
      <c r="H98" s="117">
        <v>4</v>
      </c>
      <c r="I98" s="118"/>
      <c r="J98" s="119">
        <f>ROUND(I98*H98,2)</f>
        <v>0</v>
      </c>
      <c r="K98" s="115" t="s">
        <v>1</v>
      </c>
      <c r="L98" s="120"/>
      <c r="M98" s="121" t="s">
        <v>1</v>
      </c>
      <c r="N98" s="122" t="s">
        <v>41</v>
      </c>
      <c r="P98" s="123">
        <f>O98*H98</f>
        <v>0</v>
      </c>
      <c r="Q98" s="123">
        <v>0</v>
      </c>
      <c r="R98" s="123">
        <f>Q98*H98</f>
        <v>0</v>
      </c>
      <c r="S98" s="123">
        <v>0</v>
      </c>
      <c r="T98" s="124">
        <f>S98*H98</f>
        <v>0</v>
      </c>
      <c r="AR98" s="14" t="s">
        <v>118</v>
      </c>
      <c r="AT98" s="14" t="s">
        <v>114</v>
      </c>
      <c r="AU98" s="14" t="s">
        <v>70</v>
      </c>
      <c r="AY98" s="14" t="s">
        <v>119</v>
      </c>
      <c r="BE98" s="125">
        <f>IF(N98="základní",J98,0)</f>
        <v>0</v>
      </c>
      <c r="BF98" s="125">
        <f>IF(N98="snížená",J98,0)</f>
        <v>0</v>
      </c>
      <c r="BG98" s="125">
        <f>IF(N98="zákl. přenesená",J98,0)</f>
        <v>0</v>
      </c>
      <c r="BH98" s="125">
        <f>IF(N98="sníž. přenesená",J98,0)</f>
        <v>0</v>
      </c>
      <c r="BI98" s="125">
        <f>IF(N98="nulová",J98,0)</f>
        <v>0</v>
      </c>
      <c r="BJ98" s="14" t="s">
        <v>78</v>
      </c>
      <c r="BK98" s="125">
        <f>ROUND(I98*H98,2)</f>
        <v>0</v>
      </c>
      <c r="BL98" s="14" t="s">
        <v>120</v>
      </c>
      <c r="BM98" s="14" t="s">
        <v>156</v>
      </c>
    </row>
    <row r="99" spans="2:65" s="1" customFormat="1" ht="11.25" x14ac:dyDescent="0.2">
      <c r="B99" s="28"/>
      <c r="D99" s="126" t="s">
        <v>122</v>
      </c>
      <c r="F99" s="127" t="s">
        <v>155</v>
      </c>
      <c r="I99" s="81"/>
      <c r="L99" s="28"/>
      <c r="M99" s="128"/>
      <c r="T99" s="47"/>
      <c r="AT99" s="14" t="s">
        <v>122</v>
      </c>
      <c r="AU99" s="14" t="s">
        <v>70</v>
      </c>
    </row>
    <row r="100" spans="2:65" s="1" customFormat="1" ht="16.5" customHeight="1" x14ac:dyDescent="0.2">
      <c r="B100" s="28"/>
      <c r="C100" s="113" t="s">
        <v>157</v>
      </c>
      <c r="D100" s="113" t="s">
        <v>114</v>
      </c>
      <c r="E100" s="114" t="s">
        <v>158</v>
      </c>
      <c r="F100" s="115" t="s">
        <v>159</v>
      </c>
      <c r="G100" s="116" t="s">
        <v>117</v>
      </c>
      <c r="H100" s="117">
        <v>1</v>
      </c>
      <c r="I100" s="118"/>
      <c r="J100" s="119">
        <f>ROUND(I100*H100,2)</f>
        <v>0</v>
      </c>
      <c r="K100" s="115" t="s">
        <v>1</v>
      </c>
      <c r="L100" s="120"/>
      <c r="M100" s="121" t="s">
        <v>1</v>
      </c>
      <c r="N100" s="122" t="s">
        <v>41</v>
      </c>
      <c r="P100" s="123">
        <f>O100*H100</f>
        <v>0</v>
      </c>
      <c r="Q100" s="123">
        <v>0</v>
      </c>
      <c r="R100" s="123">
        <f>Q100*H100</f>
        <v>0</v>
      </c>
      <c r="S100" s="123">
        <v>0</v>
      </c>
      <c r="T100" s="124">
        <f>S100*H100</f>
        <v>0</v>
      </c>
      <c r="AR100" s="14" t="s">
        <v>118</v>
      </c>
      <c r="AT100" s="14" t="s">
        <v>114</v>
      </c>
      <c r="AU100" s="14" t="s">
        <v>70</v>
      </c>
      <c r="AY100" s="14" t="s">
        <v>119</v>
      </c>
      <c r="BE100" s="125">
        <f>IF(N100="základní",J100,0)</f>
        <v>0</v>
      </c>
      <c r="BF100" s="125">
        <f>IF(N100="snížená",J100,0)</f>
        <v>0</v>
      </c>
      <c r="BG100" s="125">
        <f>IF(N100="zákl. přenesená",J100,0)</f>
        <v>0</v>
      </c>
      <c r="BH100" s="125">
        <f>IF(N100="sníž. přenesená",J100,0)</f>
        <v>0</v>
      </c>
      <c r="BI100" s="125">
        <f>IF(N100="nulová",J100,0)</f>
        <v>0</v>
      </c>
      <c r="BJ100" s="14" t="s">
        <v>78</v>
      </c>
      <c r="BK100" s="125">
        <f>ROUND(I100*H100,2)</f>
        <v>0</v>
      </c>
      <c r="BL100" s="14" t="s">
        <v>120</v>
      </c>
      <c r="BM100" s="14" t="s">
        <v>160</v>
      </c>
    </row>
    <row r="101" spans="2:65" s="1" customFormat="1" ht="11.25" x14ac:dyDescent="0.2">
      <c r="B101" s="28"/>
      <c r="D101" s="126" t="s">
        <v>122</v>
      </c>
      <c r="F101" s="127" t="s">
        <v>159</v>
      </c>
      <c r="I101" s="81"/>
      <c r="L101" s="28"/>
      <c r="M101" s="128"/>
      <c r="T101" s="47"/>
      <c r="AT101" s="14" t="s">
        <v>122</v>
      </c>
      <c r="AU101" s="14" t="s">
        <v>70</v>
      </c>
    </row>
    <row r="102" spans="2:65" s="1" customFormat="1" ht="22.5" customHeight="1" x14ac:dyDescent="0.2">
      <c r="B102" s="28"/>
      <c r="C102" s="113" t="s">
        <v>161</v>
      </c>
      <c r="D102" s="113" t="s">
        <v>114</v>
      </c>
      <c r="E102" s="114" t="s">
        <v>162</v>
      </c>
      <c r="F102" s="115" t="s">
        <v>163</v>
      </c>
      <c r="G102" s="116" t="s">
        <v>117</v>
      </c>
      <c r="H102" s="117">
        <v>1</v>
      </c>
      <c r="I102" s="118"/>
      <c r="J102" s="119">
        <f>ROUND(I102*H102,2)</f>
        <v>0</v>
      </c>
      <c r="K102" s="115" t="s">
        <v>1</v>
      </c>
      <c r="L102" s="120"/>
      <c r="M102" s="121" t="s">
        <v>1</v>
      </c>
      <c r="N102" s="122" t="s">
        <v>41</v>
      </c>
      <c r="P102" s="123">
        <f>O102*H102</f>
        <v>0</v>
      </c>
      <c r="Q102" s="123">
        <v>0</v>
      </c>
      <c r="R102" s="123">
        <f>Q102*H102</f>
        <v>0</v>
      </c>
      <c r="S102" s="123">
        <v>0</v>
      </c>
      <c r="T102" s="124">
        <f>S102*H102</f>
        <v>0</v>
      </c>
      <c r="AR102" s="14" t="s">
        <v>118</v>
      </c>
      <c r="AT102" s="14" t="s">
        <v>114</v>
      </c>
      <c r="AU102" s="14" t="s">
        <v>70</v>
      </c>
      <c r="AY102" s="14" t="s">
        <v>119</v>
      </c>
      <c r="BE102" s="125">
        <f>IF(N102="základní",J102,0)</f>
        <v>0</v>
      </c>
      <c r="BF102" s="125">
        <f>IF(N102="snížená",J102,0)</f>
        <v>0</v>
      </c>
      <c r="BG102" s="125">
        <f>IF(N102="zákl. přenesená",J102,0)</f>
        <v>0</v>
      </c>
      <c r="BH102" s="125">
        <f>IF(N102="sníž. přenesená",J102,0)</f>
        <v>0</v>
      </c>
      <c r="BI102" s="125">
        <f>IF(N102="nulová",J102,0)</f>
        <v>0</v>
      </c>
      <c r="BJ102" s="14" t="s">
        <v>78</v>
      </c>
      <c r="BK102" s="125">
        <f>ROUND(I102*H102,2)</f>
        <v>0</v>
      </c>
      <c r="BL102" s="14" t="s">
        <v>120</v>
      </c>
      <c r="BM102" s="14" t="s">
        <v>164</v>
      </c>
    </row>
    <row r="103" spans="2:65" s="1" customFormat="1" ht="19.5" x14ac:dyDescent="0.2">
      <c r="B103" s="28"/>
      <c r="D103" s="126" t="s">
        <v>122</v>
      </c>
      <c r="F103" s="127" t="s">
        <v>163</v>
      </c>
      <c r="I103" s="81"/>
      <c r="L103" s="28"/>
      <c r="M103" s="128"/>
      <c r="T103" s="47"/>
      <c r="AT103" s="14" t="s">
        <v>122</v>
      </c>
      <c r="AU103" s="14" t="s">
        <v>70</v>
      </c>
    </row>
    <row r="104" spans="2:65" s="1" customFormat="1" ht="16.5" customHeight="1" x14ac:dyDescent="0.2">
      <c r="B104" s="28"/>
      <c r="C104" s="113" t="s">
        <v>165</v>
      </c>
      <c r="D104" s="113" t="s">
        <v>114</v>
      </c>
      <c r="E104" s="114" t="s">
        <v>166</v>
      </c>
      <c r="F104" s="115" t="s">
        <v>167</v>
      </c>
      <c r="G104" s="116" t="s">
        <v>117</v>
      </c>
      <c r="H104" s="117">
        <v>1</v>
      </c>
      <c r="I104" s="118"/>
      <c r="J104" s="119">
        <f>ROUND(I104*H104,2)</f>
        <v>0</v>
      </c>
      <c r="K104" s="115" t="s">
        <v>1</v>
      </c>
      <c r="L104" s="120"/>
      <c r="M104" s="121" t="s">
        <v>1</v>
      </c>
      <c r="N104" s="122" t="s">
        <v>41</v>
      </c>
      <c r="P104" s="123">
        <f>O104*H104</f>
        <v>0</v>
      </c>
      <c r="Q104" s="123">
        <v>0</v>
      </c>
      <c r="R104" s="123">
        <f>Q104*H104</f>
        <v>0</v>
      </c>
      <c r="S104" s="123">
        <v>0</v>
      </c>
      <c r="T104" s="124">
        <f>S104*H104</f>
        <v>0</v>
      </c>
      <c r="AR104" s="14" t="s">
        <v>118</v>
      </c>
      <c r="AT104" s="14" t="s">
        <v>114</v>
      </c>
      <c r="AU104" s="14" t="s">
        <v>70</v>
      </c>
      <c r="AY104" s="14" t="s">
        <v>119</v>
      </c>
      <c r="BE104" s="125">
        <f>IF(N104="základní",J104,0)</f>
        <v>0</v>
      </c>
      <c r="BF104" s="125">
        <f>IF(N104="snížená",J104,0)</f>
        <v>0</v>
      </c>
      <c r="BG104" s="125">
        <f>IF(N104="zákl. přenesená",J104,0)</f>
        <v>0</v>
      </c>
      <c r="BH104" s="125">
        <f>IF(N104="sníž. přenesená",J104,0)</f>
        <v>0</v>
      </c>
      <c r="BI104" s="125">
        <f>IF(N104="nulová",J104,0)</f>
        <v>0</v>
      </c>
      <c r="BJ104" s="14" t="s">
        <v>78</v>
      </c>
      <c r="BK104" s="125">
        <f>ROUND(I104*H104,2)</f>
        <v>0</v>
      </c>
      <c r="BL104" s="14" t="s">
        <v>120</v>
      </c>
      <c r="BM104" s="14" t="s">
        <v>168</v>
      </c>
    </row>
    <row r="105" spans="2:65" s="1" customFormat="1" ht="11.25" x14ac:dyDescent="0.2">
      <c r="B105" s="28"/>
      <c r="D105" s="126" t="s">
        <v>122</v>
      </c>
      <c r="F105" s="127" t="s">
        <v>167</v>
      </c>
      <c r="I105" s="81"/>
      <c r="L105" s="28"/>
      <c r="M105" s="128"/>
      <c r="T105" s="47"/>
      <c r="AT105" s="14" t="s">
        <v>122</v>
      </c>
      <c r="AU105" s="14" t="s">
        <v>70</v>
      </c>
    </row>
    <row r="106" spans="2:65" s="1" customFormat="1" ht="16.5" customHeight="1" x14ac:dyDescent="0.2">
      <c r="B106" s="28"/>
      <c r="C106" s="113" t="s">
        <v>169</v>
      </c>
      <c r="D106" s="113" t="s">
        <v>114</v>
      </c>
      <c r="E106" s="114" t="s">
        <v>170</v>
      </c>
      <c r="F106" s="115" t="s">
        <v>171</v>
      </c>
      <c r="G106" s="116" t="s">
        <v>117</v>
      </c>
      <c r="H106" s="117">
        <v>1</v>
      </c>
      <c r="I106" s="118"/>
      <c r="J106" s="119">
        <f>ROUND(I106*H106,2)</f>
        <v>0</v>
      </c>
      <c r="K106" s="115" t="s">
        <v>1</v>
      </c>
      <c r="L106" s="120"/>
      <c r="M106" s="121" t="s">
        <v>1</v>
      </c>
      <c r="N106" s="122" t="s">
        <v>41</v>
      </c>
      <c r="P106" s="123">
        <f>O106*H106</f>
        <v>0</v>
      </c>
      <c r="Q106" s="123">
        <v>0</v>
      </c>
      <c r="R106" s="123">
        <f>Q106*H106</f>
        <v>0</v>
      </c>
      <c r="S106" s="123">
        <v>0</v>
      </c>
      <c r="T106" s="124">
        <f>S106*H106</f>
        <v>0</v>
      </c>
      <c r="AR106" s="14" t="s">
        <v>118</v>
      </c>
      <c r="AT106" s="14" t="s">
        <v>114</v>
      </c>
      <c r="AU106" s="14" t="s">
        <v>70</v>
      </c>
      <c r="AY106" s="14" t="s">
        <v>119</v>
      </c>
      <c r="BE106" s="125">
        <f>IF(N106="základní",J106,0)</f>
        <v>0</v>
      </c>
      <c r="BF106" s="125">
        <f>IF(N106="snížená",J106,0)</f>
        <v>0</v>
      </c>
      <c r="BG106" s="125">
        <f>IF(N106="zákl. přenesená",J106,0)</f>
        <v>0</v>
      </c>
      <c r="BH106" s="125">
        <f>IF(N106="sníž. přenesená",J106,0)</f>
        <v>0</v>
      </c>
      <c r="BI106" s="125">
        <f>IF(N106="nulová",J106,0)</f>
        <v>0</v>
      </c>
      <c r="BJ106" s="14" t="s">
        <v>78</v>
      </c>
      <c r="BK106" s="125">
        <f>ROUND(I106*H106,2)</f>
        <v>0</v>
      </c>
      <c r="BL106" s="14" t="s">
        <v>120</v>
      </c>
      <c r="BM106" s="14" t="s">
        <v>172</v>
      </c>
    </row>
    <row r="107" spans="2:65" s="1" customFormat="1" ht="11.25" x14ac:dyDescent="0.2">
      <c r="B107" s="28"/>
      <c r="D107" s="126" t="s">
        <v>122</v>
      </c>
      <c r="F107" s="127" t="s">
        <v>173</v>
      </c>
      <c r="I107" s="81"/>
      <c r="L107" s="28"/>
      <c r="M107" s="128"/>
      <c r="T107" s="47"/>
      <c r="AT107" s="14" t="s">
        <v>122</v>
      </c>
      <c r="AU107" s="14" t="s">
        <v>70</v>
      </c>
    </row>
    <row r="108" spans="2:65" s="1" customFormat="1" ht="16.5" customHeight="1" x14ac:dyDescent="0.2">
      <c r="B108" s="28"/>
      <c r="C108" s="113" t="s">
        <v>8</v>
      </c>
      <c r="D108" s="113" t="s">
        <v>114</v>
      </c>
      <c r="E108" s="114" t="s">
        <v>174</v>
      </c>
      <c r="F108" s="115" t="s">
        <v>175</v>
      </c>
      <c r="G108" s="116" t="s">
        <v>117</v>
      </c>
      <c r="H108" s="117">
        <v>1</v>
      </c>
      <c r="I108" s="118"/>
      <c r="J108" s="119">
        <f>ROUND(I108*H108,2)</f>
        <v>0</v>
      </c>
      <c r="K108" s="115" t="s">
        <v>1</v>
      </c>
      <c r="L108" s="120"/>
      <c r="M108" s="121" t="s">
        <v>1</v>
      </c>
      <c r="N108" s="122" t="s">
        <v>41</v>
      </c>
      <c r="P108" s="123">
        <f>O108*H108</f>
        <v>0</v>
      </c>
      <c r="Q108" s="123">
        <v>0</v>
      </c>
      <c r="R108" s="123">
        <f>Q108*H108</f>
        <v>0</v>
      </c>
      <c r="S108" s="123">
        <v>0</v>
      </c>
      <c r="T108" s="124">
        <f>S108*H108</f>
        <v>0</v>
      </c>
      <c r="AR108" s="14" t="s">
        <v>118</v>
      </c>
      <c r="AT108" s="14" t="s">
        <v>114</v>
      </c>
      <c r="AU108" s="14" t="s">
        <v>70</v>
      </c>
      <c r="AY108" s="14" t="s">
        <v>119</v>
      </c>
      <c r="BE108" s="125">
        <f>IF(N108="základní",J108,0)</f>
        <v>0</v>
      </c>
      <c r="BF108" s="125">
        <f>IF(N108="snížená",J108,0)</f>
        <v>0</v>
      </c>
      <c r="BG108" s="125">
        <f>IF(N108="zákl. přenesená",J108,0)</f>
        <v>0</v>
      </c>
      <c r="BH108" s="125">
        <f>IF(N108="sníž. přenesená",J108,0)</f>
        <v>0</v>
      </c>
      <c r="BI108" s="125">
        <f>IF(N108="nulová",J108,0)</f>
        <v>0</v>
      </c>
      <c r="BJ108" s="14" t="s">
        <v>78</v>
      </c>
      <c r="BK108" s="125">
        <f>ROUND(I108*H108,2)</f>
        <v>0</v>
      </c>
      <c r="BL108" s="14" t="s">
        <v>120</v>
      </c>
      <c r="BM108" s="14" t="s">
        <v>176</v>
      </c>
    </row>
    <row r="109" spans="2:65" s="1" customFormat="1" ht="11.25" x14ac:dyDescent="0.2">
      <c r="B109" s="28"/>
      <c r="D109" s="126" t="s">
        <v>122</v>
      </c>
      <c r="F109" s="127" t="s">
        <v>175</v>
      </c>
      <c r="I109" s="81"/>
      <c r="L109" s="28"/>
      <c r="M109" s="128"/>
      <c r="T109" s="47"/>
      <c r="AT109" s="14" t="s">
        <v>122</v>
      </c>
      <c r="AU109" s="14" t="s">
        <v>70</v>
      </c>
    </row>
    <row r="110" spans="2:65" s="1" customFormat="1" ht="16.5" customHeight="1" x14ac:dyDescent="0.2">
      <c r="B110" s="28"/>
      <c r="C110" s="113" t="s">
        <v>177</v>
      </c>
      <c r="D110" s="113" t="s">
        <v>114</v>
      </c>
      <c r="E110" s="114" t="s">
        <v>178</v>
      </c>
      <c r="F110" s="115" t="s">
        <v>179</v>
      </c>
      <c r="G110" s="116" t="s">
        <v>117</v>
      </c>
      <c r="H110" s="117">
        <v>1</v>
      </c>
      <c r="I110" s="118"/>
      <c r="J110" s="119">
        <f>ROUND(I110*H110,2)</f>
        <v>0</v>
      </c>
      <c r="K110" s="115" t="s">
        <v>1</v>
      </c>
      <c r="L110" s="120"/>
      <c r="M110" s="121" t="s">
        <v>1</v>
      </c>
      <c r="N110" s="122" t="s">
        <v>41</v>
      </c>
      <c r="P110" s="123">
        <f>O110*H110</f>
        <v>0</v>
      </c>
      <c r="Q110" s="123">
        <v>0</v>
      </c>
      <c r="R110" s="123">
        <f>Q110*H110</f>
        <v>0</v>
      </c>
      <c r="S110" s="123">
        <v>0</v>
      </c>
      <c r="T110" s="124">
        <f>S110*H110</f>
        <v>0</v>
      </c>
      <c r="AR110" s="14" t="s">
        <v>118</v>
      </c>
      <c r="AT110" s="14" t="s">
        <v>114</v>
      </c>
      <c r="AU110" s="14" t="s">
        <v>70</v>
      </c>
      <c r="AY110" s="14" t="s">
        <v>119</v>
      </c>
      <c r="BE110" s="125">
        <f>IF(N110="základní",J110,0)</f>
        <v>0</v>
      </c>
      <c r="BF110" s="125">
        <f>IF(N110="snížená",J110,0)</f>
        <v>0</v>
      </c>
      <c r="BG110" s="125">
        <f>IF(N110="zákl. přenesená",J110,0)</f>
        <v>0</v>
      </c>
      <c r="BH110" s="125">
        <f>IF(N110="sníž. přenesená",J110,0)</f>
        <v>0</v>
      </c>
      <c r="BI110" s="125">
        <f>IF(N110="nulová",J110,0)</f>
        <v>0</v>
      </c>
      <c r="BJ110" s="14" t="s">
        <v>78</v>
      </c>
      <c r="BK110" s="125">
        <f>ROUND(I110*H110,2)</f>
        <v>0</v>
      </c>
      <c r="BL110" s="14" t="s">
        <v>120</v>
      </c>
      <c r="BM110" s="14" t="s">
        <v>180</v>
      </c>
    </row>
    <row r="111" spans="2:65" s="1" customFormat="1" ht="11.25" x14ac:dyDescent="0.2">
      <c r="B111" s="28"/>
      <c r="D111" s="126" t="s">
        <v>122</v>
      </c>
      <c r="F111" s="127" t="s">
        <v>179</v>
      </c>
      <c r="I111" s="81"/>
      <c r="L111" s="28"/>
      <c r="M111" s="128"/>
      <c r="T111" s="47"/>
      <c r="AT111" s="14" t="s">
        <v>122</v>
      </c>
      <c r="AU111" s="14" t="s">
        <v>70</v>
      </c>
    </row>
    <row r="112" spans="2:65" s="1" customFormat="1" ht="16.5" customHeight="1" x14ac:dyDescent="0.2">
      <c r="B112" s="28"/>
      <c r="C112" s="113" t="s">
        <v>181</v>
      </c>
      <c r="D112" s="113" t="s">
        <v>114</v>
      </c>
      <c r="E112" s="114" t="s">
        <v>182</v>
      </c>
      <c r="F112" s="115" t="s">
        <v>183</v>
      </c>
      <c r="G112" s="116" t="s">
        <v>117</v>
      </c>
      <c r="H112" s="117">
        <v>1</v>
      </c>
      <c r="I112" s="118"/>
      <c r="J112" s="119">
        <f>ROUND(I112*H112,2)</f>
        <v>0</v>
      </c>
      <c r="K112" s="115" t="s">
        <v>1</v>
      </c>
      <c r="L112" s="120"/>
      <c r="M112" s="121" t="s">
        <v>1</v>
      </c>
      <c r="N112" s="122" t="s">
        <v>41</v>
      </c>
      <c r="P112" s="123">
        <f>O112*H112</f>
        <v>0</v>
      </c>
      <c r="Q112" s="123">
        <v>0</v>
      </c>
      <c r="R112" s="123">
        <f>Q112*H112</f>
        <v>0</v>
      </c>
      <c r="S112" s="123">
        <v>0</v>
      </c>
      <c r="T112" s="124">
        <f>S112*H112</f>
        <v>0</v>
      </c>
      <c r="AR112" s="14" t="s">
        <v>118</v>
      </c>
      <c r="AT112" s="14" t="s">
        <v>114</v>
      </c>
      <c r="AU112" s="14" t="s">
        <v>70</v>
      </c>
      <c r="AY112" s="14" t="s">
        <v>119</v>
      </c>
      <c r="BE112" s="125">
        <f>IF(N112="základní",J112,0)</f>
        <v>0</v>
      </c>
      <c r="BF112" s="125">
        <f>IF(N112="snížená",J112,0)</f>
        <v>0</v>
      </c>
      <c r="BG112" s="125">
        <f>IF(N112="zákl. přenesená",J112,0)</f>
        <v>0</v>
      </c>
      <c r="BH112" s="125">
        <f>IF(N112="sníž. přenesená",J112,0)</f>
        <v>0</v>
      </c>
      <c r="BI112" s="125">
        <f>IF(N112="nulová",J112,0)</f>
        <v>0</v>
      </c>
      <c r="BJ112" s="14" t="s">
        <v>78</v>
      </c>
      <c r="BK112" s="125">
        <f>ROUND(I112*H112,2)</f>
        <v>0</v>
      </c>
      <c r="BL112" s="14" t="s">
        <v>120</v>
      </c>
      <c r="BM112" s="14" t="s">
        <v>184</v>
      </c>
    </row>
    <row r="113" spans="2:65" s="1" customFormat="1" ht="11.25" x14ac:dyDescent="0.2">
      <c r="B113" s="28"/>
      <c r="D113" s="126" t="s">
        <v>122</v>
      </c>
      <c r="F113" s="127" t="s">
        <v>183</v>
      </c>
      <c r="I113" s="81"/>
      <c r="L113" s="28"/>
      <c r="M113" s="128"/>
      <c r="T113" s="47"/>
      <c r="AT113" s="14" t="s">
        <v>122</v>
      </c>
      <c r="AU113" s="14" t="s">
        <v>70</v>
      </c>
    </row>
    <row r="114" spans="2:65" s="1" customFormat="1" ht="16.5" customHeight="1" x14ac:dyDescent="0.2">
      <c r="B114" s="28"/>
      <c r="C114" s="113" t="s">
        <v>185</v>
      </c>
      <c r="D114" s="113" t="s">
        <v>114</v>
      </c>
      <c r="E114" s="114" t="s">
        <v>186</v>
      </c>
      <c r="F114" s="115" t="s">
        <v>187</v>
      </c>
      <c r="G114" s="116" t="s">
        <v>117</v>
      </c>
      <c r="H114" s="117">
        <v>1</v>
      </c>
      <c r="I114" s="118"/>
      <c r="J114" s="119">
        <f>ROUND(I114*H114,2)</f>
        <v>0</v>
      </c>
      <c r="K114" s="115" t="s">
        <v>1</v>
      </c>
      <c r="L114" s="120"/>
      <c r="M114" s="121" t="s">
        <v>1</v>
      </c>
      <c r="N114" s="122" t="s">
        <v>41</v>
      </c>
      <c r="P114" s="123">
        <f>O114*H114</f>
        <v>0</v>
      </c>
      <c r="Q114" s="123">
        <v>0</v>
      </c>
      <c r="R114" s="123">
        <f>Q114*H114</f>
        <v>0</v>
      </c>
      <c r="S114" s="123">
        <v>0</v>
      </c>
      <c r="T114" s="124">
        <f>S114*H114</f>
        <v>0</v>
      </c>
      <c r="AR114" s="14" t="s">
        <v>118</v>
      </c>
      <c r="AT114" s="14" t="s">
        <v>114</v>
      </c>
      <c r="AU114" s="14" t="s">
        <v>70</v>
      </c>
      <c r="AY114" s="14" t="s">
        <v>119</v>
      </c>
      <c r="BE114" s="125">
        <f>IF(N114="základní",J114,0)</f>
        <v>0</v>
      </c>
      <c r="BF114" s="125">
        <f>IF(N114="snížená",J114,0)</f>
        <v>0</v>
      </c>
      <c r="BG114" s="125">
        <f>IF(N114="zákl. přenesená",J114,0)</f>
        <v>0</v>
      </c>
      <c r="BH114" s="125">
        <f>IF(N114="sníž. přenesená",J114,0)</f>
        <v>0</v>
      </c>
      <c r="BI114" s="125">
        <f>IF(N114="nulová",J114,0)</f>
        <v>0</v>
      </c>
      <c r="BJ114" s="14" t="s">
        <v>78</v>
      </c>
      <c r="BK114" s="125">
        <f>ROUND(I114*H114,2)</f>
        <v>0</v>
      </c>
      <c r="BL114" s="14" t="s">
        <v>120</v>
      </c>
      <c r="BM114" s="14" t="s">
        <v>188</v>
      </c>
    </row>
    <row r="115" spans="2:65" s="1" customFormat="1" ht="11.25" x14ac:dyDescent="0.2">
      <c r="B115" s="28"/>
      <c r="D115" s="126" t="s">
        <v>122</v>
      </c>
      <c r="F115" s="127" t="s">
        <v>187</v>
      </c>
      <c r="I115" s="81"/>
      <c r="L115" s="28"/>
      <c r="M115" s="128"/>
      <c r="T115" s="47"/>
      <c r="AT115" s="14" t="s">
        <v>122</v>
      </c>
      <c r="AU115" s="14" t="s">
        <v>70</v>
      </c>
    </row>
    <row r="116" spans="2:65" s="1" customFormat="1" ht="16.5" customHeight="1" x14ac:dyDescent="0.2">
      <c r="B116" s="28"/>
      <c r="C116" s="113" t="s">
        <v>189</v>
      </c>
      <c r="D116" s="113" t="s">
        <v>114</v>
      </c>
      <c r="E116" s="114" t="s">
        <v>190</v>
      </c>
      <c r="F116" s="115" t="s">
        <v>191</v>
      </c>
      <c r="G116" s="116" t="s">
        <v>117</v>
      </c>
      <c r="H116" s="117">
        <v>1</v>
      </c>
      <c r="I116" s="118"/>
      <c r="J116" s="119">
        <f>ROUND(I116*H116,2)</f>
        <v>0</v>
      </c>
      <c r="K116" s="115" t="s">
        <v>1</v>
      </c>
      <c r="L116" s="120"/>
      <c r="M116" s="121" t="s">
        <v>1</v>
      </c>
      <c r="N116" s="122" t="s">
        <v>41</v>
      </c>
      <c r="P116" s="123">
        <f>O116*H116</f>
        <v>0</v>
      </c>
      <c r="Q116" s="123">
        <v>0</v>
      </c>
      <c r="R116" s="123">
        <f>Q116*H116</f>
        <v>0</v>
      </c>
      <c r="S116" s="123">
        <v>0</v>
      </c>
      <c r="T116" s="124">
        <f>S116*H116</f>
        <v>0</v>
      </c>
      <c r="AR116" s="14" t="s">
        <v>118</v>
      </c>
      <c r="AT116" s="14" t="s">
        <v>114</v>
      </c>
      <c r="AU116" s="14" t="s">
        <v>70</v>
      </c>
      <c r="AY116" s="14" t="s">
        <v>119</v>
      </c>
      <c r="BE116" s="125">
        <f>IF(N116="základní",J116,0)</f>
        <v>0</v>
      </c>
      <c r="BF116" s="125">
        <f>IF(N116="snížená",J116,0)</f>
        <v>0</v>
      </c>
      <c r="BG116" s="125">
        <f>IF(N116="zákl. přenesená",J116,0)</f>
        <v>0</v>
      </c>
      <c r="BH116" s="125">
        <f>IF(N116="sníž. přenesená",J116,0)</f>
        <v>0</v>
      </c>
      <c r="BI116" s="125">
        <f>IF(N116="nulová",J116,0)</f>
        <v>0</v>
      </c>
      <c r="BJ116" s="14" t="s">
        <v>78</v>
      </c>
      <c r="BK116" s="125">
        <f>ROUND(I116*H116,2)</f>
        <v>0</v>
      </c>
      <c r="BL116" s="14" t="s">
        <v>120</v>
      </c>
      <c r="BM116" s="14" t="s">
        <v>192</v>
      </c>
    </row>
    <row r="117" spans="2:65" s="1" customFormat="1" ht="11.25" x14ac:dyDescent="0.2">
      <c r="B117" s="28"/>
      <c r="D117" s="126" t="s">
        <v>122</v>
      </c>
      <c r="F117" s="127" t="s">
        <v>191</v>
      </c>
      <c r="I117" s="81"/>
      <c r="L117" s="28"/>
      <c r="M117" s="128"/>
      <c r="T117" s="47"/>
      <c r="AT117" s="14" t="s">
        <v>122</v>
      </c>
      <c r="AU117" s="14" t="s">
        <v>70</v>
      </c>
    </row>
    <row r="118" spans="2:65" s="1" customFormat="1" ht="16.5" customHeight="1" x14ac:dyDescent="0.2">
      <c r="B118" s="28"/>
      <c r="C118" s="113" t="s">
        <v>193</v>
      </c>
      <c r="D118" s="113" t="s">
        <v>114</v>
      </c>
      <c r="E118" s="114" t="s">
        <v>194</v>
      </c>
      <c r="F118" s="115" t="s">
        <v>195</v>
      </c>
      <c r="G118" s="116" t="s">
        <v>117</v>
      </c>
      <c r="H118" s="117">
        <v>1</v>
      </c>
      <c r="I118" s="118"/>
      <c r="J118" s="119">
        <f>ROUND(I118*H118,2)</f>
        <v>0</v>
      </c>
      <c r="K118" s="115" t="s">
        <v>1</v>
      </c>
      <c r="L118" s="120"/>
      <c r="M118" s="121" t="s">
        <v>1</v>
      </c>
      <c r="N118" s="122" t="s">
        <v>41</v>
      </c>
      <c r="P118" s="123">
        <f>O118*H118</f>
        <v>0</v>
      </c>
      <c r="Q118" s="123">
        <v>0</v>
      </c>
      <c r="R118" s="123">
        <f>Q118*H118</f>
        <v>0</v>
      </c>
      <c r="S118" s="123">
        <v>0</v>
      </c>
      <c r="T118" s="124">
        <f>S118*H118</f>
        <v>0</v>
      </c>
      <c r="AR118" s="14" t="s">
        <v>118</v>
      </c>
      <c r="AT118" s="14" t="s">
        <v>114</v>
      </c>
      <c r="AU118" s="14" t="s">
        <v>70</v>
      </c>
      <c r="AY118" s="14" t="s">
        <v>119</v>
      </c>
      <c r="BE118" s="125">
        <f>IF(N118="základní",J118,0)</f>
        <v>0</v>
      </c>
      <c r="BF118" s="125">
        <f>IF(N118="snížená",J118,0)</f>
        <v>0</v>
      </c>
      <c r="BG118" s="125">
        <f>IF(N118="zákl. přenesená",J118,0)</f>
        <v>0</v>
      </c>
      <c r="BH118" s="125">
        <f>IF(N118="sníž. přenesená",J118,0)</f>
        <v>0</v>
      </c>
      <c r="BI118" s="125">
        <f>IF(N118="nulová",J118,0)</f>
        <v>0</v>
      </c>
      <c r="BJ118" s="14" t="s">
        <v>78</v>
      </c>
      <c r="BK118" s="125">
        <f>ROUND(I118*H118,2)</f>
        <v>0</v>
      </c>
      <c r="BL118" s="14" t="s">
        <v>120</v>
      </c>
      <c r="BM118" s="14" t="s">
        <v>196</v>
      </c>
    </row>
    <row r="119" spans="2:65" s="1" customFormat="1" ht="11.25" x14ac:dyDescent="0.2">
      <c r="B119" s="28"/>
      <c r="D119" s="126" t="s">
        <v>122</v>
      </c>
      <c r="F119" s="127" t="s">
        <v>195</v>
      </c>
      <c r="I119" s="81"/>
      <c r="L119" s="28"/>
      <c r="M119" s="129"/>
      <c r="N119" s="130"/>
      <c r="O119" s="130"/>
      <c r="P119" s="130"/>
      <c r="Q119" s="130"/>
      <c r="R119" s="130"/>
      <c r="S119" s="130"/>
      <c r="T119" s="131"/>
      <c r="AT119" s="14" t="s">
        <v>122</v>
      </c>
      <c r="AU119" s="14" t="s">
        <v>70</v>
      </c>
    </row>
    <row r="120" spans="2:65" s="1" customFormat="1" ht="6.95" customHeight="1" x14ac:dyDescent="0.2">
      <c r="B120" s="37"/>
      <c r="C120" s="38"/>
      <c r="D120" s="38"/>
      <c r="E120" s="38"/>
      <c r="F120" s="38"/>
      <c r="G120" s="38"/>
      <c r="H120" s="38"/>
      <c r="I120" s="97"/>
      <c r="J120" s="38"/>
      <c r="K120" s="38"/>
      <c r="L120" s="28"/>
    </row>
  </sheetData>
  <sheetProtection algorithmName="SHA-512" hashValue="wIUzgrDYKcN/3v7e5WXnoJmKW5JEmclIjbfuLkZTuqzXVmt8WNFccqSJ/5D+YulpE5t/SXyuHNVKWX4FO7NHEA==" saltValue="pTX5gKFSAyyj0vnFpPieyXFZpLMkyWG2Gmiv2d9SywlNQ0kEyIGvRyft6xHdmoJMkZILdxhOCiZmdGCVfEh86A==" spinCount="100000" sheet="1" objects="1" scenarios="1" formatColumns="0" formatRows="0" autoFilter="0"/>
  <autoFilter ref="C78:K119" xr:uid="{00000000-0009-0000-0000-0000010000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scale="65"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321"/>
  <sheetViews>
    <sheetView showGridLines="0" workbookViewId="0"/>
  </sheetViews>
  <sheetFormatPr defaultRowHeight="15" x14ac:dyDescent="0.2"/>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79" customWidth="1"/>
    <col min="10" max="10" width="23.5" customWidth="1"/>
    <col min="11" max="11" width="15.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x14ac:dyDescent="0.2">
      <c r="L2" s="195"/>
      <c r="M2" s="195"/>
      <c r="N2" s="195"/>
      <c r="O2" s="195"/>
      <c r="P2" s="195"/>
      <c r="Q2" s="195"/>
      <c r="R2" s="195"/>
      <c r="S2" s="195"/>
      <c r="T2" s="195"/>
      <c r="U2" s="195"/>
      <c r="V2" s="195"/>
      <c r="AT2" s="14" t="s">
        <v>83</v>
      </c>
      <c r="AZ2" s="132" t="s">
        <v>197</v>
      </c>
      <c r="BA2" s="132" t="s">
        <v>1</v>
      </c>
      <c r="BB2" s="132" t="s">
        <v>1</v>
      </c>
      <c r="BC2" s="132" t="s">
        <v>198</v>
      </c>
      <c r="BD2" s="132" t="s">
        <v>80</v>
      </c>
    </row>
    <row r="3" spans="2:56" ht="6.95" customHeight="1" x14ac:dyDescent="0.2">
      <c r="B3" s="15"/>
      <c r="C3" s="16"/>
      <c r="D3" s="16"/>
      <c r="E3" s="16"/>
      <c r="F3" s="16"/>
      <c r="G3" s="16"/>
      <c r="H3" s="16"/>
      <c r="I3" s="80"/>
      <c r="J3" s="16"/>
      <c r="K3" s="16"/>
      <c r="L3" s="17"/>
      <c r="AT3" s="14" t="s">
        <v>80</v>
      </c>
      <c r="AZ3" s="132" t="s">
        <v>199</v>
      </c>
      <c r="BA3" s="132" t="s">
        <v>1</v>
      </c>
      <c r="BB3" s="132" t="s">
        <v>1</v>
      </c>
      <c r="BC3" s="132" t="s">
        <v>200</v>
      </c>
      <c r="BD3" s="132" t="s">
        <v>80</v>
      </c>
    </row>
    <row r="4" spans="2:56" ht="24.95" customHeight="1" x14ac:dyDescent="0.2">
      <c r="B4" s="17"/>
      <c r="D4" s="18" t="s">
        <v>93</v>
      </c>
      <c r="L4" s="17"/>
      <c r="M4" s="19" t="s">
        <v>10</v>
      </c>
      <c r="AT4" s="14" t="s">
        <v>4</v>
      </c>
      <c r="AZ4" s="132" t="s">
        <v>201</v>
      </c>
      <c r="BA4" s="132" t="s">
        <v>1</v>
      </c>
      <c r="BB4" s="132" t="s">
        <v>1</v>
      </c>
      <c r="BC4" s="132" t="s">
        <v>78</v>
      </c>
      <c r="BD4" s="132" t="s">
        <v>80</v>
      </c>
    </row>
    <row r="5" spans="2:56" ht="6.95" customHeight="1" x14ac:dyDescent="0.2">
      <c r="B5" s="17"/>
      <c r="L5" s="17"/>
      <c r="AZ5" s="132" t="s">
        <v>202</v>
      </c>
      <c r="BA5" s="132" t="s">
        <v>1</v>
      </c>
      <c r="BB5" s="132" t="s">
        <v>1</v>
      </c>
      <c r="BC5" s="132" t="s">
        <v>203</v>
      </c>
      <c r="BD5" s="132" t="s">
        <v>80</v>
      </c>
    </row>
    <row r="6" spans="2:56" ht="12" customHeight="1" x14ac:dyDescent="0.2">
      <c r="B6" s="17"/>
      <c r="D6" s="23" t="s">
        <v>16</v>
      </c>
      <c r="L6" s="17"/>
      <c r="AZ6" s="132" t="s">
        <v>204</v>
      </c>
      <c r="BA6" s="132" t="s">
        <v>1</v>
      </c>
      <c r="BB6" s="132" t="s">
        <v>1</v>
      </c>
      <c r="BC6" s="132" t="s">
        <v>205</v>
      </c>
      <c r="BD6" s="132" t="s">
        <v>80</v>
      </c>
    </row>
    <row r="7" spans="2:56" ht="16.5" customHeight="1" x14ac:dyDescent="0.2">
      <c r="B7" s="17"/>
      <c r="E7" s="222" t="str">
        <f>'Rekapitulace stavby'!K6</f>
        <v>Vybudování parkovacích stání na ul. Čujkovova 36, p.p.č. 654/30, k.ú. Zábřeh nad Odrou</v>
      </c>
      <c r="F7" s="199"/>
      <c r="G7" s="199"/>
      <c r="H7" s="199"/>
      <c r="L7" s="17"/>
      <c r="AZ7" s="132" t="s">
        <v>206</v>
      </c>
      <c r="BA7" s="132" t="s">
        <v>1</v>
      </c>
      <c r="BB7" s="132" t="s">
        <v>1</v>
      </c>
      <c r="BC7" s="132" t="s">
        <v>207</v>
      </c>
      <c r="BD7" s="132" t="s">
        <v>80</v>
      </c>
    </row>
    <row r="8" spans="2:56" s="1" customFormat="1" ht="12" customHeight="1" x14ac:dyDescent="0.2">
      <c r="B8" s="28"/>
      <c r="D8" s="23" t="s">
        <v>94</v>
      </c>
      <c r="I8" s="81"/>
      <c r="L8" s="28"/>
      <c r="AZ8" s="132" t="s">
        <v>208</v>
      </c>
      <c r="BA8" s="132" t="s">
        <v>1</v>
      </c>
      <c r="BB8" s="132" t="s">
        <v>1</v>
      </c>
      <c r="BC8" s="132" t="s">
        <v>8</v>
      </c>
      <c r="BD8" s="132" t="s">
        <v>126</v>
      </c>
    </row>
    <row r="9" spans="2:56" s="1" customFormat="1" ht="36.950000000000003" customHeight="1" x14ac:dyDescent="0.2">
      <c r="B9" s="28"/>
      <c r="E9" s="202" t="s">
        <v>209</v>
      </c>
      <c r="F9" s="201"/>
      <c r="G9" s="201"/>
      <c r="H9" s="201"/>
      <c r="I9" s="81"/>
      <c r="L9" s="28"/>
      <c r="AZ9" s="132" t="s">
        <v>210</v>
      </c>
      <c r="BA9" s="132" t="s">
        <v>1</v>
      </c>
      <c r="BB9" s="132" t="s">
        <v>1</v>
      </c>
      <c r="BC9" s="132" t="s">
        <v>211</v>
      </c>
      <c r="BD9" s="132" t="s">
        <v>80</v>
      </c>
    </row>
    <row r="10" spans="2:56" s="1" customFormat="1" ht="11.25" x14ac:dyDescent="0.2">
      <c r="B10" s="28"/>
      <c r="I10" s="81"/>
      <c r="L10" s="28"/>
      <c r="AZ10" s="132" t="s">
        <v>212</v>
      </c>
      <c r="BA10" s="132" t="s">
        <v>1</v>
      </c>
      <c r="BB10" s="132" t="s">
        <v>1</v>
      </c>
      <c r="BC10" s="132" t="s">
        <v>213</v>
      </c>
      <c r="BD10" s="132" t="s">
        <v>80</v>
      </c>
    </row>
    <row r="11" spans="2:56" s="1" customFormat="1" ht="12" customHeight="1" x14ac:dyDescent="0.2">
      <c r="B11" s="28"/>
      <c r="D11" s="23" t="s">
        <v>18</v>
      </c>
      <c r="F11" s="14" t="s">
        <v>1</v>
      </c>
      <c r="I11" s="82" t="s">
        <v>19</v>
      </c>
      <c r="J11" s="14" t="s">
        <v>1</v>
      </c>
      <c r="L11" s="28"/>
    </row>
    <row r="12" spans="2:56" s="1" customFormat="1" ht="12" customHeight="1" x14ac:dyDescent="0.2">
      <c r="B12" s="28"/>
      <c r="D12" s="23" t="s">
        <v>20</v>
      </c>
      <c r="F12" s="14" t="s">
        <v>21</v>
      </c>
      <c r="I12" s="82" t="s">
        <v>22</v>
      </c>
      <c r="J12" s="44" t="str">
        <f>'Rekapitulace stavby'!AN8</f>
        <v>19. 1. 2019</v>
      </c>
      <c r="L12" s="28"/>
    </row>
    <row r="13" spans="2:56" s="1" customFormat="1" ht="10.9" customHeight="1" x14ac:dyDescent="0.2">
      <c r="B13" s="28"/>
      <c r="I13" s="81"/>
      <c r="L13" s="28"/>
    </row>
    <row r="14" spans="2:56" s="1" customFormat="1" ht="12" customHeight="1" x14ac:dyDescent="0.2">
      <c r="B14" s="28"/>
      <c r="D14" s="23" t="s">
        <v>24</v>
      </c>
      <c r="I14" s="82" t="s">
        <v>25</v>
      </c>
      <c r="J14" s="14" t="s">
        <v>1</v>
      </c>
      <c r="L14" s="28"/>
    </row>
    <row r="15" spans="2:56" s="1" customFormat="1" ht="18" customHeight="1" x14ac:dyDescent="0.2">
      <c r="B15" s="28"/>
      <c r="E15" s="14" t="s">
        <v>26</v>
      </c>
      <c r="I15" s="82" t="s">
        <v>27</v>
      </c>
      <c r="J15" s="14" t="s">
        <v>1</v>
      </c>
      <c r="L15" s="28"/>
    </row>
    <row r="16" spans="2:56" s="1" customFormat="1" ht="6.95" customHeight="1" x14ac:dyDescent="0.2">
      <c r="B16" s="28"/>
      <c r="I16" s="81"/>
      <c r="L16" s="28"/>
    </row>
    <row r="17" spans="2:12" s="1" customFormat="1" ht="12" customHeight="1" x14ac:dyDescent="0.2">
      <c r="B17" s="28"/>
      <c r="D17" s="23" t="s">
        <v>28</v>
      </c>
      <c r="I17" s="82" t="s">
        <v>25</v>
      </c>
      <c r="J17" s="24" t="str">
        <f>'Rekapitulace stavby'!AN13</f>
        <v>Vyplň údaj</v>
      </c>
      <c r="L17" s="28"/>
    </row>
    <row r="18" spans="2:12" s="1" customFormat="1" ht="18" customHeight="1" x14ac:dyDescent="0.2">
      <c r="B18" s="28"/>
      <c r="E18" s="223" t="str">
        <f>'Rekapitulace stavby'!E14</f>
        <v>Vyplň údaj</v>
      </c>
      <c r="F18" s="205"/>
      <c r="G18" s="205"/>
      <c r="H18" s="205"/>
      <c r="I18" s="82" t="s">
        <v>27</v>
      </c>
      <c r="J18" s="24" t="str">
        <f>'Rekapitulace stavby'!AN14</f>
        <v>Vyplň údaj</v>
      </c>
      <c r="L18" s="28"/>
    </row>
    <row r="19" spans="2:12" s="1" customFormat="1" ht="6.95" customHeight="1" x14ac:dyDescent="0.2">
      <c r="B19" s="28"/>
      <c r="I19" s="81"/>
      <c r="L19" s="28"/>
    </row>
    <row r="20" spans="2:12" s="1" customFormat="1" ht="12" customHeight="1" x14ac:dyDescent="0.2">
      <c r="B20" s="28"/>
      <c r="D20" s="23" t="s">
        <v>30</v>
      </c>
      <c r="I20" s="82" t="s">
        <v>25</v>
      </c>
      <c r="J20" s="14" t="s">
        <v>1</v>
      </c>
      <c r="L20" s="28"/>
    </row>
    <row r="21" spans="2:12" s="1" customFormat="1" ht="18" customHeight="1" x14ac:dyDescent="0.2">
      <c r="B21" s="28"/>
      <c r="E21" s="14" t="s">
        <v>31</v>
      </c>
      <c r="I21" s="82" t="s">
        <v>27</v>
      </c>
      <c r="J21" s="14" t="s">
        <v>1</v>
      </c>
      <c r="L21" s="28"/>
    </row>
    <row r="22" spans="2:12" s="1" customFormat="1" ht="6.95" customHeight="1" x14ac:dyDescent="0.2">
      <c r="B22" s="28"/>
      <c r="I22" s="81"/>
      <c r="L22" s="28"/>
    </row>
    <row r="23" spans="2:12" s="1" customFormat="1" ht="12" customHeight="1" x14ac:dyDescent="0.2">
      <c r="B23" s="28"/>
      <c r="D23" s="23" t="s">
        <v>33</v>
      </c>
      <c r="I23" s="82" t="s">
        <v>25</v>
      </c>
      <c r="J23" s="14" t="str">
        <f>IF('Rekapitulace stavby'!AN19="","",'Rekapitulace stavby'!AN19)</f>
        <v/>
      </c>
      <c r="L23" s="28"/>
    </row>
    <row r="24" spans="2:12" s="1" customFormat="1" ht="18" customHeight="1" x14ac:dyDescent="0.2">
      <c r="B24" s="28"/>
      <c r="E24" s="14" t="str">
        <f>IF('Rekapitulace stavby'!E20="","",'Rekapitulace stavby'!E20)</f>
        <v xml:space="preserve"> </v>
      </c>
      <c r="I24" s="82" t="s">
        <v>27</v>
      </c>
      <c r="J24" s="14" t="str">
        <f>IF('Rekapitulace stavby'!AN20="","",'Rekapitulace stavby'!AN20)</f>
        <v/>
      </c>
      <c r="L24" s="28"/>
    </row>
    <row r="25" spans="2:12" s="1" customFormat="1" ht="6.95" customHeight="1" x14ac:dyDescent="0.2">
      <c r="B25" s="28"/>
      <c r="I25" s="81"/>
      <c r="L25" s="28"/>
    </row>
    <row r="26" spans="2:12" s="1" customFormat="1" ht="12" customHeight="1" x14ac:dyDescent="0.2">
      <c r="B26" s="28"/>
      <c r="D26" s="23" t="s">
        <v>35</v>
      </c>
      <c r="I26" s="81"/>
      <c r="L26" s="28"/>
    </row>
    <row r="27" spans="2:12" s="6" customFormat="1" ht="16.5" customHeight="1" x14ac:dyDescent="0.2">
      <c r="B27" s="83"/>
      <c r="E27" s="209" t="s">
        <v>1</v>
      </c>
      <c r="F27" s="209"/>
      <c r="G27" s="209"/>
      <c r="H27" s="209"/>
      <c r="I27" s="84"/>
      <c r="L27" s="83"/>
    </row>
    <row r="28" spans="2:12" s="1" customFormat="1" ht="6.95" customHeight="1" x14ac:dyDescent="0.2">
      <c r="B28" s="28"/>
      <c r="I28" s="81"/>
      <c r="L28" s="28"/>
    </row>
    <row r="29" spans="2:12" s="1" customFormat="1" ht="6.95" customHeight="1" x14ac:dyDescent="0.2">
      <c r="B29" s="28"/>
      <c r="D29" s="45"/>
      <c r="E29" s="45"/>
      <c r="F29" s="45"/>
      <c r="G29" s="45"/>
      <c r="H29" s="45"/>
      <c r="I29" s="85"/>
      <c r="J29" s="45"/>
      <c r="K29" s="45"/>
      <c r="L29" s="28"/>
    </row>
    <row r="30" spans="2:12" s="1" customFormat="1" ht="25.35" customHeight="1" x14ac:dyDescent="0.2">
      <c r="B30" s="28"/>
      <c r="D30" s="86" t="s">
        <v>36</v>
      </c>
      <c r="I30" s="81"/>
      <c r="J30" s="57">
        <f>ROUND(J87, 2)</f>
        <v>0</v>
      </c>
      <c r="L30" s="28"/>
    </row>
    <row r="31" spans="2:12" s="1" customFormat="1" ht="6.95" customHeight="1" x14ac:dyDescent="0.2">
      <c r="B31" s="28"/>
      <c r="D31" s="45"/>
      <c r="E31" s="45"/>
      <c r="F31" s="45"/>
      <c r="G31" s="45"/>
      <c r="H31" s="45"/>
      <c r="I31" s="85"/>
      <c r="J31" s="45"/>
      <c r="K31" s="45"/>
      <c r="L31" s="28"/>
    </row>
    <row r="32" spans="2:12" s="1" customFormat="1" ht="14.45" customHeight="1" x14ac:dyDescent="0.2">
      <c r="B32" s="28"/>
      <c r="F32" s="31" t="s">
        <v>38</v>
      </c>
      <c r="I32" s="87" t="s">
        <v>37</v>
      </c>
      <c r="J32" s="31" t="s">
        <v>39</v>
      </c>
      <c r="L32" s="28"/>
    </row>
    <row r="33" spans="2:12" s="1" customFormat="1" ht="14.45" customHeight="1" x14ac:dyDescent="0.2">
      <c r="B33" s="28"/>
      <c r="D33" s="23" t="s">
        <v>40</v>
      </c>
      <c r="E33" s="23" t="s">
        <v>41</v>
      </c>
      <c r="F33" s="88">
        <f>ROUND((SUM(BE87:BE320)),  2)</f>
        <v>0</v>
      </c>
      <c r="I33" s="89">
        <v>0.21</v>
      </c>
      <c r="J33" s="88">
        <f>ROUND(((SUM(BE87:BE320))*I33),  2)</f>
        <v>0</v>
      </c>
      <c r="L33" s="28"/>
    </row>
    <row r="34" spans="2:12" s="1" customFormat="1" ht="14.45" customHeight="1" x14ac:dyDescent="0.2">
      <c r="B34" s="28"/>
      <c r="E34" s="23" t="s">
        <v>42</v>
      </c>
      <c r="F34" s="88">
        <f>ROUND((SUM(BF87:BF320)),  2)</f>
        <v>0</v>
      </c>
      <c r="I34" s="89">
        <v>0.15</v>
      </c>
      <c r="J34" s="88">
        <f>ROUND(((SUM(BF87:BF320))*I34),  2)</f>
        <v>0</v>
      </c>
      <c r="L34" s="28"/>
    </row>
    <row r="35" spans="2:12" s="1" customFormat="1" ht="14.45" hidden="1" customHeight="1" x14ac:dyDescent="0.2">
      <c r="B35" s="28"/>
      <c r="E35" s="23" t="s">
        <v>43</v>
      </c>
      <c r="F35" s="88">
        <f>ROUND((SUM(BG87:BG320)),  2)</f>
        <v>0</v>
      </c>
      <c r="I35" s="89">
        <v>0.21</v>
      </c>
      <c r="J35" s="88">
        <f>0</f>
        <v>0</v>
      </c>
      <c r="L35" s="28"/>
    </row>
    <row r="36" spans="2:12" s="1" customFormat="1" ht="14.45" hidden="1" customHeight="1" x14ac:dyDescent="0.2">
      <c r="B36" s="28"/>
      <c r="E36" s="23" t="s">
        <v>44</v>
      </c>
      <c r="F36" s="88">
        <f>ROUND((SUM(BH87:BH320)),  2)</f>
        <v>0</v>
      </c>
      <c r="I36" s="89">
        <v>0.15</v>
      </c>
      <c r="J36" s="88">
        <f>0</f>
        <v>0</v>
      </c>
      <c r="L36" s="28"/>
    </row>
    <row r="37" spans="2:12" s="1" customFormat="1" ht="14.45" hidden="1" customHeight="1" x14ac:dyDescent="0.2">
      <c r="B37" s="28"/>
      <c r="E37" s="23" t="s">
        <v>45</v>
      </c>
      <c r="F37" s="88">
        <f>ROUND((SUM(BI87:BI320)),  2)</f>
        <v>0</v>
      </c>
      <c r="I37" s="89">
        <v>0</v>
      </c>
      <c r="J37" s="88">
        <f>0</f>
        <v>0</v>
      </c>
      <c r="L37" s="28"/>
    </row>
    <row r="38" spans="2:12" s="1" customFormat="1" ht="6.95" customHeight="1" x14ac:dyDescent="0.2">
      <c r="B38" s="28"/>
      <c r="I38" s="81"/>
      <c r="L38" s="28"/>
    </row>
    <row r="39" spans="2:12" s="1" customFormat="1" ht="25.35" customHeight="1" x14ac:dyDescent="0.2">
      <c r="B39" s="28"/>
      <c r="C39" s="90"/>
      <c r="D39" s="91" t="s">
        <v>46</v>
      </c>
      <c r="E39" s="48"/>
      <c r="F39" s="48"/>
      <c r="G39" s="92" t="s">
        <v>47</v>
      </c>
      <c r="H39" s="93" t="s">
        <v>48</v>
      </c>
      <c r="I39" s="94"/>
      <c r="J39" s="95">
        <f>SUM(J30:J37)</f>
        <v>0</v>
      </c>
      <c r="K39" s="96"/>
      <c r="L39" s="28"/>
    </row>
    <row r="40" spans="2:12" s="1" customFormat="1" ht="14.45" customHeight="1" x14ac:dyDescent="0.2">
      <c r="B40" s="37"/>
      <c r="C40" s="38"/>
      <c r="D40" s="38"/>
      <c r="E40" s="38"/>
      <c r="F40" s="38"/>
      <c r="G40" s="38"/>
      <c r="H40" s="38"/>
      <c r="I40" s="97"/>
      <c r="J40" s="38"/>
      <c r="K40" s="38"/>
      <c r="L40" s="28"/>
    </row>
    <row r="44" spans="2:12" s="1" customFormat="1" ht="6.95" hidden="1" customHeight="1" x14ac:dyDescent="0.2">
      <c r="B44" s="39"/>
      <c r="C44" s="40"/>
      <c r="D44" s="40"/>
      <c r="E44" s="40"/>
      <c r="F44" s="40"/>
      <c r="G44" s="40"/>
      <c r="H44" s="40"/>
      <c r="I44" s="98"/>
      <c r="J44" s="40"/>
      <c r="K44" s="40"/>
      <c r="L44" s="28"/>
    </row>
    <row r="45" spans="2:12" s="1" customFormat="1" ht="24.95" hidden="1" customHeight="1" x14ac:dyDescent="0.2">
      <c r="B45" s="28"/>
      <c r="C45" s="18" t="s">
        <v>96</v>
      </c>
      <c r="I45" s="81"/>
      <c r="L45" s="28"/>
    </row>
    <row r="46" spans="2:12" s="1" customFormat="1" ht="6.95" hidden="1" customHeight="1" x14ac:dyDescent="0.2">
      <c r="B46" s="28"/>
      <c r="I46" s="81"/>
      <c r="L46" s="28"/>
    </row>
    <row r="47" spans="2:12" s="1" customFormat="1" ht="12" hidden="1" customHeight="1" x14ac:dyDescent="0.2">
      <c r="B47" s="28"/>
      <c r="C47" s="23" t="s">
        <v>16</v>
      </c>
      <c r="I47" s="81"/>
      <c r="L47" s="28"/>
    </row>
    <row r="48" spans="2:12" s="1" customFormat="1" ht="16.5" hidden="1" customHeight="1" x14ac:dyDescent="0.2">
      <c r="B48" s="28"/>
      <c r="E48" s="222" t="str">
        <f>E7</f>
        <v>Vybudování parkovacích stání na ul. Čujkovova 36, p.p.č. 654/30, k.ú. Zábřeh nad Odrou</v>
      </c>
      <c r="F48" s="199"/>
      <c r="G48" s="199"/>
      <c r="H48" s="199"/>
      <c r="I48" s="81"/>
      <c r="L48" s="28"/>
    </row>
    <row r="49" spans="2:47" s="1" customFormat="1" ht="12" hidden="1" customHeight="1" x14ac:dyDescent="0.2">
      <c r="B49" s="28"/>
      <c r="C49" s="23" t="s">
        <v>94</v>
      </c>
      <c r="I49" s="81"/>
      <c r="L49" s="28"/>
    </row>
    <row r="50" spans="2:47" s="1" customFormat="1" ht="16.5" hidden="1" customHeight="1" x14ac:dyDescent="0.2">
      <c r="B50" s="28"/>
      <c r="E50" s="202" t="str">
        <f>E9</f>
        <v>SO 01 - Parkoviště a zpevněné plochy</v>
      </c>
      <c r="F50" s="201"/>
      <c r="G50" s="201"/>
      <c r="H50" s="201"/>
      <c r="I50" s="81"/>
      <c r="L50" s="28"/>
    </row>
    <row r="51" spans="2:47" s="1" customFormat="1" ht="6.95" hidden="1" customHeight="1" x14ac:dyDescent="0.2">
      <c r="B51" s="28"/>
      <c r="I51" s="81"/>
      <c r="L51" s="28"/>
    </row>
    <row r="52" spans="2:47" s="1" customFormat="1" ht="12" hidden="1" customHeight="1" x14ac:dyDescent="0.2">
      <c r="B52" s="28"/>
      <c r="C52" s="23" t="s">
        <v>20</v>
      </c>
      <c r="F52" s="14" t="str">
        <f>F12</f>
        <v>Ostrava, ul. Čujkovova 36</v>
      </c>
      <c r="I52" s="82" t="s">
        <v>22</v>
      </c>
      <c r="J52" s="44" t="str">
        <f>IF(J12="","",J12)</f>
        <v>19. 1. 2019</v>
      </c>
      <c r="L52" s="28"/>
    </row>
    <row r="53" spans="2:47" s="1" customFormat="1" ht="6.95" hidden="1" customHeight="1" x14ac:dyDescent="0.2">
      <c r="B53" s="28"/>
      <c r="I53" s="81"/>
      <c r="L53" s="28"/>
    </row>
    <row r="54" spans="2:47" s="1" customFormat="1" ht="13.7" hidden="1" customHeight="1" x14ac:dyDescent="0.2">
      <c r="B54" s="28"/>
      <c r="C54" s="23" t="s">
        <v>24</v>
      </c>
      <c r="F54" s="14" t="str">
        <f>E15</f>
        <v>Městský obvod Ostrava – Jih</v>
      </c>
      <c r="I54" s="82" t="s">
        <v>30</v>
      </c>
      <c r="J54" s="26" t="str">
        <f>E21</f>
        <v>Ing. Pavol Lipták</v>
      </c>
      <c r="L54" s="28"/>
    </row>
    <row r="55" spans="2:47" s="1" customFormat="1" ht="13.7" hidden="1" customHeight="1" x14ac:dyDescent="0.2">
      <c r="B55" s="28"/>
      <c r="C55" s="23" t="s">
        <v>28</v>
      </c>
      <c r="F55" s="14" t="str">
        <f>IF(E18="","",E18)</f>
        <v>Vyplň údaj</v>
      </c>
      <c r="I55" s="82" t="s">
        <v>33</v>
      </c>
      <c r="J55" s="26" t="str">
        <f>E24</f>
        <v xml:space="preserve"> </v>
      </c>
      <c r="L55" s="28"/>
    </row>
    <row r="56" spans="2:47" s="1" customFormat="1" ht="10.35" hidden="1" customHeight="1" x14ac:dyDescent="0.2">
      <c r="B56" s="28"/>
      <c r="I56" s="81"/>
      <c r="L56" s="28"/>
    </row>
    <row r="57" spans="2:47" s="1" customFormat="1" ht="29.25" hidden="1" customHeight="1" x14ac:dyDescent="0.2">
      <c r="B57" s="28"/>
      <c r="C57" s="99" t="s">
        <v>97</v>
      </c>
      <c r="D57" s="90"/>
      <c r="E57" s="90"/>
      <c r="F57" s="90"/>
      <c r="G57" s="90"/>
      <c r="H57" s="90"/>
      <c r="I57" s="100"/>
      <c r="J57" s="101" t="s">
        <v>98</v>
      </c>
      <c r="K57" s="90"/>
      <c r="L57" s="28"/>
    </row>
    <row r="58" spans="2:47" s="1" customFormat="1" ht="10.35" hidden="1" customHeight="1" x14ac:dyDescent="0.2">
      <c r="B58" s="28"/>
      <c r="I58" s="81"/>
      <c r="L58" s="28"/>
    </row>
    <row r="59" spans="2:47" s="1" customFormat="1" ht="22.9" hidden="1" customHeight="1" x14ac:dyDescent="0.2">
      <c r="B59" s="28"/>
      <c r="C59" s="102" t="s">
        <v>99</v>
      </c>
      <c r="I59" s="81"/>
      <c r="J59" s="57">
        <f>J87</f>
        <v>0</v>
      </c>
      <c r="L59" s="28"/>
      <c r="AU59" s="14" t="s">
        <v>100</v>
      </c>
    </row>
    <row r="60" spans="2:47" s="8" customFormat="1" ht="24.95" hidden="1" customHeight="1" x14ac:dyDescent="0.2">
      <c r="B60" s="133"/>
      <c r="D60" s="134" t="s">
        <v>214</v>
      </c>
      <c r="E60" s="135"/>
      <c r="F60" s="135"/>
      <c r="G60" s="135"/>
      <c r="H60" s="135"/>
      <c r="I60" s="136"/>
      <c r="J60" s="137">
        <f>J88</f>
        <v>0</v>
      </c>
      <c r="L60" s="133"/>
    </row>
    <row r="61" spans="2:47" s="9" customFormat="1" ht="19.899999999999999" hidden="1" customHeight="1" x14ac:dyDescent="0.2">
      <c r="B61" s="138"/>
      <c r="D61" s="139" t="s">
        <v>215</v>
      </c>
      <c r="E61" s="140"/>
      <c r="F61" s="140"/>
      <c r="G61" s="140"/>
      <c r="H61" s="140"/>
      <c r="I61" s="141"/>
      <c r="J61" s="142">
        <f>J89</f>
        <v>0</v>
      </c>
      <c r="L61" s="138"/>
    </row>
    <row r="62" spans="2:47" s="9" customFormat="1" ht="19.899999999999999" hidden="1" customHeight="1" x14ac:dyDescent="0.2">
      <c r="B62" s="138"/>
      <c r="D62" s="139" t="s">
        <v>216</v>
      </c>
      <c r="E62" s="140"/>
      <c r="F62" s="140"/>
      <c r="G62" s="140"/>
      <c r="H62" s="140"/>
      <c r="I62" s="141"/>
      <c r="J62" s="142">
        <f>J151</f>
        <v>0</v>
      </c>
      <c r="L62" s="138"/>
    </row>
    <row r="63" spans="2:47" s="9" customFormat="1" ht="19.899999999999999" hidden="1" customHeight="1" x14ac:dyDescent="0.2">
      <c r="B63" s="138"/>
      <c r="D63" s="139" t="s">
        <v>217</v>
      </c>
      <c r="E63" s="140"/>
      <c r="F63" s="140"/>
      <c r="G63" s="140"/>
      <c r="H63" s="140"/>
      <c r="I63" s="141"/>
      <c r="J63" s="142">
        <f>J161</f>
        <v>0</v>
      </c>
      <c r="L63" s="138"/>
    </row>
    <row r="64" spans="2:47" s="9" customFormat="1" ht="19.899999999999999" hidden="1" customHeight="1" x14ac:dyDescent="0.2">
      <c r="B64" s="138"/>
      <c r="D64" s="139" t="s">
        <v>218</v>
      </c>
      <c r="E64" s="140"/>
      <c r="F64" s="140"/>
      <c r="G64" s="140"/>
      <c r="H64" s="140"/>
      <c r="I64" s="141"/>
      <c r="J64" s="142">
        <f>J206</f>
        <v>0</v>
      </c>
      <c r="L64" s="138"/>
    </row>
    <row r="65" spans="2:12" s="9" customFormat="1" ht="19.899999999999999" hidden="1" customHeight="1" x14ac:dyDescent="0.2">
      <c r="B65" s="138"/>
      <c r="D65" s="139" t="s">
        <v>219</v>
      </c>
      <c r="E65" s="140"/>
      <c r="F65" s="140"/>
      <c r="G65" s="140"/>
      <c r="H65" s="140"/>
      <c r="I65" s="141"/>
      <c r="J65" s="142">
        <f>J209</f>
        <v>0</v>
      </c>
      <c r="L65" s="138"/>
    </row>
    <row r="66" spans="2:12" s="9" customFormat="1" ht="19.899999999999999" hidden="1" customHeight="1" x14ac:dyDescent="0.2">
      <c r="B66" s="138"/>
      <c r="D66" s="139" t="s">
        <v>220</v>
      </c>
      <c r="E66" s="140"/>
      <c r="F66" s="140"/>
      <c r="G66" s="140"/>
      <c r="H66" s="140"/>
      <c r="I66" s="141"/>
      <c r="J66" s="142">
        <f>J294</f>
        <v>0</v>
      </c>
      <c r="L66" s="138"/>
    </row>
    <row r="67" spans="2:12" s="9" customFormat="1" ht="19.899999999999999" hidden="1" customHeight="1" x14ac:dyDescent="0.2">
      <c r="B67" s="138"/>
      <c r="D67" s="139" t="s">
        <v>221</v>
      </c>
      <c r="E67" s="140"/>
      <c r="F67" s="140"/>
      <c r="G67" s="140"/>
      <c r="H67" s="140"/>
      <c r="I67" s="141"/>
      <c r="J67" s="142">
        <f>J316</f>
        <v>0</v>
      </c>
      <c r="L67" s="138"/>
    </row>
    <row r="68" spans="2:12" s="1" customFormat="1" ht="21.75" hidden="1" customHeight="1" x14ac:dyDescent="0.2">
      <c r="B68" s="28"/>
      <c r="I68" s="81"/>
      <c r="L68" s="28"/>
    </row>
    <row r="69" spans="2:12" s="1" customFormat="1" ht="6.95" hidden="1" customHeight="1" x14ac:dyDescent="0.2">
      <c r="B69" s="37"/>
      <c r="C69" s="38"/>
      <c r="D69" s="38"/>
      <c r="E69" s="38"/>
      <c r="F69" s="38"/>
      <c r="G69" s="38"/>
      <c r="H69" s="38"/>
      <c r="I69" s="97"/>
      <c r="J69" s="38"/>
      <c r="K69" s="38"/>
      <c r="L69" s="28"/>
    </row>
    <row r="70" spans="2:12" ht="11.25" hidden="1" x14ac:dyDescent="0.2"/>
    <row r="71" spans="2:12" ht="11.25" hidden="1" x14ac:dyDescent="0.2"/>
    <row r="72" spans="2:12" ht="11.25" hidden="1" x14ac:dyDescent="0.2"/>
    <row r="73" spans="2:12" s="1" customFormat="1" ht="6.95" customHeight="1" x14ac:dyDescent="0.2">
      <c r="B73" s="39"/>
      <c r="C73" s="40"/>
      <c r="D73" s="40"/>
      <c r="E73" s="40"/>
      <c r="F73" s="40"/>
      <c r="G73" s="40"/>
      <c r="H73" s="40"/>
      <c r="I73" s="98"/>
      <c r="J73" s="40"/>
      <c r="K73" s="40"/>
      <c r="L73" s="28"/>
    </row>
    <row r="74" spans="2:12" s="1" customFormat="1" ht="24.95" customHeight="1" x14ac:dyDescent="0.2">
      <c r="B74" s="28"/>
      <c r="C74" s="18" t="s">
        <v>101</v>
      </c>
      <c r="I74" s="81"/>
      <c r="L74" s="28"/>
    </row>
    <row r="75" spans="2:12" s="1" customFormat="1" ht="6.95" customHeight="1" x14ac:dyDescent="0.2">
      <c r="B75" s="28"/>
      <c r="I75" s="81"/>
      <c r="L75" s="28"/>
    </row>
    <row r="76" spans="2:12" s="1" customFormat="1" ht="12" customHeight="1" x14ac:dyDescent="0.2">
      <c r="B76" s="28"/>
      <c r="C76" s="23" t="s">
        <v>16</v>
      </c>
      <c r="I76" s="81"/>
      <c r="L76" s="28"/>
    </row>
    <row r="77" spans="2:12" s="1" customFormat="1" ht="16.5" customHeight="1" x14ac:dyDescent="0.2">
      <c r="B77" s="28"/>
      <c r="E77" s="222" t="str">
        <f>E7</f>
        <v>Vybudování parkovacích stání na ul. Čujkovova 36, p.p.č. 654/30, k.ú. Zábřeh nad Odrou</v>
      </c>
      <c r="F77" s="199"/>
      <c r="G77" s="199"/>
      <c r="H77" s="199"/>
      <c r="I77" s="81"/>
      <c r="L77" s="28"/>
    </row>
    <row r="78" spans="2:12" s="1" customFormat="1" ht="12" customHeight="1" x14ac:dyDescent="0.2">
      <c r="B78" s="28"/>
      <c r="C78" s="23" t="s">
        <v>94</v>
      </c>
      <c r="I78" s="81"/>
      <c r="L78" s="28"/>
    </row>
    <row r="79" spans="2:12" s="1" customFormat="1" ht="16.5" customHeight="1" x14ac:dyDescent="0.2">
      <c r="B79" s="28"/>
      <c r="E79" s="202" t="str">
        <f>E9</f>
        <v>SO 01 - Parkoviště a zpevněné plochy</v>
      </c>
      <c r="F79" s="201"/>
      <c r="G79" s="201"/>
      <c r="H79" s="201"/>
      <c r="I79" s="81"/>
      <c r="L79" s="28"/>
    </row>
    <row r="80" spans="2:12" s="1" customFormat="1" ht="6.95" customHeight="1" x14ac:dyDescent="0.2">
      <c r="B80" s="28"/>
      <c r="I80" s="81"/>
      <c r="L80" s="28"/>
    </row>
    <row r="81" spans="2:65" s="1" customFormat="1" ht="12" customHeight="1" x14ac:dyDescent="0.2">
      <c r="B81" s="28"/>
      <c r="C81" s="23" t="s">
        <v>20</v>
      </c>
      <c r="F81" s="14" t="str">
        <f>F12</f>
        <v>Ostrava, ul. Čujkovova 36</v>
      </c>
      <c r="I81" s="82" t="s">
        <v>22</v>
      </c>
      <c r="J81" s="44" t="str">
        <f>IF(J12="","",J12)</f>
        <v>19. 1. 2019</v>
      </c>
      <c r="L81" s="28"/>
    </row>
    <row r="82" spans="2:65" s="1" customFormat="1" ht="6.95" customHeight="1" x14ac:dyDescent="0.2">
      <c r="B82" s="28"/>
      <c r="I82" s="81"/>
      <c r="L82" s="28"/>
    </row>
    <row r="83" spans="2:65" s="1" customFormat="1" ht="13.7" customHeight="1" x14ac:dyDescent="0.2">
      <c r="B83" s="28"/>
      <c r="C83" s="23" t="s">
        <v>24</v>
      </c>
      <c r="F83" s="14" t="str">
        <f>E15</f>
        <v>Městský obvod Ostrava – Jih</v>
      </c>
      <c r="I83" s="82" t="s">
        <v>30</v>
      </c>
      <c r="J83" s="26" t="str">
        <f>E21</f>
        <v>Ing. Pavol Lipták</v>
      </c>
      <c r="L83" s="28"/>
    </row>
    <row r="84" spans="2:65" s="1" customFormat="1" ht="13.7" customHeight="1" x14ac:dyDescent="0.2">
      <c r="B84" s="28"/>
      <c r="C84" s="23" t="s">
        <v>28</v>
      </c>
      <c r="F84" s="14" t="str">
        <f>IF(E18="","",E18)</f>
        <v>Vyplň údaj</v>
      </c>
      <c r="I84" s="82" t="s">
        <v>33</v>
      </c>
      <c r="J84" s="26" t="str">
        <f>E24</f>
        <v xml:space="preserve"> </v>
      </c>
      <c r="L84" s="28"/>
    </row>
    <row r="85" spans="2:65" s="1" customFormat="1" ht="10.35" customHeight="1" x14ac:dyDescent="0.2">
      <c r="B85" s="28"/>
      <c r="I85" s="81"/>
      <c r="L85" s="28"/>
    </row>
    <row r="86" spans="2:65" s="7" customFormat="1" ht="29.25" customHeight="1" x14ac:dyDescent="0.2">
      <c r="B86" s="103"/>
      <c r="C86" s="104" t="s">
        <v>102</v>
      </c>
      <c r="D86" s="105" t="s">
        <v>55</v>
      </c>
      <c r="E86" s="105" t="s">
        <v>51</v>
      </c>
      <c r="F86" s="105" t="s">
        <v>52</v>
      </c>
      <c r="G86" s="105" t="s">
        <v>103</v>
      </c>
      <c r="H86" s="105" t="s">
        <v>104</v>
      </c>
      <c r="I86" s="106" t="s">
        <v>105</v>
      </c>
      <c r="J86" s="107" t="s">
        <v>98</v>
      </c>
      <c r="K86" s="108" t="s">
        <v>106</v>
      </c>
      <c r="L86" s="103"/>
      <c r="M86" s="50" t="s">
        <v>1</v>
      </c>
      <c r="N86" s="51" t="s">
        <v>40</v>
      </c>
      <c r="O86" s="51" t="s">
        <v>107</v>
      </c>
      <c r="P86" s="51" t="s">
        <v>108</v>
      </c>
      <c r="Q86" s="51" t="s">
        <v>109</v>
      </c>
      <c r="R86" s="51" t="s">
        <v>110</v>
      </c>
      <c r="S86" s="51" t="s">
        <v>111</v>
      </c>
      <c r="T86" s="52" t="s">
        <v>112</v>
      </c>
    </row>
    <row r="87" spans="2:65" s="1" customFormat="1" ht="22.9" customHeight="1" x14ac:dyDescent="0.25">
      <c r="B87" s="28"/>
      <c r="C87" s="55" t="s">
        <v>113</v>
      </c>
      <c r="I87" s="81"/>
      <c r="J87" s="109">
        <f>BK87</f>
        <v>0</v>
      </c>
      <c r="L87" s="28"/>
      <c r="M87" s="53"/>
      <c r="N87" s="45"/>
      <c r="O87" s="45"/>
      <c r="P87" s="110">
        <f>P88</f>
        <v>0</v>
      </c>
      <c r="Q87" s="45"/>
      <c r="R87" s="110">
        <f>R88</f>
        <v>265.00261339999997</v>
      </c>
      <c r="S87" s="45"/>
      <c r="T87" s="111">
        <f>T88</f>
        <v>94.253500000000003</v>
      </c>
      <c r="AT87" s="14" t="s">
        <v>69</v>
      </c>
      <c r="AU87" s="14" t="s">
        <v>100</v>
      </c>
      <c r="BK87" s="112">
        <f>BK88</f>
        <v>0</v>
      </c>
    </row>
    <row r="88" spans="2:65" s="10" customFormat="1" ht="25.9" customHeight="1" x14ac:dyDescent="0.2">
      <c r="B88" s="143"/>
      <c r="D88" s="144" t="s">
        <v>69</v>
      </c>
      <c r="E88" s="145" t="s">
        <v>222</v>
      </c>
      <c r="F88" s="145" t="s">
        <v>223</v>
      </c>
      <c r="I88" s="146"/>
      <c r="J88" s="147">
        <f>BK88</f>
        <v>0</v>
      </c>
      <c r="L88" s="143"/>
      <c r="M88" s="148"/>
      <c r="P88" s="149">
        <f>P89+P151+P161+P206+P209+P294+P316</f>
        <v>0</v>
      </c>
      <c r="R88" s="149">
        <f>R89+R151+R161+R206+R209+R294+R316</f>
        <v>265.00261339999997</v>
      </c>
      <c r="T88" s="150">
        <f>T89+T151+T161+T206+T209+T294+T316</f>
        <v>94.253500000000003</v>
      </c>
      <c r="AR88" s="144" t="s">
        <v>78</v>
      </c>
      <c r="AT88" s="151" t="s">
        <v>69</v>
      </c>
      <c r="AU88" s="151" t="s">
        <v>70</v>
      </c>
      <c r="AY88" s="144" t="s">
        <v>119</v>
      </c>
      <c r="BK88" s="152">
        <f>BK89+BK151+BK161+BK206+BK209+BK294+BK316</f>
        <v>0</v>
      </c>
    </row>
    <row r="89" spans="2:65" s="10" customFormat="1" ht="22.9" customHeight="1" x14ac:dyDescent="0.2">
      <c r="B89" s="143"/>
      <c r="D89" s="144" t="s">
        <v>69</v>
      </c>
      <c r="E89" s="153" t="s">
        <v>78</v>
      </c>
      <c r="F89" s="153" t="s">
        <v>224</v>
      </c>
      <c r="I89" s="146"/>
      <c r="J89" s="154">
        <f>BK89</f>
        <v>0</v>
      </c>
      <c r="L89" s="143"/>
      <c r="M89" s="148"/>
      <c r="P89" s="149">
        <f>SUM(P90:P150)</f>
        <v>0</v>
      </c>
      <c r="R89" s="149">
        <f>SUM(R90:R150)</f>
        <v>6.5000000000000006E-3</v>
      </c>
      <c r="T89" s="150">
        <f>SUM(T90:T150)</f>
        <v>91.589500000000001</v>
      </c>
      <c r="AR89" s="144" t="s">
        <v>78</v>
      </c>
      <c r="AT89" s="151" t="s">
        <v>69</v>
      </c>
      <c r="AU89" s="151" t="s">
        <v>78</v>
      </c>
      <c r="AY89" s="144" t="s">
        <v>119</v>
      </c>
      <c r="BK89" s="152">
        <f>SUM(BK90:BK150)</f>
        <v>0</v>
      </c>
    </row>
    <row r="90" spans="2:65" s="1" customFormat="1" ht="16.5" customHeight="1" x14ac:dyDescent="0.2">
      <c r="B90" s="28"/>
      <c r="C90" s="155" t="s">
        <v>78</v>
      </c>
      <c r="D90" s="155" t="s">
        <v>225</v>
      </c>
      <c r="E90" s="156" t="s">
        <v>226</v>
      </c>
      <c r="F90" s="157" t="s">
        <v>227</v>
      </c>
      <c r="G90" s="158" t="s">
        <v>228</v>
      </c>
      <c r="H90" s="159">
        <v>7</v>
      </c>
      <c r="I90" s="160"/>
      <c r="J90" s="161">
        <f>ROUND(I90*H90,2)</f>
        <v>0</v>
      </c>
      <c r="K90" s="157" t="s">
        <v>229</v>
      </c>
      <c r="L90" s="28"/>
      <c r="M90" s="162" t="s">
        <v>1</v>
      </c>
      <c r="N90" s="163" t="s">
        <v>41</v>
      </c>
      <c r="P90" s="123">
        <f>O90*H90</f>
        <v>0</v>
      </c>
      <c r="Q90" s="123">
        <v>0</v>
      </c>
      <c r="R90" s="123">
        <f>Q90*H90</f>
        <v>0</v>
      </c>
      <c r="S90" s="123">
        <v>0.29499999999999998</v>
      </c>
      <c r="T90" s="124">
        <f>S90*H90</f>
        <v>2.0649999999999999</v>
      </c>
      <c r="AR90" s="14" t="s">
        <v>120</v>
      </c>
      <c r="AT90" s="14" t="s">
        <v>225</v>
      </c>
      <c r="AU90" s="14" t="s">
        <v>80</v>
      </c>
      <c r="AY90" s="14" t="s">
        <v>119</v>
      </c>
      <c r="BE90" s="125">
        <f>IF(N90="základní",J90,0)</f>
        <v>0</v>
      </c>
      <c r="BF90" s="125">
        <f>IF(N90="snížená",J90,0)</f>
        <v>0</v>
      </c>
      <c r="BG90" s="125">
        <f>IF(N90="zákl. přenesená",J90,0)</f>
        <v>0</v>
      </c>
      <c r="BH90" s="125">
        <f>IF(N90="sníž. přenesená",J90,0)</f>
        <v>0</v>
      </c>
      <c r="BI90" s="125">
        <f>IF(N90="nulová",J90,0)</f>
        <v>0</v>
      </c>
      <c r="BJ90" s="14" t="s">
        <v>78</v>
      </c>
      <c r="BK90" s="125">
        <f>ROUND(I90*H90,2)</f>
        <v>0</v>
      </c>
      <c r="BL90" s="14" t="s">
        <v>120</v>
      </c>
      <c r="BM90" s="14" t="s">
        <v>230</v>
      </c>
    </row>
    <row r="91" spans="2:65" s="1" customFormat="1" ht="11.25" x14ac:dyDescent="0.2">
      <c r="B91" s="28"/>
      <c r="D91" s="126" t="s">
        <v>122</v>
      </c>
      <c r="F91" s="127" t="s">
        <v>227</v>
      </c>
      <c r="I91" s="81"/>
      <c r="L91" s="28"/>
      <c r="M91" s="128"/>
      <c r="T91" s="47"/>
      <c r="AT91" s="14" t="s">
        <v>122</v>
      </c>
      <c r="AU91" s="14" t="s">
        <v>80</v>
      </c>
    </row>
    <row r="92" spans="2:65" s="11" customFormat="1" ht="11.25" x14ac:dyDescent="0.2">
      <c r="B92" s="164"/>
      <c r="D92" s="126" t="s">
        <v>231</v>
      </c>
      <c r="E92" s="165" t="s">
        <v>232</v>
      </c>
      <c r="F92" s="166" t="s">
        <v>233</v>
      </c>
      <c r="H92" s="167">
        <v>7</v>
      </c>
      <c r="I92" s="168"/>
      <c r="L92" s="164"/>
      <c r="M92" s="169"/>
      <c r="T92" s="170"/>
      <c r="AT92" s="165" t="s">
        <v>231</v>
      </c>
      <c r="AU92" s="165" t="s">
        <v>80</v>
      </c>
      <c r="AV92" s="11" t="s">
        <v>80</v>
      </c>
      <c r="AW92" s="11" t="s">
        <v>32</v>
      </c>
      <c r="AX92" s="11" t="s">
        <v>78</v>
      </c>
      <c r="AY92" s="165" t="s">
        <v>119</v>
      </c>
    </row>
    <row r="93" spans="2:65" s="1" customFormat="1" ht="16.5" customHeight="1" x14ac:dyDescent="0.2">
      <c r="B93" s="28"/>
      <c r="C93" s="155" t="s">
        <v>80</v>
      </c>
      <c r="D93" s="155" t="s">
        <v>225</v>
      </c>
      <c r="E93" s="156" t="s">
        <v>234</v>
      </c>
      <c r="F93" s="157" t="s">
        <v>235</v>
      </c>
      <c r="G93" s="158" t="s">
        <v>228</v>
      </c>
      <c r="H93" s="159">
        <v>7.4</v>
      </c>
      <c r="I93" s="160"/>
      <c r="J93" s="161">
        <f>ROUND(I93*H93,2)</f>
        <v>0</v>
      </c>
      <c r="K93" s="157" t="s">
        <v>229</v>
      </c>
      <c r="L93" s="28"/>
      <c r="M93" s="162" t="s">
        <v>1</v>
      </c>
      <c r="N93" s="163" t="s">
        <v>41</v>
      </c>
      <c r="P93" s="123">
        <f>O93*H93</f>
        <v>0</v>
      </c>
      <c r="Q93" s="123">
        <v>0</v>
      </c>
      <c r="R93" s="123">
        <f>Q93*H93</f>
        <v>0</v>
      </c>
      <c r="S93" s="123">
        <v>0.63</v>
      </c>
      <c r="T93" s="124">
        <f>S93*H93</f>
        <v>4.6619999999999999</v>
      </c>
      <c r="AR93" s="14" t="s">
        <v>120</v>
      </c>
      <c r="AT93" s="14" t="s">
        <v>225</v>
      </c>
      <c r="AU93" s="14" t="s">
        <v>80</v>
      </c>
      <c r="AY93" s="14" t="s">
        <v>119</v>
      </c>
      <c r="BE93" s="125">
        <f>IF(N93="základní",J93,0)</f>
        <v>0</v>
      </c>
      <c r="BF93" s="125">
        <f>IF(N93="snížená",J93,0)</f>
        <v>0</v>
      </c>
      <c r="BG93" s="125">
        <f>IF(N93="zákl. přenesená",J93,0)</f>
        <v>0</v>
      </c>
      <c r="BH93" s="125">
        <f>IF(N93="sníž. přenesená",J93,0)</f>
        <v>0</v>
      </c>
      <c r="BI93" s="125">
        <f>IF(N93="nulová",J93,0)</f>
        <v>0</v>
      </c>
      <c r="BJ93" s="14" t="s">
        <v>78</v>
      </c>
      <c r="BK93" s="125">
        <f>ROUND(I93*H93,2)</f>
        <v>0</v>
      </c>
      <c r="BL93" s="14" t="s">
        <v>120</v>
      </c>
      <c r="BM93" s="14" t="s">
        <v>236</v>
      </c>
    </row>
    <row r="94" spans="2:65" s="1" customFormat="1" ht="11.25" x14ac:dyDescent="0.2">
      <c r="B94" s="28"/>
      <c r="D94" s="126" t="s">
        <v>122</v>
      </c>
      <c r="F94" s="127" t="s">
        <v>235</v>
      </c>
      <c r="I94" s="81"/>
      <c r="L94" s="28"/>
      <c r="M94" s="128"/>
      <c r="T94" s="47"/>
      <c r="AT94" s="14" t="s">
        <v>122</v>
      </c>
      <c r="AU94" s="14" t="s">
        <v>80</v>
      </c>
    </row>
    <row r="95" spans="2:65" s="11" customFormat="1" ht="11.25" x14ac:dyDescent="0.2">
      <c r="B95" s="164"/>
      <c r="D95" s="126" t="s">
        <v>231</v>
      </c>
      <c r="E95" s="165" t="s">
        <v>237</v>
      </c>
      <c r="F95" s="166" t="s">
        <v>238</v>
      </c>
      <c r="H95" s="167">
        <v>7.4</v>
      </c>
      <c r="I95" s="168"/>
      <c r="L95" s="164"/>
      <c r="M95" s="169"/>
      <c r="T95" s="170"/>
      <c r="AT95" s="165" t="s">
        <v>231</v>
      </c>
      <c r="AU95" s="165" t="s">
        <v>80</v>
      </c>
      <c r="AV95" s="11" t="s">
        <v>80</v>
      </c>
      <c r="AW95" s="11" t="s">
        <v>32</v>
      </c>
      <c r="AX95" s="11" t="s">
        <v>78</v>
      </c>
      <c r="AY95" s="165" t="s">
        <v>119</v>
      </c>
    </row>
    <row r="96" spans="2:65" s="1" customFormat="1" ht="16.5" customHeight="1" x14ac:dyDescent="0.2">
      <c r="B96" s="28"/>
      <c r="C96" s="155" t="s">
        <v>126</v>
      </c>
      <c r="D96" s="155" t="s">
        <v>225</v>
      </c>
      <c r="E96" s="156" t="s">
        <v>239</v>
      </c>
      <c r="F96" s="157" t="s">
        <v>240</v>
      </c>
      <c r="G96" s="158" t="s">
        <v>228</v>
      </c>
      <c r="H96" s="159">
        <v>342.5</v>
      </c>
      <c r="I96" s="160"/>
      <c r="J96" s="161">
        <f>ROUND(I96*H96,2)</f>
        <v>0</v>
      </c>
      <c r="K96" s="157" t="s">
        <v>229</v>
      </c>
      <c r="L96" s="28"/>
      <c r="M96" s="162" t="s">
        <v>1</v>
      </c>
      <c r="N96" s="163" t="s">
        <v>41</v>
      </c>
      <c r="P96" s="123">
        <f>O96*H96</f>
        <v>0</v>
      </c>
      <c r="Q96" s="123">
        <v>0</v>
      </c>
      <c r="R96" s="123">
        <f>Q96*H96</f>
        <v>0</v>
      </c>
      <c r="S96" s="123">
        <v>0.22</v>
      </c>
      <c r="T96" s="124">
        <f>S96*H96</f>
        <v>75.349999999999994</v>
      </c>
      <c r="AR96" s="14" t="s">
        <v>120</v>
      </c>
      <c r="AT96" s="14" t="s">
        <v>225</v>
      </c>
      <c r="AU96" s="14" t="s">
        <v>80</v>
      </c>
      <c r="AY96" s="14" t="s">
        <v>119</v>
      </c>
      <c r="BE96" s="125">
        <f>IF(N96="základní",J96,0)</f>
        <v>0</v>
      </c>
      <c r="BF96" s="125">
        <f>IF(N96="snížená",J96,0)</f>
        <v>0</v>
      </c>
      <c r="BG96" s="125">
        <f>IF(N96="zákl. přenesená",J96,0)</f>
        <v>0</v>
      </c>
      <c r="BH96" s="125">
        <f>IF(N96="sníž. přenesená",J96,0)</f>
        <v>0</v>
      </c>
      <c r="BI96" s="125">
        <f>IF(N96="nulová",J96,0)</f>
        <v>0</v>
      </c>
      <c r="BJ96" s="14" t="s">
        <v>78</v>
      </c>
      <c r="BK96" s="125">
        <f>ROUND(I96*H96,2)</f>
        <v>0</v>
      </c>
      <c r="BL96" s="14" t="s">
        <v>120</v>
      </c>
      <c r="BM96" s="14" t="s">
        <v>241</v>
      </c>
    </row>
    <row r="97" spans="2:65" s="11" customFormat="1" ht="11.25" x14ac:dyDescent="0.2">
      <c r="B97" s="164"/>
      <c r="D97" s="126" t="s">
        <v>231</v>
      </c>
      <c r="E97" s="165" t="s">
        <v>1</v>
      </c>
      <c r="F97" s="166" t="s">
        <v>242</v>
      </c>
      <c r="H97" s="167">
        <v>307</v>
      </c>
      <c r="I97" s="168"/>
      <c r="L97" s="164"/>
      <c r="M97" s="169"/>
      <c r="T97" s="170"/>
      <c r="AT97" s="165" t="s">
        <v>231</v>
      </c>
      <c r="AU97" s="165" t="s">
        <v>80</v>
      </c>
      <c r="AV97" s="11" t="s">
        <v>80</v>
      </c>
      <c r="AW97" s="11" t="s">
        <v>32</v>
      </c>
      <c r="AX97" s="11" t="s">
        <v>70</v>
      </c>
      <c r="AY97" s="165" t="s">
        <v>119</v>
      </c>
    </row>
    <row r="98" spans="2:65" s="11" customFormat="1" ht="11.25" x14ac:dyDescent="0.2">
      <c r="B98" s="164"/>
      <c r="D98" s="126" t="s">
        <v>231</v>
      </c>
      <c r="E98" s="165" t="s">
        <v>1</v>
      </c>
      <c r="F98" s="166" t="s">
        <v>243</v>
      </c>
      <c r="H98" s="167">
        <v>10</v>
      </c>
      <c r="I98" s="168"/>
      <c r="L98" s="164"/>
      <c r="M98" s="169"/>
      <c r="T98" s="170"/>
      <c r="AT98" s="165" t="s">
        <v>231</v>
      </c>
      <c r="AU98" s="165" t="s">
        <v>80</v>
      </c>
      <c r="AV98" s="11" t="s">
        <v>80</v>
      </c>
      <c r="AW98" s="11" t="s">
        <v>32</v>
      </c>
      <c r="AX98" s="11" t="s">
        <v>70</v>
      </c>
      <c r="AY98" s="165" t="s">
        <v>119</v>
      </c>
    </row>
    <row r="99" spans="2:65" s="11" customFormat="1" ht="11.25" x14ac:dyDescent="0.2">
      <c r="B99" s="164"/>
      <c r="D99" s="126" t="s">
        <v>231</v>
      </c>
      <c r="E99" s="165" t="s">
        <v>1</v>
      </c>
      <c r="F99" s="166" t="s">
        <v>244</v>
      </c>
      <c r="H99" s="167">
        <v>16</v>
      </c>
      <c r="I99" s="168"/>
      <c r="L99" s="164"/>
      <c r="M99" s="169"/>
      <c r="T99" s="170"/>
      <c r="AT99" s="165" t="s">
        <v>231</v>
      </c>
      <c r="AU99" s="165" t="s">
        <v>80</v>
      </c>
      <c r="AV99" s="11" t="s">
        <v>80</v>
      </c>
      <c r="AW99" s="11" t="s">
        <v>32</v>
      </c>
      <c r="AX99" s="11" t="s">
        <v>70</v>
      </c>
      <c r="AY99" s="165" t="s">
        <v>119</v>
      </c>
    </row>
    <row r="100" spans="2:65" s="11" customFormat="1" ht="11.25" x14ac:dyDescent="0.2">
      <c r="B100" s="164"/>
      <c r="D100" s="126" t="s">
        <v>231</v>
      </c>
      <c r="E100" s="165" t="s">
        <v>1</v>
      </c>
      <c r="F100" s="166" t="s">
        <v>245</v>
      </c>
      <c r="H100" s="167">
        <v>9.5</v>
      </c>
      <c r="I100" s="168"/>
      <c r="L100" s="164"/>
      <c r="M100" s="169"/>
      <c r="T100" s="170"/>
      <c r="AT100" s="165" t="s">
        <v>231</v>
      </c>
      <c r="AU100" s="165" t="s">
        <v>80</v>
      </c>
      <c r="AV100" s="11" t="s">
        <v>80</v>
      </c>
      <c r="AW100" s="11" t="s">
        <v>32</v>
      </c>
      <c r="AX100" s="11" t="s">
        <v>70</v>
      </c>
      <c r="AY100" s="165" t="s">
        <v>119</v>
      </c>
    </row>
    <row r="101" spans="2:65" s="12" customFormat="1" ht="11.25" x14ac:dyDescent="0.2">
      <c r="B101" s="171"/>
      <c r="D101" s="126" t="s">
        <v>231</v>
      </c>
      <c r="E101" s="172" t="s">
        <v>210</v>
      </c>
      <c r="F101" s="173" t="s">
        <v>246</v>
      </c>
      <c r="H101" s="174">
        <v>342.5</v>
      </c>
      <c r="I101" s="175"/>
      <c r="L101" s="171"/>
      <c r="M101" s="176"/>
      <c r="T101" s="177"/>
      <c r="AT101" s="172" t="s">
        <v>231</v>
      </c>
      <c r="AU101" s="172" t="s">
        <v>80</v>
      </c>
      <c r="AV101" s="12" t="s">
        <v>120</v>
      </c>
      <c r="AW101" s="12" t="s">
        <v>32</v>
      </c>
      <c r="AX101" s="12" t="s">
        <v>78</v>
      </c>
      <c r="AY101" s="172" t="s">
        <v>119</v>
      </c>
    </row>
    <row r="102" spans="2:65" s="1" customFormat="1" ht="16.5" customHeight="1" x14ac:dyDescent="0.2">
      <c r="B102" s="28"/>
      <c r="C102" s="155" t="s">
        <v>120</v>
      </c>
      <c r="D102" s="155" t="s">
        <v>225</v>
      </c>
      <c r="E102" s="156" t="s">
        <v>247</v>
      </c>
      <c r="F102" s="157" t="s">
        <v>248</v>
      </c>
      <c r="G102" s="158" t="s">
        <v>228</v>
      </c>
      <c r="H102" s="159">
        <v>7</v>
      </c>
      <c r="I102" s="160"/>
      <c r="J102" s="161">
        <f>ROUND(I102*H102,2)</f>
        <v>0</v>
      </c>
      <c r="K102" s="157" t="s">
        <v>229</v>
      </c>
      <c r="L102" s="28"/>
      <c r="M102" s="162" t="s">
        <v>1</v>
      </c>
      <c r="N102" s="163" t="s">
        <v>41</v>
      </c>
      <c r="P102" s="123">
        <f>O102*H102</f>
        <v>0</v>
      </c>
      <c r="Q102" s="123">
        <v>0</v>
      </c>
      <c r="R102" s="123">
        <f>Q102*H102</f>
        <v>0</v>
      </c>
      <c r="S102" s="123">
        <v>0.28999999999999998</v>
      </c>
      <c r="T102" s="124">
        <f>S102*H102</f>
        <v>2.0299999999999998</v>
      </c>
      <c r="AR102" s="14" t="s">
        <v>120</v>
      </c>
      <c r="AT102" s="14" t="s">
        <v>225</v>
      </c>
      <c r="AU102" s="14" t="s">
        <v>80</v>
      </c>
      <c r="AY102" s="14" t="s">
        <v>119</v>
      </c>
      <c r="BE102" s="125">
        <f>IF(N102="základní",J102,0)</f>
        <v>0</v>
      </c>
      <c r="BF102" s="125">
        <f>IF(N102="snížená",J102,0)</f>
        <v>0</v>
      </c>
      <c r="BG102" s="125">
        <f>IF(N102="zákl. přenesená",J102,0)</f>
        <v>0</v>
      </c>
      <c r="BH102" s="125">
        <f>IF(N102="sníž. přenesená",J102,0)</f>
        <v>0</v>
      </c>
      <c r="BI102" s="125">
        <f>IF(N102="nulová",J102,0)</f>
        <v>0</v>
      </c>
      <c r="BJ102" s="14" t="s">
        <v>78</v>
      </c>
      <c r="BK102" s="125">
        <f>ROUND(I102*H102,2)</f>
        <v>0</v>
      </c>
      <c r="BL102" s="14" t="s">
        <v>120</v>
      </c>
      <c r="BM102" s="14" t="s">
        <v>249</v>
      </c>
    </row>
    <row r="103" spans="2:65" s="11" customFormat="1" ht="11.25" x14ac:dyDescent="0.2">
      <c r="B103" s="164"/>
      <c r="D103" s="126" t="s">
        <v>231</v>
      </c>
      <c r="E103" s="165" t="s">
        <v>1</v>
      </c>
      <c r="F103" s="166" t="s">
        <v>250</v>
      </c>
      <c r="H103" s="167">
        <v>7</v>
      </c>
      <c r="I103" s="168"/>
      <c r="L103" s="164"/>
      <c r="M103" s="169"/>
      <c r="T103" s="170"/>
      <c r="AT103" s="165" t="s">
        <v>231</v>
      </c>
      <c r="AU103" s="165" t="s">
        <v>80</v>
      </c>
      <c r="AV103" s="11" t="s">
        <v>80</v>
      </c>
      <c r="AW103" s="11" t="s">
        <v>32</v>
      </c>
      <c r="AX103" s="11" t="s">
        <v>78</v>
      </c>
      <c r="AY103" s="165" t="s">
        <v>119</v>
      </c>
    </row>
    <row r="104" spans="2:65" s="1" customFormat="1" ht="16.5" customHeight="1" x14ac:dyDescent="0.2">
      <c r="B104" s="28"/>
      <c r="C104" s="155" t="s">
        <v>134</v>
      </c>
      <c r="D104" s="155" t="s">
        <v>225</v>
      </c>
      <c r="E104" s="156" t="s">
        <v>251</v>
      </c>
      <c r="F104" s="157" t="s">
        <v>252</v>
      </c>
      <c r="G104" s="158" t="s">
        <v>253</v>
      </c>
      <c r="H104" s="159">
        <v>36.5</v>
      </c>
      <c r="I104" s="160"/>
      <c r="J104" s="161">
        <f>ROUND(I104*H104,2)</f>
        <v>0</v>
      </c>
      <c r="K104" s="157" t="s">
        <v>229</v>
      </c>
      <c r="L104" s="28"/>
      <c r="M104" s="162" t="s">
        <v>1</v>
      </c>
      <c r="N104" s="163" t="s">
        <v>41</v>
      </c>
      <c r="P104" s="123">
        <f>O104*H104</f>
        <v>0</v>
      </c>
      <c r="Q104" s="123">
        <v>0</v>
      </c>
      <c r="R104" s="123">
        <f>Q104*H104</f>
        <v>0</v>
      </c>
      <c r="S104" s="123">
        <v>0.20499999999999999</v>
      </c>
      <c r="T104" s="124">
        <f>S104*H104</f>
        <v>7.4824999999999999</v>
      </c>
      <c r="AR104" s="14" t="s">
        <v>120</v>
      </c>
      <c r="AT104" s="14" t="s">
        <v>225</v>
      </c>
      <c r="AU104" s="14" t="s">
        <v>80</v>
      </c>
      <c r="AY104" s="14" t="s">
        <v>119</v>
      </c>
      <c r="BE104" s="125">
        <f>IF(N104="základní",J104,0)</f>
        <v>0</v>
      </c>
      <c r="BF104" s="125">
        <f>IF(N104="snížená",J104,0)</f>
        <v>0</v>
      </c>
      <c r="BG104" s="125">
        <f>IF(N104="zákl. přenesená",J104,0)</f>
        <v>0</v>
      </c>
      <c r="BH104" s="125">
        <f>IF(N104="sníž. přenesená",J104,0)</f>
        <v>0</v>
      </c>
      <c r="BI104" s="125">
        <f>IF(N104="nulová",J104,0)</f>
        <v>0</v>
      </c>
      <c r="BJ104" s="14" t="s">
        <v>78</v>
      </c>
      <c r="BK104" s="125">
        <f>ROUND(I104*H104,2)</f>
        <v>0</v>
      </c>
      <c r="BL104" s="14" t="s">
        <v>120</v>
      </c>
      <c r="BM104" s="14" t="s">
        <v>254</v>
      </c>
    </row>
    <row r="105" spans="2:65" s="1" customFormat="1" ht="11.25" x14ac:dyDescent="0.2">
      <c r="B105" s="28"/>
      <c r="D105" s="126" t="s">
        <v>122</v>
      </c>
      <c r="F105" s="127" t="s">
        <v>252</v>
      </c>
      <c r="I105" s="81"/>
      <c r="L105" s="28"/>
      <c r="M105" s="128"/>
      <c r="T105" s="47"/>
      <c r="AT105" s="14" t="s">
        <v>122</v>
      </c>
      <c r="AU105" s="14" t="s">
        <v>80</v>
      </c>
    </row>
    <row r="106" spans="2:65" s="11" customFormat="1" ht="11.25" x14ac:dyDescent="0.2">
      <c r="B106" s="164"/>
      <c r="D106" s="126" t="s">
        <v>231</v>
      </c>
      <c r="E106" s="165" t="s">
        <v>1</v>
      </c>
      <c r="F106" s="166" t="s">
        <v>255</v>
      </c>
      <c r="H106" s="167">
        <v>8.5</v>
      </c>
      <c r="I106" s="168"/>
      <c r="L106" s="164"/>
      <c r="M106" s="169"/>
      <c r="T106" s="170"/>
      <c r="AT106" s="165" t="s">
        <v>231</v>
      </c>
      <c r="AU106" s="165" t="s">
        <v>80</v>
      </c>
      <c r="AV106" s="11" t="s">
        <v>80</v>
      </c>
      <c r="AW106" s="11" t="s">
        <v>32</v>
      </c>
      <c r="AX106" s="11" t="s">
        <v>70</v>
      </c>
      <c r="AY106" s="165" t="s">
        <v>119</v>
      </c>
    </row>
    <row r="107" spans="2:65" s="11" customFormat="1" ht="11.25" x14ac:dyDescent="0.2">
      <c r="B107" s="164"/>
      <c r="D107" s="126" t="s">
        <v>231</v>
      </c>
      <c r="E107" s="165" t="s">
        <v>1</v>
      </c>
      <c r="F107" s="166" t="s">
        <v>256</v>
      </c>
      <c r="H107" s="167">
        <v>24.7</v>
      </c>
      <c r="I107" s="168"/>
      <c r="L107" s="164"/>
      <c r="M107" s="169"/>
      <c r="T107" s="170"/>
      <c r="AT107" s="165" t="s">
        <v>231</v>
      </c>
      <c r="AU107" s="165" t="s">
        <v>80</v>
      </c>
      <c r="AV107" s="11" t="s">
        <v>80</v>
      </c>
      <c r="AW107" s="11" t="s">
        <v>32</v>
      </c>
      <c r="AX107" s="11" t="s">
        <v>70</v>
      </c>
      <c r="AY107" s="165" t="s">
        <v>119</v>
      </c>
    </row>
    <row r="108" spans="2:65" s="11" customFormat="1" ht="11.25" x14ac:dyDescent="0.2">
      <c r="B108" s="164"/>
      <c r="D108" s="126" t="s">
        <v>231</v>
      </c>
      <c r="E108" s="165" t="s">
        <v>1</v>
      </c>
      <c r="F108" s="166" t="s">
        <v>257</v>
      </c>
      <c r="H108" s="167">
        <v>3.3</v>
      </c>
      <c r="I108" s="168"/>
      <c r="L108" s="164"/>
      <c r="M108" s="169"/>
      <c r="T108" s="170"/>
      <c r="AT108" s="165" t="s">
        <v>231</v>
      </c>
      <c r="AU108" s="165" t="s">
        <v>80</v>
      </c>
      <c r="AV108" s="11" t="s">
        <v>80</v>
      </c>
      <c r="AW108" s="11" t="s">
        <v>32</v>
      </c>
      <c r="AX108" s="11" t="s">
        <v>70</v>
      </c>
      <c r="AY108" s="165" t="s">
        <v>119</v>
      </c>
    </row>
    <row r="109" spans="2:65" s="12" customFormat="1" ht="11.25" x14ac:dyDescent="0.2">
      <c r="B109" s="171"/>
      <c r="D109" s="126" t="s">
        <v>231</v>
      </c>
      <c r="E109" s="172" t="s">
        <v>212</v>
      </c>
      <c r="F109" s="173" t="s">
        <v>246</v>
      </c>
      <c r="H109" s="174">
        <v>36.5</v>
      </c>
      <c r="I109" s="175"/>
      <c r="L109" s="171"/>
      <c r="M109" s="176"/>
      <c r="T109" s="177"/>
      <c r="AT109" s="172" t="s">
        <v>231</v>
      </c>
      <c r="AU109" s="172" t="s">
        <v>80</v>
      </c>
      <c r="AV109" s="12" t="s">
        <v>120</v>
      </c>
      <c r="AW109" s="12" t="s">
        <v>32</v>
      </c>
      <c r="AX109" s="12" t="s">
        <v>78</v>
      </c>
      <c r="AY109" s="172" t="s">
        <v>119</v>
      </c>
    </row>
    <row r="110" spans="2:65" s="1" customFormat="1" ht="16.5" customHeight="1" x14ac:dyDescent="0.2">
      <c r="B110" s="28"/>
      <c r="C110" s="155" t="s">
        <v>138</v>
      </c>
      <c r="D110" s="155" t="s">
        <v>225</v>
      </c>
      <c r="E110" s="156" t="s">
        <v>258</v>
      </c>
      <c r="F110" s="157" t="s">
        <v>259</v>
      </c>
      <c r="G110" s="158" t="s">
        <v>260</v>
      </c>
      <c r="H110" s="159">
        <v>41.5</v>
      </c>
      <c r="I110" s="160"/>
      <c r="J110" s="161">
        <f>ROUND(I110*H110,2)</f>
        <v>0</v>
      </c>
      <c r="K110" s="157" t="s">
        <v>229</v>
      </c>
      <c r="L110" s="28"/>
      <c r="M110" s="162" t="s">
        <v>1</v>
      </c>
      <c r="N110" s="163" t="s">
        <v>41</v>
      </c>
      <c r="P110" s="123">
        <f>O110*H110</f>
        <v>0</v>
      </c>
      <c r="Q110" s="123">
        <v>0</v>
      </c>
      <c r="R110" s="123">
        <f>Q110*H110</f>
        <v>0</v>
      </c>
      <c r="S110" s="123">
        <v>0</v>
      </c>
      <c r="T110" s="124">
        <f>S110*H110</f>
        <v>0</v>
      </c>
      <c r="AR110" s="14" t="s">
        <v>120</v>
      </c>
      <c r="AT110" s="14" t="s">
        <v>225</v>
      </c>
      <c r="AU110" s="14" t="s">
        <v>80</v>
      </c>
      <c r="AY110" s="14" t="s">
        <v>119</v>
      </c>
      <c r="BE110" s="125">
        <f>IF(N110="základní",J110,0)</f>
        <v>0</v>
      </c>
      <c r="BF110" s="125">
        <f>IF(N110="snížená",J110,0)</f>
        <v>0</v>
      </c>
      <c r="BG110" s="125">
        <f>IF(N110="zákl. přenesená",J110,0)</f>
        <v>0</v>
      </c>
      <c r="BH110" s="125">
        <f>IF(N110="sníž. přenesená",J110,0)</f>
        <v>0</v>
      </c>
      <c r="BI110" s="125">
        <f>IF(N110="nulová",J110,0)</f>
        <v>0</v>
      </c>
      <c r="BJ110" s="14" t="s">
        <v>78</v>
      </c>
      <c r="BK110" s="125">
        <f>ROUND(I110*H110,2)</f>
        <v>0</v>
      </c>
      <c r="BL110" s="14" t="s">
        <v>120</v>
      </c>
      <c r="BM110" s="14" t="s">
        <v>261</v>
      </c>
    </row>
    <row r="111" spans="2:65" s="1" customFormat="1" ht="11.25" x14ac:dyDescent="0.2">
      <c r="B111" s="28"/>
      <c r="D111" s="126" t="s">
        <v>122</v>
      </c>
      <c r="F111" s="127" t="s">
        <v>259</v>
      </c>
      <c r="I111" s="81"/>
      <c r="L111" s="28"/>
      <c r="M111" s="128"/>
      <c r="T111" s="47"/>
      <c r="AT111" s="14" t="s">
        <v>122</v>
      </c>
      <c r="AU111" s="14" t="s">
        <v>80</v>
      </c>
    </row>
    <row r="112" spans="2:65" s="11" customFormat="1" ht="11.25" x14ac:dyDescent="0.2">
      <c r="B112" s="164"/>
      <c r="D112" s="126" t="s">
        <v>231</v>
      </c>
      <c r="E112" s="165" t="s">
        <v>1</v>
      </c>
      <c r="F112" s="166" t="s">
        <v>262</v>
      </c>
      <c r="H112" s="167">
        <v>14.2</v>
      </c>
      <c r="I112" s="168"/>
      <c r="L112" s="164"/>
      <c r="M112" s="169"/>
      <c r="T112" s="170"/>
      <c r="AT112" s="165" t="s">
        <v>231</v>
      </c>
      <c r="AU112" s="165" t="s">
        <v>80</v>
      </c>
      <c r="AV112" s="11" t="s">
        <v>80</v>
      </c>
      <c r="AW112" s="11" t="s">
        <v>32</v>
      </c>
      <c r="AX112" s="11" t="s">
        <v>70</v>
      </c>
      <c r="AY112" s="165" t="s">
        <v>119</v>
      </c>
    </row>
    <row r="113" spans="2:65" s="11" customFormat="1" ht="11.25" x14ac:dyDescent="0.2">
      <c r="B113" s="164"/>
      <c r="D113" s="126" t="s">
        <v>231</v>
      </c>
      <c r="E113" s="165" t="s">
        <v>1</v>
      </c>
      <c r="F113" s="166" t="s">
        <v>263</v>
      </c>
      <c r="H113" s="167">
        <v>27.3</v>
      </c>
      <c r="I113" s="168"/>
      <c r="L113" s="164"/>
      <c r="M113" s="169"/>
      <c r="T113" s="170"/>
      <c r="AT113" s="165" t="s">
        <v>231</v>
      </c>
      <c r="AU113" s="165" t="s">
        <v>80</v>
      </c>
      <c r="AV113" s="11" t="s">
        <v>80</v>
      </c>
      <c r="AW113" s="11" t="s">
        <v>32</v>
      </c>
      <c r="AX113" s="11" t="s">
        <v>70</v>
      </c>
      <c r="AY113" s="165" t="s">
        <v>119</v>
      </c>
    </row>
    <row r="114" spans="2:65" s="12" customFormat="1" ht="11.25" x14ac:dyDescent="0.2">
      <c r="B114" s="171"/>
      <c r="D114" s="126" t="s">
        <v>231</v>
      </c>
      <c r="E114" s="172" t="s">
        <v>1</v>
      </c>
      <c r="F114" s="173" t="s">
        <v>246</v>
      </c>
      <c r="H114" s="174">
        <v>41.5</v>
      </c>
      <c r="I114" s="175"/>
      <c r="L114" s="171"/>
      <c r="M114" s="176"/>
      <c r="T114" s="177"/>
      <c r="AT114" s="172" t="s">
        <v>231</v>
      </c>
      <c r="AU114" s="172" t="s">
        <v>80</v>
      </c>
      <c r="AV114" s="12" t="s">
        <v>120</v>
      </c>
      <c r="AW114" s="12" t="s">
        <v>32</v>
      </c>
      <c r="AX114" s="12" t="s">
        <v>78</v>
      </c>
      <c r="AY114" s="172" t="s">
        <v>119</v>
      </c>
    </row>
    <row r="115" spans="2:65" s="1" customFormat="1" ht="16.5" customHeight="1" x14ac:dyDescent="0.2">
      <c r="B115" s="28"/>
      <c r="C115" s="155" t="s">
        <v>142</v>
      </c>
      <c r="D115" s="155" t="s">
        <v>225</v>
      </c>
      <c r="E115" s="156" t="s">
        <v>264</v>
      </c>
      <c r="F115" s="157" t="s">
        <v>265</v>
      </c>
      <c r="G115" s="158" t="s">
        <v>260</v>
      </c>
      <c r="H115" s="159">
        <v>408.25</v>
      </c>
      <c r="I115" s="160"/>
      <c r="J115" s="161">
        <f>ROUND(I115*H115,2)</f>
        <v>0</v>
      </c>
      <c r="K115" s="157" t="s">
        <v>229</v>
      </c>
      <c r="L115" s="28"/>
      <c r="M115" s="162" t="s">
        <v>1</v>
      </c>
      <c r="N115" s="163" t="s">
        <v>41</v>
      </c>
      <c r="P115" s="123">
        <f>O115*H115</f>
        <v>0</v>
      </c>
      <c r="Q115" s="123">
        <v>0</v>
      </c>
      <c r="R115" s="123">
        <f>Q115*H115</f>
        <v>0</v>
      </c>
      <c r="S115" s="123">
        <v>0</v>
      </c>
      <c r="T115" s="124">
        <f>S115*H115</f>
        <v>0</v>
      </c>
      <c r="AR115" s="14" t="s">
        <v>120</v>
      </c>
      <c r="AT115" s="14" t="s">
        <v>225</v>
      </c>
      <c r="AU115" s="14" t="s">
        <v>80</v>
      </c>
      <c r="AY115" s="14" t="s">
        <v>119</v>
      </c>
      <c r="BE115" s="125">
        <f>IF(N115="základní",J115,0)</f>
        <v>0</v>
      </c>
      <c r="BF115" s="125">
        <f>IF(N115="snížená",J115,0)</f>
        <v>0</v>
      </c>
      <c r="BG115" s="125">
        <f>IF(N115="zákl. přenesená",J115,0)</f>
        <v>0</v>
      </c>
      <c r="BH115" s="125">
        <f>IF(N115="sníž. přenesená",J115,0)</f>
        <v>0</v>
      </c>
      <c r="BI115" s="125">
        <f>IF(N115="nulová",J115,0)</f>
        <v>0</v>
      </c>
      <c r="BJ115" s="14" t="s">
        <v>78</v>
      </c>
      <c r="BK115" s="125">
        <f>ROUND(I115*H115,2)</f>
        <v>0</v>
      </c>
      <c r="BL115" s="14" t="s">
        <v>120</v>
      </c>
      <c r="BM115" s="14" t="s">
        <v>266</v>
      </c>
    </row>
    <row r="116" spans="2:65" s="1" customFormat="1" ht="11.25" x14ac:dyDescent="0.2">
      <c r="B116" s="28"/>
      <c r="D116" s="126" t="s">
        <v>122</v>
      </c>
      <c r="F116" s="127" t="s">
        <v>265</v>
      </c>
      <c r="I116" s="81"/>
      <c r="L116" s="28"/>
      <c r="M116" s="128"/>
      <c r="T116" s="47"/>
      <c r="AT116" s="14" t="s">
        <v>122</v>
      </c>
      <c r="AU116" s="14" t="s">
        <v>80</v>
      </c>
    </row>
    <row r="117" spans="2:65" s="11" customFormat="1" ht="11.25" x14ac:dyDescent="0.2">
      <c r="B117" s="164"/>
      <c r="D117" s="126" t="s">
        <v>231</v>
      </c>
      <c r="E117" s="165" t="s">
        <v>1</v>
      </c>
      <c r="F117" s="166" t="s">
        <v>267</v>
      </c>
      <c r="H117" s="167">
        <v>206.59</v>
      </c>
      <c r="I117" s="168"/>
      <c r="L117" s="164"/>
      <c r="M117" s="169"/>
      <c r="T117" s="170"/>
      <c r="AT117" s="165" t="s">
        <v>231</v>
      </c>
      <c r="AU117" s="165" t="s">
        <v>80</v>
      </c>
      <c r="AV117" s="11" t="s">
        <v>80</v>
      </c>
      <c r="AW117" s="11" t="s">
        <v>32</v>
      </c>
      <c r="AX117" s="11" t="s">
        <v>70</v>
      </c>
      <c r="AY117" s="165" t="s">
        <v>119</v>
      </c>
    </row>
    <row r="118" spans="2:65" s="11" customFormat="1" ht="11.25" x14ac:dyDescent="0.2">
      <c r="B118" s="164"/>
      <c r="D118" s="126" t="s">
        <v>231</v>
      </c>
      <c r="E118" s="165" t="s">
        <v>1</v>
      </c>
      <c r="F118" s="166" t="s">
        <v>268</v>
      </c>
      <c r="H118" s="167">
        <v>98</v>
      </c>
      <c r="I118" s="168"/>
      <c r="L118" s="164"/>
      <c r="M118" s="169"/>
      <c r="T118" s="170"/>
      <c r="AT118" s="165" t="s">
        <v>231</v>
      </c>
      <c r="AU118" s="165" t="s">
        <v>80</v>
      </c>
      <c r="AV118" s="11" t="s">
        <v>80</v>
      </c>
      <c r="AW118" s="11" t="s">
        <v>32</v>
      </c>
      <c r="AX118" s="11" t="s">
        <v>70</v>
      </c>
      <c r="AY118" s="165" t="s">
        <v>119</v>
      </c>
    </row>
    <row r="119" spans="2:65" s="11" customFormat="1" ht="11.25" x14ac:dyDescent="0.2">
      <c r="B119" s="164"/>
      <c r="D119" s="126" t="s">
        <v>231</v>
      </c>
      <c r="E119" s="165" t="s">
        <v>1</v>
      </c>
      <c r="F119" s="166" t="s">
        <v>269</v>
      </c>
      <c r="H119" s="167">
        <v>103.66</v>
      </c>
      <c r="I119" s="168"/>
      <c r="L119" s="164"/>
      <c r="M119" s="169"/>
      <c r="T119" s="170"/>
      <c r="AT119" s="165" t="s">
        <v>231</v>
      </c>
      <c r="AU119" s="165" t="s">
        <v>80</v>
      </c>
      <c r="AV119" s="11" t="s">
        <v>80</v>
      </c>
      <c r="AW119" s="11" t="s">
        <v>32</v>
      </c>
      <c r="AX119" s="11" t="s">
        <v>70</v>
      </c>
      <c r="AY119" s="165" t="s">
        <v>119</v>
      </c>
    </row>
    <row r="120" spans="2:65" s="12" customFormat="1" ht="11.25" x14ac:dyDescent="0.2">
      <c r="B120" s="171"/>
      <c r="D120" s="126" t="s">
        <v>231</v>
      </c>
      <c r="E120" s="172" t="s">
        <v>1</v>
      </c>
      <c r="F120" s="173" t="s">
        <v>246</v>
      </c>
      <c r="H120" s="174">
        <v>408.25</v>
      </c>
      <c r="I120" s="175"/>
      <c r="L120" s="171"/>
      <c r="M120" s="176"/>
      <c r="T120" s="177"/>
      <c r="AT120" s="172" t="s">
        <v>231</v>
      </c>
      <c r="AU120" s="172" t="s">
        <v>80</v>
      </c>
      <c r="AV120" s="12" t="s">
        <v>120</v>
      </c>
      <c r="AW120" s="12" t="s">
        <v>32</v>
      </c>
      <c r="AX120" s="12" t="s">
        <v>78</v>
      </c>
      <c r="AY120" s="172" t="s">
        <v>119</v>
      </c>
    </row>
    <row r="121" spans="2:65" s="1" customFormat="1" ht="16.5" customHeight="1" x14ac:dyDescent="0.2">
      <c r="B121" s="28"/>
      <c r="C121" s="155" t="s">
        <v>118</v>
      </c>
      <c r="D121" s="155" t="s">
        <v>225</v>
      </c>
      <c r="E121" s="156" t="s">
        <v>270</v>
      </c>
      <c r="F121" s="157" t="s">
        <v>271</v>
      </c>
      <c r="G121" s="158" t="s">
        <v>260</v>
      </c>
      <c r="H121" s="159">
        <v>408.25</v>
      </c>
      <c r="I121" s="160"/>
      <c r="J121" s="161">
        <f>ROUND(I121*H121,2)</f>
        <v>0</v>
      </c>
      <c r="K121" s="157" t="s">
        <v>229</v>
      </c>
      <c r="L121" s="28"/>
      <c r="M121" s="162" t="s">
        <v>1</v>
      </c>
      <c r="N121" s="163" t="s">
        <v>41</v>
      </c>
      <c r="P121" s="123">
        <f>O121*H121</f>
        <v>0</v>
      </c>
      <c r="Q121" s="123">
        <v>0</v>
      </c>
      <c r="R121" s="123">
        <f>Q121*H121</f>
        <v>0</v>
      </c>
      <c r="S121" s="123">
        <v>0</v>
      </c>
      <c r="T121" s="124">
        <f>S121*H121</f>
        <v>0</v>
      </c>
      <c r="AR121" s="14" t="s">
        <v>120</v>
      </c>
      <c r="AT121" s="14" t="s">
        <v>225</v>
      </c>
      <c r="AU121" s="14" t="s">
        <v>80</v>
      </c>
      <c r="AY121" s="14" t="s">
        <v>119</v>
      </c>
      <c r="BE121" s="125">
        <f>IF(N121="základní",J121,0)</f>
        <v>0</v>
      </c>
      <c r="BF121" s="125">
        <f>IF(N121="snížená",J121,0)</f>
        <v>0</v>
      </c>
      <c r="BG121" s="125">
        <f>IF(N121="zákl. přenesená",J121,0)</f>
        <v>0</v>
      </c>
      <c r="BH121" s="125">
        <f>IF(N121="sníž. přenesená",J121,0)</f>
        <v>0</v>
      </c>
      <c r="BI121" s="125">
        <f>IF(N121="nulová",J121,0)</f>
        <v>0</v>
      </c>
      <c r="BJ121" s="14" t="s">
        <v>78</v>
      </c>
      <c r="BK121" s="125">
        <f>ROUND(I121*H121,2)</f>
        <v>0</v>
      </c>
      <c r="BL121" s="14" t="s">
        <v>120</v>
      </c>
      <c r="BM121" s="14" t="s">
        <v>272</v>
      </c>
    </row>
    <row r="122" spans="2:65" s="1" customFormat="1" ht="16.5" customHeight="1" x14ac:dyDescent="0.2">
      <c r="B122" s="28"/>
      <c r="C122" s="155" t="s">
        <v>149</v>
      </c>
      <c r="D122" s="155" t="s">
        <v>225</v>
      </c>
      <c r="E122" s="156" t="s">
        <v>273</v>
      </c>
      <c r="F122" s="157" t="s">
        <v>274</v>
      </c>
      <c r="G122" s="158" t="s">
        <v>260</v>
      </c>
      <c r="H122" s="159">
        <v>26.1</v>
      </c>
      <c r="I122" s="160"/>
      <c r="J122" s="161">
        <f>ROUND(I122*H122,2)</f>
        <v>0</v>
      </c>
      <c r="K122" s="157" t="s">
        <v>229</v>
      </c>
      <c r="L122" s="28"/>
      <c r="M122" s="162" t="s">
        <v>1</v>
      </c>
      <c r="N122" s="163" t="s">
        <v>41</v>
      </c>
      <c r="P122" s="123">
        <f>O122*H122</f>
        <v>0</v>
      </c>
      <c r="Q122" s="123">
        <v>0</v>
      </c>
      <c r="R122" s="123">
        <f>Q122*H122</f>
        <v>0</v>
      </c>
      <c r="S122" s="123">
        <v>0</v>
      </c>
      <c r="T122" s="124">
        <f>S122*H122</f>
        <v>0</v>
      </c>
      <c r="AR122" s="14" t="s">
        <v>120</v>
      </c>
      <c r="AT122" s="14" t="s">
        <v>225</v>
      </c>
      <c r="AU122" s="14" t="s">
        <v>80</v>
      </c>
      <c r="AY122" s="14" t="s">
        <v>119</v>
      </c>
      <c r="BE122" s="125">
        <f>IF(N122="základní",J122,0)</f>
        <v>0</v>
      </c>
      <c r="BF122" s="125">
        <f>IF(N122="snížená",J122,0)</f>
        <v>0</v>
      </c>
      <c r="BG122" s="125">
        <f>IF(N122="zákl. přenesená",J122,0)</f>
        <v>0</v>
      </c>
      <c r="BH122" s="125">
        <f>IF(N122="sníž. přenesená",J122,0)</f>
        <v>0</v>
      </c>
      <c r="BI122" s="125">
        <f>IF(N122="nulová",J122,0)</f>
        <v>0</v>
      </c>
      <c r="BJ122" s="14" t="s">
        <v>78</v>
      </c>
      <c r="BK122" s="125">
        <f>ROUND(I122*H122,2)</f>
        <v>0</v>
      </c>
      <c r="BL122" s="14" t="s">
        <v>120</v>
      </c>
      <c r="BM122" s="14" t="s">
        <v>275</v>
      </c>
    </row>
    <row r="123" spans="2:65" s="11" customFormat="1" ht="11.25" x14ac:dyDescent="0.2">
      <c r="B123" s="164"/>
      <c r="D123" s="126" t="s">
        <v>231</v>
      </c>
      <c r="E123" s="165" t="s">
        <v>1</v>
      </c>
      <c r="F123" s="166" t="s">
        <v>276</v>
      </c>
      <c r="H123" s="167">
        <v>1.8</v>
      </c>
      <c r="I123" s="168"/>
      <c r="L123" s="164"/>
      <c r="M123" s="169"/>
      <c r="T123" s="170"/>
      <c r="AT123" s="165" t="s">
        <v>231</v>
      </c>
      <c r="AU123" s="165" t="s">
        <v>80</v>
      </c>
      <c r="AV123" s="11" t="s">
        <v>80</v>
      </c>
      <c r="AW123" s="11" t="s">
        <v>32</v>
      </c>
      <c r="AX123" s="11" t="s">
        <v>70</v>
      </c>
      <c r="AY123" s="165" t="s">
        <v>119</v>
      </c>
    </row>
    <row r="124" spans="2:65" s="11" customFormat="1" ht="11.25" x14ac:dyDescent="0.2">
      <c r="B124" s="164"/>
      <c r="D124" s="126" t="s">
        <v>231</v>
      </c>
      <c r="E124" s="165" t="s">
        <v>1</v>
      </c>
      <c r="F124" s="166" t="s">
        <v>277</v>
      </c>
      <c r="H124" s="167">
        <v>6.3</v>
      </c>
      <c r="I124" s="168"/>
      <c r="L124" s="164"/>
      <c r="M124" s="169"/>
      <c r="T124" s="170"/>
      <c r="AT124" s="165" t="s">
        <v>231</v>
      </c>
      <c r="AU124" s="165" t="s">
        <v>80</v>
      </c>
      <c r="AV124" s="11" t="s">
        <v>80</v>
      </c>
      <c r="AW124" s="11" t="s">
        <v>32</v>
      </c>
      <c r="AX124" s="11" t="s">
        <v>70</v>
      </c>
      <c r="AY124" s="165" t="s">
        <v>119</v>
      </c>
    </row>
    <row r="125" spans="2:65" s="11" customFormat="1" ht="11.25" x14ac:dyDescent="0.2">
      <c r="B125" s="164"/>
      <c r="D125" s="126" t="s">
        <v>231</v>
      </c>
      <c r="E125" s="165" t="s">
        <v>1</v>
      </c>
      <c r="F125" s="166" t="s">
        <v>278</v>
      </c>
      <c r="H125" s="167">
        <v>4.8</v>
      </c>
      <c r="I125" s="168"/>
      <c r="L125" s="164"/>
      <c r="M125" s="169"/>
      <c r="T125" s="170"/>
      <c r="AT125" s="165" t="s">
        <v>231</v>
      </c>
      <c r="AU125" s="165" t="s">
        <v>80</v>
      </c>
      <c r="AV125" s="11" t="s">
        <v>80</v>
      </c>
      <c r="AW125" s="11" t="s">
        <v>32</v>
      </c>
      <c r="AX125" s="11" t="s">
        <v>70</v>
      </c>
      <c r="AY125" s="165" t="s">
        <v>119</v>
      </c>
    </row>
    <row r="126" spans="2:65" s="11" customFormat="1" ht="11.25" x14ac:dyDescent="0.2">
      <c r="B126" s="164"/>
      <c r="D126" s="126" t="s">
        <v>231</v>
      </c>
      <c r="E126" s="165" t="s">
        <v>1</v>
      </c>
      <c r="F126" s="166" t="s">
        <v>279</v>
      </c>
      <c r="H126" s="167">
        <v>3.6</v>
      </c>
      <c r="I126" s="168"/>
      <c r="L126" s="164"/>
      <c r="M126" s="169"/>
      <c r="T126" s="170"/>
      <c r="AT126" s="165" t="s">
        <v>231</v>
      </c>
      <c r="AU126" s="165" t="s">
        <v>80</v>
      </c>
      <c r="AV126" s="11" t="s">
        <v>80</v>
      </c>
      <c r="AW126" s="11" t="s">
        <v>32</v>
      </c>
      <c r="AX126" s="11" t="s">
        <v>70</v>
      </c>
      <c r="AY126" s="165" t="s">
        <v>119</v>
      </c>
    </row>
    <row r="127" spans="2:65" s="11" customFormat="1" ht="11.25" x14ac:dyDescent="0.2">
      <c r="B127" s="164"/>
      <c r="D127" s="126" t="s">
        <v>231</v>
      </c>
      <c r="E127" s="165" t="s">
        <v>1</v>
      </c>
      <c r="F127" s="166" t="s">
        <v>280</v>
      </c>
      <c r="H127" s="167">
        <v>9.6</v>
      </c>
      <c r="I127" s="168"/>
      <c r="L127" s="164"/>
      <c r="M127" s="169"/>
      <c r="T127" s="170"/>
      <c r="AT127" s="165" t="s">
        <v>231</v>
      </c>
      <c r="AU127" s="165" t="s">
        <v>80</v>
      </c>
      <c r="AV127" s="11" t="s">
        <v>80</v>
      </c>
      <c r="AW127" s="11" t="s">
        <v>32</v>
      </c>
      <c r="AX127" s="11" t="s">
        <v>70</v>
      </c>
      <c r="AY127" s="165" t="s">
        <v>119</v>
      </c>
    </row>
    <row r="128" spans="2:65" s="12" customFormat="1" ht="11.25" x14ac:dyDescent="0.2">
      <c r="B128" s="171"/>
      <c r="D128" s="126" t="s">
        <v>231</v>
      </c>
      <c r="E128" s="172" t="s">
        <v>1</v>
      </c>
      <c r="F128" s="173" t="s">
        <v>246</v>
      </c>
      <c r="H128" s="174">
        <v>26.1</v>
      </c>
      <c r="I128" s="175"/>
      <c r="L128" s="171"/>
      <c r="M128" s="176"/>
      <c r="T128" s="177"/>
      <c r="AT128" s="172" t="s">
        <v>231</v>
      </c>
      <c r="AU128" s="172" t="s">
        <v>80</v>
      </c>
      <c r="AV128" s="12" t="s">
        <v>120</v>
      </c>
      <c r="AW128" s="12" t="s">
        <v>32</v>
      </c>
      <c r="AX128" s="12" t="s">
        <v>78</v>
      </c>
      <c r="AY128" s="172" t="s">
        <v>119</v>
      </c>
    </row>
    <row r="129" spans="2:65" s="1" customFormat="1" ht="16.5" customHeight="1" x14ac:dyDescent="0.2">
      <c r="B129" s="28"/>
      <c r="C129" s="155" t="s">
        <v>153</v>
      </c>
      <c r="D129" s="155" t="s">
        <v>225</v>
      </c>
      <c r="E129" s="156" t="s">
        <v>281</v>
      </c>
      <c r="F129" s="157" t="s">
        <v>282</v>
      </c>
      <c r="G129" s="158" t="s">
        <v>260</v>
      </c>
      <c r="H129" s="159">
        <v>18.45</v>
      </c>
      <c r="I129" s="160"/>
      <c r="J129" s="161">
        <f>ROUND(I129*H129,2)</f>
        <v>0</v>
      </c>
      <c r="K129" s="157" t="s">
        <v>229</v>
      </c>
      <c r="L129" s="28"/>
      <c r="M129" s="162" t="s">
        <v>1</v>
      </c>
      <c r="N129" s="163" t="s">
        <v>41</v>
      </c>
      <c r="P129" s="123">
        <f>O129*H129</f>
        <v>0</v>
      </c>
      <c r="Q129" s="123">
        <v>0</v>
      </c>
      <c r="R129" s="123">
        <f>Q129*H129</f>
        <v>0</v>
      </c>
      <c r="S129" s="123">
        <v>0</v>
      </c>
      <c r="T129" s="124">
        <f>S129*H129</f>
        <v>0</v>
      </c>
      <c r="AR129" s="14" t="s">
        <v>120</v>
      </c>
      <c r="AT129" s="14" t="s">
        <v>225</v>
      </c>
      <c r="AU129" s="14" t="s">
        <v>80</v>
      </c>
      <c r="AY129" s="14" t="s">
        <v>119</v>
      </c>
      <c r="BE129" s="125">
        <f>IF(N129="základní",J129,0)</f>
        <v>0</v>
      </c>
      <c r="BF129" s="125">
        <f>IF(N129="snížená",J129,0)</f>
        <v>0</v>
      </c>
      <c r="BG129" s="125">
        <f>IF(N129="zákl. přenesená",J129,0)</f>
        <v>0</v>
      </c>
      <c r="BH129" s="125">
        <f>IF(N129="sníž. přenesená",J129,0)</f>
        <v>0</v>
      </c>
      <c r="BI129" s="125">
        <f>IF(N129="nulová",J129,0)</f>
        <v>0</v>
      </c>
      <c r="BJ129" s="14" t="s">
        <v>78</v>
      </c>
      <c r="BK129" s="125">
        <f>ROUND(I129*H129,2)</f>
        <v>0</v>
      </c>
      <c r="BL129" s="14" t="s">
        <v>120</v>
      </c>
      <c r="BM129" s="14" t="s">
        <v>283</v>
      </c>
    </row>
    <row r="130" spans="2:65" s="11" customFormat="1" ht="11.25" x14ac:dyDescent="0.2">
      <c r="B130" s="164"/>
      <c r="D130" s="126" t="s">
        <v>231</v>
      </c>
      <c r="E130" s="165" t="s">
        <v>1</v>
      </c>
      <c r="F130" s="166" t="s">
        <v>284</v>
      </c>
      <c r="H130" s="167">
        <v>10.35</v>
      </c>
      <c r="I130" s="168"/>
      <c r="L130" s="164"/>
      <c r="M130" s="169"/>
      <c r="T130" s="170"/>
      <c r="AT130" s="165" t="s">
        <v>231</v>
      </c>
      <c r="AU130" s="165" t="s">
        <v>80</v>
      </c>
      <c r="AV130" s="11" t="s">
        <v>80</v>
      </c>
      <c r="AW130" s="11" t="s">
        <v>32</v>
      </c>
      <c r="AX130" s="11" t="s">
        <v>70</v>
      </c>
      <c r="AY130" s="165" t="s">
        <v>119</v>
      </c>
    </row>
    <row r="131" spans="2:65" s="11" customFormat="1" ht="11.25" x14ac:dyDescent="0.2">
      <c r="B131" s="164"/>
      <c r="D131" s="126" t="s">
        <v>231</v>
      </c>
      <c r="E131" s="165" t="s">
        <v>1</v>
      </c>
      <c r="F131" s="166" t="s">
        <v>285</v>
      </c>
      <c r="H131" s="167">
        <v>8.1</v>
      </c>
      <c r="I131" s="168"/>
      <c r="L131" s="164"/>
      <c r="M131" s="169"/>
      <c r="T131" s="170"/>
      <c r="AT131" s="165" t="s">
        <v>231</v>
      </c>
      <c r="AU131" s="165" t="s">
        <v>80</v>
      </c>
      <c r="AV131" s="11" t="s">
        <v>80</v>
      </c>
      <c r="AW131" s="11" t="s">
        <v>32</v>
      </c>
      <c r="AX131" s="11" t="s">
        <v>70</v>
      </c>
      <c r="AY131" s="165" t="s">
        <v>119</v>
      </c>
    </row>
    <row r="132" spans="2:65" s="12" customFormat="1" ht="11.25" x14ac:dyDescent="0.2">
      <c r="B132" s="171"/>
      <c r="D132" s="126" t="s">
        <v>231</v>
      </c>
      <c r="E132" s="172" t="s">
        <v>206</v>
      </c>
      <c r="F132" s="173" t="s">
        <v>246</v>
      </c>
      <c r="H132" s="174">
        <v>18.45</v>
      </c>
      <c r="I132" s="175"/>
      <c r="L132" s="171"/>
      <c r="M132" s="176"/>
      <c r="T132" s="177"/>
      <c r="AT132" s="172" t="s">
        <v>231</v>
      </c>
      <c r="AU132" s="172" t="s">
        <v>80</v>
      </c>
      <c r="AV132" s="12" t="s">
        <v>120</v>
      </c>
      <c r="AW132" s="12" t="s">
        <v>32</v>
      </c>
      <c r="AX132" s="12" t="s">
        <v>78</v>
      </c>
      <c r="AY132" s="172" t="s">
        <v>119</v>
      </c>
    </row>
    <row r="133" spans="2:65" s="1" customFormat="1" ht="16.5" customHeight="1" x14ac:dyDescent="0.2">
      <c r="B133" s="28"/>
      <c r="C133" s="155" t="s">
        <v>157</v>
      </c>
      <c r="D133" s="155" t="s">
        <v>225</v>
      </c>
      <c r="E133" s="156" t="s">
        <v>286</v>
      </c>
      <c r="F133" s="157" t="s">
        <v>287</v>
      </c>
      <c r="G133" s="158" t="s">
        <v>260</v>
      </c>
      <c r="H133" s="159">
        <v>18.45</v>
      </c>
      <c r="I133" s="160"/>
      <c r="J133" s="161">
        <f>ROUND(I133*H133,2)</f>
        <v>0</v>
      </c>
      <c r="K133" s="157" t="s">
        <v>229</v>
      </c>
      <c r="L133" s="28"/>
      <c r="M133" s="162" t="s">
        <v>1</v>
      </c>
      <c r="N133" s="163" t="s">
        <v>41</v>
      </c>
      <c r="P133" s="123">
        <f>O133*H133</f>
        <v>0</v>
      </c>
      <c r="Q133" s="123">
        <v>0</v>
      </c>
      <c r="R133" s="123">
        <f>Q133*H133</f>
        <v>0</v>
      </c>
      <c r="S133" s="123">
        <v>0</v>
      </c>
      <c r="T133" s="124">
        <f>S133*H133</f>
        <v>0</v>
      </c>
      <c r="AR133" s="14" t="s">
        <v>120</v>
      </c>
      <c r="AT133" s="14" t="s">
        <v>225</v>
      </c>
      <c r="AU133" s="14" t="s">
        <v>80</v>
      </c>
      <c r="AY133" s="14" t="s">
        <v>119</v>
      </c>
      <c r="BE133" s="125">
        <f>IF(N133="základní",J133,0)</f>
        <v>0</v>
      </c>
      <c r="BF133" s="125">
        <f>IF(N133="snížená",J133,0)</f>
        <v>0</v>
      </c>
      <c r="BG133" s="125">
        <f>IF(N133="zákl. přenesená",J133,0)</f>
        <v>0</v>
      </c>
      <c r="BH133" s="125">
        <f>IF(N133="sníž. přenesená",J133,0)</f>
        <v>0</v>
      </c>
      <c r="BI133" s="125">
        <f>IF(N133="nulová",J133,0)</f>
        <v>0</v>
      </c>
      <c r="BJ133" s="14" t="s">
        <v>78</v>
      </c>
      <c r="BK133" s="125">
        <f>ROUND(I133*H133,2)</f>
        <v>0</v>
      </c>
      <c r="BL133" s="14" t="s">
        <v>120</v>
      </c>
      <c r="BM133" s="14" t="s">
        <v>288</v>
      </c>
    </row>
    <row r="134" spans="2:65" s="1" customFormat="1" ht="16.5" customHeight="1" x14ac:dyDescent="0.2">
      <c r="B134" s="28"/>
      <c r="C134" s="155" t="s">
        <v>161</v>
      </c>
      <c r="D134" s="155" t="s">
        <v>225</v>
      </c>
      <c r="E134" s="156" t="s">
        <v>289</v>
      </c>
      <c r="F134" s="157" t="s">
        <v>290</v>
      </c>
      <c r="G134" s="158" t="s">
        <v>260</v>
      </c>
      <c r="H134" s="159">
        <v>426.7</v>
      </c>
      <c r="I134" s="160"/>
      <c r="J134" s="161">
        <f>ROUND(I134*H134,2)</f>
        <v>0</v>
      </c>
      <c r="K134" s="157" t="s">
        <v>229</v>
      </c>
      <c r="L134" s="28"/>
      <c r="M134" s="162" t="s">
        <v>1</v>
      </c>
      <c r="N134" s="163" t="s">
        <v>41</v>
      </c>
      <c r="P134" s="123">
        <f>O134*H134</f>
        <v>0</v>
      </c>
      <c r="Q134" s="123">
        <v>0</v>
      </c>
      <c r="R134" s="123">
        <f>Q134*H134</f>
        <v>0</v>
      </c>
      <c r="S134" s="123">
        <v>0</v>
      </c>
      <c r="T134" s="124">
        <f>S134*H134</f>
        <v>0</v>
      </c>
      <c r="AR134" s="14" t="s">
        <v>120</v>
      </c>
      <c r="AT134" s="14" t="s">
        <v>225</v>
      </c>
      <c r="AU134" s="14" t="s">
        <v>80</v>
      </c>
      <c r="AY134" s="14" t="s">
        <v>119</v>
      </c>
      <c r="BE134" s="125">
        <f>IF(N134="základní",J134,0)</f>
        <v>0</v>
      </c>
      <c r="BF134" s="125">
        <f>IF(N134="snížená",J134,0)</f>
        <v>0</v>
      </c>
      <c r="BG134" s="125">
        <f>IF(N134="zákl. přenesená",J134,0)</f>
        <v>0</v>
      </c>
      <c r="BH134" s="125">
        <f>IF(N134="sníž. přenesená",J134,0)</f>
        <v>0</v>
      </c>
      <c r="BI134" s="125">
        <f>IF(N134="nulová",J134,0)</f>
        <v>0</v>
      </c>
      <c r="BJ134" s="14" t="s">
        <v>78</v>
      </c>
      <c r="BK134" s="125">
        <f>ROUND(I134*H134,2)</f>
        <v>0</v>
      </c>
      <c r="BL134" s="14" t="s">
        <v>120</v>
      </c>
      <c r="BM134" s="14" t="s">
        <v>291</v>
      </c>
    </row>
    <row r="135" spans="2:65" s="1" customFormat="1" ht="11.25" x14ac:dyDescent="0.2">
      <c r="B135" s="28"/>
      <c r="D135" s="126" t="s">
        <v>122</v>
      </c>
      <c r="F135" s="127" t="s">
        <v>290</v>
      </c>
      <c r="I135" s="81"/>
      <c r="L135" s="28"/>
      <c r="M135" s="128"/>
      <c r="T135" s="47"/>
      <c r="AT135" s="14" t="s">
        <v>122</v>
      </c>
      <c r="AU135" s="14" t="s">
        <v>80</v>
      </c>
    </row>
    <row r="136" spans="2:65" s="11" customFormat="1" ht="11.25" x14ac:dyDescent="0.2">
      <c r="B136" s="164"/>
      <c r="D136" s="126" t="s">
        <v>231</v>
      </c>
      <c r="E136" s="165" t="s">
        <v>1</v>
      </c>
      <c r="F136" s="166" t="s">
        <v>292</v>
      </c>
      <c r="H136" s="167">
        <v>426.7</v>
      </c>
      <c r="I136" s="168"/>
      <c r="L136" s="164"/>
      <c r="M136" s="169"/>
      <c r="T136" s="170"/>
      <c r="AT136" s="165" t="s">
        <v>231</v>
      </c>
      <c r="AU136" s="165" t="s">
        <v>80</v>
      </c>
      <c r="AV136" s="11" t="s">
        <v>80</v>
      </c>
      <c r="AW136" s="11" t="s">
        <v>32</v>
      </c>
      <c r="AX136" s="11" t="s">
        <v>78</v>
      </c>
      <c r="AY136" s="165" t="s">
        <v>119</v>
      </c>
    </row>
    <row r="137" spans="2:65" s="1" customFormat="1" ht="16.5" customHeight="1" x14ac:dyDescent="0.2">
      <c r="B137" s="28"/>
      <c r="C137" s="155" t="s">
        <v>165</v>
      </c>
      <c r="D137" s="155" t="s">
        <v>225</v>
      </c>
      <c r="E137" s="156" t="s">
        <v>293</v>
      </c>
      <c r="F137" s="157" t="s">
        <v>294</v>
      </c>
      <c r="G137" s="158" t="s">
        <v>260</v>
      </c>
      <c r="H137" s="159">
        <v>426.7</v>
      </c>
      <c r="I137" s="160"/>
      <c r="J137" s="161">
        <f>ROUND(I137*H137,2)</f>
        <v>0</v>
      </c>
      <c r="K137" s="157" t="s">
        <v>229</v>
      </c>
      <c r="L137" s="28"/>
      <c r="M137" s="162" t="s">
        <v>1</v>
      </c>
      <c r="N137" s="163" t="s">
        <v>41</v>
      </c>
      <c r="P137" s="123">
        <f>O137*H137</f>
        <v>0</v>
      </c>
      <c r="Q137" s="123">
        <v>0</v>
      </c>
      <c r="R137" s="123">
        <f>Q137*H137</f>
        <v>0</v>
      </c>
      <c r="S137" s="123">
        <v>0</v>
      </c>
      <c r="T137" s="124">
        <f>S137*H137</f>
        <v>0</v>
      </c>
      <c r="AR137" s="14" t="s">
        <v>120</v>
      </c>
      <c r="AT137" s="14" t="s">
        <v>225</v>
      </c>
      <c r="AU137" s="14" t="s">
        <v>80</v>
      </c>
      <c r="AY137" s="14" t="s">
        <v>119</v>
      </c>
      <c r="BE137" s="125">
        <f>IF(N137="základní",J137,0)</f>
        <v>0</v>
      </c>
      <c r="BF137" s="125">
        <f>IF(N137="snížená",J137,0)</f>
        <v>0</v>
      </c>
      <c r="BG137" s="125">
        <f>IF(N137="zákl. přenesená",J137,0)</f>
        <v>0</v>
      </c>
      <c r="BH137" s="125">
        <f>IF(N137="sníž. přenesená",J137,0)</f>
        <v>0</v>
      </c>
      <c r="BI137" s="125">
        <f>IF(N137="nulová",J137,0)</f>
        <v>0</v>
      </c>
      <c r="BJ137" s="14" t="s">
        <v>78</v>
      </c>
      <c r="BK137" s="125">
        <f>ROUND(I137*H137,2)</f>
        <v>0</v>
      </c>
      <c r="BL137" s="14" t="s">
        <v>120</v>
      </c>
      <c r="BM137" s="14" t="s">
        <v>295</v>
      </c>
    </row>
    <row r="138" spans="2:65" s="1" customFormat="1" ht="11.25" x14ac:dyDescent="0.2">
      <c r="B138" s="28"/>
      <c r="D138" s="126" t="s">
        <v>122</v>
      </c>
      <c r="F138" s="127" t="s">
        <v>294</v>
      </c>
      <c r="I138" s="81"/>
      <c r="L138" s="28"/>
      <c r="M138" s="128"/>
      <c r="T138" s="47"/>
      <c r="AT138" s="14" t="s">
        <v>122</v>
      </c>
      <c r="AU138" s="14" t="s">
        <v>80</v>
      </c>
    </row>
    <row r="139" spans="2:65" s="11" customFormat="1" ht="11.25" x14ac:dyDescent="0.2">
      <c r="B139" s="164"/>
      <c r="D139" s="126" t="s">
        <v>231</v>
      </c>
      <c r="E139" s="165" t="s">
        <v>1</v>
      </c>
      <c r="F139" s="166" t="s">
        <v>292</v>
      </c>
      <c r="H139" s="167">
        <v>426.7</v>
      </c>
      <c r="I139" s="168"/>
      <c r="L139" s="164"/>
      <c r="M139" s="169"/>
      <c r="T139" s="170"/>
      <c r="AT139" s="165" t="s">
        <v>231</v>
      </c>
      <c r="AU139" s="165" t="s">
        <v>80</v>
      </c>
      <c r="AV139" s="11" t="s">
        <v>80</v>
      </c>
      <c r="AW139" s="11" t="s">
        <v>32</v>
      </c>
      <c r="AX139" s="11" t="s">
        <v>78</v>
      </c>
      <c r="AY139" s="165" t="s">
        <v>119</v>
      </c>
    </row>
    <row r="140" spans="2:65" s="1" customFormat="1" ht="16.5" customHeight="1" x14ac:dyDescent="0.2">
      <c r="B140" s="28"/>
      <c r="C140" s="155" t="s">
        <v>169</v>
      </c>
      <c r="D140" s="155" t="s">
        <v>225</v>
      </c>
      <c r="E140" s="156" t="s">
        <v>296</v>
      </c>
      <c r="F140" s="157" t="s">
        <v>297</v>
      </c>
      <c r="G140" s="158" t="s">
        <v>298</v>
      </c>
      <c r="H140" s="159">
        <v>853.4</v>
      </c>
      <c r="I140" s="160"/>
      <c r="J140" s="161">
        <f>ROUND(I140*H140,2)</f>
        <v>0</v>
      </c>
      <c r="K140" s="157" t="s">
        <v>229</v>
      </c>
      <c r="L140" s="28"/>
      <c r="M140" s="162" t="s">
        <v>1</v>
      </c>
      <c r="N140" s="163" t="s">
        <v>41</v>
      </c>
      <c r="P140" s="123">
        <f>O140*H140</f>
        <v>0</v>
      </c>
      <c r="Q140" s="123">
        <v>0</v>
      </c>
      <c r="R140" s="123">
        <f>Q140*H140</f>
        <v>0</v>
      </c>
      <c r="S140" s="123">
        <v>0</v>
      </c>
      <c r="T140" s="124">
        <f>S140*H140</f>
        <v>0</v>
      </c>
      <c r="AR140" s="14" t="s">
        <v>120</v>
      </c>
      <c r="AT140" s="14" t="s">
        <v>225</v>
      </c>
      <c r="AU140" s="14" t="s">
        <v>80</v>
      </c>
      <c r="AY140" s="14" t="s">
        <v>119</v>
      </c>
      <c r="BE140" s="125">
        <f>IF(N140="základní",J140,0)</f>
        <v>0</v>
      </c>
      <c r="BF140" s="125">
        <f>IF(N140="snížená",J140,0)</f>
        <v>0</v>
      </c>
      <c r="BG140" s="125">
        <f>IF(N140="zákl. přenesená",J140,0)</f>
        <v>0</v>
      </c>
      <c r="BH140" s="125">
        <f>IF(N140="sníž. přenesená",J140,0)</f>
        <v>0</v>
      </c>
      <c r="BI140" s="125">
        <f>IF(N140="nulová",J140,0)</f>
        <v>0</v>
      </c>
      <c r="BJ140" s="14" t="s">
        <v>78</v>
      </c>
      <c r="BK140" s="125">
        <f>ROUND(I140*H140,2)</f>
        <v>0</v>
      </c>
      <c r="BL140" s="14" t="s">
        <v>120</v>
      </c>
      <c r="BM140" s="14" t="s">
        <v>299</v>
      </c>
    </row>
    <row r="141" spans="2:65" s="1" customFormat="1" ht="11.25" x14ac:dyDescent="0.2">
      <c r="B141" s="28"/>
      <c r="D141" s="126" t="s">
        <v>122</v>
      </c>
      <c r="F141" s="127" t="s">
        <v>297</v>
      </c>
      <c r="I141" s="81"/>
      <c r="L141" s="28"/>
      <c r="M141" s="128"/>
      <c r="T141" s="47"/>
      <c r="AT141" s="14" t="s">
        <v>122</v>
      </c>
      <c r="AU141" s="14" t="s">
        <v>80</v>
      </c>
    </row>
    <row r="142" spans="2:65" s="11" customFormat="1" ht="11.25" x14ac:dyDescent="0.2">
      <c r="B142" s="164"/>
      <c r="D142" s="126" t="s">
        <v>231</v>
      </c>
      <c r="E142" s="165" t="s">
        <v>1</v>
      </c>
      <c r="F142" s="166" t="s">
        <v>300</v>
      </c>
      <c r="H142" s="167">
        <v>853.4</v>
      </c>
      <c r="I142" s="168"/>
      <c r="L142" s="164"/>
      <c r="M142" s="169"/>
      <c r="T142" s="170"/>
      <c r="AT142" s="165" t="s">
        <v>231</v>
      </c>
      <c r="AU142" s="165" t="s">
        <v>80</v>
      </c>
      <c r="AV142" s="11" t="s">
        <v>80</v>
      </c>
      <c r="AW142" s="11" t="s">
        <v>32</v>
      </c>
      <c r="AX142" s="11" t="s">
        <v>78</v>
      </c>
      <c r="AY142" s="165" t="s">
        <v>119</v>
      </c>
    </row>
    <row r="143" spans="2:65" s="1" customFormat="1" ht="16.5" customHeight="1" x14ac:dyDescent="0.2">
      <c r="B143" s="28"/>
      <c r="C143" s="155" t="s">
        <v>8</v>
      </c>
      <c r="D143" s="155" t="s">
        <v>225</v>
      </c>
      <c r="E143" s="156" t="s">
        <v>301</v>
      </c>
      <c r="F143" s="157" t="s">
        <v>302</v>
      </c>
      <c r="G143" s="158" t="s">
        <v>228</v>
      </c>
      <c r="H143" s="159">
        <v>260</v>
      </c>
      <c r="I143" s="160"/>
      <c r="J143" s="161">
        <f>ROUND(I143*H143,2)</f>
        <v>0</v>
      </c>
      <c r="K143" s="157" t="s">
        <v>229</v>
      </c>
      <c r="L143" s="28"/>
      <c r="M143" s="162" t="s">
        <v>1</v>
      </c>
      <c r="N143" s="163" t="s">
        <v>41</v>
      </c>
      <c r="P143" s="123">
        <f>O143*H143</f>
        <v>0</v>
      </c>
      <c r="Q143" s="123">
        <v>0</v>
      </c>
      <c r="R143" s="123">
        <f>Q143*H143</f>
        <v>0</v>
      </c>
      <c r="S143" s="123">
        <v>0</v>
      </c>
      <c r="T143" s="124">
        <f>S143*H143</f>
        <v>0</v>
      </c>
      <c r="AR143" s="14" t="s">
        <v>120</v>
      </c>
      <c r="AT143" s="14" t="s">
        <v>225</v>
      </c>
      <c r="AU143" s="14" t="s">
        <v>80</v>
      </c>
      <c r="AY143" s="14" t="s">
        <v>119</v>
      </c>
      <c r="BE143" s="125">
        <f>IF(N143="základní",J143,0)</f>
        <v>0</v>
      </c>
      <c r="BF143" s="125">
        <f>IF(N143="snížená",J143,0)</f>
        <v>0</v>
      </c>
      <c r="BG143" s="125">
        <f>IF(N143="zákl. přenesená",J143,0)</f>
        <v>0</v>
      </c>
      <c r="BH143" s="125">
        <f>IF(N143="sníž. přenesená",J143,0)</f>
        <v>0</v>
      </c>
      <c r="BI143" s="125">
        <f>IF(N143="nulová",J143,0)</f>
        <v>0</v>
      </c>
      <c r="BJ143" s="14" t="s">
        <v>78</v>
      </c>
      <c r="BK143" s="125">
        <f>ROUND(I143*H143,2)</f>
        <v>0</v>
      </c>
      <c r="BL143" s="14" t="s">
        <v>120</v>
      </c>
      <c r="BM143" s="14" t="s">
        <v>303</v>
      </c>
    </row>
    <row r="144" spans="2:65" s="11" customFormat="1" ht="11.25" x14ac:dyDescent="0.2">
      <c r="B144" s="164"/>
      <c r="D144" s="126" t="s">
        <v>231</v>
      </c>
      <c r="E144" s="165" t="s">
        <v>1</v>
      </c>
      <c r="F144" s="166" t="s">
        <v>304</v>
      </c>
      <c r="H144" s="167">
        <v>260</v>
      </c>
      <c r="I144" s="168"/>
      <c r="L144" s="164"/>
      <c r="M144" s="169"/>
      <c r="T144" s="170"/>
      <c r="AT144" s="165" t="s">
        <v>231</v>
      </c>
      <c r="AU144" s="165" t="s">
        <v>80</v>
      </c>
      <c r="AV144" s="11" t="s">
        <v>80</v>
      </c>
      <c r="AW144" s="11" t="s">
        <v>32</v>
      </c>
      <c r="AX144" s="11" t="s">
        <v>78</v>
      </c>
      <c r="AY144" s="165" t="s">
        <v>119</v>
      </c>
    </row>
    <row r="145" spans="2:65" s="1" customFormat="1" ht="16.5" customHeight="1" x14ac:dyDescent="0.2">
      <c r="B145" s="28"/>
      <c r="C145" s="155" t="s">
        <v>177</v>
      </c>
      <c r="D145" s="155" t="s">
        <v>225</v>
      </c>
      <c r="E145" s="156" t="s">
        <v>305</v>
      </c>
      <c r="F145" s="157" t="s">
        <v>306</v>
      </c>
      <c r="G145" s="158" t="s">
        <v>228</v>
      </c>
      <c r="H145" s="159">
        <v>260</v>
      </c>
      <c r="I145" s="160"/>
      <c r="J145" s="161">
        <f>ROUND(I145*H145,2)</f>
        <v>0</v>
      </c>
      <c r="K145" s="157" t="s">
        <v>229</v>
      </c>
      <c r="L145" s="28"/>
      <c r="M145" s="162" t="s">
        <v>1</v>
      </c>
      <c r="N145" s="163" t="s">
        <v>41</v>
      </c>
      <c r="P145" s="123">
        <f>O145*H145</f>
        <v>0</v>
      </c>
      <c r="Q145" s="123">
        <v>0</v>
      </c>
      <c r="R145" s="123">
        <f>Q145*H145</f>
        <v>0</v>
      </c>
      <c r="S145" s="123">
        <v>0</v>
      </c>
      <c r="T145" s="124">
        <f>S145*H145</f>
        <v>0</v>
      </c>
      <c r="AR145" s="14" t="s">
        <v>120</v>
      </c>
      <c r="AT145" s="14" t="s">
        <v>225</v>
      </c>
      <c r="AU145" s="14" t="s">
        <v>80</v>
      </c>
      <c r="AY145" s="14" t="s">
        <v>119</v>
      </c>
      <c r="BE145" s="125">
        <f>IF(N145="základní",J145,0)</f>
        <v>0</v>
      </c>
      <c r="BF145" s="125">
        <f>IF(N145="snížená",J145,0)</f>
        <v>0</v>
      </c>
      <c r="BG145" s="125">
        <f>IF(N145="zákl. přenesená",J145,0)</f>
        <v>0</v>
      </c>
      <c r="BH145" s="125">
        <f>IF(N145="sníž. přenesená",J145,0)</f>
        <v>0</v>
      </c>
      <c r="BI145" s="125">
        <f>IF(N145="nulová",J145,0)</f>
        <v>0</v>
      </c>
      <c r="BJ145" s="14" t="s">
        <v>78</v>
      </c>
      <c r="BK145" s="125">
        <f>ROUND(I145*H145,2)</f>
        <v>0</v>
      </c>
      <c r="BL145" s="14" t="s">
        <v>120</v>
      </c>
      <c r="BM145" s="14" t="s">
        <v>307</v>
      </c>
    </row>
    <row r="146" spans="2:65" s="1" customFormat="1" ht="16.5" customHeight="1" x14ac:dyDescent="0.2">
      <c r="B146" s="28"/>
      <c r="C146" s="113" t="s">
        <v>181</v>
      </c>
      <c r="D146" s="113" t="s">
        <v>114</v>
      </c>
      <c r="E146" s="114" t="s">
        <v>308</v>
      </c>
      <c r="F146" s="115" t="s">
        <v>309</v>
      </c>
      <c r="G146" s="116" t="s">
        <v>310</v>
      </c>
      <c r="H146" s="117">
        <v>6.5</v>
      </c>
      <c r="I146" s="118"/>
      <c r="J146" s="119">
        <f>ROUND(I146*H146,2)</f>
        <v>0</v>
      </c>
      <c r="K146" s="115" t="s">
        <v>229</v>
      </c>
      <c r="L146" s="120"/>
      <c r="M146" s="121" t="s">
        <v>1</v>
      </c>
      <c r="N146" s="122" t="s">
        <v>41</v>
      </c>
      <c r="P146" s="123">
        <f>O146*H146</f>
        <v>0</v>
      </c>
      <c r="Q146" s="123">
        <v>1E-3</v>
      </c>
      <c r="R146" s="123">
        <f>Q146*H146</f>
        <v>6.5000000000000006E-3</v>
      </c>
      <c r="S146" s="123">
        <v>0</v>
      </c>
      <c r="T146" s="124">
        <f>S146*H146</f>
        <v>0</v>
      </c>
      <c r="AR146" s="14" t="s">
        <v>118</v>
      </c>
      <c r="AT146" s="14" t="s">
        <v>114</v>
      </c>
      <c r="AU146" s="14" t="s">
        <v>80</v>
      </c>
      <c r="AY146" s="14" t="s">
        <v>119</v>
      </c>
      <c r="BE146" s="125">
        <f>IF(N146="základní",J146,0)</f>
        <v>0</v>
      </c>
      <c r="BF146" s="125">
        <f>IF(N146="snížená",J146,0)</f>
        <v>0</v>
      </c>
      <c r="BG146" s="125">
        <f>IF(N146="zákl. přenesená",J146,0)</f>
        <v>0</v>
      </c>
      <c r="BH146" s="125">
        <f>IF(N146="sníž. přenesená",J146,0)</f>
        <v>0</v>
      </c>
      <c r="BI146" s="125">
        <f>IF(N146="nulová",J146,0)</f>
        <v>0</v>
      </c>
      <c r="BJ146" s="14" t="s">
        <v>78</v>
      </c>
      <c r="BK146" s="125">
        <f>ROUND(I146*H146,2)</f>
        <v>0</v>
      </c>
      <c r="BL146" s="14" t="s">
        <v>120</v>
      </c>
      <c r="BM146" s="14" t="s">
        <v>311</v>
      </c>
    </row>
    <row r="147" spans="2:65" s="1" customFormat="1" ht="11.25" x14ac:dyDescent="0.2">
      <c r="B147" s="28"/>
      <c r="D147" s="126" t="s">
        <v>122</v>
      </c>
      <c r="F147" s="127" t="s">
        <v>309</v>
      </c>
      <c r="I147" s="81"/>
      <c r="L147" s="28"/>
      <c r="M147" s="128"/>
      <c r="T147" s="47"/>
      <c r="AT147" s="14" t="s">
        <v>122</v>
      </c>
      <c r="AU147" s="14" t="s">
        <v>80</v>
      </c>
    </row>
    <row r="148" spans="2:65" s="1" customFormat="1" ht="16.5" customHeight="1" x14ac:dyDescent="0.2">
      <c r="B148" s="28"/>
      <c r="C148" s="155" t="s">
        <v>185</v>
      </c>
      <c r="D148" s="155" t="s">
        <v>225</v>
      </c>
      <c r="E148" s="156" t="s">
        <v>312</v>
      </c>
      <c r="F148" s="157" t="s">
        <v>313</v>
      </c>
      <c r="G148" s="158" t="s">
        <v>228</v>
      </c>
      <c r="H148" s="159">
        <v>655.55</v>
      </c>
      <c r="I148" s="160"/>
      <c r="J148" s="161">
        <f>ROUND(I148*H148,2)</f>
        <v>0</v>
      </c>
      <c r="K148" s="157" t="s">
        <v>229</v>
      </c>
      <c r="L148" s="28"/>
      <c r="M148" s="162" t="s">
        <v>1</v>
      </c>
      <c r="N148" s="163" t="s">
        <v>41</v>
      </c>
      <c r="P148" s="123">
        <f>O148*H148</f>
        <v>0</v>
      </c>
      <c r="Q148" s="123">
        <v>0</v>
      </c>
      <c r="R148" s="123">
        <f>Q148*H148</f>
        <v>0</v>
      </c>
      <c r="S148" s="123">
        <v>0</v>
      </c>
      <c r="T148" s="124">
        <f>S148*H148</f>
        <v>0</v>
      </c>
      <c r="AR148" s="14" t="s">
        <v>120</v>
      </c>
      <c r="AT148" s="14" t="s">
        <v>225</v>
      </c>
      <c r="AU148" s="14" t="s">
        <v>80</v>
      </c>
      <c r="AY148" s="14" t="s">
        <v>119</v>
      </c>
      <c r="BE148" s="125">
        <f>IF(N148="základní",J148,0)</f>
        <v>0</v>
      </c>
      <c r="BF148" s="125">
        <f>IF(N148="snížená",J148,0)</f>
        <v>0</v>
      </c>
      <c r="BG148" s="125">
        <f>IF(N148="zákl. přenesená",J148,0)</f>
        <v>0</v>
      </c>
      <c r="BH148" s="125">
        <f>IF(N148="sníž. přenesená",J148,0)</f>
        <v>0</v>
      </c>
      <c r="BI148" s="125">
        <f>IF(N148="nulová",J148,0)</f>
        <v>0</v>
      </c>
      <c r="BJ148" s="14" t="s">
        <v>78</v>
      </c>
      <c r="BK148" s="125">
        <f>ROUND(I148*H148,2)</f>
        <v>0</v>
      </c>
      <c r="BL148" s="14" t="s">
        <v>120</v>
      </c>
      <c r="BM148" s="14" t="s">
        <v>314</v>
      </c>
    </row>
    <row r="149" spans="2:65" s="1" customFormat="1" ht="11.25" x14ac:dyDescent="0.2">
      <c r="B149" s="28"/>
      <c r="D149" s="126" t="s">
        <v>122</v>
      </c>
      <c r="F149" s="127" t="s">
        <v>313</v>
      </c>
      <c r="I149" s="81"/>
      <c r="L149" s="28"/>
      <c r="M149" s="128"/>
      <c r="T149" s="47"/>
      <c r="AT149" s="14" t="s">
        <v>122</v>
      </c>
      <c r="AU149" s="14" t="s">
        <v>80</v>
      </c>
    </row>
    <row r="150" spans="2:65" s="11" customFormat="1" ht="11.25" x14ac:dyDescent="0.2">
      <c r="B150" s="164"/>
      <c r="D150" s="126" t="s">
        <v>231</v>
      </c>
      <c r="E150" s="165" t="s">
        <v>1</v>
      </c>
      <c r="F150" s="166" t="s">
        <v>315</v>
      </c>
      <c r="H150" s="167">
        <v>655.55</v>
      </c>
      <c r="I150" s="168"/>
      <c r="L150" s="164"/>
      <c r="M150" s="169"/>
      <c r="T150" s="170"/>
      <c r="AT150" s="165" t="s">
        <v>231</v>
      </c>
      <c r="AU150" s="165" t="s">
        <v>80</v>
      </c>
      <c r="AV150" s="11" t="s">
        <v>80</v>
      </c>
      <c r="AW150" s="11" t="s">
        <v>32</v>
      </c>
      <c r="AX150" s="11" t="s">
        <v>78</v>
      </c>
      <c r="AY150" s="165" t="s">
        <v>119</v>
      </c>
    </row>
    <row r="151" spans="2:65" s="10" customFormat="1" ht="22.9" customHeight="1" x14ac:dyDescent="0.2">
      <c r="B151" s="143"/>
      <c r="D151" s="144" t="s">
        <v>69</v>
      </c>
      <c r="E151" s="153" t="s">
        <v>80</v>
      </c>
      <c r="F151" s="153" t="s">
        <v>316</v>
      </c>
      <c r="I151" s="146"/>
      <c r="J151" s="154">
        <f>BK151</f>
        <v>0</v>
      </c>
      <c r="L151" s="143"/>
      <c r="M151" s="148"/>
      <c r="P151" s="149">
        <f>SUM(P152:P160)</f>
        <v>0</v>
      </c>
      <c r="R151" s="149">
        <f>SUM(R152:R160)</f>
        <v>3.381E-2</v>
      </c>
      <c r="T151" s="150">
        <f>SUM(T152:T160)</f>
        <v>0</v>
      </c>
      <c r="AR151" s="144" t="s">
        <v>78</v>
      </c>
      <c r="AT151" s="151" t="s">
        <v>69</v>
      </c>
      <c r="AU151" s="151" t="s">
        <v>78</v>
      </c>
      <c r="AY151" s="144" t="s">
        <v>119</v>
      </c>
      <c r="BK151" s="152">
        <f>SUM(BK152:BK160)</f>
        <v>0</v>
      </c>
    </row>
    <row r="152" spans="2:65" s="1" customFormat="1" ht="16.5" customHeight="1" x14ac:dyDescent="0.2">
      <c r="B152" s="28"/>
      <c r="C152" s="155" t="s">
        <v>189</v>
      </c>
      <c r="D152" s="155" t="s">
        <v>225</v>
      </c>
      <c r="E152" s="156" t="s">
        <v>317</v>
      </c>
      <c r="F152" s="157" t="s">
        <v>318</v>
      </c>
      <c r="G152" s="158" t="s">
        <v>260</v>
      </c>
      <c r="H152" s="159">
        <v>8.2799999999999994</v>
      </c>
      <c r="I152" s="160"/>
      <c r="J152" s="161">
        <f>ROUND(I152*H152,2)</f>
        <v>0</v>
      </c>
      <c r="K152" s="157" t="s">
        <v>229</v>
      </c>
      <c r="L152" s="28"/>
      <c r="M152" s="162" t="s">
        <v>1</v>
      </c>
      <c r="N152" s="163" t="s">
        <v>41</v>
      </c>
      <c r="P152" s="123">
        <f>O152*H152</f>
        <v>0</v>
      </c>
      <c r="Q152" s="123">
        <v>0</v>
      </c>
      <c r="R152" s="123">
        <f>Q152*H152</f>
        <v>0</v>
      </c>
      <c r="S152" s="123">
        <v>0</v>
      </c>
      <c r="T152" s="124">
        <f>S152*H152</f>
        <v>0</v>
      </c>
      <c r="AR152" s="14" t="s">
        <v>120</v>
      </c>
      <c r="AT152" s="14" t="s">
        <v>225</v>
      </c>
      <c r="AU152" s="14" t="s">
        <v>80</v>
      </c>
      <c r="AY152" s="14" t="s">
        <v>119</v>
      </c>
      <c r="BE152" s="125">
        <f>IF(N152="základní",J152,0)</f>
        <v>0</v>
      </c>
      <c r="BF152" s="125">
        <f>IF(N152="snížená",J152,0)</f>
        <v>0</v>
      </c>
      <c r="BG152" s="125">
        <f>IF(N152="zákl. přenesená",J152,0)</f>
        <v>0</v>
      </c>
      <c r="BH152" s="125">
        <f>IF(N152="sníž. přenesená",J152,0)</f>
        <v>0</v>
      </c>
      <c r="BI152" s="125">
        <f>IF(N152="nulová",J152,0)</f>
        <v>0</v>
      </c>
      <c r="BJ152" s="14" t="s">
        <v>78</v>
      </c>
      <c r="BK152" s="125">
        <f>ROUND(I152*H152,2)</f>
        <v>0</v>
      </c>
      <c r="BL152" s="14" t="s">
        <v>120</v>
      </c>
      <c r="BM152" s="14" t="s">
        <v>319</v>
      </c>
    </row>
    <row r="153" spans="2:65" s="1" customFormat="1" ht="11.25" x14ac:dyDescent="0.2">
      <c r="B153" s="28"/>
      <c r="D153" s="126" t="s">
        <v>122</v>
      </c>
      <c r="F153" s="127" t="s">
        <v>318</v>
      </c>
      <c r="I153" s="81"/>
      <c r="L153" s="28"/>
      <c r="M153" s="128"/>
      <c r="T153" s="47"/>
      <c r="AT153" s="14" t="s">
        <v>122</v>
      </c>
      <c r="AU153" s="14" t="s">
        <v>80</v>
      </c>
    </row>
    <row r="154" spans="2:65" s="11" customFormat="1" ht="11.25" x14ac:dyDescent="0.2">
      <c r="B154" s="164"/>
      <c r="D154" s="126" t="s">
        <v>231</v>
      </c>
      <c r="E154" s="165" t="s">
        <v>1</v>
      </c>
      <c r="F154" s="166" t="s">
        <v>320</v>
      </c>
      <c r="H154" s="167">
        <v>8.2799999999999994</v>
      </c>
      <c r="I154" s="168"/>
      <c r="L154" s="164"/>
      <c r="M154" s="169"/>
      <c r="T154" s="170"/>
      <c r="AT154" s="165" t="s">
        <v>231</v>
      </c>
      <c r="AU154" s="165" t="s">
        <v>80</v>
      </c>
      <c r="AV154" s="11" t="s">
        <v>80</v>
      </c>
      <c r="AW154" s="11" t="s">
        <v>32</v>
      </c>
      <c r="AX154" s="11" t="s">
        <v>78</v>
      </c>
      <c r="AY154" s="165" t="s">
        <v>119</v>
      </c>
    </row>
    <row r="155" spans="2:65" s="1" customFormat="1" ht="16.5" customHeight="1" x14ac:dyDescent="0.2">
      <c r="B155" s="28"/>
      <c r="C155" s="155" t="s">
        <v>193</v>
      </c>
      <c r="D155" s="155" t="s">
        <v>225</v>
      </c>
      <c r="E155" s="156" t="s">
        <v>321</v>
      </c>
      <c r="F155" s="157" t="s">
        <v>322</v>
      </c>
      <c r="G155" s="158" t="s">
        <v>260</v>
      </c>
      <c r="H155" s="159">
        <v>1.0349999999999999</v>
      </c>
      <c r="I155" s="160"/>
      <c r="J155" s="161">
        <f>ROUND(I155*H155,2)</f>
        <v>0</v>
      </c>
      <c r="K155" s="157" t="s">
        <v>229</v>
      </c>
      <c r="L155" s="28"/>
      <c r="M155" s="162" t="s">
        <v>1</v>
      </c>
      <c r="N155" s="163" t="s">
        <v>41</v>
      </c>
      <c r="P155" s="123">
        <f>O155*H155</f>
        <v>0</v>
      </c>
      <c r="Q155" s="123">
        <v>0</v>
      </c>
      <c r="R155" s="123">
        <f>Q155*H155</f>
        <v>0</v>
      </c>
      <c r="S155" s="123">
        <v>0</v>
      </c>
      <c r="T155" s="124">
        <f>S155*H155</f>
        <v>0</v>
      </c>
      <c r="AR155" s="14" t="s">
        <v>120</v>
      </c>
      <c r="AT155" s="14" t="s">
        <v>225</v>
      </c>
      <c r="AU155" s="14" t="s">
        <v>80</v>
      </c>
      <c r="AY155" s="14" t="s">
        <v>119</v>
      </c>
      <c r="BE155" s="125">
        <f>IF(N155="základní",J155,0)</f>
        <v>0</v>
      </c>
      <c r="BF155" s="125">
        <f>IF(N155="snížená",J155,0)</f>
        <v>0</v>
      </c>
      <c r="BG155" s="125">
        <f>IF(N155="zákl. přenesená",J155,0)</f>
        <v>0</v>
      </c>
      <c r="BH155" s="125">
        <f>IF(N155="sníž. přenesená",J155,0)</f>
        <v>0</v>
      </c>
      <c r="BI155" s="125">
        <f>IF(N155="nulová",J155,0)</f>
        <v>0</v>
      </c>
      <c r="BJ155" s="14" t="s">
        <v>78</v>
      </c>
      <c r="BK155" s="125">
        <f>ROUND(I155*H155,2)</f>
        <v>0</v>
      </c>
      <c r="BL155" s="14" t="s">
        <v>120</v>
      </c>
      <c r="BM155" s="14" t="s">
        <v>323</v>
      </c>
    </row>
    <row r="156" spans="2:65" s="1" customFormat="1" ht="11.25" x14ac:dyDescent="0.2">
      <c r="B156" s="28"/>
      <c r="D156" s="126" t="s">
        <v>122</v>
      </c>
      <c r="F156" s="127" t="s">
        <v>322</v>
      </c>
      <c r="I156" s="81"/>
      <c r="L156" s="28"/>
      <c r="M156" s="128"/>
      <c r="T156" s="47"/>
      <c r="AT156" s="14" t="s">
        <v>122</v>
      </c>
      <c r="AU156" s="14" t="s">
        <v>80</v>
      </c>
    </row>
    <row r="157" spans="2:65" s="11" customFormat="1" ht="11.25" x14ac:dyDescent="0.2">
      <c r="B157" s="164"/>
      <c r="D157" s="126" t="s">
        <v>231</v>
      </c>
      <c r="E157" s="165" t="s">
        <v>1</v>
      </c>
      <c r="F157" s="166" t="s">
        <v>324</v>
      </c>
      <c r="H157" s="167">
        <v>1.0349999999999999</v>
      </c>
      <c r="I157" s="168"/>
      <c r="L157" s="164"/>
      <c r="M157" s="169"/>
      <c r="T157" s="170"/>
      <c r="AT157" s="165" t="s">
        <v>231</v>
      </c>
      <c r="AU157" s="165" t="s">
        <v>80</v>
      </c>
      <c r="AV157" s="11" t="s">
        <v>80</v>
      </c>
      <c r="AW157" s="11" t="s">
        <v>32</v>
      </c>
      <c r="AX157" s="11" t="s">
        <v>78</v>
      </c>
      <c r="AY157" s="165" t="s">
        <v>119</v>
      </c>
    </row>
    <row r="158" spans="2:65" s="1" customFormat="1" ht="16.5" customHeight="1" x14ac:dyDescent="0.2">
      <c r="B158" s="28"/>
      <c r="C158" s="155" t="s">
        <v>7</v>
      </c>
      <c r="D158" s="155" t="s">
        <v>225</v>
      </c>
      <c r="E158" s="156" t="s">
        <v>325</v>
      </c>
      <c r="F158" s="157" t="s">
        <v>326</v>
      </c>
      <c r="G158" s="158" t="s">
        <v>253</v>
      </c>
      <c r="H158" s="159">
        <v>69</v>
      </c>
      <c r="I158" s="160"/>
      <c r="J158" s="161">
        <f>ROUND(I158*H158,2)</f>
        <v>0</v>
      </c>
      <c r="K158" s="157" t="s">
        <v>229</v>
      </c>
      <c r="L158" s="28"/>
      <c r="M158" s="162" t="s">
        <v>1</v>
      </c>
      <c r="N158" s="163" t="s">
        <v>41</v>
      </c>
      <c r="P158" s="123">
        <f>O158*H158</f>
        <v>0</v>
      </c>
      <c r="Q158" s="123">
        <v>4.8999999999999998E-4</v>
      </c>
      <c r="R158" s="123">
        <f>Q158*H158</f>
        <v>3.381E-2</v>
      </c>
      <c r="S158" s="123">
        <v>0</v>
      </c>
      <c r="T158" s="124">
        <f>S158*H158</f>
        <v>0</v>
      </c>
      <c r="AR158" s="14" t="s">
        <v>120</v>
      </c>
      <c r="AT158" s="14" t="s">
        <v>225</v>
      </c>
      <c r="AU158" s="14" t="s">
        <v>80</v>
      </c>
      <c r="AY158" s="14" t="s">
        <v>119</v>
      </c>
      <c r="BE158" s="125">
        <f>IF(N158="základní",J158,0)</f>
        <v>0</v>
      </c>
      <c r="BF158" s="125">
        <f>IF(N158="snížená",J158,0)</f>
        <v>0</v>
      </c>
      <c r="BG158" s="125">
        <f>IF(N158="zákl. přenesená",J158,0)</f>
        <v>0</v>
      </c>
      <c r="BH158" s="125">
        <f>IF(N158="sníž. přenesená",J158,0)</f>
        <v>0</v>
      </c>
      <c r="BI158" s="125">
        <f>IF(N158="nulová",J158,0)</f>
        <v>0</v>
      </c>
      <c r="BJ158" s="14" t="s">
        <v>78</v>
      </c>
      <c r="BK158" s="125">
        <f>ROUND(I158*H158,2)</f>
        <v>0</v>
      </c>
      <c r="BL158" s="14" t="s">
        <v>120</v>
      </c>
      <c r="BM158" s="14" t="s">
        <v>327</v>
      </c>
    </row>
    <row r="159" spans="2:65" s="11" customFormat="1" ht="11.25" x14ac:dyDescent="0.2">
      <c r="B159" s="164"/>
      <c r="D159" s="126" t="s">
        <v>231</v>
      </c>
      <c r="E159" s="165" t="s">
        <v>1</v>
      </c>
      <c r="F159" s="166" t="s">
        <v>328</v>
      </c>
      <c r="H159" s="167">
        <v>69</v>
      </c>
      <c r="I159" s="168"/>
      <c r="L159" s="164"/>
      <c r="M159" s="169"/>
      <c r="T159" s="170"/>
      <c r="AT159" s="165" t="s">
        <v>231</v>
      </c>
      <c r="AU159" s="165" t="s">
        <v>80</v>
      </c>
      <c r="AV159" s="11" t="s">
        <v>80</v>
      </c>
      <c r="AW159" s="11" t="s">
        <v>32</v>
      </c>
      <c r="AX159" s="11" t="s">
        <v>70</v>
      </c>
      <c r="AY159" s="165" t="s">
        <v>119</v>
      </c>
    </row>
    <row r="160" spans="2:65" s="12" customFormat="1" ht="11.25" x14ac:dyDescent="0.2">
      <c r="B160" s="171"/>
      <c r="D160" s="126" t="s">
        <v>231</v>
      </c>
      <c r="E160" s="172" t="s">
        <v>202</v>
      </c>
      <c r="F160" s="173" t="s">
        <v>246</v>
      </c>
      <c r="H160" s="174">
        <v>69</v>
      </c>
      <c r="I160" s="175"/>
      <c r="L160" s="171"/>
      <c r="M160" s="176"/>
      <c r="T160" s="177"/>
      <c r="AT160" s="172" t="s">
        <v>231</v>
      </c>
      <c r="AU160" s="172" t="s">
        <v>80</v>
      </c>
      <c r="AV160" s="12" t="s">
        <v>120</v>
      </c>
      <c r="AW160" s="12" t="s">
        <v>32</v>
      </c>
      <c r="AX160" s="12" t="s">
        <v>78</v>
      </c>
      <c r="AY160" s="172" t="s">
        <v>119</v>
      </c>
    </row>
    <row r="161" spans="2:65" s="10" customFormat="1" ht="22.9" customHeight="1" x14ac:dyDescent="0.2">
      <c r="B161" s="143"/>
      <c r="D161" s="144" t="s">
        <v>69</v>
      </c>
      <c r="E161" s="153" t="s">
        <v>134</v>
      </c>
      <c r="F161" s="153" t="s">
        <v>329</v>
      </c>
      <c r="I161" s="146"/>
      <c r="J161" s="154">
        <f>BK161</f>
        <v>0</v>
      </c>
      <c r="L161" s="143"/>
      <c r="M161" s="148"/>
      <c r="P161" s="149">
        <f>SUM(P162:P205)</f>
        <v>0</v>
      </c>
      <c r="R161" s="149">
        <f>SUM(R162:R205)</f>
        <v>160.25493599999999</v>
      </c>
      <c r="T161" s="150">
        <f>SUM(T162:T205)</f>
        <v>0</v>
      </c>
      <c r="AR161" s="144" t="s">
        <v>78</v>
      </c>
      <c r="AT161" s="151" t="s">
        <v>69</v>
      </c>
      <c r="AU161" s="151" t="s">
        <v>78</v>
      </c>
      <c r="AY161" s="144" t="s">
        <v>119</v>
      </c>
      <c r="BK161" s="152">
        <f>SUM(BK162:BK205)</f>
        <v>0</v>
      </c>
    </row>
    <row r="162" spans="2:65" s="1" customFormat="1" ht="16.5" customHeight="1" x14ac:dyDescent="0.2">
      <c r="B162" s="28"/>
      <c r="C162" s="155" t="s">
        <v>330</v>
      </c>
      <c r="D162" s="155" t="s">
        <v>225</v>
      </c>
      <c r="E162" s="156" t="s">
        <v>331</v>
      </c>
      <c r="F162" s="157" t="s">
        <v>332</v>
      </c>
      <c r="G162" s="158" t="s">
        <v>228</v>
      </c>
      <c r="H162" s="159">
        <v>381</v>
      </c>
      <c r="I162" s="160"/>
      <c r="J162" s="161">
        <f>ROUND(I162*H162,2)</f>
        <v>0</v>
      </c>
      <c r="K162" s="157" t="s">
        <v>229</v>
      </c>
      <c r="L162" s="28"/>
      <c r="M162" s="162" t="s">
        <v>1</v>
      </c>
      <c r="N162" s="163" t="s">
        <v>41</v>
      </c>
      <c r="P162" s="123">
        <f>O162*H162</f>
        <v>0</v>
      </c>
      <c r="Q162" s="123">
        <v>0</v>
      </c>
      <c r="R162" s="123">
        <f>Q162*H162</f>
        <v>0</v>
      </c>
      <c r="S162" s="123">
        <v>0</v>
      </c>
      <c r="T162" s="124">
        <f>S162*H162</f>
        <v>0</v>
      </c>
      <c r="AR162" s="14" t="s">
        <v>120</v>
      </c>
      <c r="AT162" s="14" t="s">
        <v>225</v>
      </c>
      <c r="AU162" s="14" t="s">
        <v>80</v>
      </c>
      <c r="AY162" s="14" t="s">
        <v>119</v>
      </c>
      <c r="BE162" s="125">
        <f>IF(N162="základní",J162,0)</f>
        <v>0</v>
      </c>
      <c r="BF162" s="125">
        <f>IF(N162="snížená",J162,0)</f>
        <v>0</v>
      </c>
      <c r="BG162" s="125">
        <f>IF(N162="zákl. přenesená",J162,0)</f>
        <v>0</v>
      </c>
      <c r="BH162" s="125">
        <f>IF(N162="sníž. přenesená",J162,0)</f>
        <v>0</v>
      </c>
      <c r="BI162" s="125">
        <f>IF(N162="nulová",J162,0)</f>
        <v>0</v>
      </c>
      <c r="BJ162" s="14" t="s">
        <v>78</v>
      </c>
      <c r="BK162" s="125">
        <f>ROUND(I162*H162,2)</f>
        <v>0</v>
      </c>
      <c r="BL162" s="14" t="s">
        <v>120</v>
      </c>
      <c r="BM162" s="14" t="s">
        <v>333</v>
      </c>
    </row>
    <row r="163" spans="2:65" s="1" customFormat="1" ht="11.25" x14ac:dyDescent="0.2">
      <c r="B163" s="28"/>
      <c r="D163" s="126" t="s">
        <v>122</v>
      </c>
      <c r="F163" s="127" t="s">
        <v>332</v>
      </c>
      <c r="I163" s="81"/>
      <c r="L163" s="28"/>
      <c r="M163" s="128"/>
      <c r="T163" s="47"/>
      <c r="AT163" s="14" t="s">
        <v>122</v>
      </c>
      <c r="AU163" s="14" t="s">
        <v>80</v>
      </c>
    </row>
    <row r="164" spans="2:65" s="11" customFormat="1" ht="11.25" x14ac:dyDescent="0.2">
      <c r="B164" s="164"/>
      <c r="D164" s="126" t="s">
        <v>231</v>
      </c>
      <c r="E164" s="165" t="s">
        <v>1</v>
      </c>
      <c r="F164" s="166" t="s">
        <v>334</v>
      </c>
      <c r="H164" s="167">
        <v>381</v>
      </c>
      <c r="I164" s="168"/>
      <c r="L164" s="164"/>
      <c r="M164" s="169"/>
      <c r="T164" s="170"/>
      <c r="AT164" s="165" t="s">
        <v>231</v>
      </c>
      <c r="AU164" s="165" t="s">
        <v>80</v>
      </c>
      <c r="AV164" s="11" t="s">
        <v>80</v>
      </c>
      <c r="AW164" s="11" t="s">
        <v>32</v>
      </c>
      <c r="AX164" s="11" t="s">
        <v>70</v>
      </c>
      <c r="AY164" s="165" t="s">
        <v>119</v>
      </c>
    </row>
    <row r="165" spans="2:65" s="12" customFormat="1" ht="11.25" x14ac:dyDescent="0.2">
      <c r="B165" s="171"/>
      <c r="D165" s="126" t="s">
        <v>231</v>
      </c>
      <c r="E165" s="172" t="s">
        <v>1</v>
      </c>
      <c r="F165" s="173" t="s">
        <v>246</v>
      </c>
      <c r="H165" s="174">
        <v>381</v>
      </c>
      <c r="I165" s="175"/>
      <c r="L165" s="171"/>
      <c r="M165" s="176"/>
      <c r="T165" s="177"/>
      <c r="AT165" s="172" t="s">
        <v>231</v>
      </c>
      <c r="AU165" s="172" t="s">
        <v>80</v>
      </c>
      <c r="AV165" s="12" t="s">
        <v>120</v>
      </c>
      <c r="AW165" s="12" t="s">
        <v>32</v>
      </c>
      <c r="AX165" s="12" t="s">
        <v>78</v>
      </c>
      <c r="AY165" s="172" t="s">
        <v>119</v>
      </c>
    </row>
    <row r="166" spans="2:65" s="1" customFormat="1" ht="16.5" customHeight="1" x14ac:dyDescent="0.2">
      <c r="B166" s="28"/>
      <c r="C166" s="155" t="s">
        <v>335</v>
      </c>
      <c r="D166" s="155" t="s">
        <v>225</v>
      </c>
      <c r="E166" s="156" t="s">
        <v>336</v>
      </c>
      <c r="F166" s="157" t="s">
        <v>337</v>
      </c>
      <c r="G166" s="158" t="s">
        <v>228</v>
      </c>
      <c r="H166" s="159">
        <v>844.55</v>
      </c>
      <c r="I166" s="160"/>
      <c r="J166" s="161">
        <f>ROUND(I166*H166,2)</f>
        <v>0</v>
      </c>
      <c r="K166" s="157" t="s">
        <v>229</v>
      </c>
      <c r="L166" s="28"/>
      <c r="M166" s="162" t="s">
        <v>1</v>
      </c>
      <c r="N166" s="163" t="s">
        <v>41</v>
      </c>
      <c r="P166" s="123">
        <f>O166*H166</f>
        <v>0</v>
      </c>
      <c r="Q166" s="123">
        <v>0</v>
      </c>
      <c r="R166" s="123">
        <f>Q166*H166</f>
        <v>0</v>
      </c>
      <c r="S166" s="123">
        <v>0</v>
      </c>
      <c r="T166" s="124">
        <f>S166*H166</f>
        <v>0</v>
      </c>
      <c r="AR166" s="14" t="s">
        <v>120</v>
      </c>
      <c r="AT166" s="14" t="s">
        <v>225</v>
      </c>
      <c r="AU166" s="14" t="s">
        <v>80</v>
      </c>
      <c r="AY166" s="14" t="s">
        <v>119</v>
      </c>
      <c r="BE166" s="125">
        <f>IF(N166="základní",J166,0)</f>
        <v>0</v>
      </c>
      <c r="BF166" s="125">
        <f>IF(N166="snížená",J166,0)</f>
        <v>0</v>
      </c>
      <c r="BG166" s="125">
        <f>IF(N166="zákl. přenesená",J166,0)</f>
        <v>0</v>
      </c>
      <c r="BH166" s="125">
        <f>IF(N166="sníž. přenesená",J166,0)</f>
        <v>0</v>
      </c>
      <c r="BI166" s="125">
        <f>IF(N166="nulová",J166,0)</f>
        <v>0</v>
      </c>
      <c r="BJ166" s="14" t="s">
        <v>78</v>
      </c>
      <c r="BK166" s="125">
        <f>ROUND(I166*H166,2)</f>
        <v>0</v>
      </c>
      <c r="BL166" s="14" t="s">
        <v>120</v>
      </c>
      <c r="BM166" s="14" t="s">
        <v>338</v>
      </c>
    </row>
    <row r="167" spans="2:65" s="1" customFormat="1" ht="11.25" x14ac:dyDescent="0.2">
      <c r="B167" s="28"/>
      <c r="D167" s="126" t="s">
        <v>122</v>
      </c>
      <c r="F167" s="127" t="s">
        <v>337</v>
      </c>
      <c r="I167" s="81"/>
      <c r="L167" s="28"/>
      <c r="M167" s="128"/>
      <c r="T167" s="47"/>
      <c r="AT167" s="14" t="s">
        <v>122</v>
      </c>
      <c r="AU167" s="14" t="s">
        <v>80</v>
      </c>
    </row>
    <row r="168" spans="2:65" s="11" customFormat="1" ht="11.25" x14ac:dyDescent="0.2">
      <c r="B168" s="164"/>
      <c r="D168" s="126" t="s">
        <v>231</v>
      </c>
      <c r="E168" s="165" t="s">
        <v>1</v>
      </c>
      <c r="F168" s="166" t="s">
        <v>334</v>
      </c>
      <c r="H168" s="167">
        <v>381</v>
      </c>
      <c r="I168" s="168"/>
      <c r="L168" s="164"/>
      <c r="M168" s="169"/>
      <c r="T168" s="170"/>
      <c r="AT168" s="165" t="s">
        <v>231</v>
      </c>
      <c r="AU168" s="165" t="s">
        <v>80</v>
      </c>
      <c r="AV168" s="11" t="s">
        <v>80</v>
      </c>
      <c r="AW168" s="11" t="s">
        <v>32</v>
      </c>
      <c r="AX168" s="11" t="s">
        <v>70</v>
      </c>
      <c r="AY168" s="165" t="s">
        <v>119</v>
      </c>
    </row>
    <row r="169" spans="2:65" s="11" customFormat="1" ht="11.25" x14ac:dyDescent="0.2">
      <c r="B169" s="164"/>
      <c r="D169" s="126" t="s">
        <v>231</v>
      </c>
      <c r="E169" s="165" t="s">
        <v>1</v>
      </c>
      <c r="F169" s="166" t="s">
        <v>339</v>
      </c>
      <c r="H169" s="167">
        <v>43.05</v>
      </c>
      <c r="I169" s="168"/>
      <c r="L169" s="164"/>
      <c r="M169" s="169"/>
      <c r="T169" s="170"/>
      <c r="AT169" s="165" t="s">
        <v>231</v>
      </c>
      <c r="AU169" s="165" t="s">
        <v>80</v>
      </c>
      <c r="AV169" s="11" t="s">
        <v>80</v>
      </c>
      <c r="AW169" s="11" t="s">
        <v>32</v>
      </c>
      <c r="AX169" s="11" t="s">
        <v>70</v>
      </c>
      <c r="AY169" s="165" t="s">
        <v>119</v>
      </c>
    </row>
    <row r="170" spans="2:65" s="11" customFormat="1" ht="11.25" x14ac:dyDescent="0.2">
      <c r="B170" s="164"/>
      <c r="D170" s="126" t="s">
        <v>231</v>
      </c>
      <c r="E170" s="165" t="s">
        <v>1</v>
      </c>
      <c r="F170" s="166" t="s">
        <v>340</v>
      </c>
      <c r="H170" s="167">
        <v>42.5</v>
      </c>
      <c r="I170" s="168"/>
      <c r="L170" s="164"/>
      <c r="M170" s="169"/>
      <c r="T170" s="170"/>
      <c r="AT170" s="165" t="s">
        <v>231</v>
      </c>
      <c r="AU170" s="165" t="s">
        <v>80</v>
      </c>
      <c r="AV170" s="11" t="s">
        <v>80</v>
      </c>
      <c r="AW170" s="11" t="s">
        <v>32</v>
      </c>
      <c r="AX170" s="11" t="s">
        <v>70</v>
      </c>
      <c r="AY170" s="165" t="s">
        <v>119</v>
      </c>
    </row>
    <row r="171" spans="2:65" s="11" customFormat="1" ht="11.25" x14ac:dyDescent="0.2">
      <c r="B171" s="164"/>
      <c r="D171" s="126" t="s">
        <v>231</v>
      </c>
      <c r="E171" s="165" t="s">
        <v>1</v>
      </c>
      <c r="F171" s="166" t="s">
        <v>341</v>
      </c>
      <c r="H171" s="167">
        <v>189</v>
      </c>
      <c r="I171" s="168"/>
      <c r="L171" s="164"/>
      <c r="M171" s="169"/>
      <c r="T171" s="170"/>
      <c r="AT171" s="165" t="s">
        <v>231</v>
      </c>
      <c r="AU171" s="165" t="s">
        <v>80</v>
      </c>
      <c r="AV171" s="11" t="s">
        <v>80</v>
      </c>
      <c r="AW171" s="11" t="s">
        <v>32</v>
      </c>
      <c r="AX171" s="11" t="s">
        <v>70</v>
      </c>
      <c r="AY171" s="165" t="s">
        <v>119</v>
      </c>
    </row>
    <row r="172" spans="2:65" s="11" customFormat="1" ht="11.25" x14ac:dyDescent="0.2">
      <c r="B172" s="164"/>
      <c r="D172" s="126" t="s">
        <v>231</v>
      </c>
      <c r="E172" s="165" t="s">
        <v>1</v>
      </c>
      <c r="F172" s="166" t="s">
        <v>342</v>
      </c>
      <c r="H172" s="167">
        <v>189</v>
      </c>
      <c r="I172" s="168"/>
      <c r="L172" s="164"/>
      <c r="M172" s="169"/>
      <c r="T172" s="170"/>
      <c r="AT172" s="165" t="s">
        <v>231</v>
      </c>
      <c r="AU172" s="165" t="s">
        <v>80</v>
      </c>
      <c r="AV172" s="11" t="s">
        <v>80</v>
      </c>
      <c r="AW172" s="11" t="s">
        <v>32</v>
      </c>
      <c r="AX172" s="11" t="s">
        <v>70</v>
      </c>
      <c r="AY172" s="165" t="s">
        <v>119</v>
      </c>
    </row>
    <row r="173" spans="2:65" s="12" customFormat="1" ht="11.25" x14ac:dyDescent="0.2">
      <c r="B173" s="171"/>
      <c r="D173" s="126" t="s">
        <v>231</v>
      </c>
      <c r="E173" s="172" t="s">
        <v>1</v>
      </c>
      <c r="F173" s="173" t="s">
        <v>246</v>
      </c>
      <c r="H173" s="174">
        <v>844.55</v>
      </c>
      <c r="I173" s="175"/>
      <c r="L173" s="171"/>
      <c r="M173" s="176"/>
      <c r="T173" s="177"/>
      <c r="AT173" s="172" t="s">
        <v>231</v>
      </c>
      <c r="AU173" s="172" t="s">
        <v>80</v>
      </c>
      <c r="AV173" s="12" t="s">
        <v>120</v>
      </c>
      <c r="AW173" s="12" t="s">
        <v>32</v>
      </c>
      <c r="AX173" s="12" t="s">
        <v>78</v>
      </c>
      <c r="AY173" s="172" t="s">
        <v>119</v>
      </c>
    </row>
    <row r="174" spans="2:65" s="1" customFormat="1" ht="16.5" customHeight="1" x14ac:dyDescent="0.2">
      <c r="B174" s="28"/>
      <c r="C174" s="155" t="s">
        <v>343</v>
      </c>
      <c r="D174" s="155" t="s">
        <v>225</v>
      </c>
      <c r="E174" s="156" t="s">
        <v>344</v>
      </c>
      <c r="F174" s="157" t="s">
        <v>345</v>
      </c>
      <c r="G174" s="158" t="s">
        <v>228</v>
      </c>
      <c r="H174" s="159">
        <v>466.55</v>
      </c>
      <c r="I174" s="160"/>
      <c r="J174" s="161">
        <f>ROUND(I174*H174,2)</f>
        <v>0</v>
      </c>
      <c r="K174" s="157" t="s">
        <v>229</v>
      </c>
      <c r="L174" s="28"/>
      <c r="M174" s="162" t="s">
        <v>1</v>
      </c>
      <c r="N174" s="163" t="s">
        <v>41</v>
      </c>
      <c r="P174" s="123">
        <f>O174*H174</f>
        <v>0</v>
      </c>
      <c r="Q174" s="123">
        <v>0</v>
      </c>
      <c r="R174" s="123">
        <f>Q174*H174</f>
        <v>0</v>
      </c>
      <c r="S174" s="123">
        <v>0</v>
      </c>
      <c r="T174" s="124">
        <f>S174*H174</f>
        <v>0</v>
      </c>
      <c r="AR174" s="14" t="s">
        <v>120</v>
      </c>
      <c r="AT174" s="14" t="s">
        <v>225</v>
      </c>
      <c r="AU174" s="14" t="s">
        <v>80</v>
      </c>
      <c r="AY174" s="14" t="s">
        <v>119</v>
      </c>
      <c r="BE174" s="125">
        <f>IF(N174="základní",J174,0)</f>
        <v>0</v>
      </c>
      <c r="BF174" s="125">
        <f>IF(N174="snížená",J174,0)</f>
        <v>0</v>
      </c>
      <c r="BG174" s="125">
        <f>IF(N174="zákl. přenesená",J174,0)</f>
        <v>0</v>
      </c>
      <c r="BH174" s="125">
        <f>IF(N174="sníž. přenesená",J174,0)</f>
        <v>0</v>
      </c>
      <c r="BI174" s="125">
        <f>IF(N174="nulová",J174,0)</f>
        <v>0</v>
      </c>
      <c r="BJ174" s="14" t="s">
        <v>78</v>
      </c>
      <c r="BK174" s="125">
        <f>ROUND(I174*H174,2)</f>
        <v>0</v>
      </c>
      <c r="BL174" s="14" t="s">
        <v>120</v>
      </c>
      <c r="BM174" s="14" t="s">
        <v>346</v>
      </c>
    </row>
    <row r="175" spans="2:65" s="1" customFormat="1" ht="11.25" x14ac:dyDescent="0.2">
      <c r="B175" s="28"/>
      <c r="D175" s="126" t="s">
        <v>122</v>
      </c>
      <c r="F175" s="127" t="s">
        <v>345</v>
      </c>
      <c r="I175" s="81"/>
      <c r="L175" s="28"/>
      <c r="M175" s="128"/>
      <c r="T175" s="47"/>
      <c r="AT175" s="14" t="s">
        <v>122</v>
      </c>
      <c r="AU175" s="14" t="s">
        <v>80</v>
      </c>
    </row>
    <row r="176" spans="2:65" s="11" customFormat="1" ht="11.25" x14ac:dyDescent="0.2">
      <c r="B176" s="164"/>
      <c r="D176" s="126" t="s">
        <v>231</v>
      </c>
      <c r="E176" s="165" t="s">
        <v>1</v>
      </c>
      <c r="F176" s="166" t="s">
        <v>347</v>
      </c>
      <c r="H176" s="167">
        <v>466.55</v>
      </c>
      <c r="I176" s="168"/>
      <c r="L176" s="164"/>
      <c r="M176" s="169"/>
      <c r="T176" s="170"/>
      <c r="AT176" s="165" t="s">
        <v>231</v>
      </c>
      <c r="AU176" s="165" t="s">
        <v>80</v>
      </c>
      <c r="AV176" s="11" t="s">
        <v>80</v>
      </c>
      <c r="AW176" s="11" t="s">
        <v>32</v>
      </c>
      <c r="AX176" s="11" t="s">
        <v>78</v>
      </c>
      <c r="AY176" s="165" t="s">
        <v>119</v>
      </c>
    </row>
    <row r="177" spans="2:65" s="1" customFormat="1" ht="16.5" customHeight="1" x14ac:dyDescent="0.2">
      <c r="B177" s="28"/>
      <c r="C177" s="155" t="s">
        <v>348</v>
      </c>
      <c r="D177" s="155" t="s">
        <v>225</v>
      </c>
      <c r="E177" s="156" t="s">
        <v>349</v>
      </c>
      <c r="F177" s="157" t="s">
        <v>350</v>
      </c>
      <c r="G177" s="158" t="s">
        <v>228</v>
      </c>
      <c r="H177" s="159">
        <v>65</v>
      </c>
      <c r="I177" s="160"/>
      <c r="J177" s="161">
        <f>ROUND(I177*H177,2)</f>
        <v>0</v>
      </c>
      <c r="K177" s="157" t="s">
        <v>229</v>
      </c>
      <c r="L177" s="28"/>
      <c r="M177" s="162" t="s">
        <v>1</v>
      </c>
      <c r="N177" s="163" t="s">
        <v>41</v>
      </c>
      <c r="P177" s="123">
        <f>O177*H177</f>
        <v>0</v>
      </c>
      <c r="Q177" s="123">
        <v>0</v>
      </c>
      <c r="R177" s="123">
        <f>Q177*H177</f>
        <v>0</v>
      </c>
      <c r="S177" s="123">
        <v>0</v>
      </c>
      <c r="T177" s="124">
        <f>S177*H177</f>
        <v>0</v>
      </c>
      <c r="AR177" s="14" t="s">
        <v>120</v>
      </c>
      <c r="AT177" s="14" t="s">
        <v>225</v>
      </c>
      <c r="AU177" s="14" t="s">
        <v>80</v>
      </c>
      <c r="AY177" s="14" t="s">
        <v>119</v>
      </c>
      <c r="BE177" s="125">
        <f>IF(N177="základní",J177,0)</f>
        <v>0</v>
      </c>
      <c r="BF177" s="125">
        <f>IF(N177="snížená",J177,0)</f>
        <v>0</v>
      </c>
      <c r="BG177" s="125">
        <f>IF(N177="zákl. přenesená",J177,0)</f>
        <v>0</v>
      </c>
      <c r="BH177" s="125">
        <f>IF(N177="sníž. přenesená",J177,0)</f>
        <v>0</v>
      </c>
      <c r="BI177" s="125">
        <f>IF(N177="nulová",J177,0)</f>
        <v>0</v>
      </c>
      <c r="BJ177" s="14" t="s">
        <v>78</v>
      </c>
      <c r="BK177" s="125">
        <f>ROUND(I177*H177,2)</f>
        <v>0</v>
      </c>
      <c r="BL177" s="14" t="s">
        <v>120</v>
      </c>
      <c r="BM177" s="14" t="s">
        <v>351</v>
      </c>
    </row>
    <row r="178" spans="2:65" s="1" customFormat="1" ht="16.5" customHeight="1" x14ac:dyDescent="0.2">
      <c r="B178" s="28"/>
      <c r="C178" s="155" t="s">
        <v>352</v>
      </c>
      <c r="D178" s="155" t="s">
        <v>225</v>
      </c>
      <c r="E178" s="156" t="s">
        <v>353</v>
      </c>
      <c r="F178" s="157" t="s">
        <v>354</v>
      </c>
      <c r="G178" s="158" t="s">
        <v>228</v>
      </c>
      <c r="H178" s="159">
        <v>65</v>
      </c>
      <c r="I178" s="160"/>
      <c r="J178" s="161">
        <f>ROUND(I178*H178,2)</f>
        <v>0</v>
      </c>
      <c r="K178" s="157" t="s">
        <v>229</v>
      </c>
      <c r="L178" s="28"/>
      <c r="M178" s="162" t="s">
        <v>1</v>
      </c>
      <c r="N178" s="163" t="s">
        <v>41</v>
      </c>
      <c r="P178" s="123">
        <f>O178*H178</f>
        <v>0</v>
      </c>
      <c r="Q178" s="123">
        <v>0</v>
      </c>
      <c r="R178" s="123">
        <f>Q178*H178</f>
        <v>0</v>
      </c>
      <c r="S178" s="123">
        <v>0</v>
      </c>
      <c r="T178" s="124">
        <f>S178*H178</f>
        <v>0</v>
      </c>
      <c r="AR178" s="14" t="s">
        <v>120</v>
      </c>
      <c r="AT178" s="14" t="s">
        <v>225</v>
      </c>
      <c r="AU178" s="14" t="s">
        <v>80</v>
      </c>
      <c r="AY178" s="14" t="s">
        <v>119</v>
      </c>
      <c r="BE178" s="125">
        <f>IF(N178="základní",J178,0)</f>
        <v>0</v>
      </c>
      <c r="BF178" s="125">
        <f>IF(N178="snížená",J178,0)</f>
        <v>0</v>
      </c>
      <c r="BG178" s="125">
        <f>IF(N178="zákl. přenesená",J178,0)</f>
        <v>0</v>
      </c>
      <c r="BH178" s="125">
        <f>IF(N178="sníž. přenesená",J178,0)</f>
        <v>0</v>
      </c>
      <c r="BI178" s="125">
        <f>IF(N178="nulová",J178,0)</f>
        <v>0</v>
      </c>
      <c r="BJ178" s="14" t="s">
        <v>78</v>
      </c>
      <c r="BK178" s="125">
        <f>ROUND(I178*H178,2)</f>
        <v>0</v>
      </c>
      <c r="BL178" s="14" t="s">
        <v>120</v>
      </c>
      <c r="BM178" s="14" t="s">
        <v>355</v>
      </c>
    </row>
    <row r="179" spans="2:65" s="1" customFormat="1" ht="11.25" x14ac:dyDescent="0.2">
      <c r="B179" s="28"/>
      <c r="D179" s="126" t="s">
        <v>122</v>
      </c>
      <c r="F179" s="127" t="s">
        <v>354</v>
      </c>
      <c r="I179" s="81"/>
      <c r="L179" s="28"/>
      <c r="M179" s="128"/>
      <c r="T179" s="47"/>
      <c r="AT179" s="14" t="s">
        <v>122</v>
      </c>
      <c r="AU179" s="14" t="s">
        <v>80</v>
      </c>
    </row>
    <row r="180" spans="2:65" s="1" customFormat="1" ht="16.5" customHeight="1" x14ac:dyDescent="0.2">
      <c r="B180" s="28"/>
      <c r="C180" s="155" t="s">
        <v>356</v>
      </c>
      <c r="D180" s="155" t="s">
        <v>225</v>
      </c>
      <c r="E180" s="156" t="s">
        <v>357</v>
      </c>
      <c r="F180" s="157" t="s">
        <v>358</v>
      </c>
      <c r="G180" s="158" t="s">
        <v>228</v>
      </c>
      <c r="H180" s="159">
        <v>65</v>
      </c>
      <c r="I180" s="160"/>
      <c r="J180" s="161">
        <f>ROUND(I180*H180,2)</f>
        <v>0</v>
      </c>
      <c r="K180" s="157" t="s">
        <v>229</v>
      </c>
      <c r="L180" s="28"/>
      <c r="M180" s="162" t="s">
        <v>1</v>
      </c>
      <c r="N180" s="163" t="s">
        <v>41</v>
      </c>
      <c r="P180" s="123">
        <f>O180*H180</f>
        <v>0</v>
      </c>
      <c r="Q180" s="123">
        <v>0</v>
      </c>
      <c r="R180" s="123">
        <f>Q180*H180</f>
        <v>0</v>
      </c>
      <c r="S180" s="123">
        <v>0</v>
      </c>
      <c r="T180" s="124">
        <f>S180*H180</f>
        <v>0</v>
      </c>
      <c r="AR180" s="14" t="s">
        <v>120</v>
      </c>
      <c r="AT180" s="14" t="s">
        <v>225</v>
      </c>
      <c r="AU180" s="14" t="s">
        <v>80</v>
      </c>
      <c r="AY180" s="14" t="s">
        <v>119</v>
      </c>
      <c r="BE180" s="125">
        <f>IF(N180="základní",J180,0)</f>
        <v>0</v>
      </c>
      <c r="BF180" s="125">
        <f>IF(N180="snížená",J180,0)</f>
        <v>0</v>
      </c>
      <c r="BG180" s="125">
        <f>IF(N180="zákl. přenesená",J180,0)</f>
        <v>0</v>
      </c>
      <c r="BH180" s="125">
        <f>IF(N180="sníž. přenesená",J180,0)</f>
        <v>0</v>
      </c>
      <c r="BI180" s="125">
        <f>IF(N180="nulová",J180,0)</f>
        <v>0</v>
      </c>
      <c r="BJ180" s="14" t="s">
        <v>78</v>
      </c>
      <c r="BK180" s="125">
        <f>ROUND(I180*H180,2)</f>
        <v>0</v>
      </c>
      <c r="BL180" s="14" t="s">
        <v>120</v>
      </c>
      <c r="BM180" s="14" t="s">
        <v>359</v>
      </c>
    </row>
    <row r="181" spans="2:65" s="1" customFormat="1" ht="16.5" customHeight="1" x14ac:dyDescent="0.2">
      <c r="B181" s="28"/>
      <c r="C181" s="113" t="s">
        <v>360</v>
      </c>
      <c r="D181" s="113" t="s">
        <v>114</v>
      </c>
      <c r="E181" s="114" t="s">
        <v>361</v>
      </c>
      <c r="F181" s="115" t="s">
        <v>362</v>
      </c>
      <c r="G181" s="116" t="s">
        <v>310</v>
      </c>
      <c r="H181" s="117">
        <v>195</v>
      </c>
      <c r="I181" s="118"/>
      <c r="J181" s="119">
        <f>ROUND(I181*H181,2)</f>
        <v>0</v>
      </c>
      <c r="K181" s="115" t="s">
        <v>229</v>
      </c>
      <c r="L181" s="120"/>
      <c r="M181" s="121" t="s">
        <v>1</v>
      </c>
      <c r="N181" s="122" t="s">
        <v>41</v>
      </c>
      <c r="P181" s="123">
        <f>O181*H181</f>
        <v>0</v>
      </c>
      <c r="Q181" s="123">
        <v>1E-3</v>
      </c>
      <c r="R181" s="123">
        <f>Q181*H181</f>
        <v>0.19500000000000001</v>
      </c>
      <c r="S181" s="123">
        <v>0</v>
      </c>
      <c r="T181" s="124">
        <f>S181*H181</f>
        <v>0</v>
      </c>
      <c r="AR181" s="14" t="s">
        <v>118</v>
      </c>
      <c r="AT181" s="14" t="s">
        <v>114</v>
      </c>
      <c r="AU181" s="14" t="s">
        <v>80</v>
      </c>
      <c r="AY181" s="14" t="s">
        <v>119</v>
      </c>
      <c r="BE181" s="125">
        <f>IF(N181="základní",J181,0)</f>
        <v>0</v>
      </c>
      <c r="BF181" s="125">
        <f>IF(N181="snížená",J181,0)</f>
        <v>0</v>
      </c>
      <c r="BG181" s="125">
        <f>IF(N181="zákl. přenesená",J181,0)</f>
        <v>0</v>
      </c>
      <c r="BH181" s="125">
        <f>IF(N181="sníž. přenesená",J181,0)</f>
        <v>0</v>
      </c>
      <c r="BI181" s="125">
        <f>IF(N181="nulová",J181,0)</f>
        <v>0</v>
      </c>
      <c r="BJ181" s="14" t="s">
        <v>78</v>
      </c>
      <c r="BK181" s="125">
        <f>ROUND(I181*H181,2)</f>
        <v>0</v>
      </c>
      <c r="BL181" s="14" t="s">
        <v>120</v>
      </c>
      <c r="BM181" s="14" t="s">
        <v>363</v>
      </c>
    </row>
    <row r="182" spans="2:65" s="11" customFormat="1" ht="11.25" x14ac:dyDescent="0.2">
      <c r="B182" s="164"/>
      <c r="D182" s="126" t="s">
        <v>231</v>
      </c>
      <c r="E182" s="165" t="s">
        <v>1</v>
      </c>
      <c r="F182" s="166" t="s">
        <v>364</v>
      </c>
      <c r="H182" s="167">
        <v>195</v>
      </c>
      <c r="I182" s="168"/>
      <c r="L182" s="164"/>
      <c r="M182" s="169"/>
      <c r="T182" s="170"/>
      <c r="AT182" s="165" t="s">
        <v>231</v>
      </c>
      <c r="AU182" s="165" t="s">
        <v>80</v>
      </c>
      <c r="AV182" s="11" t="s">
        <v>80</v>
      </c>
      <c r="AW182" s="11" t="s">
        <v>32</v>
      </c>
      <c r="AX182" s="11" t="s">
        <v>78</v>
      </c>
      <c r="AY182" s="165" t="s">
        <v>119</v>
      </c>
    </row>
    <row r="183" spans="2:65" s="1" customFormat="1" ht="16.5" customHeight="1" x14ac:dyDescent="0.2">
      <c r="B183" s="28"/>
      <c r="C183" s="155" t="s">
        <v>365</v>
      </c>
      <c r="D183" s="155" t="s">
        <v>225</v>
      </c>
      <c r="E183" s="156" t="s">
        <v>366</v>
      </c>
      <c r="F183" s="157" t="s">
        <v>367</v>
      </c>
      <c r="G183" s="158" t="s">
        <v>228</v>
      </c>
      <c r="H183" s="159">
        <v>24</v>
      </c>
      <c r="I183" s="160"/>
      <c r="J183" s="161">
        <f>ROUND(I183*H183,2)</f>
        <v>0</v>
      </c>
      <c r="K183" s="157" t="s">
        <v>229</v>
      </c>
      <c r="L183" s="28"/>
      <c r="M183" s="162" t="s">
        <v>1</v>
      </c>
      <c r="N183" s="163" t="s">
        <v>41</v>
      </c>
      <c r="P183" s="123">
        <f>O183*H183</f>
        <v>0</v>
      </c>
      <c r="Q183" s="123">
        <v>8.3500000000000005E-2</v>
      </c>
      <c r="R183" s="123">
        <f>Q183*H183</f>
        <v>2.004</v>
      </c>
      <c r="S183" s="123">
        <v>0</v>
      </c>
      <c r="T183" s="124">
        <f>S183*H183</f>
        <v>0</v>
      </c>
      <c r="AR183" s="14" t="s">
        <v>120</v>
      </c>
      <c r="AT183" s="14" t="s">
        <v>225</v>
      </c>
      <c r="AU183" s="14" t="s">
        <v>80</v>
      </c>
      <c r="AY183" s="14" t="s">
        <v>119</v>
      </c>
      <c r="BE183" s="125">
        <f>IF(N183="základní",J183,0)</f>
        <v>0</v>
      </c>
      <c r="BF183" s="125">
        <f>IF(N183="snížená",J183,0)</f>
        <v>0</v>
      </c>
      <c r="BG183" s="125">
        <f>IF(N183="zákl. přenesená",J183,0)</f>
        <v>0</v>
      </c>
      <c r="BH183" s="125">
        <f>IF(N183="sníž. přenesená",J183,0)</f>
        <v>0</v>
      </c>
      <c r="BI183" s="125">
        <f>IF(N183="nulová",J183,0)</f>
        <v>0</v>
      </c>
      <c r="BJ183" s="14" t="s">
        <v>78</v>
      </c>
      <c r="BK183" s="125">
        <f>ROUND(I183*H183,2)</f>
        <v>0</v>
      </c>
      <c r="BL183" s="14" t="s">
        <v>120</v>
      </c>
      <c r="BM183" s="14" t="s">
        <v>368</v>
      </c>
    </row>
    <row r="184" spans="2:65" s="1" customFormat="1" ht="11.25" x14ac:dyDescent="0.2">
      <c r="B184" s="28"/>
      <c r="D184" s="126" t="s">
        <v>122</v>
      </c>
      <c r="F184" s="127" t="s">
        <v>367</v>
      </c>
      <c r="I184" s="81"/>
      <c r="L184" s="28"/>
      <c r="M184" s="128"/>
      <c r="T184" s="47"/>
      <c r="AT184" s="14" t="s">
        <v>122</v>
      </c>
      <c r="AU184" s="14" t="s">
        <v>80</v>
      </c>
    </row>
    <row r="185" spans="2:65" s="11" customFormat="1" ht="11.25" x14ac:dyDescent="0.2">
      <c r="B185" s="164"/>
      <c r="D185" s="126" t="s">
        <v>231</v>
      </c>
      <c r="E185" s="165" t="s">
        <v>1</v>
      </c>
      <c r="F185" s="166" t="s">
        <v>369</v>
      </c>
      <c r="H185" s="167">
        <v>24</v>
      </c>
      <c r="I185" s="168"/>
      <c r="L185" s="164"/>
      <c r="M185" s="169"/>
      <c r="T185" s="170"/>
      <c r="AT185" s="165" t="s">
        <v>231</v>
      </c>
      <c r="AU185" s="165" t="s">
        <v>80</v>
      </c>
      <c r="AV185" s="11" t="s">
        <v>80</v>
      </c>
      <c r="AW185" s="11" t="s">
        <v>32</v>
      </c>
      <c r="AX185" s="11" t="s">
        <v>78</v>
      </c>
      <c r="AY185" s="165" t="s">
        <v>119</v>
      </c>
    </row>
    <row r="186" spans="2:65" s="1" customFormat="1" ht="16.5" customHeight="1" x14ac:dyDescent="0.2">
      <c r="B186" s="28"/>
      <c r="C186" s="113" t="s">
        <v>370</v>
      </c>
      <c r="D186" s="113" t="s">
        <v>114</v>
      </c>
      <c r="E186" s="114" t="s">
        <v>371</v>
      </c>
      <c r="F186" s="115" t="s">
        <v>372</v>
      </c>
      <c r="G186" s="116" t="s">
        <v>373</v>
      </c>
      <c r="H186" s="117">
        <v>8</v>
      </c>
      <c r="I186" s="118"/>
      <c r="J186" s="119">
        <f>ROUND(I186*H186,2)</f>
        <v>0</v>
      </c>
      <c r="K186" s="115" t="s">
        <v>229</v>
      </c>
      <c r="L186" s="120"/>
      <c r="M186" s="121" t="s">
        <v>1</v>
      </c>
      <c r="N186" s="122" t="s">
        <v>41</v>
      </c>
      <c r="P186" s="123">
        <f>O186*H186</f>
        <v>0</v>
      </c>
      <c r="Q186" s="123">
        <v>1.1200000000000001</v>
      </c>
      <c r="R186" s="123">
        <f>Q186*H186</f>
        <v>8.9600000000000009</v>
      </c>
      <c r="S186" s="123">
        <v>0</v>
      </c>
      <c r="T186" s="124">
        <f>S186*H186</f>
        <v>0</v>
      </c>
      <c r="AR186" s="14" t="s">
        <v>118</v>
      </c>
      <c r="AT186" s="14" t="s">
        <v>114</v>
      </c>
      <c r="AU186" s="14" t="s">
        <v>80</v>
      </c>
      <c r="AY186" s="14" t="s">
        <v>119</v>
      </c>
      <c r="BE186" s="125">
        <f>IF(N186="základní",J186,0)</f>
        <v>0</v>
      </c>
      <c r="BF186" s="125">
        <f>IF(N186="snížená",J186,0)</f>
        <v>0</v>
      </c>
      <c r="BG186" s="125">
        <f>IF(N186="zákl. přenesená",J186,0)</f>
        <v>0</v>
      </c>
      <c r="BH186" s="125">
        <f>IF(N186="sníž. přenesená",J186,0)</f>
        <v>0</v>
      </c>
      <c r="BI186" s="125">
        <f>IF(N186="nulová",J186,0)</f>
        <v>0</v>
      </c>
      <c r="BJ186" s="14" t="s">
        <v>78</v>
      </c>
      <c r="BK186" s="125">
        <f>ROUND(I186*H186,2)</f>
        <v>0</v>
      </c>
      <c r="BL186" s="14" t="s">
        <v>120</v>
      </c>
      <c r="BM186" s="14" t="s">
        <v>374</v>
      </c>
    </row>
    <row r="187" spans="2:65" s="1" customFormat="1" ht="16.5" customHeight="1" x14ac:dyDescent="0.2">
      <c r="B187" s="28"/>
      <c r="C187" s="155" t="s">
        <v>375</v>
      </c>
      <c r="D187" s="155" t="s">
        <v>225</v>
      </c>
      <c r="E187" s="156" t="s">
        <v>376</v>
      </c>
      <c r="F187" s="157" t="s">
        <v>377</v>
      </c>
      <c r="G187" s="158" t="s">
        <v>228</v>
      </c>
      <c r="H187" s="159">
        <v>190</v>
      </c>
      <c r="I187" s="160"/>
      <c r="J187" s="161">
        <f>ROUND(I187*H187,2)</f>
        <v>0</v>
      </c>
      <c r="K187" s="157" t="s">
        <v>229</v>
      </c>
      <c r="L187" s="28"/>
      <c r="M187" s="162" t="s">
        <v>1</v>
      </c>
      <c r="N187" s="163" t="s">
        <v>41</v>
      </c>
      <c r="P187" s="123">
        <f>O187*H187</f>
        <v>0</v>
      </c>
      <c r="Q187" s="123">
        <v>8.4250000000000005E-2</v>
      </c>
      <c r="R187" s="123">
        <f>Q187*H187</f>
        <v>16.0075</v>
      </c>
      <c r="S187" s="123">
        <v>0</v>
      </c>
      <c r="T187" s="124">
        <f>S187*H187</f>
        <v>0</v>
      </c>
      <c r="AR187" s="14" t="s">
        <v>120</v>
      </c>
      <c r="AT187" s="14" t="s">
        <v>225</v>
      </c>
      <c r="AU187" s="14" t="s">
        <v>80</v>
      </c>
      <c r="AY187" s="14" t="s">
        <v>119</v>
      </c>
      <c r="BE187" s="125">
        <f>IF(N187="základní",J187,0)</f>
        <v>0</v>
      </c>
      <c r="BF187" s="125">
        <f>IF(N187="snížená",J187,0)</f>
        <v>0</v>
      </c>
      <c r="BG187" s="125">
        <f>IF(N187="zákl. přenesená",J187,0)</f>
        <v>0</v>
      </c>
      <c r="BH187" s="125">
        <f>IF(N187="sníž. přenesená",J187,0)</f>
        <v>0</v>
      </c>
      <c r="BI187" s="125">
        <f>IF(N187="nulová",J187,0)</f>
        <v>0</v>
      </c>
      <c r="BJ187" s="14" t="s">
        <v>78</v>
      </c>
      <c r="BK187" s="125">
        <f>ROUND(I187*H187,2)</f>
        <v>0</v>
      </c>
      <c r="BL187" s="14" t="s">
        <v>120</v>
      </c>
      <c r="BM187" s="14" t="s">
        <v>378</v>
      </c>
    </row>
    <row r="188" spans="2:65" s="1" customFormat="1" ht="11.25" x14ac:dyDescent="0.2">
      <c r="B188" s="28"/>
      <c r="D188" s="126" t="s">
        <v>122</v>
      </c>
      <c r="F188" s="127" t="s">
        <v>377</v>
      </c>
      <c r="I188" s="81"/>
      <c r="L188" s="28"/>
      <c r="M188" s="128"/>
      <c r="T188" s="47"/>
      <c r="AT188" s="14" t="s">
        <v>122</v>
      </c>
      <c r="AU188" s="14" t="s">
        <v>80</v>
      </c>
    </row>
    <row r="189" spans="2:65" s="11" customFormat="1" ht="11.25" x14ac:dyDescent="0.2">
      <c r="B189" s="164"/>
      <c r="D189" s="126" t="s">
        <v>231</v>
      </c>
      <c r="E189" s="165" t="s">
        <v>204</v>
      </c>
      <c r="F189" s="166" t="s">
        <v>379</v>
      </c>
      <c r="H189" s="167">
        <v>190</v>
      </c>
      <c r="I189" s="168"/>
      <c r="L189" s="164"/>
      <c r="M189" s="169"/>
      <c r="T189" s="170"/>
      <c r="AT189" s="165" t="s">
        <v>231</v>
      </c>
      <c r="AU189" s="165" t="s">
        <v>80</v>
      </c>
      <c r="AV189" s="11" t="s">
        <v>80</v>
      </c>
      <c r="AW189" s="11" t="s">
        <v>32</v>
      </c>
      <c r="AX189" s="11" t="s">
        <v>78</v>
      </c>
      <c r="AY189" s="165" t="s">
        <v>119</v>
      </c>
    </row>
    <row r="190" spans="2:65" s="1" customFormat="1" ht="16.5" customHeight="1" x14ac:dyDescent="0.2">
      <c r="B190" s="28"/>
      <c r="C190" s="113" t="s">
        <v>380</v>
      </c>
      <c r="D190" s="113" t="s">
        <v>114</v>
      </c>
      <c r="E190" s="114" t="s">
        <v>381</v>
      </c>
      <c r="F190" s="115" t="s">
        <v>382</v>
      </c>
      <c r="G190" s="116" t="s">
        <v>228</v>
      </c>
      <c r="H190" s="117">
        <v>181.66200000000001</v>
      </c>
      <c r="I190" s="118"/>
      <c r="J190" s="119">
        <f>ROUND(I190*H190,2)</f>
        <v>0</v>
      </c>
      <c r="K190" s="115" t="s">
        <v>229</v>
      </c>
      <c r="L190" s="120"/>
      <c r="M190" s="121" t="s">
        <v>1</v>
      </c>
      <c r="N190" s="122" t="s">
        <v>41</v>
      </c>
      <c r="P190" s="123">
        <f>O190*H190</f>
        <v>0</v>
      </c>
      <c r="Q190" s="123">
        <v>0.13</v>
      </c>
      <c r="R190" s="123">
        <f>Q190*H190</f>
        <v>23.616060000000001</v>
      </c>
      <c r="S190" s="123">
        <v>0</v>
      </c>
      <c r="T190" s="124">
        <f>S190*H190</f>
        <v>0</v>
      </c>
      <c r="AR190" s="14" t="s">
        <v>118</v>
      </c>
      <c r="AT190" s="14" t="s">
        <v>114</v>
      </c>
      <c r="AU190" s="14" t="s">
        <v>80</v>
      </c>
      <c r="AY190" s="14" t="s">
        <v>119</v>
      </c>
      <c r="BE190" s="125">
        <f>IF(N190="základní",J190,0)</f>
        <v>0</v>
      </c>
      <c r="BF190" s="125">
        <f>IF(N190="snížená",J190,0)</f>
        <v>0</v>
      </c>
      <c r="BG190" s="125">
        <f>IF(N190="zákl. přenesená",J190,0)</f>
        <v>0</v>
      </c>
      <c r="BH190" s="125">
        <f>IF(N190="sníž. přenesená",J190,0)</f>
        <v>0</v>
      </c>
      <c r="BI190" s="125">
        <f>IF(N190="nulová",J190,0)</f>
        <v>0</v>
      </c>
      <c r="BJ190" s="14" t="s">
        <v>78</v>
      </c>
      <c r="BK190" s="125">
        <f>ROUND(I190*H190,2)</f>
        <v>0</v>
      </c>
      <c r="BL190" s="14" t="s">
        <v>120</v>
      </c>
      <c r="BM190" s="14" t="s">
        <v>383</v>
      </c>
    </row>
    <row r="191" spans="2:65" s="1" customFormat="1" ht="11.25" x14ac:dyDescent="0.2">
      <c r="B191" s="28"/>
      <c r="D191" s="126" t="s">
        <v>122</v>
      </c>
      <c r="F191" s="127" t="s">
        <v>384</v>
      </c>
      <c r="I191" s="81"/>
      <c r="L191" s="28"/>
      <c r="M191" s="128"/>
      <c r="T191" s="47"/>
      <c r="AT191" s="14" t="s">
        <v>122</v>
      </c>
      <c r="AU191" s="14" t="s">
        <v>80</v>
      </c>
    </row>
    <row r="192" spans="2:65" s="11" customFormat="1" ht="11.25" x14ac:dyDescent="0.2">
      <c r="B192" s="164"/>
      <c r="D192" s="126" t="s">
        <v>231</v>
      </c>
      <c r="E192" s="165" t="s">
        <v>1</v>
      </c>
      <c r="F192" s="166" t="s">
        <v>385</v>
      </c>
      <c r="H192" s="167">
        <v>178.1</v>
      </c>
      <c r="I192" s="168"/>
      <c r="L192" s="164"/>
      <c r="M192" s="169"/>
      <c r="T192" s="170"/>
      <c r="AT192" s="165" t="s">
        <v>231</v>
      </c>
      <c r="AU192" s="165" t="s">
        <v>80</v>
      </c>
      <c r="AV192" s="11" t="s">
        <v>80</v>
      </c>
      <c r="AW192" s="11" t="s">
        <v>32</v>
      </c>
      <c r="AX192" s="11" t="s">
        <v>78</v>
      </c>
      <c r="AY192" s="165" t="s">
        <v>119</v>
      </c>
    </row>
    <row r="193" spans="2:65" s="11" customFormat="1" ht="11.25" x14ac:dyDescent="0.2">
      <c r="B193" s="164"/>
      <c r="D193" s="126" t="s">
        <v>231</v>
      </c>
      <c r="F193" s="166" t="s">
        <v>386</v>
      </c>
      <c r="H193" s="167">
        <v>181.66200000000001</v>
      </c>
      <c r="I193" s="168"/>
      <c r="L193" s="164"/>
      <c r="M193" s="169"/>
      <c r="T193" s="170"/>
      <c r="AT193" s="165" t="s">
        <v>231</v>
      </c>
      <c r="AU193" s="165" t="s">
        <v>80</v>
      </c>
      <c r="AV193" s="11" t="s">
        <v>80</v>
      </c>
      <c r="AW193" s="11" t="s">
        <v>4</v>
      </c>
      <c r="AX193" s="11" t="s">
        <v>78</v>
      </c>
      <c r="AY193" s="165" t="s">
        <v>119</v>
      </c>
    </row>
    <row r="194" spans="2:65" s="1" customFormat="1" ht="16.5" customHeight="1" x14ac:dyDescent="0.2">
      <c r="B194" s="28"/>
      <c r="C194" s="113" t="s">
        <v>387</v>
      </c>
      <c r="D194" s="113" t="s">
        <v>114</v>
      </c>
      <c r="E194" s="114" t="s">
        <v>388</v>
      </c>
      <c r="F194" s="115" t="s">
        <v>389</v>
      </c>
      <c r="G194" s="116" t="s">
        <v>228</v>
      </c>
      <c r="H194" s="117">
        <v>12.494999999999999</v>
      </c>
      <c r="I194" s="118"/>
      <c r="J194" s="119">
        <f>ROUND(I194*H194,2)</f>
        <v>0</v>
      </c>
      <c r="K194" s="115" t="s">
        <v>229</v>
      </c>
      <c r="L194" s="120"/>
      <c r="M194" s="121" t="s">
        <v>1</v>
      </c>
      <c r="N194" s="122" t="s">
        <v>41</v>
      </c>
      <c r="P194" s="123">
        <f>O194*H194</f>
        <v>0</v>
      </c>
      <c r="Q194" s="123">
        <v>0.13</v>
      </c>
      <c r="R194" s="123">
        <f>Q194*H194</f>
        <v>1.62435</v>
      </c>
      <c r="S194" s="123">
        <v>0</v>
      </c>
      <c r="T194" s="124">
        <f>S194*H194</f>
        <v>0</v>
      </c>
      <c r="AR194" s="14" t="s">
        <v>118</v>
      </c>
      <c r="AT194" s="14" t="s">
        <v>114</v>
      </c>
      <c r="AU194" s="14" t="s">
        <v>80</v>
      </c>
      <c r="AY194" s="14" t="s">
        <v>119</v>
      </c>
      <c r="BE194" s="125">
        <f>IF(N194="základní",J194,0)</f>
        <v>0</v>
      </c>
      <c r="BF194" s="125">
        <f>IF(N194="snížená",J194,0)</f>
        <v>0</v>
      </c>
      <c r="BG194" s="125">
        <f>IF(N194="zákl. přenesená",J194,0)</f>
        <v>0</v>
      </c>
      <c r="BH194" s="125">
        <f>IF(N194="sníž. přenesená",J194,0)</f>
        <v>0</v>
      </c>
      <c r="BI194" s="125">
        <f>IF(N194="nulová",J194,0)</f>
        <v>0</v>
      </c>
      <c r="BJ194" s="14" t="s">
        <v>78</v>
      </c>
      <c r="BK194" s="125">
        <f>ROUND(I194*H194,2)</f>
        <v>0</v>
      </c>
      <c r="BL194" s="14" t="s">
        <v>120</v>
      </c>
      <c r="BM194" s="14" t="s">
        <v>390</v>
      </c>
    </row>
    <row r="195" spans="2:65" s="1" customFormat="1" ht="11.25" x14ac:dyDescent="0.2">
      <c r="B195" s="28"/>
      <c r="D195" s="126" t="s">
        <v>122</v>
      </c>
      <c r="F195" s="127" t="s">
        <v>391</v>
      </c>
      <c r="I195" s="81"/>
      <c r="L195" s="28"/>
      <c r="M195" s="128"/>
      <c r="T195" s="47"/>
      <c r="AT195" s="14" t="s">
        <v>122</v>
      </c>
      <c r="AU195" s="14" t="s">
        <v>80</v>
      </c>
    </row>
    <row r="196" spans="2:65" s="11" customFormat="1" ht="11.25" x14ac:dyDescent="0.2">
      <c r="B196" s="164"/>
      <c r="D196" s="126" t="s">
        <v>231</v>
      </c>
      <c r="E196" s="165" t="s">
        <v>1</v>
      </c>
      <c r="F196" s="166" t="s">
        <v>392</v>
      </c>
      <c r="H196" s="167">
        <v>11.9</v>
      </c>
      <c r="I196" s="168"/>
      <c r="L196" s="164"/>
      <c r="M196" s="169"/>
      <c r="T196" s="170"/>
      <c r="AT196" s="165" t="s">
        <v>231</v>
      </c>
      <c r="AU196" s="165" t="s">
        <v>80</v>
      </c>
      <c r="AV196" s="11" t="s">
        <v>80</v>
      </c>
      <c r="AW196" s="11" t="s">
        <v>32</v>
      </c>
      <c r="AX196" s="11" t="s">
        <v>78</v>
      </c>
      <c r="AY196" s="165" t="s">
        <v>119</v>
      </c>
    </row>
    <row r="197" spans="2:65" s="11" customFormat="1" ht="11.25" x14ac:dyDescent="0.2">
      <c r="B197" s="164"/>
      <c r="D197" s="126" t="s">
        <v>231</v>
      </c>
      <c r="F197" s="166" t="s">
        <v>393</v>
      </c>
      <c r="H197" s="167">
        <v>12.494999999999999</v>
      </c>
      <c r="I197" s="168"/>
      <c r="L197" s="164"/>
      <c r="M197" s="169"/>
      <c r="T197" s="170"/>
      <c r="AT197" s="165" t="s">
        <v>231</v>
      </c>
      <c r="AU197" s="165" t="s">
        <v>80</v>
      </c>
      <c r="AV197" s="11" t="s">
        <v>80</v>
      </c>
      <c r="AW197" s="11" t="s">
        <v>4</v>
      </c>
      <c r="AX197" s="11" t="s">
        <v>78</v>
      </c>
      <c r="AY197" s="165" t="s">
        <v>119</v>
      </c>
    </row>
    <row r="198" spans="2:65" s="1" customFormat="1" ht="16.5" customHeight="1" x14ac:dyDescent="0.2">
      <c r="B198" s="28"/>
      <c r="C198" s="155" t="s">
        <v>394</v>
      </c>
      <c r="D198" s="155" t="s">
        <v>225</v>
      </c>
      <c r="E198" s="156" t="s">
        <v>395</v>
      </c>
      <c r="F198" s="157" t="s">
        <v>396</v>
      </c>
      <c r="G198" s="158" t="s">
        <v>228</v>
      </c>
      <c r="H198" s="159">
        <v>380.9</v>
      </c>
      <c r="I198" s="160"/>
      <c r="J198" s="161">
        <f>ROUND(I198*H198,2)</f>
        <v>0</v>
      </c>
      <c r="K198" s="157" t="s">
        <v>229</v>
      </c>
      <c r="L198" s="28"/>
      <c r="M198" s="162" t="s">
        <v>1</v>
      </c>
      <c r="N198" s="163" t="s">
        <v>41</v>
      </c>
      <c r="P198" s="123">
        <f>O198*H198</f>
        <v>0</v>
      </c>
      <c r="Q198" s="123">
        <v>0.10362</v>
      </c>
      <c r="R198" s="123">
        <f>Q198*H198</f>
        <v>39.468857999999997</v>
      </c>
      <c r="S198" s="123">
        <v>0</v>
      </c>
      <c r="T198" s="124">
        <f>S198*H198</f>
        <v>0</v>
      </c>
      <c r="AR198" s="14" t="s">
        <v>120</v>
      </c>
      <c r="AT198" s="14" t="s">
        <v>225</v>
      </c>
      <c r="AU198" s="14" t="s">
        <v>80</v>
      </c>
      <c r="AY198" s="14" t="s">
        <v>119</v>
      </c>
      <c r="BE198" s="125">
        <f>IF(N198="základní",J198,0)</f>
        <v>0</v>
      </c>
      <c r="BF198" s="125">
        <f>IF(N198="snížená",J198,0)</f>
        <v>0</v>
      </c>
      <c r="BG198" s="125">
        <f>IF(N198="zákl. přenesená",J198,0)</f>
        <v>0</v>
      </c>
      <c r="BH198" s="125">
        <f>IF(N198="sníž. přenesená",J198,0)</f>
        <v>0</v>
      </c>
      <c r="BI198" s="125">
        <f>IF(N198="nulová",J198,0)</f>
        <v>0</v>
      </c>
      <c r="BJ198" s="14" t="s">
        <v>78</v>
      </c>
      <c r="BK198" s="125">
        <f>ROUND(I198*H198,2)</f>
        <v>0</v>
      </c>
      <c r="BL198" s="14" t="s">
        <v>120</v>
      </c>
      <c r="BM198" s="14" t="s">
        <v>397</v>
      </c>
    </row>
    <row r="199" spans="2:65" s="1" customFormat="1" ht="11.25" x14ac:dyDescent="0.2">
      <c r="B199" s="28"/>
      <c r="D199" s="126" t="s">
        <v>122</v>
      </c>
      <c r="F199" s="127" t="s">
        <v>396</v>
      </c>
      <c r="I199" s="81"/>
      <c r="L199" s="28"/>
      <c r="M199" s="128"/>
      <c r="T199" s="47"/>
      <c r="AT199" s="14" t="s">
        <v>122</v>
      </c>
      <c r="AU199" s="14" t="s">
        <v>80</v>
      </c>
    </row>
    <row r="200" spans="2:65" s="11" customFormat="1" ht="11.25" x14ac:dyDescent="0.2">
      <c r="B200" s="164"/>
      <c r="D200" s="126" t="s">
        <v>231</v>
      </c>
      <c r="E200" s="165" t="s">
        <v>1</v>
      </c>
      <c r="F200" s="166" t="s">
        <v>398</v>
      </c>
      <c r="H200" s="167">
        <v>121.1</v>
      </c>
      <c r="I200" s="168"/>
      <c r="L200" s="164"/>
      <c r="M200" s="169"/>
      <c r="T200" s="170"/>
      <c r="AT200" s="165" t="s">
        <v>231</v>
      </c>
      <c r="AU200" s="165" t="s">
        <v>80</v>
      </c>
      <c r="AV200" s="11" t="s">
        <v>80</v>
      </c>
      <c r="AW200" s="11" t="s">
        <v>32</v>
      </c>
      <c r="AX200" s="11" t="s">
        <v>70</v>
      </c>
      <c r="AY200" s="165" t="s">
        <v>119</v>
      </c>
    </row>
    <row r="201" spans="2:65" s="11" customFormat="1" ht="11.25" x14ac:dyDescent="0.2">
      <c r="B201" s="164"/>
      <c r="D201" s="126" t="s">
        <v>231</v>
      </c>
      <c r="E201" s="165" t="s">
        <v>1</v>
      </c>
      <c r="F201" s="166" t="s">
        <v>399</v>
      </c>
      <c r="H201" s="167">
        <v>259.8</v>
      </c>
      <c r="I201" s="168"/>
      <c r="L201" s="164"/>
      <c r="M201" s="169"/>
      <c r="T201" s="170"/>
      <c r="AT201" s="165" t="s">
        <v>231</v>
      </c>
      <c r="AU201" s="165" t="s">
        <v>80</v>
      </c>
      <c r="AV201" s="11" t="s">
        <v>80</v>
      </c>
      <c r="AW201" s="11" t="s">
        <v>32</v>
      </c>
      <c r="AX201" s="11" t="s">
        <v>70</v>
      </c>
      <c r="AY201" s="165" t="s">
        <v>119</v>
      </c>
    </row>
    <row r="202" spans="2:65" s="12" customFormat="1" ht="11.25" x14ac:dyDescent="0.2">
      <c r="B202" s="171"/>
      <c r="D202" s="126" t="s">
        <v>231</v>
      </c>
      <c r="E202" s="172" t="s">
        <v>400</v>
      </c>
      <c r="F202" s="173" t="s">
        <v>246</v>
      </c>
      <c r="H202" s="174">
        <v>380.9</v>
      </c>
      <c r="I202" s="175"/>
      <c r="L202" s="171"/>
      <c r="M202" s="176"/>
      <c r="T202" s="177"/>
      <c r="AT202" s="172" t="s">
        <v>231</v>
      </c>
      <c r="AU202" s="172" t="s">
        <v>80</v>
      </c>
      <c r="AV202" s="12" t="s">
        <v>120</v>
      </c>
      <c r="AW202" s="12" t="s">
        <v>32</v>
      </c>
      <c r="AX202" s="12" t="s">
        <v>78</v>
      </c>
      <c r="AY202" s="172" t="s">
        <v>119</v>
      </c>
    </row>
    <row r="203" spans="2:65" s="1" customFormat="1" ht="16.5" customHeight="1" x14ac:dyDescent="0.2">
      <c r="B203" s="28"/>
      <c r="C203" s="113" t="s">
        <v>401</v>
      </c>
      <c r="D203" s="113" t="s">
        <v>114</v>
      </c>
      <c r="E203" s="114" t="s">
        <v>402</v>
      </c>
      <c r="F203" s="115" t="s">
        <v>403</v>
      </c>
      <c r="G203" s="116" t="s">
        <v>228</v>
      </c>
      <c r="H203" s="117">
        <v>388.51799999999997</v>
      </c>
      <c r="I203" s="118"/>
      <c r="J203" s="119">
        <f>ROUND(I203*H203,2)</f>
        <v>0</v>
      </c>
      <c r="K203" s="115" t="s">
        <v>229</v>
      </c>
      <c r="L203" s="120"/>
      <c r="M203" s="121" t="s">
        <v>1</v>
      </c>
      <c r="N203" s="122" t="s">
        <v>41</v>
      </c>
      <c r="P203" s="123">
        <f>O203*H203</f>
        <v>0</v>
      </c>
      <c r="Q203" s="123">
        <v>0.17599999999999999</v>
      </c>
      <c r="R203" s="123">
        <f>Q203*H203</f>
        <v>68.379167999999993</v>
      </c>
      <c r="S203" s="123">
        <v>0</v>
      </c>
      <c r="T203" s="124">
        <f>S203*H203</f>
        <v>0</v>
      </c>
      <c r="AR203" s="14" t="s">
        <v>118</v>
      </c>
      <c r="AT203" s="14" t="s">
        <v>114</v>
      </c>
      <c r="AU203" s="14" t="s">
        <v>80</v>
      </c>
      <c r="AY203" s="14" t="s">
        <v>119</v>
      </c>
      <c r="BE203" s="125">
        <f>IF(N203="základní",J203,0)</f>
        <v>0</v>
      </c>
      <c r="BF203" s="125">
        <f>IF(N203="snížená",J203,0)</f>
        <v>0</v>
      </c>
      <c r="BG203" s="125">
        <f>IF(N203="zákl. přenesená",J203,0)</f>
        <v>0</v>
      </c>
      <c r="BH203" s="125">
        <f>IF(N203="sníž. přenesená",J203,0)</f>
        <v>0</v>
      </c>
      <c r="BI203" s="125">
        <f>IF(N203="nulová",J203,0)</f>
        <v>0</v>
      </c>
      <c r="BJ203" s="14" t="s">
        <v>78</v>
      </c>
      <c r="BK203" s="125">
        <f>ROUND(I203*H203,2)</f>
        <v>0</v>
      </c>
      <c r="BL203" s="14" t="s">
        <v>120</v>
      </c>
      <c r="BM203" s="14" t="s">
        <v>404</v>
      </c>
    </row>
    <row r="204" spans="2:65" s="1" customFormat="1" ht="11.25" x14ac:dyDescent="0.2">
      <c r="B204" s="28"/>
      <c r="D204" s="126" t="s">
        <v>122</v>
      </c>
      <c r="F204" s="127" t="s">
        <v>405</v>
      </c>
      <c r="I204" s="81"/>
      <c r="L204" s="28"/>
      <c r="M204" s="128"/>
      <c r="T204" s="47"/>
      <c r="AT204" s="14" t="s">
        <v>122</v>
      </c>
      <c r="AU204" s="14" t="s">
        <v>80</v>
      </c>
    </row>
    <row r="205" spans="2:65" s="11" customFormat="1" ht="11.25" x14ac:dyDescent="0.2">
      <c r="B205" s="164"/>
      <c r="D205" s="126" t="s">
        <v>231</v>
      </c>
      <c r="F205" s="166" t="s">
        <v>406</v>
      </c>
      <c r="H205" s="167">
        <v>388.51799999999997</v>
      </c>
      <c r="I205" s="168"/>
      <c r="L205" s="164"/>
      <c r="M205" s="169"/>
      <c r="T205" s="170"/>
      <c r="AT205" s="165" t="s">
        <v>231</v>
      </c>
      <c r="AU205" s="165" t="s">
        <v>80</v>
      </c>
      <c r="AV205" s="11" t="s">
        <v>80</v>
      </c>
      <c r="AW205" s="11" t="s">
        <v>4</v>
      </c>
      <c r="AX205" s="11" t="s">
        <v>78</v>
      </c>
      <c r="AY205" s="165" t="s">
        <v>119</v>
      </c>
    </row>
    <row r="206" spans="2:65" s="10" customFormat="1" ht="22.9" customHeight="1" x14ac:dyDescent="0.2">
      <c r="B206" s="143"/>
      <c r="D206" s="144" t="s">
        <v>69</v>
      </c>
      <c r="E206" s="153" t="s">
        <v>118</v>
      </c>
      <c r="F206" s="153" t="s">
        <v>407</v>
      </c>
      <c r="I206" s="146"/>
      <c r="J206" s="154">
        <f>BK206</f>
        <v>0</v>
      </c>
      <c r="L206" s="143"/>
      <c r="M206" s="148"/>
      <c r="P206" s="149">
        <f>SUM(P207:P208)</f>
        <v>0</v>
      </c>
      <c r="R206" s="149">
        <f>SUM(R207:R208)</f>
        <v>0.34089999999999998</v>
      </c>
      <c r="T206" s="150">
        <f>SUM(T207:T208)</f>
        <v>0</v>
      </c>
      <c r="AR206" s="144" t="s">
        <v>78</v>
      </c>
      <c r="AT206" s="151" t="s">
        <v>69</v>
      </c>
      <c r="AU206" s="151" t="s">
        <v>78</v>
      </c>
      <c r="AY206" s="144" t="s">
        <v>119</v>
      </c>
      <c r="BK206" s="152">
        <f>SUM(BK207:BK208)</f>
        <v>0</v>
      </c>
    </row>
    <row r="207" spans="2:65" s="1" customFormat="1" ht="16.5" customHeight="1" x14ac:dyDescent="0.2">
      <c r="B207" s="28"/>
      <c r="C207" s="155" t="s">
        <v>408</v>
      </c>
      <c r="D207" s="155" t="s">
        <v>225</v>
      </c>
      <c r="E207" s="156" t="s">
        <v>409</v>
      </c>
      <c r="F207" s="157" t="s">
        <v>410</v>
      </c>
      <c r="G207" s="158" t="s">
        <v>373</v>
      </c>
      <c r="H207" s="159">
        <v>1</v>
      </c>
      <c r="I207" s="160"/>
      <c r="J207" s="161">
        <f>ROUND(I207*H207,2)</f>
        <v>0</v>
      </c>
      <c r="K207" s="157" t="s">
        <v>1</v>
      </c>
      <c r="L207" s="28"/>
      <c r="M207" s="162" t="s">
        <v>1</v>
      </c>
      <c r="N207" s="163" t="s">
        <v>41</v>
      </c>
      <c r="P207" s="123">
        <f>O207*H207</f>
        <v>0</v>
      </c>
      <c r="Q207" s="123">
        <v>0.34089999999999998</v>
      </c>
      <c r="R207" s="123">
        <f>Q207*H207</f>
        <v>0.34089999999999998</v>
      </c>
      <c r="S207" s="123">
        <v>0</v>
      </c>
      <c r="T207" s="124">
        <f>S207*H207</f>
        <v>0</v>
      </c>
      <c r="AR207" s="14" t="s">
        <v>120</v>
      </c>
      <c r="AT207" s="14" t="s">
        <v>225</v>
      </c>
      <c r="AU207" s="14" t="s">
        <v>80</v>
      </c>
      <c r="AY207" s="14" t="s">
        <v>119</v>
      </c>
      <c r="BE207" s="125">
        <f>IF(N207="základní",J207,0)</f>
        <v>0</v>
      </c>
      <c r="BF207" s="125">
        <f>IF(N207="snížená",J207,0)</f>
        <v>0</v>
      </c>
      <c r="BG207" s="125">
        <f>IF(N207="zákl. přenesená",J207,0)</f>
        <v>0</v>
      </c>
      <c r="BH207" s="125">
        <f>IF(N207="sníž. přenesená",J207,0)</f>
        <v>0</v>
      </c>
      <c r="BI207" s="125">
        <f>IF(N207="nulová",J207,0)</f>
        <v>0</v>
      </c>
      <c r="BJ207" s="14" t="s">
        <v>78</v>
      </c>
      <c r="BK207" s="125">
        <f>ROUND(I207*H207,2)</f>
        <v>0</v>
      </c>
      <c r="BL207" s="14" t="s">
        <v>120</v>
      </c>
      <c r="BM207" s="14" t="s">
        <v>411</v>
      </c>
    </row>
    <row r="208" spans="2:65" s="1" customFormat="1" ht="11.25" x14ac:dyDescent="0.2">
      <c r="B208" s="28"/>
      <c r="D208" s="126" t="s">
        <v>122</v>
      </c>
      <c r="F208" s="127" t="s">
        <v>412</v>
      </c>
      <c r="I208" s="81"/>
      <c r="L208" s="28"/>
      <c r="M208" s="128"/>
      <c r="T208" s="47"/>
      <c r="AT208" s="14" t="s">
        <v>122</v>
      </c>
      <c r="AU208" s="14" t="s">
        <v>80</v>
      </c>
    </row>
    <row r="209" spans="2:65" s="10" customFormat="1" ht="22.9" customHeight="1" x14ac:dyDescent="0.2">
      <c r="B209" s="143"/>
      <c r="D209" s="144" t="s">
        <v>69</v>
      </c>
      <c r="E209" s="153" t="s">
        <v>149</v>
      </c>
      <c r="F209" s="153" t="s">
        <v>413</v>
      </c>
      <c r="I209" s="146"/>
      <c r="J209" s="154">
        <f>BK209</f>
        <v>0</v>
      </c>
      <c r="L209" s="143"/>
      <c r="M209" s="148"/>
      <c r="P209" s="149">
        <f>SUM(P210:P293)</f>
        <v>0</v>
      </c>
      <c r="R209" s="149">
        <f>SUM(R210:R293)</f>
        <v>104.36646739999999</v>
      </c>
      <c r="T209" s="150">
        <f>SUM(T210:T293)</f>
        <v>2.6640000000000001</v>
      </c>
      <c r="AR209" s="144" t="s">
        <v>78</v>
      </c>
      <c r="AT209" s="151" t="s">
        <v>69</v>
      </c>
      <c r="AU209" s="151" t="s">
        <v>78</v>
      </c>
      <c r="AY209" s="144" t="s">
        <v>119</v>
      </c>
      <c r="BK209" s="152">
        <f>SUM(BK210:BK293)</f>
        <v>0</v>
      </c>
    </row>
    <row r="210" spans="2:65" s="1" customFormat="1" ht="16.5" customHeight="1" x14ac:dyDescent="0.2">
      <c r="B210" s="28"/>
      <c r="C210" s="155" t="s">
        <v>414</v>
      </c>
      <c r="D210" s="155" t="s">
        <v>225</v>
      </c>
      <c r="E210" s="156" t="s">
        <v>415</v>
      </c>
      <c r="F210" s="157" t="s">
        <v>416</v>
      </c>
      <c r="G210" s="158" t="s">
        <v>373</v>
      </c>
      <c r="H210" s="159">
        <v>8</v>
      </c>
      <c r="I210" s="160"/>
      <c r="J210" s="161">
        <f>ROUND(I210*H210,2)</f>
        <v>0</v>
      </c>
      <c r="K210" s="157" t="s">
        <v>229</v>
      </c>
      <c r="L210" s="28"/>
      <c r="M210" s="162" t="s">
        <v>1</v>
      </c>
      <c r="N210" s="163" t="s">
        <v>41</v>
      </c>
      <c r="P210" s="123">
        <f>O210*H210</f>
        <v>0</v>
      </c>
      <c r="Q210" s="123">
        <v>6.9999999999999999E-4</v>
      </c>
      <c r="R210" s="123">
        <f>Q210*H210</f>
        <v>5.5999999999999999E-3</v>
      </c>
      <c r="S210" s="123">
        <v>0</v>
      </c>
      <c r="T210" s="124">
        <f>S210*H210</f>
        <v>0</v>
      </c>
      <c r="AR210" s="14" t="s">
        <v>120</v>
      </c>
      <c r="AT210" s="14" t="s">
        <v>225</v>
      </c>
      <c r="AU210" s="14" t="s">
        <v>80</v>
      </c>
      <c r="AY210" s="14" t="s">
        <v>119</v>
      </c>
      <c r="BE210" s="125">
        <f>IF(N210="základní",J210,0)</f>
        <v>0</v>
      </c>
      <c r="BF210" s="125">
        <f>IF(N210="snížená",J210,0)</f>
        <v>0</v>
      </c>
      <c r="BG210" s="125">
        <f>IF(N210="zákl. přenesená",J210,0)</f>
        <v>0</v>
      </c>
      <c r="BH210" s="125">
        <f>IF(N210="sníž. přenesená",J210,0)</f>
        <v>0</v>
      </c>
      <c r="BI210" s="125">
        <f>IF(N210="nulová",J210,0)</f>
        <v>0</v>
      </c>
      <c r="BJ210" s="14" t="s">
        <v>78</v>
      </c>
      <c r="BK210" s="125">
        <f>ROUND(I210*H210,2)</f>
        <v>0</v>
      </c>
      <c r="BL210" s="14" t="s">
        <v>120</v>
      </c>
      <c r="BM210" s="14" t="s">
        <v>417</v>
      </c>
    </row>
    <row r="211" spans="2:65" s="11" customFormat="1" ht="11.25" x14ac:dyDescent="0.2">
      <c r="B211" s="164"/>
      <c r="D211" s="126" t="s">
        <v>231</v>
      </c>
      <c r="E211" s="165" t="s">
        <v>1</v>
      </c>
      <c r="F211" s="166" t="s">
        <v>418</v>
      </c>
      <c r="H211" s="167">
        <v>2</v>
      </c>
      <c r="I211" s="168"/>
      <c r="L211" s="164"/>
      <c r="M211" s="169"/>
      <c r="T211" s="170"/>
      <c r="AT211" s="165" t="s">
        <v>231</v>
      </c>
      <c r="AU211" s="165" t="s">
        <v>80</v>
      </c>
      <c r="AV211" s="11" t="s">
        <v>80</v>
      </c>
      <c r="AW211" s="11" t="s">
        <v>32</v>
      </c>
      <c r="AX211" s="11" t="s">
        <v>70</v>
      </c>
      <c r="AY211" s="165" t="s">
        <v>119</v>
      </c>
    </row>
    <row r="212" spans="2:65" s="11" customFormat="1" ht="11.25" x14ac:dyDescent="0.2">
      <c r="B212" s="164"/>
      <c r="D212" s="126" t="s">
        <v>231</v>
      </c>
      <c r="E212" s="165" t="s">
        <v>1</v>
      </c>
      <c r="F212" s="166" t="s">
        <v>419</v>
      </c>
      <c r="H212" s="167">
        <v>2</v>
      </c>
      <c r="I212" s="168"/>
      <c r="L212" s="164"/>
      <c r="M212" s="169"/>
      <c r="T212" s="170"/>
      <c r="AT212" s="165" t="s">
        <v>231</v>
      </c>
      <c r="AU212" s="165" t="s">
        <v>80</v>
      </c>
      <c r="AV212" s="11" t="s">
        <v>80</v>
      </c>
      <c r="AW212" s="11" t="s">
        <v>32</v>
      </c>
      <c r="AX212" s="11" t="s">
        <v>70</v>
      </c>
      <c r="AY212" s="165" t="s">
        <v>119</v>
      </c>
    </row>
    <row r="213" spans="2:65" s="11" customFormat="1" ht="11.25" x14ac:dyDescent="0.2">
      <c r="B213" s="164"/>
      <c r="D213" s="126" t="s">
        <v>231</v>
      </c>
      <c r="E213" s="165" t="s">
        <v>1</v>
      </c>
      <c r="F213" s="166" t="s">
        <v>420</v>
      </c>
      <c r="H213" s="167">
        <v>1</v>
      </c>
      <c r="I213" s="168"/>
      <c r="L213" s="164"/>
      <c r="M213" s="169"/>
      <c r="T213" s="170"/>
      <c r="AT213" s="165" t="s">
        <v>231</v>
      </c>
      <c r="AU213" s="165" t="s">
        <v>80</v>
      </c>
      <c r="AV213" s="11" t="s">
        <v>80</v>
      </c>
      <c r="AW213" s="11" t="s">
        <v>32</v>
      </c>
      <c r="AX213" s="11" t="s">
        <v>70</v>
      </c>
      <c r="AY213" s="165" t="s">
        <v>119</v>
      </c>
    </row>
    <row r="214" spans="2:65" s="11" customFormat="1" ht="11.25" x14ac:dyDescent="0.2">
      <c r="B214" s="164"/>
      <c r="D214" s="126" t="s">
        <v>231</v>
      </c>
      <c r="E214" s="165" t="s">
        <v>1</v>
      </c>
      <c r="F214" s="166" t="s">
        <v>421</v>
      </c>
      <c r="H214" s="167">
        <v>1</v>
      </c>
      <c r="I214" s="168"/>
      <c r="L214" s="164"/>
      <c r="M214" s="169"/>
      <c r="T214" s="170"/>
      <c r="AT214" s="165" t="s">
        <v>231</v>
      </c>
      <c r="AU214" s="165" t="s">
        <v>80</v>
      </c>
      <c r="AV214" s="11" t="s">
        <v>80</v>
      </c>
      <c r="AW214" s="11" t="s">
        <v>32</v>
      </c>
      <c r="AX214" s="11" t="s">
        <v>70</v>
      </c>
      <c r="AY214" s="165" t="s">
        <v>119</v>
      </c>
    </row>
    <row r="215" spans="2:65" s="11" customFormat="1" ht="11.25" x14ac:dyDescent="0.2">
      <c r="B215" s="164"/>
      <c r="D215" s="126" t="s">
        <v>231</v>
      </c>
      <c r="E215" s="165" t="s">
        <v>1</v>
      </c>
      <c r="F215" s="166" t="s">
        <v>422</v>
      </c>
      <c r="H215" s="167">
        <v>1</v>
      </c>
      <c r="I215" s="168"/>
      <c r="L215" s="164"/>
      <c r="M215" s="169"/>
      <c r="T215" s="170"/>
      <c r="AT215" s="165" t="s">
        <v>231</v>
      </c>
      <c r="AU215" s="165" t="s">
        <v>80</v>
      </c>
      <c r="AV215" s="11" t="s">
        <v>80</v>
      </c>
      <c r="AW215" s="11" t="s">
        <v>32</v>
      </c>
      <c r="AX215" s="11" t="s">
        <v>70</v>
      </c>
      <c r="AY215" s="165" t="s">
        <v>119</v>
      </c>
    </row>
    <row r="216" spans="2:65" s="11" customFormat="1" ht="11.25" x14ac:dyDescent="0.2">
      <c r="B216" s="164"/>
      <c r="D216" s="126" t="s">
        <v>231</v>
      </c>
      <c r="E216" s="165" t="s">
        <v>1</v>
      </c>
      <c r="F216" s="166" t="s">
        <v>423</v>
      </c>
      <c r="H216" s="167">
        <v>1</v>
      </c>
      <c r="I216" s="168"/>
      <c r="L216" s="164"/>
      <c r="M216" s="169"/>
      <c r="T216" s="170"/>
      <c r="AT216" s="165" t="s">
        <v>231</v>
      </c>
      <c r="AU216" s="165" t="s">
        <v>80</v>
      </c>
      <c r="AV216" s="11" t="s">
        <v>80</v>
      </c>
      <c r="AW216" s="11" t="s">
        <v>32</v>
      </c>
      <c r="AX216" s="11" t="s">
        <v>70</v>
      </c>
      <c r="AY216" s="165" t="s">
        <v>119</v>
      </c>
    </row>
    <row r="217" spans="2:65" s="12" customFormat="1" ht="11.25" x14ac:dyDescent="0.2">
      <c r="B217" s="171"/>
      <c r="D217" s="126" t="s">
        <v>231</v>
      </c>
      <c r="E217" s="172" t="s">
        <v>1</v>
      </c>
      <c r="F217" s="173" t="s">
        <v>246</v>
      </c>
      <c r="H217" s="174">
        <v>8</v>
      </c>
      <c r="I217" s="175"/>
      <c r="L217" s="171"/>
      <c r="M217" s="176"/>
      <c r="T217" s="177"/>
      <c r="AT217" s="172" t="s">
        <v>231</v>
      </c>
      <c r="AU217" s="172" t="s">
        <v>80</v>
      </c>
      <c r="AV217" s="12" t="s">
        <v>120</v>
      </c>
      <c r="AW217" s="12" t="s">
        <v>32</v>
      </c>
      <c r="AX217" s="12" t="s">
        <v>78</v>
      </c>
      <c r="AY217" s="172" t="s">
        <v>119</v>
      </c>
    </row>
    <row r="218" spans="2:65" s="1" customFormat="1" ht="16.5" customHeight="1" x14ac:dyDescent="0.2">
      <c r="B218" s="28"/>
      <c r="C218" s="113" t="s">
        <v>424</v>
      </c>
      <c r="D218" s="113" t="s">
        <v>114</v>
      </c>
      <c r="E218" s="114" t="s">
        <v>425</v>
      </c>
      <c r="F218" s="115" t="s">
        <v>426</v>
      </c>
      <c r="G218" s="116" t="s">
        <v>373</v>
      </c>
      <c r="H218" s="117">
        <v>6</v>
      </c>
      <c r="I218" s="118"/>
      <c r="J218" s="119">
        <f>ROUND(I218*H218,2)</f>
        <v>0</v>
      </c>
      <c r="K218" s="115" t="s">
        <v>229</v>
      </c>
      <c r="L218" s="120"/>
      <c r="M218" s="121" t="s">
        <v>1</v>
      </c>
      <c r="N218" s="122" t="s">
        <v>41</v>
      </c>
      <c r="P218" s="123">
        <f>O218*H218</f>
        <v>0</v>
      </c>
      <c r="Q218" s="123">
        <v>3.8E-3</v>
      </c>
      <c r="R218" s="123">
        <f>Q218*H218</f>
        <v>2.2800000000000001E-2</v>
      </c>
      <c r="S218" s="123">
        <v>0</v>
      </c>
      <c r="T218" s="124">
        <f>S218*H218</f>
        <v>0</v>
      </c>
      <c r="AR218" s="14" t="s">
        <v>118</v>
      </c>
      <c r="AT218" s="14" t="s">
        <v>114</v>
      </c>
      <c r="AU218" s="14" t="s">
        <v>80</v>
      </c>
      <c r="AY218" s="14" t="s">
        <v>119</v>
      </c>
      <c r="BE218" s="125">
        <f>IF(N218="základní",J218,0)</f>
        <v>0</v>
      </c>
      <c r="BF218" s="125">
        <f>IF(N218="snížená",J218,0)</f>
        <v>0</v>
      </c>
      <c r="BG218" s="125">
        <f>IF(N218="zákl. přenesená",J218,0)</f>
        <v>0</v>
      </c>
      <c r="BH218" s="125">
        <f>IF(N218="sníž. přenesená",J218,0)</f>
        <v>0</v>
      </c>
      <c r="BI218" s="125">
        <f>IF(N218="nulová",J218,0)</f>
        <v>0</v>
      </c>
      <c r="BJ218" s="14" t="s">
        <v>78</v>
      </c>
      <c r="BK218" s="125">
        <f>ROUND(I218*H218,2)</f>
        <v>0</v>
      </c>
      <c r="BL218" s="14" t="s">
        <v>120</v>
      </c>
      <c r="BM218" s="14" t="s">
        <v>427</v>
      </c>
    </row>
    <row r="219" spans="2:65" s="1" customFormat="1" ht="11.25" x14ac:dyDescent="0.2">
      <c r="B219" s="28"/>
      <c r="D219" s="126" t="s">
        <v>122</v>
      </c>
      <c r="F219" s="127" t="s">
        <v>426</v>
      </c>
      <c r="I219" s="81"/>
      <c r="L219" s="28"/>
      <c r="M219" s="128"/>
      <c r="T219" s="47"/>
      <c r="AT219" s="14" t="s">
        <v>122</v>
      </c>
      <c r="AU219" s="14" t="s">
        <v>80</v>
      </c>
    </row>
    <row r="220" spans="2:65" s="11" customFormat="1" ht="11.25" x14ac:dyDescent="0.2">
      <c r="B220" s="164"/>
      <c r="D220" s="126" t="s">
        <v>231</v>
      </c>
      <c r="E220" s="165" t="s">
        <v>1</v>
      </c>
      <c r="F220" s="166" t="s">
        <v>418</v>
      </c>
      <c r="H220" s="167">
        <v>2</v>
      </c>
      <c r="I220" s="168"/>
      <c r="L220" s="164"/>
      <c r="M220" s="169"/>
      <c r="T220" s="170"/>
      <c r="AT220" s="165" t="s">
        <v>231</v>
      </c>
      <c r="AU220" s="165" t="s">
        <v>80</v>
      </c>
      <c r="AV220" s="11" t="s">
        <v>80</v>
      </c>
      <c r="AW220" s="11" t="s">
        <v>32</v>
      </c>
      <c r="AX220" s="11" t="s">
        <v>70</v>
      </c>
      <c r="AY220" s="165" t="s">
        <v>119</v>
      </c>
    </row>
    <row r="221" spans="2:65" s="11" customFormat="1" ht="11.25" x14ac:dyDescent="0.2">
      <c r="B221" s="164"/>
      <c r="D221" s="126" t="s">
        <v>231</v>
      </c>
      <c r="E221" s="165" t="s">
        <v>1</v>
      </c>
      <c r="F221" s="166" t="s">
        <v>419</v>
      </c>
      <c r="H221" s="167">
        <v>2</v>
      </c>
      <c r="I221" s="168"/>
      <c r="L221" s="164"/>
      <c r="M221" s="169"/>
      <c r="T221" s="170"/>
      <c r="AT221" s="165" t="s">
        <v>231</v>
      </c>
      <c r="AU221" s="165" t="s">
        <v>80</v>
      </c>
      <c r="AV221" s="11" t="s">
        <v>80</v>
      </c>
      <c r="AW221" s="11" t="s">
        <v>32</v>
      </c>
      <c r="AX221" s="11" t="s">
        <v>70</v>
      </c>
      <c r="AY221" s="165" t="s">
        <v>119</v>
      </c>
    </row>
    <row r="222" spans="2:65" s="11" customFormat="1" ht="11.25" x14ac:dyDescent="0.2">
      <c r="B222" s="164"/>
      <c r="D222" s="126" t="s">
        <v>231</v>
      </c>
      <c r="E222" s="165" t="s">
        <v>1</v>
      </c>
      <c r="F222" s="166" t="s">
        <v>420</v>
      </c>
      <c r="H222" s="167">
        <v>1</v>
      </c>
      <c r="I222" s="168"/>
      <c r="L222" s="164"/>
      <c r="M222" s="169"/>
      <c r="T222" s="170"/>
      <c r="AT222" s="165" t="s">
        <v>231</v>
      </c>
      <c r="AU222" s="165" t="s">
        <v>80</v>
      </c>
      <c r="AV222" s="11" t="s">
        <v>80</v>
      </c>
      <c r="AW222" s="11" t="s">
        <v>32</v>
      </c>
      <c r="AX222" s="11" t="s">
        <v>70</v>
      </c>
      <c r="AY222" s="165" t="s">
        <v>119</v>
      </c>
    </row>
    <row r="223" spans="2:65" s="11" customFormat="1" ht="11.25" x14ac:dyDescent="0.2">
      <c r="B223" s="164"/>
      <c r="D223" s="126" t="s">
        <v>231</v>
      </c>
      <c r="E223" s="165" t="s">
        <v>1</v>
      </c>
      <c r="F223" s="166" t="s">
        <v>421</v>
      </c>
      <c r="H223" s="167">
        <v>1</v>
      </c>
      <c r="I223" s="168"/>
      <c r="L223" s="164"/>
      <c r="M223" s="169"/>
      <c r="T223" s="170"/>
      <c r="AT223" s="165" t="s">
        <v>231</v>
      </c>
      <c r="AU223" s="165" t="s">
        <v>80</v>
      </c>
      <c r="AV223" s="11" t="s">
        <v>80</v>
      </c>
      <c r="AW223" s="11" t="s">
        <v>32</v>
      </c>
      <c r="AX223" s="11" t="s">
        <v>70</v>
      </c>
      <c r="AY223" s="165" t="s">
        <v>119</v>
      </c>
    </row>
    <row r="224" spans="2:65" s="11" customFormat="1" ht="11.25" x14ac:dyDescent="0.2">
      <c r="B224" s="164"/>
      <c r="D224" s="126" t="s">
        <v>231</v>
      </c>
      <c r="E224" s="165" t="s">
        <v>1</v>
      </c>
      <c r="F224" s="166" t="s">
        <v>428</v>
      </c>
      <c r="H224" s="167">
        <v>0</v>
      </c>
      <c r="I224" s="168"/>
      <c r="L224" s="164"/>
      <c r="M224" s="169"/>
      <c r="T224" s="170"/>
      <c r="AT224" s="165" t="s">
        <v>231</v>
      </c>
      <c r="AU224" s="165" t="s">
        <v>80</v>
      </c>
      <c r="AV224" s="11" t="s">
        <v>80</v>
      </c>
      <c r="AW224" s="11" t="s">
        <v>32</v>
      </c>
      <c r="AX224" s="11" t="s">
        <v>70</v>
      </c>
      <c r="AY224" s="165" t="s">
        <v>119</v>
      </c>
    </row>
    <row r="225" spans="2:65" s="11" customFormat="1" ht="11.25" x14ac:dyDescent="0.2">
      <c r="B225" s="164"/>
      <c r="D225" s="126" t="s">
        <v>231</v>
      </c>
      <c r="E225" s="165" t="s">
        <v>1</v>
      </c>
      <c r="F225" s="166" t="s">
        <v>429</v>
      </c>
      <c r="H225" s="167">
        <v>0</v>
      </c>
      <c r="I225" s="168"/>
      <c r="L225" s="164"/>
      <c r="M225" s="169"/>
      <c r="T225" s="170"/>
      <c r="AT225" s="165" t="s">
        <v>231</v>
      </c>
      <c r="AU225" s="165" t="s">
        <v>80</v>
      </c>
      <c r="AV225" s="11" t="s">
        <v>80</v>
      </c>
      <c r="AW225" s="11" t="s">
        <v>32</v>
      </c>
      <c r="AX225" s="11" t="s">
        <v>70</v>
      </c>
      <c r="AY225" s="165" t="s">
        <v>119</v>
      </c>
    </row>
    <row r="226" spans="2:65" s="12" customFormat="1" ht="11.25" x14ac:dyDescent="0.2">
      <c r="B226" s="171"/>
      <c r="D226" s="126" t="s">
        <v>231</v>
      </c>
      <c r="E226" s="172" t="s">
        <v>1</v>
      </c>
      <c r="F226" s="173" t="s">
        <v>246</v>
      </c>
      <c r="H226" s="174">
        <v>6</v>
      </c>
      <c r="I226" s="175"/>
      <c r="L226" s="171"/>
      <c r="M226" s="176"/>
      <c r="T226" s="177"/>
      <c r="AT226" s="172" t="s">
        <v>231</v>
      </c>
      <c r="AU226" s="172" t="s">
        <v>80</v>
      </c>
      <c r="AV226" s="12" t="s">
        <v>120</v>
      </c>
      <c r="AW226" s="12" t="s">
        <v>32</v>
      </c>
      <c r="AX226" s="12" t="s">
        <v>78</v>
      </c>
      <c r="AY226" s="172" t="s">
        <v>119</v>
      </c>
    </row>
    <row r="227" spans="2:65" s="1" customFormat="1" ht="16.5" customHeight="1" x14ac:dyDescent="0.2">
      <c r="B227" s="28"/>
      <c r="C227" s="155" t="s">
        <v>430</v>
      </c>
      <c r="D227" s="155" t="s">
        <v>225</v>
      </c>
      <c r="E227" s="156" t="s">
        <v>431</v>
      </c>
      <c r="F227" s="157" t="s">
        <v>432</v>
      </c>
      <c r="G227" s="158" t="s">
        <v>373</v>
      </c>
      <c r="H227" s="159">
        <v>6</v>
      </c>
      <c r="I227" s="160"/>
      <c r="J227" s="161">
        <f>ROUND(I227*H227,2)</f>
        <v>0</v>
      </c>
      <c r="K227" s="157" t="s">
        <v>229</v>
      </c>
      <c r="L227" s="28"/>
      <c r="M227" s="162" t="s">
        <v>1</v>
      </c>
      <c r="N227" s="163" t="s">
        <v>41</v>
      </c>
      <c r="P227" s="123">
        <f>O227*H227</f>
        <v>0</v>
      </c>
      <c r="Q227" s="123">
        <v>0.11241</v>
      </c>
      <c r="R227" s="123">
        <f>Q227*H227</f>
        <v>0.67445999999999995</v>
      </c>
      <c r="S227" s="123">
        <v>0</v>
      </c>
      <c r="T227" s="124">
        <f>S227*H227</f>
        <v>0</v>
      </c>
      <c r="AR227" s="14" t="s">
        <v>120</v>
      </c>
      <c r="AT227" s="14" t="s">
        <v>225</v>
      </c>
      <c r="AU227" s="14" t="s">
        <v>80</v>
      </c>
      <c r="AY227" s="14" t="s">
        <v>119</v>
      </c>
      <c r="BE227" s="125">
        <f>IF(N227="základní",J227,0)</f>
        <v>0</v>
      </c>
      <c r="BF227" s="125">
        <f>IF(N227="snížená",J227,0)</f>
        <v>0</v>
      </c>
      <c r="BG227" s="125">
        <f>IF(N227="zákl. přenesená",J227,0)</f>
        <v>0</v>
      </c>
      <c r="BH227" s="125">
        <f>IF(N227="sníž. přenesená",J227,0)</f>
        <v>0</v>
      </c>
      <c r="BI227" s="125">
        <f>IF(N227="nulová",J227,0)</f>
        <v>0</v>
      </c>
      <c r="BJ227" s="14" t="s">
        <v>78</v>
      </c>
      <c r="BK227" s="125">
        <f>ROUND(I227*H227,2)</f>
        <v>0</v>
      </c>
      <c r="BL227" s="14" t="s">
        <v>120</v>
      </c>
      <c r="BM227" s="14" t="s">
        <v>433</v>
      </c>
    </row>
    <row r="228" spans="2:65" s="1" customFormat="1" ht="16.5" customHeight="1" x14ac:dyDescent="0.2">
      <c r="B228" s="28"/>
      <c r="C228" s="113" t="s">
        <v>434</v>
      </c>
      <c r="D228" s="113" t="s">
        <v>114</v>
      </c>
      <c r="E228" s="114" t="s">
        <v>435</v>
      </c>
      <c r="F228" s="115" t="s">
        <v>436</v>
      </c>
      <c r="G228" s="116" t="s">
        <v>373</v>
      </c>
      <c r="H228" s="117">
        <v>6</v>
      </c>
      <c r="I228" s="118"/>
      <c r="J228" s="119">
        <f>ROUND(I228*H228,2)</f>
        <v>0</v>
      </c>
      <c r="K228" s="115" t="s">
        <v>229</v>
      </c>
      <c r="L228" s="120"/>
      <c r="M228" s="121" t="s">
        <v>1</v>
      </c>
      <c r="N228" s="122" t="s">
        <v>41</v>
      </c>
      <c r="P228" s="123">
        <f>O228*H228</f>
        <v>0</v>
      </c>
      <c r="Q228" s="123">
        <v>6.1000000000000004E-3</v>
      </c>
      <c r="R228" s="123">
        <f>Q228*H228</f>
        <v>3.6600000000000001E-2</v>
      </c>
      <c r="S228" s="123">
        <v>0</v>
      </c>
      <c r="T228" s="124">
        <f>S228*H228</f>
        <v>0</v>
      </c>
      <c r="AR228" s="14" t="s">
        <v>118</v>
      </c>
      <c r="AT228" s="14" t="s">
        <v>114</v>
      </c>
      <c r="AU228" s="14" t="s">
        <v>80</v>
      </c>
      <c r="AY228" s="14" t="s">
        <v>119</v>
      </c>
      <c r="BE228" s="125">
        <f>IF(N228="základní",J228,0)</f>
        <v>0</v>
      </c>
      <c r="BF228" s="125">
        <f>IF(N228="snížená",J228,0)</f>
        <v>0</v>
      </c>
      <c r="BG228" s="125">
        <f>IF(N228="zákl. přenesená",J228,0)</f>
        <v>0</v>
      </c>
      <c r="BH228" s="125">
        <f>IF(N228="sníž. přenesená",J228,0)</f>
        <v>0</v>
      </c>
      <c r="BI228" s="125">
        <f>IF(N228="nulová",J228,0)</f>
        <v>0</v>
      </c>
      <c r="BJ228" s="14" t="s">
        <v>78</v>
      </c>
      <c r="BK228" s="125">
        <f>ROUND(I228*H228,2)</f>
        <v>0</v>
      </c>
      <c r="BL228" s="14" t="s">
        <v>120</v>
      </c>
      <c r="BM228" s="14" t="s">
        <v>437</v>
      </c>
    </row>
    <row r="229" spans="2:65" s="1" customFormat="1" ht="11.25" x14ac:dyDescent="0.2">
      <c r="B229" s="28"/>
      <c r="D229" s="126" t="s">
        <v>122</v>
      </c>
      <c r="F229" s="127" t="s">
        <v>436</v>
      </c>
      <c r="I229" s="81"/>
      <c r="L229" s="28"/>
      <c r="M229" s="128"/>
      <c r="T229" s="47"/>
      <c r="AT229" s="14" t="s">
        <v>122</v>
      </c>
      <c r="AU229" s="14" t="s">
        <v>80</v>
      </c>
    </row>
    <row r="230" spans="2:65" s="1" customFormat="1" ht="16.5" customHeight="1" x14ac:dyDescent="0.2">
      <c r="B230" s="28"/>
      <c r="C230" s="113" t="s">
        <v>438</v>
      </c>
      <c r="D230" s="113" t="s">
        <v>114</v>
      </c>
      <c r="E230" s="114" t="s">
        <v>439</v>
      </c>
      <c r="F230" s="115" t="s">
        <v>440</v>
      </c>
      <c r="G230" s="116" t="s">
        <v>373</v>
      </c>
      <c r="H230" s="117">
        <v>6</v>
      </c>
      <c r="I230" s="118"/>
      <c r="J230" s="119">
        <f>ROUND(I230*H230,2)</f>
        <v>0</v>
      </c>
      <c r="K230" s="115" t="s">
        <v>229</v>
      </c>
      <c r="L230" s="120"/>
      <c r="M230" s="121" t="s">
        <v>1</v>
      </c>
      <c r="N230" s="122" t="s">
        <v>41</v>
      </c>
      <c r="P230" s="123">
        <f>O230*H230</f>
        <v>0</v>
      </c>
      <c r="Q230" s="123">
        <v>3.0000000000000001E-3</v>
      </c>
      <c r="R230" s="123">
        <f>Q230*H230</f>
        <v>1.8000000000000002E-2</v>
      </c>
      <c r="S230" s="123">
        <v>0</v>
      </c>
      <c r="T230" s="124">
        <f>S230*H230</f>
        <v>0</v>
      </c>
      <c r="AR230" s="14" t="s">
        <v>118</v>
      </c>
      <c r="AT230" s="14" t="s">
        <v>114</v>
      </c>
      <c r="AU230" s="14" t="s">
        <v>80</v>
      </c>
      <c r="AY230" s="14" t="s">
        <v>119</v>
      </c>
      <c r="BE230" s="125">
        <f>IF(N230="základní",J230,0)</f>
        <v>0</v>
      </c>
      <c r="BF230" s="125">
        <f>IF(N230="snížená",J230,0)</f>
        <v>0</v>
      </c>
      <c r="BG230" s="125">
        <f>IF(N230="zákl. přenesená",J230,0)</f>
        <v>0</v>
      </c>
      <c r="BH230" s="125">
        <f>IF(N230="sníž. přenesená",J230,0)</f>
        <v>0</v>
      </c>
      <c r="BI230" s="125">
        <f>IF(N230="nulová",J230,0)</f>
        <v>0</v>
      </c>
      <c r="BJ230" s="14" t="s">
        <v>78</v>
      </c>
      <c r="BK230" s="125">
        <f>ROUND(I230*H230,2)</f>
        <v>0</v>
      </c>
      <c r="BL230" s="14" t="s">
        <v>120</v>
      </c>
      <c r="BM230" s="14" t="s">
        <v>441</v>
      </c>
    </row>
    <row r="231" spans="2:65" s="1" customFormat="1" ht="11.25" x14ac:dyDescent="0.2">
      <c r="B231" s="28"/>
      <c r="D231" s="126" t="s">
        <v>122</v>
      </c>
      <c r="F231" s="127" t="s">
        <v>440</v>
      </c>
      <c r="I231" s="81"/>
      <c r="L231" s="28"/>
      <c r="M231" s="128"/>
      <c r="T231" s="47"/>
      <c r="AT231" s="14" t="s">
        <v>122</v>
      </c>
      <c r="AU231" s="14" t="s">
        <v>80</v>
      </c>
    </row>
    <row r="232" spans="2:65" s="1" customFormat="1" ht="16.5" customHeight="1" x14ac:dyDescent="0.2">
      <c r="B232" s="28"/>
      <c r="C232" s="155" t="s">
        <v>442</v>
      </c>
      <c r="D232" s="155" t="s">
        <v>225</v>
      </c>
      <c r="E232" s="156" t="s">
        <v>443</v>
      </c>
      <c r="F232" s="157" t="s">
        <v>444</v>
      </c>
      <c r="G232" s="158" t="s">
        <v>253</v>
      </c>
      <c r="H232" s="159">
        <v>119.6</v>
      </c>
      <c r="I232" s="160"/>
      <c r="J232" s="161">
        <f>ROUND(I232*H232,2)</f>
        <v>0</v>
      </c>
      <c r="K232" s="157" t="s">
        <v>229</v>
      </c>
      <c r="L232" s="28"/>
      <c r="M232" s="162" t="s">
        <v>1</v>
      </c>
      <c r="N232" s="163" t="s">
        <v>41</v>
      </c>
      <c r="P232" s="123">
        <f>O232*H232</f>
        <v>0</v>
      </c>
      <c r="Q232" s="123">
        <v>8.0000000000000007E-5</v>
      </c>
      <c r="R232" s="123">
        <f>Q232*H232</f>
        <v>9.5680000000000001E-3</v>
      </c>
      <c r="S232" s="123">
        <v>0</v>
      </c>
      <c r="T232" s="124">
        <f>S232*H232</f>
        <v>0</v>
      </c>
      <c r="AR232" s="14" t="s">
        <v>120</v>
      </c>
      <c r="AT232" s="14" t="s">
        <v>225</v>
      </c>
      <c r="AU232" s="14" t="s">
        <v>80</v>
      </c>
      <c r="AY232" s="14" t="s">
        <v>119</v>
      </c>
      <c r="BE232" s="125">
        <f>IF(N232="základní",J232,0)</f>
        <v>0</v>
      </c>
      <c r="BF232" s="125">
        <f>IF(N232="snížená",J232,0)</f>
        <v>0</v>
      </c>
      <c r="BG232" s="125">
        <f>IF(N232="zákl. přenesená",J232,0)</f>
        <v>0</v>
      </c>
      <c r="BH232" s="125">
        <f>IF(N232="sníž. přenesená",J232,0)</f>
        <v>0</v>
      </c>
      <c r="BI232" s="125">
        <f>IF(N232="nulová",J232,0)</f>
        <v>0</v>
      </c>
      <c r="BJ232" s="14" t="s">
        <v>78</v>
      </c>
      <c r="BK232" s="125">
        <f>ROUND(I232*H232,2)</f>
        <v>0</v>
      </c>
      <c r="BL232" s="14" t="s">
        <v>120</v>
      </c>
      <c r="BM232" s="14" t="s">
        <v>445</v>
      </c>
    </row>
    <row r="233" spans="2:65" s="1" customFormat="1" ht="11.25" x14ac:dyDescent="0.2">
      <c r="B233" s="28"/>
      <c r="D233" s="126" t="s">
        <v>122</v>
      </c>
      <c r="F233" s="127" t="s">
        <v>444</v>
      </c>
      <c r="I233" s="81"/>
      <c r="L233" s="28"/>
      <c r="M233" s="128"/>
      <c r="T233" s="47"/>
      <c r="AT233" s="14" t="s">
        <v>122</v>
      </c>
      <c r="AU233" s="14" t="s">
        <v>80</v>
      </c>
    </row>
    <row r="234" spans="2:65" s="11" customFormat="1" ht="11.25" x14ac:dyDescent="0.2">
      <c r="B234" s="164"/>
      <c r="D234" s="126" t="s">
        <v>231</v>
      </c>
      <c r="E234" s="165" t="s">
        <v>1</v>
      </c>
      <c r="F234" s="166" t="s">
        <v>446</v>
      </c>
      <c r="H234" s="167">
        <v>31.5</v>
      </c>
      <c r="I234" s="168"/>
      <c r="L234" s="164"/>
      <c r="M234" s="169"/>
      <c r="T234" s="170"/>
      <c r="AT234" s="165" t="s">
        <v>231</v>
      </c>
      <c r="AU234" s="165" t="s">
        <v>80</v>
      </c>
      <c r="AV234" s="11" t="s">
        <v>80</v>
      </c>
      <c r="AW234" s="11" t="s">
        <v>32</v>
      </c>
      <c r="AX234" s="11" t="s">
        <v>70</v>
      </c>
      <c r="AY234" s="165" t="s">
        <v>119</v>
      </c>
    </row>
    <row r="235" spans="2:65" s="11" customFormat="1" ht="11.25" x14ac:dyDescent="0.2">
      <c r="B235" s="164"/>
      <c r="D235" s="126" t="s">
        <v>231</v>
      </c>
      <c r="E235" s="165" t="s">
        <v>1</v>
      </c>
      <c r="F235" s="166" t="s">
        <v>447</v>
      </c>
      <c r="H235" s="167">
        <v>88.1</v>
      </c>
      <c r="I235" s="168"/>
      <c r="L235" s="164"/>
      <c r="M235" s="169"/>
      <c r="T235" s="170"/>
      <c r="AT235" s="165" t="s">
        <v>231</v>
      </c>
      <c r="AU235" s="165" t="s">
        <v>80</v>
      </c>
      <c r="AV235" s="11" t="s">
        <v>80</v>
      </c>
      <c r="AW235" s="11" t="s">
        <v>32</v>
      </c>
      <c r="AX235" s="11" t="s">
        <v>70</v>
      </c>
      <c r="AY235" s="165" t="s">
        <v>119</v>
      </c>
    </row>
    <row r="236" spans="2:65" s="12" customFormat="1" ht="11.25" x14ac:dyDescent="0.2">
      <c r="B236" s="171"/>
      <c r="D236" s="126" t="s">
        <v>231</v>
      </c>
      <c r="E236" s="172" t="s">
        <v>1</v>
      </c>
      <c r="F236" s="173" t="s">
        <v>246</v>
      </c>
      <c r="H236" s="174">
        <v>119.6</v>
      </c>
      <c r="I236" s="175"/>
      <c r="L236" s="171"/>
      <c r="M236" s="176"/>
      <c r="T236" s="177"/>
      <c r="AT236" s="172" t="s">
        <v>231</v>
      </c>
      <c r="AU236" s="172" t="s">
        <v>80</v>
      </c>
      <c r="AV236" s="12" t="s">
        <v>120</v>
      </c>
      <c r="AW236" s="12" t="s">
        <v>32</v>
      </c>
      <c r="AX236" s="12" t="s">
        <v>78</v>
      </c>
      <c r="AY236" s="172" t="s">
        <v>119</v>
      </c>
    </row>
    <row r="237" spans="2:65" s="1" customFormat="1" ht="16.5" customHeight="1" x14ac:dyDescent="0.2">
      <c r="B237" s="28"/>
      <c r="C237" s="155" t="s">
        <v>448</v>
      </c>
      <c r="D237" s="155" t="s">
        <v>225</v>
      </c>
      <c r="E237" s="156" t="s">
        <v>449</v>
      </c>
      <c r="F237" s="157" t="s">
        <v>450</v>
      </c>
      <c r="G237" s="158" t="s">
        <v>253</v>
      </c>
      <c r="H237" s="159">
        <v>16.399999999999999</v>
      </c>
      <c r="I237" s="160"/>
      <c r="J237" s="161">
        <f>ROUND(I237*H237,2)</f>
        <v>0</v>
      </c>
      <c r="K237" s="157" t="s">
        <v>229</v>
      </c>
      <c r="L237" s="28"/>
      <c r="M237" s="162" t="s">
        <v>1</v>
      </c>
      <c r="N237" s="163" t="s">
        <v>41</v>
      </c>
      <c r="P237" s="123">
        <f>O237*H237</f>
        <v>0</v>
      </c>
      <c r="Q237" s="123">
        <v>8.0000000000000007E-5</v>
      </c>
      <c r="R237" s="123">
        <f>Q237*H237</f>
        <v>1.312E-3</v>
      </c>
      <c r="S237" s="123">
        <v>0</v>
      </c>
      <c r="T237" s="124">
        <f>S237*H237</f>
        <v>0</v>
      </c>
      <c r="AR237" s="14" t="s">
        <v>120</v>
      </c>
      <c r="AT237" s="14" t="s">
        <v>225</v>
      </c>
      <c r="AU237" s="14" t="s">
        <v>80</v>
      </c>
      <c r="AY237" s="14" t="s">
        <v>119</v>
      </c>
      <c r="BE237" s="125">
        <f>IF(N237="základní",J237,0)</f>
        <v>0</v>
      </c>
      <c r="BF237" s="125">
        <f>IF(N237="snížená",J237,0)</f>
        <v>0</v>
      </c>
      <c r="BG237" s="125">
        <f>IF(N237="zákl. přenesená",J237,0)</f>
        <v>0</v>
      </c>
      <c r="BH237" s="125">
        <f>IF(N237="sníž. přenesená",J237,0)</f>
        <v>0</v>
      </c>
      <c r="BI237" s="125">
        <f>IF(N237="nulová",J237,0)</f>
        <v>0</v>
      </c>
      <c r="BJ237" s="14" t="s">
        <v>78</v>
      </c>
      <c r="BK237" s="125">
        <f>ROUND(I237*H237,2)</f>
        <v>0</v>
      </c>
      <c r="BL237" s="14" t="s">
        <v>120</v>
      </c>
      <c r="BM237" s="14" t="s">
        <v>451</v>
      </c>
    </row>
    <row r="238" spans="2:65" s="1" customFormat="1" ht="11.25" x14ac:dyDescent="0.2">
      <c r="B238" s="28"/>
      <c r="D238" s="126" t="s">
        <v>122</v>
      </c>
      <c r="F238" s="127" t="s">
        <v>450</v>
      </c>
      <c r="I238" s="81"/>
      <c r="L238" s="28"/>
      <c r="M238" s="128"/>
      <c r="T238" s="47"/>
      <c r="AT238" s="14" t="s">
        <v>122</v>
      </c>
      <c r="AU238" s="14" t="s">
        <v>80</v>
      </c>
    </row>
    <row r="239" spans="2:65" s="11" customFormat="1" ht="11.25" x14ac:dyDescent="0.2">
      <c r="B239" s="164"/>
      <c r="D239" s="126" t="s">
        <v>231</v>
      </c>
      <c r="E239" s="165" t="s">
        <v>1</v>
      </c>
      <c r="F239" s="166" t="s">
        <v>452</v>
      </c>
      <c r="H239" s="167">
        <v>16.399999999999999</v>
      </c>
      <c r="I239" s="168"/>
      <c r="L239" s="164"/>
      <c r="M239" s="169"/>
      <c r="T239" s="170"/>
      <c r="AT239" s="165" t="s">
        <v>231</v>
      </c>
      <c r="AU239" s="165" t="s">
        <v>80</v>
      </c>
      <c r="AV239" s="11" t="s">
        <v>80</v>
      </c>
      <c r="AW239" s="11" t="s">
        <v>32</v>
      </c>
      <c r="AX239" s="11" t="s">
        <v>78</v>
      </c>
      <c r="AY239" s="165" t="s">
        <v>119</v>
      </c>
    </row>
    <row r="240" spans="2:65" s="1" customFormat="1" ht="16.5" customHeight="1" x14ac:dyDescent="0.2">
      <c r="B240" s="28"/>
      <c r="C240" s="155" t="s">
        <v>453</v>
      </c>
      <c r="D240" s="155" t="s">
        <v>225</v>
      </c>
      <c r="E240" s="156" t="s">
        <v>454</v>
      </c>
      <c r="F240" s="157" t="s">
        <v>455</v>
      </c>
      <c r="G240" s="158" t="s">
        <v>228</v>
      </c>
      <c r="H240" s="159">
        <v>1.3</v>
      </c>
      <c r="I240" s="160"/>
      <c r="J240" s="161">
        <f>ROUND(I240*H240,2)</f>
        <v>0</v>
      </c>
      <c r="K240" s="157" t="s">
        <v>229</v>
      </c>
      <c r="L240" s="28"/>
      <c r="M240" s="162" t="s">
        <v>1</v>
      </c>
      <c r="N240" s="163" t="s">
        <v>41</v>
      </c>
      <c r="P240" s="123">
        <f>O240*H240</f>
        <v>0</v>
      </c>
      <c r="Q240" s="123">
        <v>5.9999999999999995E-4</v>
      </c>
      <c r="R240" s="123">
        <f>Q240*H240</f>
        <v>7.7999999999999999E-4</v>
      </c>
      <c r="S240" s="123">
        <v>0</v>
      </c>
      <c r="T240" s="124">
        <f>S240*H240</f>
        <v>0</v>
      </c>
      <c r="AR240" s="14" t="s">
        <v>120</v>
      </c>
      <c r="AT240" s="14" t="s">
        <v>225</v>
      </c>
      <c r="AU240" s="14" t="s">
        <v>80</v>
      </c>
      <c r="AY240" s="14" t="s">
        <v>119</v>
      </c>
      <c r="BE240" s="125">
        <f>IF(N240="základní",J240,0)</f>
        <v>0</v>
      </c>
      <c r="BF240" s="125">
        <f>IF(N240="snížená",J240,0)</f>
        <v>0</v>
      </c>
      <c r="BG240" s="125">
        <f>IF(N240="zákl. přenesená",J240,0)</f>
        <v>0</v>
      </c>
      <c r="BH240" s="125">
        <f>IF(N240="sníž. přenesená",J240,0)</f>
        <v>0</v>
      </c>
      <c r="BI240" s="125">
        <f>IF(N240="nulová",J240,0)</f>
        <v>0</v>
      </c>
      <c r="BJ240" s="14" t="s">
        <v>78</v>
      </c>
      <c r="BK240" s="125">
        <f>ROUND(I240*H240,2)</f>
        <v>0</v>
      </c>
      <c r="BL240" s="14" t="s">
        <v>120</v>
      </c>
      <c r="BM240" s="14" t="s">
        <v>456</v>
      </c>
    </row>
    <row r="241" spans="2:65" s="1" customFormat="1" ht="11.25" x14ac:dyDescent="0.2">
      <c r="B241" s="28"/>
      <c r="D241" s="126" t="s">
        <v>122</v>
      </c>
      <c r="F241" s="127" t="s">
        <v>455</v>
      </c>
      <c r="I241" s="81"/>
      <c r="L241" s="28"/>
      <c r="M241" s="128"/>
      <c r="T241" s="47"/>
      <c r="AT241" s="14" t="s">
        <v>122</v>
      </c>
      <c r="AU241" s="14" t="s">
        <v>80</v>
      </c>
    </row>
    <row r="242" spans="2:65" s="11" customFormat="1" ht="11.25" x14ac:dyDescent="0.2">
      <c r="B242" s="164"/>
      <c r="D242" s="126" t="s">
        <v>231</v>
      </c>
      <c r="E242" s="165" t="s">
        <v>1</v>
      </c>
      <c r="F242" s="166" t="s">
        <v>457</v>
      </c>
      <c r="H242" s="167">
        <v>1.3</v>
      </c>
      <c r="I242" s="168"/>
      <c r="L242" s="164"/>
      <c r="M242" s="169"/>
      <c r="T242" s="170"/>
      <c r="AT242" s="165" t="s">
        <v>231</v>
      </c>
      <c r="AU242" s="165" t="s">
        <v>80</v>
      </c>
      <c r="AV242" s="11" t="s">
        <v>80</v>
      </c>
      <c r="AW242" s="11" t="s">
        <v>32</v>
      </c>
      <c r="AX242" s="11" t="s">
        <v>78</v>
      </c>
      <c r="AY242" s="165" t="s">
        <v>119</v>
      </c>
    </row>
    <row r="243" spans="2:65" s="1" customFormat="1" ht="16.5" customHeight="1" x14ac:dyDescent="0.2">
      <c r="B243" s="28"/>
      <c r="C243" s="155" t="s">
        <v>458</v>
      </c>
      <c r="D243" s="155" t="s">
        <v>225</v>
      </c>
      <c r="E243" s="156" t="s">
        <v>459</v>
      </c>
      <c r="F243" s="157" t="s">
        <v>460</v>
      </c>
      <c r="G243" s="158" t="s">
        <v>253</v>
      </c>
      <c r="H243" s="159">
        <v>136</v>
      </c>
      <c r="I243" s="160"/>
      <c r="J243" s="161">
        <f>ROUND(I243*H243,2)</f>
        <v>0</v>
      </c>
      <c r="K243" s="157" t="s">
        <v>229</v>
      </c>
      <c r="L243" s="28"/>
      <c r="M243" s="162" t="s">
        <v>1</v>
      </c>
      <c r="N243" s="163" t="s">
        <v>41</v>
      </c>
      <c r="P243" s="123">
        <f>O243*H243</f>
        <v>0</v>
      </c>
      <c r="Q243" s="123">
        <v>0</v>
      </c>
      <c r="R243" s="123">
        <f>Q243*H243</f>
        <v>0</v>
      </c>
      <c r="S243" s="123">
        <v>0</v>
      </c>
      <c r="T243" s="124">
        <f>S243*H243</f>
        <v>0</v>
      </c>
      <c r="AR243" s="14" t="s">
        <v>120</v>
      </c>
      <c r="AT243" s="14" t="s">
        <v>225</v>
      </c>
      <c r="AU243" s="14" t="s">
        <v>80</v>
      </c>
      <c r="AY243" s="14" t="s">
        <v>119</v>
      </c>
      <c r="BE243" s="125">
        <f>IF(N243="základní",J243,0)</f>
        <v>0</v>
      </c>
      <c r="BF243" s="125">
        <f>IF(N243="snížená",J243,0)</f>
        <v>0</v>
      </c>
      <c r="BG243" s="125">
        <f>IF(N243="zákl. přenesená",J243,0)</f>
        <v>0</v>
      </c>
      <c r="BH243" s="125">
        <f>IF(N243="sníž. přenesená",J243,0)</f>
        <v>0</v>
      </c>
      <c r="BI243" s="125">
        <f>IF(N243="nulová",J243,0)</f>
        <v>0</v>
      </c>
      <c r="BJ243" s="14" t="s">
        <v>78</v>
      </c>
      <c r="BK243" s="125">
        <f>ROUND(I243*H243,2)</f>
        <v>0</v>
      </c>
      <c r="BL243" s="14" t="s">
        <v>120</v>
      </c>
      <c r="BM243" s="14" t="s">
        <v>461</v>
      </c>
    </row>
    <row r="244" spans="2:65" s="11" customFormat="1" ht="11.25" x14ac:dyDescent="0.2">
      <c r="B244" s="164"/>
      <c r="D244" s="126" t="s">
        <v>231</v>
      </c>
      <c r="E244" s="165" t="s">
        <v>1</v>
      </c>
      <c r="F244" s="166" t="s">
        <v>462</v>
      </c>
      <c r="H244" s="167">
        <v>136</v>
      </c>
      <c r="I244" s="168"/>
      <c r="L244" s="164"/>
      <c r="M244" s="169"/>
      <c r="T244" s="170"/>
      <c r="AT244" s="165" t="s">
        <v>231</v>
      </c>
      <c r="AU244" s="165" t="s">
        <v>80</v>
      </c>
      <c r="AV244" s="11" t="s">
        <v>80</v>
      </c>
      <c r="AW244" s="11" t="s">
        <v>32</v>
      </c>
      <c r="AX244" s="11" t="s">
        <v>78</v>
      </c>
      <c r="AY244" s="165" t="s">
        <v>119</v>
      </c>
    </row>
    <row r="245" spans="2:65" s="1" customFormat="1" ht="16.5" customHeight="1" x14ac:dyDescent="0.2">
      <c r="B245" s="28"/>
      <c r="C245" s="155" t="s">
        <v>463</v>
      </c>
      <c r="D245" s="155" t="s">
        <v>225</v>
      </c>
      <c r="E245" s="156" t="s">
        <v>464</v>
      </c>
      <c r="F245" s="157" t="s">
        <v>465</v>
      </c>
      <c r="G245" s="158" t="s">
        <v>228</v>
      </c>
      <c r="H245" s="159">
        <v>1.3</v>
      </c>
      <c r="I245" s="160"/>
      <c r="J245" s="161">
        <f>ROUND(I245*H245,2)</f>
        <v>0</v>
      </c>
      <c r="K245" s="157" t="s">
        <v>229</v>
      </c>
      <c r="L245" s="28"/>
      <c r="M245" s="162" t="s">
        <v>1</v>
      </c>
      <c r="N245" s="163" t="s">
        <v>41</v>
      </c>
      <c r="P245" s="123">
        <f>O245*H245</f>
        <v>0</v>
      </c>
      <c r="Q245" s="123">
        <v>1.0000000000000001E-5</v>
      </c>
      <c r="R245" s="123">
        <f>Q245*H245</f>
        <v>1.3000000000000001E-5</v>
      </c>
      <c r="S245" s="123">
        <v>0</v>
      </c>
      <c r="T245" s="124">
        <f>S245*H245</f>
        <v>0</v>
      </c>
      <c r="AR245" s="14" t="s">
        <v>120</v>
      </c>
      <c r="AT245" s="14" t="s">
        <v>225</v>
      </c>
      <c r="AU245" s="14" t="s">
        <v>80</v>
      </c>
      <c r="AY245" s="14" t="s">
        <v>119</v>
      </c>
      <c r="BE245" s="125">
        <f>IF(N245="základní",J245,0)</f>
        <v>0</v>
      </c>
      <c r="BF245" s="125">
        <f>IF(N245="snížená",J245,0)</f>
        <v>0</v>
      </c>
      <c r="BG245" s="125">
        <f>IF(N245="zákl. přenesená",J245,0)</f>
        <v>0</v>
      </c>
      <c r="BH245" s="125">
        <f>IF(N245="sníž. přenesená",J245,0)</f>
        <v>0</v>
      </c>
      <c r="BI245" s="125">
        <f>IF(N245="nulová",J245,0)</f>
        <v>0</v>
      </c>
      <c r="BJ245" s="14" t="s">
        <v>78</v>
      </c>
      <c r="BK245" s="125">
        <f>ROUND(I245*H245,2)</f>
        <v>0</v>
      </c>
      <c r="BL245" s="14" t="s">
        <v>120</v>
      </c>
      <c r="BM245" s="14" t="s">
        <v>466</v>
      </c>
    </row>
    <row r="246" spans="2:65" s="1" customFormat="1" ht="16.5" customHeight="1" x14ac:dyDescent="0.2">
      <c r="B246" s="28"/>
      <c r="C246" s="155" t="s">
        <v>467</v>
      </c>
      <c r="D246" s="155" t="s">
        <v>225</v>
      </c>
      <c r="E246" s="156" t="s">
        <v>468</v>
      </c>
      <c r="F246" s="157" t="s">
        <v>469</v>
      </c>
      <c r="G246" s="158" t="s">
        <v>253</v>
      </c>
      <c r="H246" s="159">
        <v>172.8</v>
      </c>
      <c r="I246" s="160"/>
      <c r="J246" s="161">
        <f>ROUND(I246*H246,2)</f>
        <v>0</v>
      </c>
      <c r="K246" s="157" t="s">
        <v>229</v>
      </c>
      <c r="L246" s="28"/>
      <c r="M246" s="162" t="s">
        <v>1</v>
      </c>
      <c r="N246" s="163" t="s">
        <v>41</v>
      </c>
      <c r="P246" s="123">
        <f>O246*H246</f>
        <v>0</v>
      </c>
      <c r="Q246" s="123">
        <v>8.9779999999999999E-2</v>
      </c>
      <c r="R246" s="123">
        <f>Q246*H246</f>
        <v>15.513984000000001</v>
      </c>
      <c r="S246" s="123">
        <v>0</v>
      </c>
      <c r="T246" s="124">
        <f>S246*H246</f>
        <v>0</v>
      </c>
      <c r="AR246" s="14" t="s">
        <v>120</v>
      </c>
      <c r="AT246" s="14" t="s">
        <v>225</v>
      </c>
      <c r="AU246" s="14" t="s">
        <v>80</v>
      </c>
      <c r="AY246" s="14" t="s">
        <v>119</v>
      </c>
      <c r="BE246" s="125">
        <f>IF(N246="základní",J246,0)</f>
        <v>0</v>
      </c>
      <c r="BF246" s="125">
        <f>IF(N246="snížená",J246,0)</f>
        <v>0</v>
      </c>
      <c r="BG246" s="125">
        <f>IF(N246="zákl. přenesená",J246,0)</f>
        <v>0</v>
      </c>
      <c r="BH246" s="125">
        <f>IF(N246="sníž. přenesená",J246,0)</f>
        <v>0</v>
      </c>
      <c r="BI246" s="125">
        <f>IF(N246="nulová",J246,0)</f>
        <v>0</v>
      </c>
      <c r="BJ246" s="14" t="s">
        <v>78</v>
      </c>
      <c r="BK246" s="125">
        <f>ROUND(I246*H246,2)</f>
        <v>0</v>
      </c>
      <c r="BL246" s="14" t="s">
        <v>120</v>
      </c>
      <c r="BM246" s="14" t="s">
        <v>470</v>
      </c>
    </row>
    <row r="247" spans="2:65" s="1" customFormat="1" ht="11.25" x14ac:dyDescent="0.2">
      <c r="B247" s="28"/>
      <c r="D247" s="126" t="s">
        <v>122</v>
      </c>
      <c r="F247" s="127" t="s">
        <v>469</v>
      </c>
      <c r="I247" s="81"/>
      <c r="L247" s="28"/>
      <c r="M247" s="128"/>
      <c r="T247" s="47"/>
      <c r="AT247" s="14" t="s">
        <v>122</v>
      </c>
      <c r="AU247" s="14" t="s">
        <v>80</v>
      </c>
    </row>
    <row r="248" spans="2:65" s="11" customFormat="1" ht="11.25" x14ac:dyDescent="0.2">
      <c r="B248" s="164"/>
      <c r="D248" s="126" t="s">
        <v>231</v>
      </c>
      <c r="E248" s="165" t="s">
        <v>1</v>
      </c>
      <c r="F248" s="166" t="s">
        <v>471</v>
      </c>
      <c r="H248" s="167">
        <v>123</v>
      </c>
      <c r="I248" s="168"/>
      <c r="L248" s="164"/>
      <c r="M248" s="169"/>
      <c r="T248" s="170"/>
      <c r="AT248" s="165" t="s">
        <v>231</v>
      </c>
      <c r="AU248" s="165" t="s">
        <v>80</v>
      </c>
      <c r="AV248" s="11" t="s">
        <v>80</v>
      </c>
      <c r="AW248" s="11" t="s">
        <v>32</v>
      </c>
      <c r="AX248" s="11" t="s">
        <v>70</v>
      </c>
      <c r="AY248" s="165" t="s">
        <v>119</v>
      </c>
    </row>
    <row r="249" spans="2:65" s="11" customFormat="1" ht="11.25" x14ac:dyDescent="0.2">
      <c r="B249" s="164"/>
      <c r="D249" s="126" t="s">
        <v>231</v>
      </c>
      <c r="E249" s="165" t="s">
        <v>1</v>
      </c>
      <c r="F249" s="166" t="s">
        <v>472</v>
      </c>
      <c r="H249" s="167">
        <v>49.8</v>
      </c>
      <c r="I249" s="168"/>
      <c r="L249" s="164"/>
      <c r="M249" s="169"/>
      <c r="T249" s="170"/>
      <c r="AT249" s="165" t="s">
        <v>231</v>
      </c>
      <c r="AU249" s="165" t="s">
        <v>80</v>
      </c>
      <c r="AV249" s="11" t="s">
        <v>80</v>
      </c>
      <c r="AW249" s="11" t="s">
        <v>32</v>
      </c>
      <c r="AX249" s="11" t="s">
        <v>70</v>
      </c>
      <c r="AY249" s="165" t="s">
        <v>119</v>
      </c>
    </row>
    <row r="250" spans="2:65" s="12" customFormat="1" ht="11.25" x14ac:dyDescent="0.2">
      <c r="B250" s="171"/>
      <c r="D250" s="126" t="s">
        <v>231</v>
      </c>
      <c r="E250" s="172" t="s">
        <v>473</v>
      </c>
      <c r="F250" s="173" t="s">
        <v>246</v>
      </c>
      <c r="H250" s="174">
        <v>172.8</v>
      </c>
      <c r="I250" s="175"/>
      <c r="L250" s="171"/>
      <c r="M250" s="176"/>
      <c r="T250" s="177"/>
      <c r="AT250" s="172" t="s">
        <v>231</v>
      </c>
      <c r="AU250" s="172" t="s">
        <v>80</v>
      </c>
      <c r="AV250" s="12" t="s">
        <v>120</v>
      </c>
      <c r="AW250" s="12" t="s">
        <v>32</v>
      </c>
      <c r="AX250" s="12" t="s">
        <v>78</v>
      </c>
      <c r="AY250" s="172" t="s">
        <v>119</v>
      </c>
    </row>
    <row r="251" spans="2:65" s="1" customFormat="1" ht="16.5" customHeight="1" x14ac:dyDescent="0.2">
      <c r="B251" s="28"/>
      <c r="C251" s="113" t="s">
        <v>474</v>
      </c>
      <c r="D251" s="113" t="s">
        <v>114</v>
      </c>
      <c r="E251" s="114" t="s">
        <v>475</v>
      </c>
      <c r="F251" s="115" t="s">
        <v>476</v>
      </c>
      <c r="G251" s="116" t="s">
        <v>298</v>
      </c>
      <c r="H251" s="117">
        <v>3.8969999999999998</v>
      </c>
      <c r="I251" s="118"/>
      <c r="J251" s="119">
        <f>ROUND(I251*H251,2)</f>
        <v>0</v>
      </c>
      <c r="K251" s="115" t="s">
        <v>229</v>
      </c>
      <c r="L251" s="120"/>
      <c r="M251" s="121" t="s">
        <v>1</v>
      </c>
      <c r="N251" s="122" t="s">
        <v>41</v>
      </c>
      <c r="P251" s="123">
        <f>O251*H251</f>
        <v>0</v>
      </c>
      <c r="Q251" s="123">
        <v>1</v>
      </c>
      <c r="R251" s="123">
        <f>Q251*H251</f>
        <v>3.8969999999999998</v>
      </c>
      <c r="S251" s="123">
        <v>0</v>
      </c>
      <c r="T251" s="124">
        <f>S251*H251</f>
        <v>0</v>
      </c>
      <c r="AR251" s="14" t="s">
        <v>118</v>
      </c>
      <c r="AT251" s="14" t="s">
        <v>114</v>
      </c>
      <c r="AU251" s="14" t="s">
        <v>80</v>
      </c>
      <c r="AY251" s="14" t="s">
        <v>119</v>
      </c>
      <c r="BE251" s="125">
        <f>IF(N251="základní",J251,0)</f>
        <v>0</v>
      </c>
      <c r="BF251" s="125">
        <f>IF(N251="snížená",J251,0)</f>
        <v>0</v>
      </c>
      <c r="BG251" s="125">
        <f>IF(N251="zákl. přenesená",J251,0)</f>
        <v>0</v>
      </c>
      <c r="BH251" s="125">
        <f>IF(N251="sníž. přenesená",J251,0)</f>
        <v>0</v>
      </c>
      <c r="BI251" s="125">
        <f>IF(N251="nulová",J251,0)</f>
        <v>0</v>
      </c>
      <c r="BJ251" s="14" t="s">
        <v>78</v>
      </c>
      <c r="BK251" s="125">
        <f>ROUND(I251*H251,2)</f>
        <v>0</v>
      </c>
      <c r="BL251" s="14" t="s">
        <v>120</v>
      </c>
      <c r="BM251" s="14" t="s">
        <v>477</v>
      </c>
    </row>
    <row r="252" spans="2:65" s="1" customFormat="1" ht="11.25" x14ac:dyDescent="0.2">
      <c r="B252" s="28"/>
      <c r="D252" s="126" t="s">
        <v>122</v>
      </c>
      <c r="F252" s="127" t="s">
        <v>476</v>
      </c>
      <c r="I252" s="81"/>
      <c r="L252" s="28"/>
      <c r="M252" s="128"/>
      <c r="T252" s="47"/>
      <c r="AT252" s="14" t="s">
        <v>122</v>
      </c>
      <c r="AU252" s="14" t="s">
        <v>80</v>
      </c>
    </row>
    <row r="253" spans="2:65" s="1" customFormat="1" ht="16.5" customHeight="1" x14ac:dyDescent="0.2">
      <c r="B253" s="28"/>
      <c r="C253" s="155" t="s">
        <v>478</v>
      </c>
      <c r="D253" s="155" t="s">
        <v>225</v>
      </c>
      <c r="E253" s="156" t="s">
        <v>479</v>
      </c>
      <c r="F253" s="157" t="s">
        <v>480</v>
      </c>
      <c r="G253" s="158" t="s">
        <v>253</v>
      </c>
      <c r="H253" s="159">
        <v>91.4</v>
      </c>
      <c r="I253" s="160"/>
      <c r="J253" s="161">
        <f>ROUND(I253*H253,2)</f>
        <v>0</v>
      </c>
      <c r="K253" s="157" t="s">
        <v>229</v>
      </c>
      <c r="L253" s="28"/>
      <c r="M253" s="162" t="s">
        <v>1</v>
      </c>
      <c r="N253" s="163" t="s">
        <v>41</v>
      </c>
      <c r="P253" s="123">
        <f>O253*H253</f>
        <v>0</v>
      </c>
      <c r="Q253" s="123">
        <v>0.20219000000000001</v>
      </c>
      <c r="R253" s="123">
        <f>Q253*H253</f>
        <v>18.480166000000001</v>
      </c>
      <c r="S253" s="123">
        <v>0</v>
      </c>
      <c r="T253" s="124">
        <f>S253*H253</f>
        <v>0</v>
      </c>
      <c r="AR253" s="14" t="s">
        <v>120</v>
      </c>
      <c r="AT253" s="14" t="s">
        <v>225</v>
      </c>
      <c r="AU253" s="14" t="s">
        <v>80</v>
      </c>
      <c r="AY253" s="14" t="s">
        <v>119</v>
      </c>
      <c r="BE253" s="125">
        <f>IF(N253="základní",J253,0)</f>
        <v>0</v>
      </c>
      <c r="BF253" s="125">
        <f>IF(N253="snížená",J253,0)</f>
        <v>0</v>
      </c>
      <c r="BG253" s="125">
        <f>IF(N253="zákl. přenesená",J253,0)</f>
        <v>0</v>
      </c>
      <c r="BH253" s="125">
        <f>IF(N253="sníž. přenesená",J253,0)</f>
        <v>0</v>
      </c>
      <c r="BI253" s="125">
        <f>IF(N253="nulová",J253,0)</f>
        <v>0</v>
      </c>
      <c r="BJ253" s="14" t="s">
        <v>78</v>
      </c>
      <c r="BK253" s="125">
        <f>ROUND(I253*H253,2)</f>
        <v>0</v>
      </c>
      <c r="BL253" s="14" t="s">
        <v>120</v>
      </c>
      <c r="BM253" s="14" t="s">
        <v>481</v>
      </c>
    </row>
    <row r="254" spans="2:65" s="11" customFormat="1" ht="11.25" x14ac:dyDescent="0.2">
      <c r="B254" s="164"/>
      <c r="D254" s="126" t="s">
        <v>231</v>
      </c>
      <c r="E254" s="165" t="s">
        <v>1</v>
      </c>
      <c r="F254" s="166" t="s">
        <v>482</v>
      </c>
      <c r="H254" s="167">
        <v>91.4</v>
      </c>
      <c r="I254" s="168"/>
      <c r="L254" s="164"/>
      <c r="M254" s="169"/>
      <c r="T254" s="170"/>
      <c r="AT254" s="165" t="s">
        <v>231</v>
      </c>
      <c r="AU254" s="165" t="s">
        <v>80</v>
      </c>
      <c r="AV254" s="11" t="s">
        <v>80</v>
      </c>
      <c r="AW254" s="11" t="s">
        <v>32</v>
      </c>
      <c r="AX254" s="11" t="s">
        <v>78</v>
      </c>
      <c r="AY254" s="165" t="s">
        <v>119</v>
      </c>
    </row>
    <row r="255" spans="2:65" s="1" customFormat="1" ht="16.5" customHeight="1" x14ac:dyDescent="0.2">
      <c r="B255" s="28"/>
      <c r="C255" s="155" t="s">
        <v>483</v>
      </c>
      <c r="D255" s="155" t="s">
        <v>225</v>
      </c>
      <c r="E255" s="156" t="s">
        <v>484</v>
      </c>
      <c r="F255" s="157" t="s">
        <v>485</v>
      </c>
      <c r="G255" s="158" t="s">
        <v>253</v>
      </c>
      <c r="H255" s="159">
        <v>159.1</v>
      </c>
      <c r="I255" s="160"/>
      <c r="J255" s="161">
        <f>ROUND(I255*H255,2)</f>
        <v>0</v>
      </c>
      <c r="K255" s="157" t="s">
        <v>229</v>
      </c>
      <c r="L255" s="28"/>
      <c r="M255" s="162" t="s">
        <v>1</v>
      </c>
      <c r="N255" s="163" t="s">
        <v>41</v>
      </c>
      <c r="P255" s="123">
        <f>O255*H255</f>
        <v>0</v>
      </c>
      <c r="Q255" s="123">
        <v>0.15540000000000001</v>
      </c>
      <c r="R255" s="123">
        <f>Q255*H255</f>
        <v>24.724140000000002</v>
      </c>
      <c r="S255" s="123">
        <v>0</v>
      </c>
      <c r="T255" s="124">
        <f>S255*H255</f>
        <v>0</v>
      </c>
      <c r="AR255" s="14" t="s">
        <v>120</v>
      </c>
      <c r="AT255" s="14" t="s">
        <v>225</v>
      </c>
      <c r="AU255" s="14" t="s">
        <v>80</v>
      </c>
      <c r="AY255" s="14" t="s">
        <v>119</v>
      </c>
      <c r="BE255" s="125">
        <f>IF(N255="základní",J255,0)</f>
        <v>0</v>
      </c>
      <c r="BF255" s="125">
        <f>IF(N255="snížená",J255,0)</f>
        <v>0</v>
      </c>
      <c r="BG255" s="125">
        <f>IF(N255="zákl. přenesená",J255,0)</f>
        <v>0</v>
      </c>
      <c r="BH255" s="125">
        <f>IF(N255="sníž. přenesená",J255,0)</f>
        <v>0</v>
      </c>
      <c r="BI255" s="125">
        <f>IF(N255="nulová",J255,0)</f>
        <v>0</v>
      </c>
      <c r="BJ255" s="14" t="s">
        <v>78</v>
      </c>
      <c r="BK255" s="125">
        <f>ROUND(I255*H255,2)</f>
        <v>0</v>
      </c>
      <c r="BL255" s="14" t="s">
        <v>120</v>
      </c>
      <c r="BM255" s="14" t="s">
        <v>486</v>
      </c>
    </row>
    <row r="256" spans="2:65" s="1" customFormat="1" ht="11.25" x14ac:dyDescent="0.2">
      <c r="B256" s="28"/>
      <c r="D256" s="126" t="s">
        <v>122</v>
      </c>
      <c r="F256" s="127" t="s">
        <v>485</v>
      </c>
      <c r="I256" s="81"/>
      <c r="L256" s="28"/>
      <c r="M256" s="128"/>
      <c r="T256" s="47"/>
      <c r="AT256" s="14" t="s">
        <v>122</v>
      </c>
      <c r="AU256" s="14" t="s">
        <v>80</v>
      </c>
    </row>
    <row r="257" spans="2:65" s="1" customFormat="1" ht="16.5" customHeight="1" x14ac:dyDescent="0.2">
      <c r="B257" s="28"/>
      <c r="C257" s="113" t="s">
        <v>487</v>
      </c>
      <c r="D257" s="113" t="s">
        <v>114</v>
      </c>
      <c r="E257" s="114" t="s">
        <v>488</v>
      </c>
      <c r="F257" s="115" t="s">
        <v>489</v>
      </c>
      <c r="G257" s="116" t="s">
        <v>253</v>
      </c>
      <c r="H257" s="117">
        <v>224.43700000000001</v>
      </c>
      <c r="I257" s="118"/>
      <c r="J257" s="119">
        <f>ROUND(I257*H257,2)</f>
        <v>0</v>
      </c>
      <c r="K257" s="115" t="s">
        <v>229</v>
      </c>
      <c r="L257" s="120"/>
      <c r="M257" s="121" t="s">
        <v>1</v>
      </c>
      <c r="N257" s="122" t="s">
        <v>41</v>
      </c>
      <c r="P257" s="123">
        <f>O257*H257</f>
        <v>0</v>
      </c>
      <c r="Q257" s="123">
        <v>8.1000000000000003E-2</v>
      </c>
      <c r="R257" s="123">
        <f>Q257*H257</f>
        <v>18.179397000000002</v>
      </c>
      <c r="S257" s="123">
        <v>0</v>
      </c>
      <c r="T257" s="124">
        <f>S257*H257</f>
        <v>0</v>
      </c>
      <c r="AR257" s="14" t="s">
        <v>118</v>
      </c>
      <c r="AT257" s="14" t="s">
        <v>114</v>
      </c>
      <c r="AU257" s="14" t="s">
        <v>80</v>
      </c>
      <c r="AY257" s="14" t="s">
        <v>119</v>
      </c>
      <c r="BE257" s="125">
        <f>IF(N257="základní",J257,0)</f>
        <v>0</v>
      </c>
      <c r="BF257" s="125">
        <f>IF(N257="snížená",J257,0)</f>
        <v>0</v>
      </c>
      <c r="BG257" s="125">
        <f>IF(N257="zákl. přenesená",J257,0)</f>
        <v>0</v>
      </c>
      <c r="BH257" s="125">
        <f>IF(N257="sníž. přenesená",J257,0)</f>
        <v>0</v>
      </c>
      <c r="BI257" s="125">
        <f>IF(N257="nulová",J257,0)</f>
        <v>0</v>
      </c>
      <c r="BJ257" s="14" t="s">
        <v>78</v>
      </c>
      <c r="BK257" s="125">
        <f>ROUND(I257*H257,2)</f>
        <v>0</v>
      </c>
      <c r="BL257" s="14" t="s">
        <v>120</v>
      </c>
      <c r="BM257" s="14" t="s">
        <v>490</v>
      </c>
    </row>
    <row r="258" spans="2:65" s="11" customFormat="1" ht="11.25" x14ac:dyDescent="0.2">
      <c r="B258" s="164"/>
      <c r="D258" s="126" t="s">
        <v>231</v>
      </c>
      <c r="E258" s="165" t="s">
        <v>1</v>
      </c>
      <c r="F258" s="166" t="s">
        <v>491</v>
      </c>
      <c r="H258" s="167">
        <v>91.4</v>
      </c>
      <c r="I258" s="168"/>
      <c r="L258" s="164"/>
      <c r="M258" s="169"/>
      <c r="T258" s="170"/>
      <c r="AT258" s="165" t="s">
        <v>231</v>
      </c>
      <c r="AU258" s="165" t="s">
        <v>80</v>
      </c>
      <c r="AV258" s="11" t="s">
        <v>80</v>
      </c>
      <c r="AW258" s="11" t="s">
        <v>32</v>
      </c>
      <c r="AX258" s="11" t="s">
        <v>70</v>
      </c>
      <c r="AY258" s="165" t="s">
        <v>119</v>
      </c>
    </row>
    <row r="259" spans="2:65" s="11" customFormat="1" ht="11.25" x14ac:dyDescent="0.2">
      <c r="B259" s="164"/>
      <c r="D259" s="126" t="s">
        <v>231</v>
      </c>
      <c r="E259" s="165" t="s">
        <v>1</v>
      </c>
      <c r="F259" s="166" t="s">
        <v>492</v>
      </c>
      <c r="H259" s="167">
        <v>126.5</v>
      </c>
      <c r="I259" s="168"/>
      <c r="L259" s="164"/>
      <c r="M259" s="169"/>
      <c r="T259" s="170"/>
      <c r="AT259" s="165" t="s">
        <v>231</v>
      </c>
      <c r="AU259" s="165" t="s">
        <v>80</v>
      </c>
      <c r="AV259" s="11" t="s">
        <v>80</v>
      </c>
      <c r="AW259" s="11" t="s">
        <v>32</v>
      </c>
      <c r="AX259" s="11" t="s">
        <v>70</v>
      </c>
      <c r="AY259" s="165" t="s">
        <v>119</v>
      </c>
    </row>
    <row r="260" spans="2:65" s="12" customFormat="1" ht="11.25" x14ac:dyDescent="0.2">
      <c r="B260" s="171"/>
      <c r="D260" s="126" t="s">
        <v>231</v>
      </c>
      <c r="E260" s="172" t="s">
        <v>1</v>
      </c>
      <c r="F260" s="173" t="s">
        <v>246</v>
      </c>
      <c r="H260" s="174">
        <v>217.9</v>
      </c>
      <c r="I260" s="175"/>
      <c r="L260" s="171"/>
      <c r="M260" s="176"/>
      <c r="T260" s="177"/>
      <c r="AT260" s="172" t="s">
        <v>231</v>
      </c>
      <c r="AU260" s="172" t="s">
        <v>80</v>
      </c>
      <c r="AV260" s="12" t="s">
        <v>120</v>
      </c>
      <c r="AW260" s="12" t="s">
        <v>32</v>
      </c>
      <c r="AX260" s="12" t="s">
        <v>78</v>
      </c>
      <c r="AY260" s="172" t="s">
        <v>119</v>
      </c>
    </row>
    <row r="261" spans="2:65" s="11" customFormat="1" ht="11.25" x14ac:dyDescent="0.2">
      <c r="B261" s="164"/>
      <c r="D261" s="126" t="s">
        <v>231</v>
      </c>
      <c r="F261" s="166" t="s">
        <v>493</v>
      </c>
      <c r="H261" s="167">
        <v>224.43700000000001</v>
      </c>
      <c r="I261" s="168"/>
      <c r="L261" s="164"/>
      <c r="M261" s="169"/>
      <c r="T261" s="170"/>
      <c r="AT261" s="165" t="s">
        <v>231</v>
      </c>
      <c r="AU261" s="165" t="s">
        <v>80</v>
      </c>
      <c r="AV261" s="11" t="s">
        <v>80</v>
      </c>
      <c r="AW261" s="11" t="s">
        <v>4</v>
      </c>
      <c r="AX261" s="11" t="s">
        <v>78</v>
      </c>
      <c r="AY261" s="165" t="s">
        <v>119</v>
      </c>
    </row>
    <row r="262" spans="2:65" s="1" customFormat="1" ht="16.5" customHeight="1" x14ac:dyDescent="0.2">
      <c r="B262" s="28"/>
      <c r="C262" s="113" t="s">
        <v>494</v>
      </c>
      <c r="D262" s="113" t="s">
        <v>114</v>
      </c>
      <c r="E262" s="114" t="s">
        <v>495</v>
      </c>
      <c r="F262" s="115" t="s">
        <v>496</v>
      </c>
      <c r="G262" s="116" t="s">
        <v>253</v>
      </c>
      <c r="H262" s="117">
        <v>13.39</v>
      </c>
      <c r="I262" s="118"/>
      <c r="J262" s="119">
        <f>ROUND(I262*H262,2)</f>
        <v>0</v>
      </c>
      <c r="K262" s="115" t="s">
        <v>229</v>
      </c>
      <c r="L262" s="120"/>
      <c r="M262" s="121" t="s">
        <v>1</v>
      </c>
      <c r="N262" s="122" t="s">
        <v>41</v>
      </c>
      <c r="P262" s="123">
        <f>O262*H262</f>
        <v>0</v>
      </c>
      <c r="Q262" s="123">
        <v>8.2400000000000001E-2</v>
      </c>
      <c r="R262" s="123">
        <f>Q262*H262</f>
        <v>1.1033360000000001</v>
      </c>
      <c r="S262" s="123">
        <v>0</v>
      </c>
      <c r="T262" s="124">
        <f>S262*H262</f>
        <v>0</v>
      </c>
      <c r="AR262" s="14" t="s">
        <v>118</v>
      </c>
      <c r="AT262" s="14" t="s">
        <v>114</v>
      </c>
      <c r="AU262" s="14" t="s">
        <v>80</v>
      </c>
      <c r="AY262" s="14" t="s">
        <v>119</v>
      </c>
      <c r="BE262" s="125">
        <f>IF(N262="základní",J262,0)</f>
        <v>0</v>
      </c>
      <c r="BF262" s="125">
        <f>IF(N262="snížená",J262,0)</f>
        <v>0</v>
      </c>
      <c r="BG262" s="125">
        <f>IF(N262="zákl. přenesená",J262,0)</f>
        <v>0</v>
      </c>
      <c r="BH262" s="125">
        <f>IF(N262="sníž. přenesená",J262,0)</f>
        <v>0</v>
      </c>
      <c r="BI262" s="125">
        <f>IF(N262="nulová",J262,0)</f>
        <v>0</v>
      </c>
      <c r="BJ262" s="14" t="s">
        <v>78</v>
      </c>
      <c r="BK262" s="125">
        <f>ROUND(I262*H262,2)</f>
        <v>0</v>
      </c>
      <c r="BL262" s="14" t="s">
        <v>120</v>
      </c>
      <c r="BM262" s="14" t="s">
        <v>497</v>
      </c>
    </row>
    <row r="263" spans="2:65" s="11" customFormat="1" ht="11.25" x14ac:dyDescent="0.2">
      <c r="B263" s="164"/>
      <c r="D263" s="126" t="s">
        <v>231</v>
      </c>
      <c r="E263" s="165" t="s">
        <v>1</v>
      </c>
      <c r="F263" s="166" t="s">
        <v>165</v>
      </c>
      <c r="H263" s="167">
        <v>13</v>
      </c>
      <c r="I263" s="168"/>
      <c r="L263" s="164"/>
      <c r="M263" s="169"/>
      <c r="T263" s="170"/>
      <c r="AT263" s="165" t="s">
        <v>231</v>
      </c>
      <c r="AU263" s="165" t="s">
        <v>80</v>
      </c>
      <c r="AV263" s="11" t="s">
        <v>80</v>
      </c>
      <c r="AW263" s="11" t="s">
        <v>32</v>
      </c>
      <c r="AX263" s="11" t="s">
        <v>78</v>
      </c>
      <c r="AY263" s="165" t="s">
        <v>119</v>
      </c>
    </row>
    <row r="264" spans="2:65" s="11" customFormat="1" ht="11.25" x14ac:dyDescent="0.2">
      <c r="B264" s="164"/>
      <c r="D264" s="126" t="s">
        <v>231</v>
      </c>
      <c r="F264" s="166" t="s">
        <v>498</v>
      </c>
      <c r="H264" s="167">
        <v>13.39</v>
      </c>
      <c r="I264" s="168"/>
      <c r="L264" s="164"/>
      <c r="M264" s="169"/>
      <c r="T264" s="170"/>
      <c r="AT264" s="165" t="s">
        <v>231</v>
      </c>
      <c r="AU264" s="165" t="s">
        <v>80</v>
      </c>
      <c r="AV264" s="11" t="s">
        <v>80</v>
      </c>
      <c r="AW264" s="11" t="s">
        <v>4</v>
      </c>
      <c r="AX264" s="11" t="s">
        <v>78</v>
      </c>
      <c r="AY264" s="165" t="s">
        <v>119</v>
      </c>
    </row>
    <row r="265" spans="2:65" s="1" customFormat="1" ht="16.5" customHeight="1" x14ac:dyDescent="0.2">
      <c r="B265" s="28"/>
      <c r="C265" s="113" t="s">
        <v>499</v>
      </c>
      <c r="D265" s="113" t="s">
        <v>114</v>
      </c>
      <c r="E265" s="114" t="s">
        <v>500</v>
      </c>
      <c r="F265" s="115" t="s">
        <v>501</v>
      </c>
      <c r="G265" s="116" t="s">
        <v>253</v>
      </c>
      <c r="H265" s="117">
        <v>6.18</v>
      </c>
      <c r="I265" s="118"/>
      <c r="J265" s="119">
        <f>ROUND(I265*H265,2)</f>
        <v>0</v>
      </c>
      <c r="K265" s="115" t="s">
        <v>229</v>
      </c>
      <c r="L265" s="120"/>
      <c r="M265" s="121" t="s">
        <v>1</v>
      </c>
      <c r="N265" s="122" t="s">
        <v>41</v>
      </c>
      <c r="P265" s="123">
        <f>O265*H265</f>
        <v>0</v>
      </c>
      <c r="Q265" s="123">
        <v>6.4000000000000001E-2</v>
      </c>
      <c r="R265" s="123">
        <f>Q265*H265</f>
        <v>0.39551999999999998</v>
      </c>
      <c r="S265" s="123">
        <v>0</v>
      </c>
      <c r="T265" s="124">
        <f>S265*H265</f>
        <v>0</v>
      </c>
      <c r="AR265" s="14" t="s">
        <v>118</v>
      </c>
      <c r="AT265" s="14" t="s">
        <v>114</v>
      </c>
      <c r="AU265" s="14" t="s">
        <v>80</v>
      </c>
      <c r="AY265" s="14" t="s">
        <v>119</v>
      </c>
      <c r="BE265" s="125">
        <f>IF(N265="základní",J265,0)</f>
        <v>0</v>
      </c>
      <c r="BF265" s="125">
        <f>IF(N265="snížená",J265,0)</f>
        <v>0</v>
      </c>
      <c r="BG265" s="125">
        <f>IF(N265="zákl. přenesená",J265,0)</f>
        <v>0</v>
      </c>
      <c r="BH265" s="125">
        <f>IF(N265="sníž. přenesená",J265,0)</f>
        <v>0</v>
      </c>
      <c r="BI265" s="125">
        <f>IF(N265="nulová",J265,0)</f>
        <v>0</v>
      </c>
      <c r="BJ265" s="14" t="s">
        <v>78</v>
      </c>
      <c r="BK265" s="125">
        <f>ROUND(I265*H265,2)</f>
        <v>0</v>
      </c>
      <c r="BL265" s="14" t="s">
        <v>120</v>
      </c>
      <c r="BM265" s="14" t="s">
        <v>502</v>
      </c>
    </row>
    <row r="266" spans="2:65" s="11" customFormat="1" ht="11.25" x14ac:dyDescent="0.2">
      <c r="B266" s="164"/>
      <c r="D266" s="126" t="s">
        <v>231</v>
      </c>
      <c r="F266" s="166" t="s">
        <v>503</v>
      </c>
      <c r="H266" s="167">
        <v>6.18</v>
      </c>
      <c r="I266" s="168"/>
      <c r="L266" s="164"/>
      <c r="M266" s="169"/>
      <c r="T266" s="170"/>
      <c r="AT266" s="165" t="s">
        <v>231</v>
      </c>
      <c r="AU266" s="165" t="s">
        <v>80</v>
      </c>
      <c r="AV266" s="11" t="s">
        <v>80</v>
      </c>
      <c r="AW266" s="11" t="s">
        <v>4</v>
      </c>
      <c r="AX266" s="11" t="s">
        <v>78</v>
      </c>
      <c r="AY266" s="165" t="s">
        <v>119</v>
      </c>
    </row>
    <row r="267" spans="2:65" s="1" customFormat="1" ht="16.5" customHeight="1" x14ac:dyDescent="0.2">
      <c r="B267" s="28"/>
      <c r="C267" s="113" t="s">
        <v>504</v>
      </c>
      <c r="D267" s="113" t="s">
        <v>114</v>
      </c>
      <c r="E267" s="114" t="s">
        <v>505</v>
      </c>
      <c r="F267" s="115" t="s">
        <v>506</v>
      </c>
      <c r="G267" s="116" t="s">
        <v>253</v>
      </c>
      <c r="H267" s="117">
        <v>14.007999999999999</v>
      </c>
      <c r="I267" s="118"/>
      <c r="J267" s="119">
        <f>ROUND(I267*H267,2)</f>
        <v>0</v>
      </c>
      <c r="K267" s="115" t="s">
        <v>229</v>
      </c>
      <c r="L267" s="120"/>
      <c r="M267" s="121" t="s">
        <v>1</v>
      </c>
      <c r="N267" s="122" t="s">
        <v>41</v>
      </c>
      <c r="P267" s="123">
        <f>O267*H267</f>
        <v>0</v>
      </c>
      <c r="Q267" s="123">
        <v>4.8300000000000003E-2</v>
      </c>
      <c r="R267" s="123">
        <f>Q267*H267</f>
        <v>0.67658640000000003</v>
      </c>
      <c r="S267" s="123">
        <v>0</v>
      </c>
      <c r="T267" s="124">
        <f>S267*H267</f>
        <v>0</v>
      </c>
      <c r="AR267" s="14" t="s">
        <v>118</v>
      </c>
      <c r="AT267" s="14" t="s">
        <v>114</v>
      </c>
      <c r="AU267" s="14" t="s">
        <v>80</v>
      </c>
      <c r="AY267" s="14" t="s">
        <v>119</v>
      </c>
      <c r="BE267" s="125">
        <f>IF(N267="základní",J267,0)</f>
        <v>0</v>
      </c>
      <c r="BF267" s="125">
        <f>IF(N267="snížená",J267,0)</f>
        <v>0</v>
      </c>
      <c r="BG267" s="125">
        <f>IF(N267="zákl. přenesená",J267,0)</f>
        <v>0</v>
      </c>
      <c r="BH267" s="125">
        <f>IF(N267="sníž. přenesená",J267,0)</f>
        <v>0</v>
      </c>
      <c r="BI267" s="125">
        <f>IF(N267="nulová",J267,0)</f>
        <v>0</v>
      </c>
      <c r="BJ267" s="14" t="s">
        <v>78</v>
      </c>
      <c r="BK267" s="125">
        <f>ROUND(I267*H267,2)</f>
        <v>0</v>
      </c>
      <c r="BL267" s="14" t="s">
        <v>120</v>
      </c>
      <c r="BM267" s="14" t="s">
        <v>507</v>
      </c>
    </row>
    <row r="268" spans="2:65" s="11" customFormat="1" ht="11.25" x14ac:dyDescent="0.2">
      <c r="B268" s="164"/>
      <c r="D268" s="126" t="s">
        <v>231</v>
      </c>
      <c r="E268" s="165" t="s">
        <v>1</v>
      </c>
      <c r="F268" s="166" t="s">
        <v>508</v>
      </c>
      <c r="H268" s="167">
        <v>13.6</v>
      </c>
      <c r="I268" s="168"/>
      <c r="L268" s="164"/>
      <c r="M268" s="169"/>
      <c r="T268" s="170"/>
      <c r="AT268" s="165" t="s">
        <v>231</v>
      </c>
      <c r="AU268" s="165" t="s">
        <v>80</v>
      </c>
      <c r="AV268" s="11" t="s">
        <v>80</v>
      </c>
      <c r="AW268" s="11" t="s">
        <v>32</v>
      </c>
      <c r="AX268" s="11" t="s">
        <v>78</v>
      </c>
      <c r="AY268" s="165" t="s">
        <v>119</v>
      </c>
    </row>
    <row r="269" spans="2:65" s="11" customFormat="1" ht="11.25" x14ac:dyDescent="0.2">
      <c r="B269" s="164"/>
      <c r="D269" s="126" t="s">
        <v>231</v>
      </c>
      <c r="F269" s="166" t="s">
        <v>509</v>
      </c>
      <c r="H269" s="167">
        <v>14.007999999999999</v>
      </c>
      <c r="I269" s="168"/>
      <c r="L269" s="164"/>
      <c r="M269" s="169"/>
      <c r="T269" s="170"/>
      <c r="AT269" s="165" t="s">
        <v>231</v>
      </c>
      <c r="AU269" s="165" t="s">
        <v>80</v>
      </c>
      <c r="AV269" s="11" t="s">
        <v>80</v>
      </c>
      <c r="AW269" s="11" t="s">
        <v>4</v>
      </c>
      <c r="AX269" s="11" t="s">
        <v>78</v>
      </c>
      <c r="AY269" s="165" t="s">
        <v>119</v>
      </c>
    </row>
    <row r="270" spans="2:65" s="1" customFormat="1" ht="16.5" customHeight="1" x14ac:dyDescent="0.2">
      <c r="B270" s="28"/>
      <c r="C270" s="155" t="s">
        <v>510</v>
      </c>
      <c r="D270" s="155" t="s">
        <v>225</v>
      </c>
      <c r="E270" s="156" t="s">
        <v>511</v>
      </c>
      <c r="F270" s="157" t="s">
        <v>512</v>
      </c>
      <c r="G270" s="158" t="s">
        <v>253</v>
      </c>
      <c r="H270" s="159">
        <v>117.3</v>
      </c>
      <c r="I270" s="160"/>
      <c r="J270" s="161">
        <f>ROUND(I270*H270,2)</f>
        <v>0</v>
      </c>
      <c r="K270" s="157" t="s">
        <v>229</v>
      </c>
      <c r="L270" s="28"/>
      <c r="M270" s="162" t="s">
        <v>1</v>
      </c>
      <c r="N270" s="163" t="s">
        <v>41</v>
      </c>
      <c r="P270" s="123">
        <f>O270*H270</f>
        <v>0</v>
      </c>
      <c r="Q270" s="123">
        <v>0.1295</v>
      </c>
      <c r="R270" s="123">
        <f>Q270*H270</f>
        <v>15.19035</v>
      </c>
      <c r="S270" s="123">
        <v>0</v>
      </c>
      <c r="T270" s="124">
        <f>S270*H270</f>
        <v>0</v>
      </c>
      <c r="AR270" s="14" t="s">
        <v>120</v>
      </c>
      <c r="AT270" s="14" t="s">
        <v>225</v>
      </c>
      <c r="AU270" s="14" t="s">
        <v>80</v>
      </c>
      <c r="AY270" s="14" t="s">
        <v>119</v>
      </c>
      <c r="BE270" s="125">
        <f>IF(N270="základní",J270,0)</f>
        <v>0</v>
      </c>
      <c r="BF270" s="125">
        <f>IF(N270="snížená",J270,0)</f>
        <v>0</v>
      </c>
      <c r="BG270" s="125">
        <f>IF(N270="zákl. přenesená",J270,0)</f>
        <v>0</v>
      </c>
      <c r="BH270" s="125">
        <f>IF(N270="sníž. přenesená",J270,0)</f>
        <v>0</v>
      </c>
      <c r="BI270" s="125">
        <f>IF(N270="nulová",J270,0)</f>
        <v>0</v>
      </c>
      <c r="BJ270" s="14" t="s">
        <v>78</v>
      </c>
      <c r="BK270" s="125">
        <f>ROUND(I270*H270,2)</f>
        <v>0</v>
      </c>
      <c r="BL270" s="14" t="s">
        <v>120</v>
      </c>
      <c r="BM270" s="14" t="s">
        <v>513</v>
      </c>
    </row>
    <row r="271" spans="2:65" s="1" customFormat="1" ht="11.25" x14ac:dyDescent="0.2">
      <c r="B271" s="28"/>
      <c r="D271" s="126" t="s">
        <v>122</v>
      </c>
      <c r="F271" s="127" t="s">
        <v>512</v>
      </c>
      <c r="I271" s="81"/>
      <c r="L271" s="28"/>
      <c r="M271" s="128"/>
      <c r="T271" s="47"/>
      <c r="AT271" s="14" t="s">
        <v>122</v>
      </c>
      <c r="AU271" s="14" t="s">
        <v>80</v>
      </c>
    </row>
    <row r="272" spans="2:65" s="11" customFormat="1" ht="11.25" x14ac:dyDescent="0.2">
      <c r="B272" s="164"/>
      <c r="D272" s="126" t="s">
        <v>231</v>
      </c>
      <c r="E272" s="165" t="s">
        <v>1</v>
      </c>
      <c r="F272" s="166" t="s">
        <v>514</v>
      </c>
      <c r="H272" s="167">
        <v>21</v>
      </c>
      <c r="I272" s="168"/>
      <c r="L272" s="164"/>
      <c r="M272" s="169"/>
      <c r="T272" s="170"/>
      <c r="AT272" s="165" t="s">
        <v>231</v>
      </c>
      <c r="AU272" s="165" t="s">
        <v>80</v>
      </c>
      <c r="AV272" s="11" t="s">
        <v>80</v>
      </c>
      <c r="AW272" s="11" t="s">
        <v>32</v>
      </c>
      <c r="AX272" s="11" t="s">
        <v>70</v>
      </c>
      <c r="AY272" s="165" t="s">
        <v>119</v>
      </c>
    </row>
    <row r="273" spans="2:65" s="11" customFormat="1" ht="11.25" x14ac:dyDescent="0.2">
      <c r="B273" s="164"/>
      <c r="D273" s="126" t="s">
        <v>231</v>
      </c>
      <c r="E273" s="165" t="s">
        <v>1</v>
      </c>
      <c r="F273" s="166" t="s">
        <v>515</v>
      </c>
      <c r="H273" s="167">
        <v>96.3</v>
      </c>
      <c r="I273" s="168"/>
      <c r="L273" s="164"/>
      <c r="M273" s="169"/>
      <c r="T273" s="170"/>
      <c r="AT273" s="165" t="s">
        <v>231</v>
      </c>
      <c r="AU273" s="165" t="s">
        <v>80</v>
      </c>
      <c r="AV273" s="11" t="s">
        <v>80</v>
      </c>
      <c r="AW273" s="11" t="s">
        <v>32</v>
      </c>
      <c r="AX273" s="11" t="s">
        <v>70</v>
      </c>
      <c r="AY273" s="165" t="s">
        <v>119</v>
      </c>
    </row>
    <row r="274" spans="2:65" s="12" customFormat="1" ht="11.25" x14ac:dyDescent="0.2">
      <c r="B274" s="171"/>
      <c r="D274" s="126" t="s">
        <v>231</v>
      </c>
      <c r="E274" s="172" t="s">
        <v>1</v>
      </c>
      <c r="F274" s="173" t="s">
        <v>246</v>
      </c>
      <c r="H274" s="174">
        <v>117.3</v>
      </c>
      <c r="I274" s="175"/>
      <c r="L274" s="171"/>
      <c r="M274" s="176"/>
      <c r="T274" s="177"/>
      <c r="AT274" s="172" t="s">
        <v>231</v>
      </c>
      <c r="AU274" s="172" t="s">
        <v>80</v>
      </c>
      <c r="AV274" s="12" t="s">
        <v>120</v>
      </c>
      <c r="AW274" s="12" t="s">
        <v>32</v>
      </c>
      <c r="AX274" s="12" t="s">
        <v>78</v>
      </c>
      <c r="AY274" s="172" t="s">
        <v>119</v>
      </c>
    </row>
    <row r="275" spans="2:65" s="1" customFormat="1" ht="16.5" customHeight="1" x14ac:dyDescent="0.2">
      <c r="B275" s="28"/>
      <c r="C275" s="113" t="s">
        <v>516</v>
      </c>
      <c r="D275" s="113" t="s">
        <v>114</v>
      </c>
      <c r="E275" s="114" t="s">
        <v>517</v>
      </c>
      <c r="F275" s="115" t="s">
        <v>518</v>
      </c>
      <c r="G275" s="116" t="s">
        <v>253</v>
      </c>
      <c r="H275" s="117">
        <v>120.819</v>
      </c>
      <c r="I275" s="118"/>
      <c r="J275" s="119">
        <f>ROUND(I275*H275,2)</f>
        <v>0</v>
      </c>
      <c r="K275" s="115" t="s">
        <v>229</v>
      </c>
      <c r="L275" s="120"/>
      <c r="M275" s="121" t="s">
        <v>1</v>
      </c>
      <c r="N275" s="122" t="s">
        <v>41</v>
      </c>
      <c r="P275" s="123">
        <f>O275*H275</f>
        <v>0</v>
      </c>
      <c r="Q275" s="123">
        <v>4.4999999999999998E-2</v>
      </c>
      <c r="R275" s="123">
        <f>Q275*H275</f>
        <v>5.4368549999999995</v>
      </c>
      <c r="S275" s="123">
        <v>0</v>
      </c>
      <c r="T275" s="124">
        <f>S275*H275</f>
        <v>0</v>
      </c>
      <c r="AR275" s="14" t="s">
        <v>118</v>
      </c>
      <c r="AT275" s="14" t="s">
        <v>114</v>
      </c>
      <c r="AU275" s="14" t="s">
        <v>80</v>
      </c>
      <c r="AY275" s="14" t="s">
        <v>119</v>
      </c>
      <c r="BE275" s="125">
        <f>IF(N275="základní",J275,0)</f>
        <v>0</v>
      </c>
      <c r="BF275" s="125">
        <f>IF(N275="snížená",J275,0)</f>
        <v>0</v>
      </c>
      <c r="BG275" s="125">
        <f>IF(N275="zákl. přenesená",J275,0)</f>
        <v>0</v>
      </c>
      <c r="BH275" s="125">
        <f>IF(N275="sníž. přenesená",J275,0)</f>
        <v>0</v>
      </c>
      <c r="BI275" s="125">
        <f>IF(N275="nulová",J275,0)</f>
        <v>0</v>
      </c>
      <c r="BJ275" s="14" t="s">
        <v>78</v>
      </c>
      <c r="BK275" s="125">
        <f>ROUND(I275*H275,2)</f>
        <v>0</v>
      </c>
      <c r="BL275" s="14" t="s">
        <v>120</v>
      </c>
      <c r="BM275" s="14" t="s">
        <v>519</v>
      </c>
    </row>
    <row r="276" spans="2:65" s="11" customFormat="1" ht="11.25" x14ac:dyDescent="0.2">
      <c r="B276" s="164"/>
      <c r="D276" s="126" t="s">
        <v>231</v>
      </c>
      <c r="F276" s="166" t="s">
        <v>520</v>
      </c>
      <c r="H276" s="167">
        <v>120.819</v>
      </c>
      <c r="I276" s="168"/>
      <c r="L276" s="164"/>
      <c r="M276" s="169"/>
      <c r="T276" s="170"/>
      <c r="AT276" s="165" t="s">
        <v>231</v>
      </c>
      <c r="AU276" s="165" t="s">
        <v>80</v>
      </c>
      <c r="AV276" s="11" t="s">
        <v>80</v>
      </c>
      <c r="AW276" s="11" t="s">
        <v>4</v>
      </c>
      <c r="AX276" s="11" t="s">
        <v>78</v>
      </c>
      <c r="AY276" s="165" t="s">
        <v>119</v>
      </c>
    </row>
    <row r="277" spans="2:65" s="1" customFormat="1" ht="16.5" customHeight="1" x14ac:dyDescent="0.2">
      <c r="B277" s="28"/>
      <c r="C277" s="155" t="s">
        <v>521</v>
      </c>
      <c r="D277" s="155" t="s">
        <v>225</v>
      </c>
      <c r="E277" s="156" t="s">
        <v>522</v>
      </c>
      <c r="F277" s="157" t="s">
        <v>523</v>
      </c>
      <c r="G277" s="158" t="s">
        <v>253</v>
      </c>
      <c r="H277" s="159">
        <v>133.80000000000001</v>
      </c>
      <c r="I277" s="160"/>
      <c r="J277" s="161">
        <f>ROUND(I277*H277,2)</f>
        <v>0</v>
      </c>
      <c r="K277" s="157" t="s">
        <v>229</v>
      </c>
      <c r="L277" s="28"/>
      <c r="M277" s="162" t="s">
        <v>1</v>
      </c>
      <c r="N277" s="163" t="s">
        <v>41</v>
      </c>
      <c r="P277" s="123">
        <f>O277*H277</f>
        <v>0</v>
      </c>
      <c r="Q277" s="123">
        <v>0</v>
      </c>
      <c r="R277" s="123">
        <f>Q277*H277</f>
        <v>0</v>
      </c>
      <c r="S277" s="123">
        <v>0</v>
      </c>
      <c r="T277" s="124">
        <f>S277*H277</f>
        <v>0</v>
      </c>
      <c r="AR277" s="14" t="s">
        <v>120</v>
      </c>
      <c r="AT277" s="14" t="s">
        <v>225</v>
      </c>
      <c r="AU277" s="14" t="s">
        <v>80</v>
      </c>
      <c r="AY277" s="14" t="s">
        <v>119</v>
      </c>
      <c r="BE277" s="125">
        <f>IF(N277="základní",J277,0)</f>
        <v>0</v>
      </c>
      <c r="BF277" s="125">
        <f>IF(N277="snížená",J277,0)</f>
        <v>0</v>
      </c>
      <c r="BG277" s="125">
        <f>IF(N277="zákl. přenesená",J277,0)</f>
        <v>0</v>
      </c>
      <c r="BH277" s="125">
        <f>IF(N277="sníž. přenesená",J277,0)</f>
        <v>0</v>
      </c>
      <c r="BI277" s="125">
        <f>IF(N277="nulová",J277,0)</f>
        <v>0</v>
      </c>
      <c r="BJ277" s="14" t="s">
        <v>78</v>
      </c>
      <c r="BK277" s="125">
        <f>ROUND(I277*H277,2)</f>
        <v>0</v>
      </c>
      <c r="BL277" s="14" t="s">
        <v>120</v>
      </c>
      <c r="BM277" s="14" t="s">
        <v>524</v>
      </c>
    </row>
    <row r="278" spans="2:65" s="1" customFormat="1" ht="11.25" x14ac:dyDescent="0.2">
      <c r="B278" s="28"/>
      <c r="D278" s="126" t="s">
        <v>122</v>
      </c>
      <c r="F278" s="127" t="s">
        <v>523</v>
      </c>
      <c r="I278" s="81"/>
      <c r="L278" s="28"/>
      <c r="M278" s="128"/>
      <c r="T278" s="47"/>
      <c r="AT278" s="14" t="s">
        <v>122</v>
      </c>
      <c r="AU278" s="14" t="s">
        <v>80</v>
      </c>
    </row>
    <row r="279" spans="2:65" s="11" customFormat="1" ht="11.25" x14ac:dyDescent="0.2">
      <c r="B279" s="164"/>
      <c r="D279" s="126" t="s">
        <v>231</v>
      </c>
      <c r="E279" s="165" t="s">
        <v>1</v>
      </c>
      <c r="F279" s="166" t="s">
        <v>525</v>
      </c>
      <c r="H279" s="167">
        <v>133.80000000000001</v>
      </c>
      <c r="I279" s="168"/>
      <c r="L279" s="164"/>
      <c r="M279" s="169"/>
      <c r="T279" s="170"/>
      <c r="AT279" s="165" t="s">
        <v>231</v>
      </c>
      <c r="AU279" s="165" t="s">
        <v>80</v>
      </c>
      <c r="AV279" s="11" t="s">
        <v>80</v>
      </c>
      <c r="AW279" s="11" t="s">
        <v>32</v>
      </c>
      <c r="AX279" s="11" t="s">
        <v>70</v>
      </c>
      <c r="AY279" s="165" t="s">
        <v>119</v>
      </c>
    </row>
    <row r="280" spans="2:65" s="12" customFormat="1" ht="11.25" x14ac:dyDescent="0.2">
      <c r="B280" s="171"/>
      <c r="D280" s="126" t="s">
        <v>231</v>
      </c>
      <c r="E280" s="172" t="s">
        <v>1</v>
      </c>
      <c r="F280" s="173" t="s">
        <v>246</v>
      </c>
      <c r="H280" s="174">
        <v>133.80000000000001</v>
      </c>
      <c r="I280" s="175"/>
      <c r="L280" s="171"/>
      <c r="M280" s="176"/>
      <c r="T280" s="177"/>
      <c r="AT280" s="172" t="s">
        <v>231</v>
      </c>
      <c r="AU280" s="172" t="s">
        <v>80</v>
      </c>
      <c r="AV280" s="12" t="s">
        <v>120</v>
      </c>
      <c r="AW280" s="12" t="s">
        <v>32</v>
      </c>
      <c r="AX280" s="12" t="s">
        <v>78</v>
      </c>
      <c r="AY280" s="172" t="s">
        <v>119</v>
      </c>
    </row>
    <row r="281" spans="2:65" s="1" customFormat="1" ht="16.5" customHeight="1" x14ac:dyDescent="0.2">
      <c r="B281" s="28"/>
      <c r="C281" s="155" t="s">
        <v>526</v>
      </c>
      <c r="D281" s="155" t="s">
        <v>225</v>
      </c>
      <c r="E281" s="156" t="s">
        <v>527</v>
      </c>
      <c r="F281" s="157" t="s">
        <v>528</v>
      </c>
      <c r="G281" s="158" t="s">
        <v>253</v>
      </c>
      <c r="H281" s="159">
        <v>136.6</v>
      </c>
      <c r="I281" s="160"/>
      <c r="J281" s="161">
        <f>ROUND(I281*H281,2)</f>
        <v>0</v>
      </c>
      <c r="K281" s="157" t="s">
        <v>229</v>
      </c>
      <c r="L281" s="28"/>
      <c r="M281" s="162" t="s">
        <v>1</v>
      </c>
      <c r="N281" s="163" t="s">
        <v>41</v>
      </c>
      <c r="P281" s="123">
        <f>O281*H281</f>
        <v>0</v>
      </c>
      <c r="Q281" s="123">
        <v>0</v>
      </c>
      <c r="R281" s="123">
        <f>Q281*H281</f>
        <v>0</v>
      </c>
      <c r="S281" s="123">
        <v>0</v>
      </c>
      <c r="T281" s="124">
        <f>S281*H281</f>
        <v>0</v>
      </c>
      <c r="AR281" s="14" t="s">
        <v>120</v>
      </c>
      <c r="AT281" s="14" t="s">
        <v>225</v>
      </c>
      <c r="AU281" s="14" t="s">
        <v>80</v>
      </c>
      <c r="AY281" s="14" t="s">
        <v>119</v>
      </c>
      <c r="BE281" s="125">
        <f>IF(N281="základní",J281,0)</f>
        <v>0</v>
      </c>
      <c r="BF281" s="125">
        <f>IF(N281="snížená",J281,0)</f>
        <v>0</v>
      </c>
      <c r="BG281" s="125">
        <f>IF(N281="zákl. přenesená",J281,0)</f>
        <v>0</v>
      </c>
      <c r="BH281" s="125">
        <f>IF(N281="sníž. přenesená",J281,0)</f>
        <v>0</v>
      </c>
      <c r="BI281" s="125">
        <f>IF(N281="nulová",J281,0)</f>
        <v>0</v>
      </c>
      <c r="BJ281" s="14" t="s">
        <v>78</v>
      </c>
      <c r="BK281" s="125">
        <f>ROUND(I281*H281,2)</f>
        <v>0</v>
      </c>
      <c r="BL281" s="14" t="s">
        <v>120</v>
      </c>
      <c r="BM281" s="14" t="s">
        <v>529</v>
      </c>
    </row>
    <row r="282" spans="2:65" s="11" customFormat="1" ht="11.25" x14ac:dyDescent="0.2">
      <c r="B282" s="164"/>
      <c r="D282" s="126" t="s">
        <v>231</v>
      </c>
      <c r="E282" s="165" t="s">
        <v>1</v>
      </c>
      <c r="F282" s="166" t="s">
        <v>530</v>
      </c>
      <c r="H282" s="167">
        <v>133.80000000000001</v>
      </c>
      <c r="I282" s="168"/>
      <c r="L282" s="164"/>
      <c r="M282" s="169"/>
      <c r="T282" s="170"/>
      <c r="AT282" s="165" t="s">
        <v>231</v>
      </c>
      <c r="AU282" s="165" t="s">
        <v>80</v>
      </c>
      <c r="AV282" s="11" t="s">
        <v>80</v>
      </c>
      <c r="AW282" s="11" t="s">
        <v>32</v>
      </c>
      <c r="AX282" s="11" t="s">
        <v>70</v>
      </c>
      <c r="AY282" s="165" t="s">
        <v>119</v>
      </c>
    </row>
    <row r="283" spans="2:65" s="11" customFormat="1" ht="11.25" x14ac:dyDescent="0.2">
      <c r="B283" s="164"/>
      <c r="D283" s="126" t="s">
        <v>231</v>
      </c>
      <c r="E283" s="165" t="s">
        <v>1</v>
      </c>
      <c r="F283" s="166" t="s">
        <v>531</v>
      </c>
      <c r="H283" s="167">
        <v>2.8</v>
      </c>
      <c r="I283" s="168"/>
      <c r="L283" s="164"/>
      <c r="M283" s="169"/>
      <c r="T283" s="170"/>
      <c r="AT283" s="165" t="s">
        <v>231</v>
      </c>
      <c r="AU283" s="165" t="s">
        <v>80</v>
      </c>
      <c r="AV283" s="11" t="s">
        <v>80</v>
      </c>
      <c r="AW283" s="11" t="s">
        <v>32</v>
      </c>
      <c r="AX283" s="11" t="s">
        <v>70</v>
      </c>
      <c r="AY283" s="165" t="s">
        <v>119</v>
      </c>
    </row>
    <row r="284" spans="2:65" s="12" customFormat="1" ht="11.25" x14ac:dyDescent="0.2">
      <c r="B284" s="171"/>
      <c r="D284" s="126" t="s">
        <v>231</v>
      </c>
      <c r="E284" s="172" t="s">
        <v>1</v>
      </c>
      <c r="F284" s="173" t="s">
        <v>246</v>
      </c>
      <c r="H284" s="174">
        <v>136.6</v>
      </c>
      <c r="I284" s="175"/>
      <c r="L284" s="171"/>
      <c r="M284" s="176"/>
      <c r="T284" s="177"/>
      <c r="AT284" s="172" t="s">
        <v>231</v>
      </c>
      <c r="AU284" s="172" t="s">
        <v>80</v>
      </c>
      <c r="AV284" s="12" t="s">
        <v>120</v>
      </c>
      <c r="AW284" s="12" t="s">
        <v>32</v>
      </c>
      <c r="AX284" s="12" t="s">
        <v>78</v>
      </c>
      <c r="AY284" s="172" t="s">
        <v>119</v>
      </c>
    </row>
    <row r="285" spans="2:65" s="1" customFormat="1" ht="16.5" customHeight="1" x14ac:dyDescent="0.2">
      <c r="B285" s="28"/>
      <c r="C285" s="155" t="s">
        <v>532</v>
      </c>
      <c r="D285" s="155" t="s">
        <v>225</v>
      </c>
      <c r="E285" s="156" t="s">
        <v>533</v>
      </c>
      <c r="F285" s="157" t="s">
        <v>534</v>
      </c>
      <c r="G285" s="158" t="s">
        <v>373</v>
      </c>
      <c r="H285" s="159">
        <v>2</v>
      </c>
      <c r="I285" s="160"/>
      <c r="J285" s="161">
        <f>ROUND(I285*H285,2)</f>
        <v>0</v>
      </c>
      <c r="K285" s="157" t="s">
        <v>229</v>
      </c>
      <c r="L285" s="28"/>
      <c r="M285" s="162" t="s">
        <v>1</v>
      </c>
      <c r="N285" s="163" t="s">
        <v>41</v>
      </c>
      <c r="P285" s="123">
        <f>O285*H285</f>
        <v>0</v>
      </c>
      <c r="Q285" s="123">
        <v>0</v>
      </c>
      <c r="R285" s="123">
        <f>Q285*H285</f>
        <v>0</v>
      </c>
      <c r="S285" s="123">
        <v>8.2000000000000003E-2</v>
      </c>
      <c r="T285" s="124">
        <f>S285*H285</f>
        <v>0.16400000000000001</v>
      </c>
      <c r="AR285" s="14" t="s">
        <v>120</v>
      </c>
      <c r="AT285" s="14" t="s">
        <v>225</v>
      </c>
      <c r="AU285" s="14" t="s">
        <v>80</v>
      </c>
      <c r="AY285" s="14" t="s">
        <v>119</v>
      </c>
      <c r="BE285" s="125">
        <f>IF(N285="základní",J285,0)</f>
        <v>0</v>
      </c>
      <c r="BF285" s="125">
        <f>IF(N285="snížená",J285,0)</f>
        <v>0</v>
      </c>
      <c r="BG285" s="125">
        <f>IF(N285="zákl. přenesená",J285,0)</f>
        <v>0</v>
      </c>
      <c r="BH285" s="125">
        <f>IF(N285="sníž. přenesená",J285,0)</f>
        <v>0</v>
      </c>
      <c r="BI285" s="125">
        <f>IF(N285="nulová",J285,0)</f>
        <v>0</v>
      </c>
      <c r="BJ285" s="14" t="s">
        <v>78</v>
      </c>
      <c r="BK285" s="125">
        <f>ROUND(I285*H285,2)</f>
        <v>0</v>
      </c>
      <c r="BL285" s="14" t="s">
        <v>120</v>
      </c>
      <c r="BM285" s="14" t="s">
        <v>535</v>
      </c>
    </row>
    <row r="286" spans="2:65" s="1" customFormat="1" ht="16.5" customHeight="1" x14ac:dyDescent="0.2">
      <c r="B286" s="28"/>
      <c r="C286" s="155" t="s">
        <v>536</v>
      </c>
      <c r="D286" s="155" t="s">
        <v>225</v>
      </c>
      <c r="E286" s="156" t="s">
        <v>537</v>
      </c>
      <c r="F286" s="157" t="s">
        <v>538</v>
      </c>
      <c r="G286" s="158" t="s">
        <v>260</v>
      </c>
      <c r="H286" s="159">
        <v>1</v>
      </c>
      <c r="I286" s="160"/>
      <c r="J286" s="161">
        <f>ROUND(I286*H286,2)</f>
        <v>0</v>
      </c>
      <c r="K286" s="157" t="s">
        <v>1</v>
      </c>
      <c r="L286" s="28"/>
      <c r="M286" s="162" t="s">
        <v>1</v>
      </c>
      <c r="N286" s="163" t="s">
        <v>41</v>
      </c>
      <c r="P286" s="123">
        <f>O286*H286</f>
        <v>0</v>
      </c>
      <c r="Q286" s="123">
        <v>0</v>
      </c>
      <c r="R286" s="123">
        <f>Q286*H286</f>
        <v>0</v>
      </c>
      <c r="S286" s="123">
        <v>2.5</v>
      </c>
      <c r="T286" s="124">
        <f>S286*H286</f>
        <v>2.5</v>
      </c>
      <c r="AR286" s="14" t="s">
        <v>120</v>
      </c>
      <c r="AT286" s="14" t="s">
        <v>225</v>
      </c>
      <c r="AU286" s="14" t="s">
        <v>80</v>
      </c>
      <c r="AY286" s="14" t="s">
        <v>119</v>
      </c>
      <c r="BE286" s="125">
        <f>IF(N286="základní",J286,0)</f>
        <v>0</v>
      </c>
      <c r="BF286" s="125">
        <f>IF(N286="snížená",J286,0)</f>
        <v>0</v>
      </c>
      <c r="BG286" s="125">
        <f>IF(N286="zákl. přenesená",J286,0)</f>
        <v>0</v>
      </c>
      <c r="BH286" s="125">
        <f>IF(N286="sníž. přenesená",J286,0)</f>
        <v>0</v>
      </c>
      <c r="BI286" s="125">
        <f>IF(N286="nulová",J286,0)</f>
        <v>0</v>
      </c>
      <c r="BJ286" s="14" t="s">
        <v>78</v>
      </c>
      <c r="BK286" s="125">
        <f>ROUND(I286*H286,2)</f>
        <v>0</v>
      </c>
      <c r="BL286" s="14" t="s">
        <v>120</v>
      </c>
      <c r="BM286" s="14" t="s">
        <v>539</v>
      </c>
    </row>
    <row r="287" spans="2:65" s="11" customFormat="1" ht="11.25" x14ac:dyDescent="0.2">
      <c r="B287" s="164"/>
      <c r="D287" s="126" t="s">
        <v>231</v>
      </c>
      <c r="E287" s="165" t="s">
        <v>201</v>
      </c>
      <c r="F287" s="166" t="s">
        <v>540</v>
      </c>
      <c r="H287" s="167">
        <v>1</v>
      </c>
      <c r="I287" s="168"/>
      <c r="L287" s="164"/>
      <c r="M287" s="169"/>
      <c r="T287" s="170"/>
      <c r="AT287" s="165" t="s">
        <v>231</v>
      </c>
      <c r="AU287" s="165" t="s">
        <v>80</v>
      </c>
      <c r="AV287" s="11" t="s">
        <v>80</v>
      </c>
      <c r="AW287" s="11" t="s">
        <v>32</v>
      </c>
      <c r="AX287" s="11" t="s">
        <v>78</v>
      </c>
      <c r="AY287" s="165" t="s">
        <v>119</v>
      </c>
    </row>
    <row r="288" spans="2:65" s="1" customFormat="1" ht="16.5" customHeight="1" x14ac:dyDescent="0.2">
      <c r="B288" s="28"/>
      <c r="C288" s="155" t="s">
        <v>541</v>
      </c>
      <c r="D288" s="155" t="s">
        <v>225</v>
      </c>
      <c r="E288" s="156" t="s">
        <v>542</v>
      </c>
      <c r="F288" s="157" t="s">
        <v>543</v>
      </c>
      <c r="G288" s="158" t="s">
        <v>1</v>
      </c>
      <c r="H288" s="159">
        <v>33</v>
      </c>
      <c r="I288" s="160"/>
      <c r="J288" s="161">
        <f>ROUND(I288*H288,2)</f>
        <v>0</v>
      </c>
      <c r="K288" s="157" t="s">
        <v>1</v>
      </c>
      <c r="L288" s="28"/>
      <c r="M288" s="162" t="s">
        <v>1</v>
      </c>
      <c r="N288" s="163" t="s">
        <v>41</v>
      </c>
      <c r="P288" s="123">
        <f>O288*H288</f>
        <v>0</v>
      </c>
      <c r="Q288" s="123">
        <v>0</v>
      </c>
      <c r="R288" s="123">
        <f>Q288*H288</f>
        <v>0</v>
      </c>
      <c r="S288" s="123">
        <v>0</v>
      </c>
      <c r="T288" s="124">
        <f>S288*H288</f>
        <v>0</v>
      </c>
      <c r="AR288" s="14" t="s">
        <v>120</v>
      </c>
      <c r="AT288" s="14" t="s">
        <v>225</v>
      </c>
      <c r="AU288" s="14" t="s">
        <v>80</v>
      </c>
      <c r="AY288" s="14" t="s">
        <v>119</v>
      </c>
      <c r="BE288" s="125">
        <f>IF(N288="základní",J288,0)</f>
        <v>0</v>
      </c>
      <c r="BF288" s="125">
        <f>IF(N288="snížená",J288,0)</f>
        <v>0</v>
      </c>
      <c r="BG288" s="125">
        <f>IF(N288="zákl. přenesená",J288,0)</f>
        <v>0</v>
      </c>
      <c r="BH288" s="125">
        <f>IF(N288="sníž. přenesená",J288,0)</f>
        <v>0</v>
      </c>
      <c r="BI288" s="125">
        <f>IF(N288="nulová",J288,0)</f>
        <v>0</v>
      </c>
      <c r="BJ288" s="14" t="s">
        <v>78</v>
      </c>
      <c r="BK288" s="125">
        <f>ROUND(I288*H288,2)</f>
        <v>0</v>
      </c>
      <c r="BL288" s="14" t="s">
        <v>120</v>
      </c>
      <c r="BM288" s="14" t="s">
        <v>544</v>
      </c>
    </row>
    <row r="289" spans="2:65" s="1" customFormat="1" ht="117" x14ac:dyDescent="0.2">
      <c r="B289" s="28"/>
      <c r="D289" s="126" t="s">
        <v>122</v>
      </c>
      <c r="F289" s="127" t="s">
        <v>545</v>
      </c>
      <c r="I289" s="81"/>
      <c r="L289" s="28"/>
      <c r="M289" s="128"/>
      <c r="T289" s="47"/>
      <c r="AT289" s="14" t="s">
        <v>122</v>
      </c>
      <c r="AU289" s="14" t="s">
        <v>80</v>
      </c>
    </row>
    <row r="290" spans="2:65" s="11" customFormat="1" ht="11.25" x14ac:dyDescent="0.2">
      <c r="B290" s="164"/>
      <c r="D290" s="126" t="s">
        <v>231</v>
      </c>
      <c r="E290" s="165" t="s">
        <v>1</v>
      </c>
      <c r="F290" s="166" t="s">
        <v>546</v>
      </c>
      <c r="H290" s="167">
        <v>14</v>
      </c>
      <c r="I290" s="168"/>
      <c r="L290" s="164"/>
      <c r="M290" s="169"/>
      <c r="T290" s="170"/>
      <c r="AT290" s="165" t="s">
        <v>231</v>
      </c>
      <c r="AU290" s="165" t="s">
        <v>80</v>
      </c>
      <c r="AV290" s="11" t="s">
        <v>80</v>
      </c>
      <c r="AW290" s="11" t="s">
        <v>32</v>
      </c>
      <c r="AX290" s="11" t="s">
        <v>70</v>
      </c>
      <c r="AY290" s="165" t="s">
        <v>119</v>
      </c>
    </row>
    <row r="291" spans="2:65" s="11" customFormat="1" ht="11.25" x14ac:dyDescent="0.2">
      <c r="B291" s="164"/>
      <c r="D291" s="126" t="s">
        <v>231</v>
      </c>
      <c r="E291" s="165" t="s">
        <v>1</v>
      </c>
      <c r="F291" s="166" t="s">
        <v>547</v>
      </c>
      <c r="H291" s="167">
        <v>14</v>
      </c>
      <c r="I291" s="168"/>
      <c r="L291" s="164"/>
      <c r="M291" s="169"/>
      <c r="T291" s="170"/>
      <c r="AT291" s="165" t="s">
        <v>231</v>
      </c>
      <c r="AU291" s="165" t="s">
        <v>80</v>
      </c>
      <c r="AV291" s="11" t="s">
        <v>80</v>
      </c>
      <c r="AW291" s="11" t="s">
        <v>32</v>
      </c>
      <c r="AX291" s="11" t="s">
        <v>70</v>
      </c>
      <c r="AY291" s="165" t="s">
        <v>119</v>
      </c>
    </row>
    <row r="292" spans="2:65" s="11" customFormat="1" ht="11.25" x14ac:dyDescent="0.2">
      <c r="B292" s="164"/>
      <c r="D292" s="126" t="s">
        <v>231</v>
      </c>
      <c r="E292" s="165" t="s">
        <v>1</v>
      </c>
      <c r="F292" s="166" t="s">
        <v>548</v>
      </c>
      <c r="H292" s="167">
        <v>5</v>
      </c>
      <c r="I292" s="168"/>
      <c r="L292" s="164"/>
      <c r="M292" s="169"/>
      <c r="T292" s="170"/>
      <c r="AT292" s="165" t="s">
        <v>231</v>
      </c>
      <c r="AU292" s="165" t="s">
        <v>80</v>
      </c>
      <c r="AV292" s="11" t="s">
        <v>80</v>
      </c>
      <c r="AW292" s="11" t="s">
        <v>32</v>
      </c>
      <c r="AX292" s="11" t="s">
        <v>70</v>
      </c>
      <c r="AY292" s="165" t="s">
        <v>119</v>
      </c>
    </row>
    <row r="293" spans="2:65" s="12" customFormat="1" ht="11.25" x14ac:dyDescent="0.2">
      <c r="B293" s="171"/>
      <c r="D293" s="126" t="s">
        <v>231</v>
      </c>
      <c r="E293" s="172" t="s">
        <v>1</v>
      </c>
      <c r="F293" s="173" t="s">
        <v>246</v>
      </c>
      <c r="H293" s="174">
        <v>33</v>
      </c>
      <c r="I293" s="175"/>
      <c r="L293" s="171"/>
      <c r="M293" s="176"/>
      <c r="T293" s="177"/>
      <c r="AT293" s="172" t="s">
        <v>231</v>
      </c>
      <c r="AU293" s="172" t="s">
        <v>80</v>
      </c>
      <c r="AV293" s="12" t="s">
        <v>120</v>
      </c>
      <c r="AW293" s="12" t="s">
        <v>32</v>
      </c>
      <c r="AX293" s="12" t="s">
        <v>78</v>
      </c>
      <c r="AY293" s="172" t="s">
        <v>119</v>
      </c>
    </row>
    <row r="294" spans="2:65" s="10" customFormat="1" ht="22.9" customHeight="1" x14ac:dyDescent="0.2">
      <c r="B294" s="143"/>
      <c r="D294" s="144" t="s">
        <v>69</v>
      </c>
      <c r="E294" s="153" t="s">
        <v>549</v>
      </c>
      <c r="F294" s="153" t="s">
        <v>550</v>
      </c>
      <c r="I294" s="146"/>
      <c r="J294" s="154">
        <f>BK294</f>
        <v>0</v>
      </c>
      <c r="L294" s="143"/>
      <c r="M294" s="148"/>
      <c r="P294" s="149">
        <f>SUM(P295:P315)</f>
        <v>0</v>
      </c>
      <c r="R294" s="149">
        <f>SUM(R295:R315)</f>
        <v>0</v>
      </c>
      <c r="T294" s="150">
        <f>SUM(T295:T315)</f>
        <v>0</v>
      </c>
      <c r="AR294" s="144" t="s">
        <v>78</v>
      </c>
      <c r="AT294" s="151" t="s">
        <v>69</v>
      </c>
      <c r="AU294" s="151" t="s">
        <v>78</v>
      </c>
      <c r="AY294" s="144" t="s">
        <v>119</v>
      </c>
      <c r="BK294" s="152">
        <f>SUM(BK295:BK315)</f>
        <v>0</v>
      </c>
    </row>
    <row r="295" spans="2:65" s="1" customFormat="1" ht="16.5" customHeight="1" x14ac:dyDescent="0.2">
      <c r="B295" s="28"/>
      <c r="C295" s="155" t="s">
        <v>551</v>
      </c>
      <c r="D295" s="155" t="s">
        <v>225</v>
      </c>
      <c r="E295" s="156" t="s">
        <v>552</v>
      </c>
      <c r="F295" s="157" t="s">
        <v>553</v>
      </c>
      <c r="G295" s="158" t="s">
        <v>298</v>
      </c>
      <c r="H295" s="159">
        <v>75.349999999999994</v>
      </c>
      <c r="I295" s="160"/>
      <c r="J295" s="161">
        <f>ROUND(I295*H295,2)</f>
        <v>0</v>
      </c>
      <c r="K295" s="157" t="s">
        <v>229</v>
      </c>
      <c r="L295" s="28"/>
      <c r="M295" s="162" t="s">
        <v>1</v>
      </c>
      <c r="N295" s="163" t="s">
        <v>41</v>
      </c>
      <c r="P295" s="123">
        <f>O295*H295</f>
        <v>0</v>
      </c>
      <c r="Q295" s="123">
        <v>0</v>
      </c>
      <c r="R295" s="123">
        <f>Q295*H295</f>
        <v>0</v>
      </c>
      <c r="S295" s="123">
        <v>0</v>
      </c>
      <c r="T295" s="124">
        <f>S295*H295</f>
        <v>0</v>
      </c>
      <c r="AR295" s="14" t="s">
        <v>120</v>
      </c>
      <c r="AT295" s="14" t="s">
        <v>225</v>
      </c>
      <c r="AU295" s="14" t="s">
        <v>80</v>
      </c>
      <c r="AY295" s="14" t="s">
        <v>119</v>
      </c>
      <c r="BE295" s="125">
        <f>IF(N295="základní",J295,0)</f>
        <v>0</v>
      </c>
      <c r="BF295" s="125">
        <f>IF(N295="snížená",J295,0)</f>
        <v>0</v>
      </c>
      <c r="BG295" s="125">
        <f>IF(N295="zákl. přenesená",J295,0)</f>
        <v>0</v>
      </c>
      <c r="BH295" s="125">
        <f>IF(N295="sníž. přenesená",J295,0)</f>
        <v>0</v>
      </c>
      <c r="BI295" s="125">
        <f>IF(N295="nulová",J295,0)</f>
        <v>0</v>
      </c>
      <c r="BJ295" s="14" t="s">
        <v>78</v>
      </c>
      <c r="BK295" s="125">
        <f>ROUND(I295*H295,2)</f>
        <v>0</v>
      </c>
      <c r="BL295" s="14" t="s">
        <v>120</v>
      </c>
      <c r="BM295" s="14" t="s">
        <v>554</v>
      </c>
    </row>
    <row r="296" spans="2:65" s="1" customFormat="1" ht="11.25" x14ac:dyDescent="0.2">
      <c r="B296" s="28"/>
      <c r="D296" s="126" t="s">
        <v>122</v>
      </c>
      <c r="F296" s="127" t="s">
        <v>553</v>
      </c>
      <c r="I296" s="81"/>
      <c r="L296" s="28"/>
      <c r="M296" s="128"/>
      <c r="T296" s="47"/>
      <c r="AT296" s="14" t="s">
        <v>122</v>
      </c>
      <c r="AU296" s="14" t="s">
        <v>80</v>
      </c>
    </row>
    <row r="297" spans="2:65" s="11" customFormat="1" ht="11.25" x14ac:dyDescent="0.2">
      <c r="B297" s="164"/>
      <c r="D297" s="126" t="s">
        <v>231</v>
      </c>
      <c r="E297" s="165" t="s">
        <v>197</v>
      </c>
      <c r="F297" s="166" t="s">
        <v>555</v>
      </c>
      <c r="H297" s="167">
        <v>75.349999999999994</v>
      </c>
      <c r="I297" s="168"/>
      <c r="L297" s="164"/>
      <c r="M297" s="169"/>
      <c r="T297" s="170"/>
      <c r="AT297" s="165" t="s">
        <v>231</v>
      </c>
      <c r="AU297" s="165" t="s">
        <v>80</v>
      </c>
      <c r="AV297" s="11" t="s">
        <v>80</v>
      </c>
      <c r="AW297" s="11" t="s">
        <v>32</v>
      </c>
      <c r="AX297" s="11" t="s">
        <v>78</v>
      </c>
      <c r="AY297" s="165" t="s">
        <v>119</v>
      </c>
    </row>
    <row r="298" spans="2:65" s="1" customFormat="1" ht="16.5" customHeight="1" x14ac:dyDescent="0.2">
      <c r="B298" s="28"/>
      <c r="C298" s="155" t="s">
        <v>556</v>
      </c>
      <c r="D298" s="155" t="s">
        <v>225</v>
      </c>
      <c r="E298" s="156" t="s">
        <v>557</v>
      </c>
      <c r="F298" s="157" t="s">
        <v>558</v>
      </c>
      <c r="G298" s="158" t="s">
        <v>298</v>
      </c>
      <c r="H298" s="159">
        <v>678.15</v>
      </c>
      <c r="I298" s="160"/>
      <c r="J298" s="161">
        <f>ROUND(I298*H298,2)</f>
        <v>0</v>
      </c>
      <c r="K298" s="157" t="s">
        <v>229</v>
      </c>
      <c r="L298" s="28"/>
      <c r="M298" s="162" t="s">
        <v>1</v>
      </c>
      <c r="N298" s="163" t="s">
        <v>41</v>
      </c>
      <c r="P298" s="123">
        <f>O298*H298</f>
        <v>0</v>
      </c>
      <c r="Q298" s="123">
        <v>0</v>
      </c>
      <c r="R298" s="123">
        <f>Q298*H298</f>
        <v>0</v>
      </c>
      <c r="S298" s="123">
        <v>0</v>
      </c>
      <c r="T298" s="124">
        <f>S298*H298</f>
        <v>0</v>
      </c>
      <c r="AR298" s="14" t="s">
        <v>120</v>
      </c>
      <c r="AT298" s="14" t="s">
        <v>225</v>
      </c>
      <c r="AU298" s="14" t="s">
        <v>80</v>
      </c>
      <c r="AY298" s="14" t="s">
        <v>119</v>
      </c>
      <c r="BE298" s="125">
        <f>IF(N298="základní",J298,0)</f>
        <v>0</v>
      </c>
      <c r="BF298" s="125">
        <f>IF(N298="snížená",J298,0)</f>
        <v>0</v>
      </c>
      <c r="BG298" s="125">
        <f>IF(N298="zákl. přenesená",J298,0)</f>
        <v>0</v>
      </c>
      <c r="BH298" s="125">
        <f>IF(N298="sníž. přenesená",J298,0)</f>
        <v>0</v>
      </c>
      <c r="BI298" s="125">
        <f>IF(N298="nulová",J298,0)</f>
        <v>0</v>
      </c>
      <c r="BJ298" s="14" t="s">
        <v>78</v>
      </c>
      <c r="BK298" s="125">
        <f>ROUND(I298*H298,2)</f>
        <v>0</v>
      </c>
      <c r="BL298" s="14" t="s">
        <v>120</v>
      </c>
      <c r="BM298" s="14" t="s">
        <v>559</v>
      </c>
    </row>
    <row r="299" spans="2:65" s="1" customFormat="1" ht="11.25" x14ac:dyDescent="0.2">
      <c r="B299" s="28"/>
      <c r="D299" s="126" t="s">
        <v>122</v>
      </c>
      <c r="F299" s="127" t="s">
        <v>558</v>
      </c>
      <c r="I299" s="81"/>
      <c r="L299" s="28"/>
      <c r="M299" s="128"/>
      <c r="T299" s="47"/>
      <c r="AT299" s="14" t="s">
        <v>122</v>
      </c>
      <c r="AU299" s="14" t="s">
        <v>80</v>
      </c>
    </row>
    <row r="300" spans="2:65" s="11" customFormat="1" ht="11.25" x14ac:dyDescent="0.2">
      <c r="B300" s="164"/>
      <c r="D300" s="126" t="s">
        <v>231</v>
      </c>
      <c r="E300" s="165" t="s">
        <v>1</v>
      </c>
      <c r="F300" s="166" t="s">
        <v>560</v>
      </c>
      <c r="H300" s="167">
        <v>678.15</v>
      </c>
      <c r="I300" s="168"/>
      <c r="L300" s="164"/>
      <c r="M300" s="169"/>
      <c r="T300" s="170"/>
      <c r="AT300" s="165" t="s">
        <v>231</v>
      </c>
      <c r="AU300" s="165" t="s">
        <v>80</v>
      </c>
      <c r="AV300" s="11" t="s">
        <v>80</v>
      </c>
      <c r="AW300" s="11" t="s">
        <v>32</v>
      </c>
      <c r="AX300" s="11" t="s">
        <v>78</v>
      </c>
      <c r="AY300" s="165" t="s">
        <v>119</v>
      </c>
    </row>
    <row r="301" spans="2:65" s="1" customFormat="1" ht="16.5" customHeight="1" x14ac:dyDescent="0.2">
      <c r="B301" s="28"/>
      <c r="C301" s="155" t="s">
        <v>561</v>
      </c>
      <c r="D301" s="155" t="s">
        <v>225</v>
      </c>
      <c r="E301" s="156" t="s">
        <v>562</v>
      </c>
      <c r="F301" s="157" t="s">
        <v>563</v>
      </c>
      <c r="G301" s="158" t="s">
        <v>298</v>
      </c>
      <c r="H301" s="159">
        <v>19.597000000000001</v>
      </c>
      <c r="I301" s="160"/>
      <c r="J301" s="161">
        <f>ROUND(I301*H301,2)</f>
        <v>0</v>
      </c>
      <c r="K301" s="157" t="s">
        <v>229</v>
      </c>
      <c r="L301" s="28"/>
      <c r="M301" s="162" t="s">
        <v>1</v>
      </c>
      <c r="N301" s="163" t="s">
        <v>41</v>
      </c>
      <c r="P301" s="123">
        <f>O301*H301</f>
        <v>0</v>
      </c>
      <c r="Q301" s="123">
        <v>0</v>
      </c>
      <c r="R301" s="123">
        <f>Q301*H301</f>
        <v>0</v>
      </c>
      <c r="S301" s="123">
        <v>0</v>
      </c>
      <c r="T301" s="124">
        <f>S301*H301</f>
        <v>0</v>
      </c>
      <c r="AR301" s="14" t="s">
        <v>120</v>
      </c>
      <c r="AT301" s="14" t="s">
        <v>225</v>
      </c>
      <c r="AU301" s="14" t="s">
        <v>80</v>
      </c>
      <c r="AY301" s="14" t="s">
        <v>119</v>
      </c>
      <c r="BE301" s="125">
        <f>IF(N301="základní",J301,0)</f>
        <v>0</v>
      </c>
      <c r="BF301" s="125">
        <f>IF(N301="snížená",J301,0)</f>
        <v>0</v>
      </c>
      <c r="BG301" s="125">
        <f>IF(N301="zákl. přenesená",J301,0)</f>
        <v>0</v>
      </c>
      <c r="BH301" s="125">
        <f>IF(N301="sníž. přenesená",J301,0)</f>
        <v>0</v>
      </c>
      <c r="BI301" s="125">
        <f>IF(N301="nulová",J301,0)</f>
        <v>0</v>
      </c>
      <c r="BJ301" s="14" t="s">
        <v>78</v>
      </c>
      <c r="BK301" s="125">
        <f>ROUND(I301*H301,2)</f>
        <v>0</v>
      </c>
      <c r="BL301" s="14" t="s">
        <v>120</v>
      </c>
      <c r="BM301" s="14" t="s">
        <v>564</v>
      </c>
    </row>
    <row r="302" spans="2:65" s="1" customFormat="1" ht="11.25" x14ac:dyDescent="0.2">
      <c r="B302" s="28"/>
      <c r="D302" s="126" t="s">
        <v>122</v>
      </c>
      <c r="F302" s="127" t="s">
        <v>563</v>
      </c>
      <c r="I302" s="81"/>
      <c r="L302" s="28"/>
      <c r="M302" s="128"/>
      <c r="T302" s="47"/>
      <c r="AT302" s="14" t="s">
        <v>122</v>
      </c>
      <c r="AU302" s="14" t="s">
        <v>80</v>
      </c>
    </row>
    <row r="303" spans="2:65" s="11" customFormat="1" ht="11.25" x14ac:dyDescent="0.2">
      <c r="B303" s="164"/>
      <c r="D303" s="126" t="s">
        <v>231</v>
      </c>
      <c r="E303" s="165" t="s">
        <v>1</v>
      </c>
      <c r="F303" s="166" t="s">
        <v>199</v>
      </c>
      <c r="H303" s="167">
        <v>19.597000000000001</v>
      </c>
      <c r="I303" s="168"/>
      <c r="L303" s="164"/>
      <c r="M303" s="169"/>
      <c r="T303" s="170"/>
      <c r="AT303" s="165" t="s">
        <v>231</v>
      </c>
      <c r="AU303" s="165" t="s">
        <v>80</v>
      </c>
      <c r="AV303" s="11" t="s">
        <v>80</v>
      </c>
      <c r="AW303" s="11" t="s">
        <v>32</v>
      </c>
      <c r="AX303" s="11" t="s">
        <v>78</v>
      </c>
      <c r="AY303" s="165" t="s">
        <v>119</v>
      </c>
    </row>
    <row r="304" spans="2:65" s="1" customFormat="1" ht="16.5" customHeight="1" x14ac:dyDescent="0.2">
      <c r="B304" s="28"/>
      <c r="C304" s="155" t="s">
        <v>565</v>
      </c>
      <c r="D304" s="155" t="s">
        <v>225</v>
      </c>
      <c r="E304" s="156" t="s">
        <v>566</v>
      </c>
      <c r="F304" s="157" t="s">
        <v>567</v>
      </c>
      <c r="G304" s="158" t="s">
        <v>298</v>
      </c>
      <c r="H304" s="159">
        <v>176.37299999999999</v>
      </c>
      <c r="I304" s="160"/>
      <c r="J304" s="161">
        <f>ROUND(I304*H304,2)</f>
        <v>0</v>
      </c>
      <c r="K304" s="157" t="s">
        <v>229</v>
      </c>
      <c r="L304" s="28"/>
      <c r="M304" s="162" t="s">
        <v>1</v>
      </c>
      <c r="N304" s="163" t="s">
        <v>41</v>
      </c>
      <c r="P304" s="123">
        <f>O304*H304</f>
        <v>0</v>
      </c>
      <c r="Q304" s="123">
        <v>0</v>
      </c>
      <c r="R304" s="123">
        <f>Q304*H304</f>
        <v>0</v>
      </c>
      <c r="S304" s="123">
        <v>0</v>
      </c>
      <c r="T304" s="124">
        <f>S304*H304</f>
        <v>0</v>
      </c>
      <c r="AR304" s="14" t="s">
        <v>120</v>
      </c>
      <c r="AT304" s="14" t="s">
        <v>225</v>
      </c>
      <c r="AU304" s="14" t="s">
        <v>80</v>
      </c>
      <c r="AY304" s="14" t="s">
        <v>119</v>
      </c>
      <c r="BE304" s="125">
        <f>IF(N304="základní",J304,0)</f>
        <v>0</v>
      </c>
      <c r="BF304" s="125">
        <f>IF(N304="snížená",J304,0)</f>
        <v>0</v>
      </c>
      <c r="BG304" s="125">
        <f>IF(N304="zákl. přenesená",J304,0)</f>
        <v>0</v>
      </c>
      <c r="BH304" s="125">
        <f>IF(N304="sníž. přenesená",J304,0)</f>
        <v>0</v>
      </c>
      <c r="BI304" s="125">
        <f>IF(N304="nulová",J304,0)</f>
        <v>0</v>
      </c>
      <c r="BJ304" s="14" t="s">
        <v>78</v>
      </c>
      <c r="BK304" s="125">
        <f>ROUND(I304*H304,2)</f>
        <v>0</v>
      </c>
      <c r="BL304" s="14" t="s">
        <v>120</v>
      </c>
      <c r="BM304" s="14" t="s">
        <v>568</v>
      </c>
    </row>
    <row r="305" spans="2:65" s="1" customFormat="1" ht="11.25" x14ac:dyDescent="0.2">
      <c r="B305" s="28"/>
      <c r="D305" s="126" t="s">
        <v>122</v>
      </c>
      <c r="F305" s="127" t="s">
        <v>567</v>
      </c>
      <c r="I305" s="81"/>
      <c r="L305" s="28"/>
      <c r="M305" s="128"/>
      <c r="T305" s="47"/>
      <c r="AT305" s="14" t="s">
        <v>122</v>
      </c>
      <c r="AU305" s="14" t="s">
        <v>80</v>
      </c>
    </row>
    <row r="306" spans="2:65" s="11" customFormat="1" ht="11.25" x14ac:dyDescent="0.2">
      <c r="B306" s="164"/>
      <c r="D306" s="126" t="s">
        <v>231</v>
      </c>
      <c r="E306" s="165" t="s">
        <v>1</v>
      </c>
      <c r="F306" s="166" t="s">
        <v>569</v>
      </c>
      <c r="H306" s="167">
        <v>176.37299999999999</v>
      </c>
      <c r="I306" s="168"/>
      <c r="L306" s="164"/>
      <c r="M306" s="169"/>
      <c r="T306" s="170"/>
      <c r="AT306" s="165" t="s">
        <v>231</v>
      </c>
      <c r="AU306" s="165" t="s">
        <v>80</v>
      </c>
      <c r="AV306" s="11" t="s">
        <v>80</v>
      </c>
      <c r="AW306" s="11" t="s">
        <v>32</v>
      </c>
      <c r="AX306" s="11" t="s">
        <v>78</v>
      </c>
      <c r="AY306" s="165" t="s">
        <v>119</v>
      </c>
    </row>
    <row r="307" spans="2:65" s="1" customFormat="1" ht="16.5" customHeight="1" x14ac:dyDescent="0.2">
      <c r="B307" s="28"/>
      <c r="C307" s="155" t="s">
        <v>570</v>
      </c>
      <c r="D307" s="155" t="s">
        <v>225</v>
      </c>
      <c r="E307" s="156" t="s">
        <v>571</v>
      </c>
      <c r="F307" s="157" t="s">
        <v>572</v>
      </c>
      <c r="G307" s="158" t="s">
        <v>298</v>
      </c>
      <c r="H307" s="159">
        <v>19.597000000000001</v>
      </c>
      <c r="I307" s="160"/>
      <c r="J307" s="161">
        <f>ROUND(I307*H307,2)</f>
        <v>0</v>
      </c>
      <c r="K307" s="157" t="s">
        <v>229</v>
      </c>
      <c r="L307" s="28"/>
      <c r="M307" s="162" t="s">
        <v>1</v>
      </c>
      <c r="N307" s="163" t="s">
        <v>41</v>
      </c>
      <c r="P307" s="123">
        <f>O307*H307</f>
        <v>0</v>
      </c>
      <c r="Q307" s="123">
        <v>0</v>
      </c>
      <c r="R307" s="123">
        <f>Q307*H307</f>
        <v>0</v>
      </c>
      <c r="S307" s="123">
        <v>0</v>
      </c>
      <c r="T307" s="124">
        <f>S307*H307</f>
        <v>0</v>
      </c>
      <c r="AR307" s="14" t="s">
        <v>120</v>
      </c>
      <c r="AT307" s="14" t="s">
        <v>225</v>
      </c>
      <c r="AU307" s="14" t="s">
        <v>80</v>
      </c>
      <c r="AY307" s="14" t="s">
        <v>119</v>
      </c>
      <c r="BE307" s="125">
        <f>IF(N307="základní",J307,0)</f>
        <v>0</v>
      </c>
      <c r="BF307" s="125">
        <f>IF(N307="snížená",J307,0)</f>
        <v>0</v>
      </c>
      <c r="BG307" s="125">
        <f>IF(N307="zákl. přenesená",J307,0)</f>
        <v>0</v>
      </c>
      <c r="BH307" s="125">
        <f>IF(N307="sníž. přenesená",J307,0)</f>
        <v>0</v>
      </c>
      <c r="BI307" s="125">
        <f>IF(N307="nulová",J307,0)</f>
        <v>0</v>
      </c>
      <c r="BJ307" s="14" t="s">
        <v>78</v>
      </c>
      <c r="BK307" s="125">
        <f>ROUND(I307*H307,2)</f>
        <v>0</v>
      </c>
      <c r="BL307" s="14" t="s">
        <v>120</v>
      </c>
      <c r="BM307" s="14" t="s">
        <v>573</v>
      </c>
    </row>
    <row r="308" spans="2:65" s="1" customFormat="1" ht="11.25" x14ac:dyDescent="0.2">
      <c r="B308" s="28"/>
      <c r="D308" s="126" t="s">
        <v>122</v>
      </c>
      <c r="F308" s="127" t="s">
        <v>572</v>
      </c>
      <c r="I308" s="81"/>
      <c r="L308" s="28"/>
      <c r="M308" s="128"/>
      <c r="T308" s="47"/>
      <c r="AT308" s="14" t="s">
        <v>122</v>
      </c>
      <c r="AU308" s="14" t="s">
        <v>80</v>
      </c>
    </row>
    <row r="309" spans="2:65" s="11" customFormat="1" ht="11.25" x14ac:dyDescent="0.2">
      <c r="B309" s="164"/>
      <c r="D309" s="126" t="s">
        <v>231</v>
      </c>
      <c r="E309" s="165" t="s">
        <v>199</v>
      </c>
      <c r="F309" s="166" t="s">
        <v>574</v>
      </c>
      <c r="H309" s="167">
        <v>19.597000000000001</v>
      </c>
      <c r="I309" s="168"/>
      <c r="L309" s="164"/>
      <c r="M309" s="169"/>
      <c r="T309" s="170"/>
      <c r="AT309" s="165" t="s">
        <v>231</v>
      </c>
      <c r="AU309" s="165" t="s">
        <v>80</v>
      </c>
      <c r="AV309" s="11" t="s">
        <v>80</v>
      </c>
      <c r="AW309" s="11" t="s">
        <v>32</v>
      </c>
      <c r="AX309" s="11" t="s">
        <v>78</v>
      </c>
      <c r="AY309" s="165" t="s">
        <v>119</v>
      </c>
    </row>
    <row r="310" spans="2:65" s="1" customFormat="1" ht="16.5" customHeight="1" x14ac:dyDescent="0.2">
      <c r="B310" s="28"/>
      <c r="C310" s="155" t="s">
        <v>575</v>
      </c>
      <c r="D310" s="155" t="s">
        <v>225</v>
      </c>
      <c r="E310" s="156" t="s">
        <v>576</v>
      </c>
      <c r="F310" s="157" t="s">
        <v>577</v>
      </c>
      <c r="G310" s="158" t="s">
        <v>298</v>
      </c>
      <c r="H310" s="159">
        <v>19.597000000000001</v>
      </c>
      <c r="I310" s="160"/>
      <c r="J310" s="161">
        <f>ROUND(I310*H310,2)</f>
        <v>0</v>
      </c>
      <c r="K310" s="157" t="s">
        <v>229</v>
      </c>
      <c r="L310" s="28"/>
      <c r="M310" s="162" t="s">
        <v>1</v>
      </c>
      <c r="N310" s="163" t="s">
        <v>41</v>
      </c>
      <c r="P310" s="123">
        <f>O310*H310</f>
        <v>0</v>
      </c>
      <c r="Q310" s="123">
        <v>0</v>
      </c>
      <c r="R310" s="123">
        <f>Q310*H310</f>
        <v>0</v>
      </c>
      <c r="S310" s="123">
        <v>0</v>
      </c>
      <c r="T310" s="124">
        <f>S310*H310</f>
        <v>0</v>
      </c>
      <c r="AR310" s="14" t="s">
        <v>120</v>
      </c>
      <c r="AT310" s="14" t="s">
        <v>225</v>
      </c>
      <c r="AU310" s="14" t="s">
        <v>80</v>
      </c>
      <c r="AY310" s="14" t="s">
        <v>119</v>
      </c>
      <c r="BE310" s="125">
        <f>IF(N310="základní",J310,0)</f>
        <v>0</v>
      </c>
      <c r="BF310" s="125">
        <f>IF(N310="snížená",J310,0)</f>
        <v>0</v>
      </c>
      <c r="BG310" s="125">
        <f>IF(N310="zákl. přenesená",J310,0)</f>
        <v>0</v>
      </c>
      <c r="BH310" s="125">
        <f>IF(N310="sníž. přenesená",J310,0)</f>
        <v>0</v>
      </c>
      <c r="BI310" s="125">
        <f>IF(N310="nulová",J310,0)</f>
        <v>0</v>
      </c>
      <c r="BJ310" s="14" t="s">
        <v>78</v>
      </c>
      <c r="BK310" s="125">
        <f>ROUND(I310*H310,2)</f>
        <v>0</v>
      </c>
      <c r="BL310" s="14" t="s">
        <v>120</v>
      </c>
      <c r="BM310" s="14" t="s">
        <v>578</v>
      </c>
    </row>
    <row r="311" spans="2:65" s="1" customFormat="1" ht="11.25" x14ac:dyDescent="0.2">
      <c r="B311" s="28"/>
      <c r="D311" s="126" t="s">
        <v>122</v>
      </c>
      <c r="F311" s="127" t="s">
        <v>577</v>
      </c>
      <c r="I311" s="81"/>
      <c r="L311" s="28"/>
      <c r="M311" s="128"/>
      <c r="T311" s="47"/>
      <c r="AT311" s="14" t="s">
        <v>122</v>
      </c>
      <c r="AU311" s="14" t="s">
        <v>80</v>
      </c>
    </row>
    <row r="312" spans="2:65" s="11" customFormat="1" ht="11.25" x14ac:dyDescent="0.2">
      <c r="B312" s="164"/>
      <c r="D312" s="126" t="s">
        <v>231</v>
      </c>
      <c r="E312" s="165" t="s">
        <v>1</v>
      </c>
      <c r="F312" s="166" t="s">
        <v>199</v>
      </c>
      <c r="H312" s="167">
        <v>19.597000000000001</v>
      </c>
      <c r="I312" s="168"/>
      <c r="L312" s="164"/>
      <c r="M312" s="169"/>
      <c r="T312" s="170"/>
      <c r="AT312" s="165" t="s">
        <v>231</v>
      </c>
      <c r="AU312" s="165" t="s">
        <v>80</v>
      </c>
      <c r="AV312" s="11" t="s">
        <v>80</v>
      </c>
      <c r="AW312" s="11" t="s">
        <v>32</v>
      </c>
      <c r="AX312" s="11" t="s">
        <v>78</v>
      </c>
      <c r="AY312" s="165" t="s">
        <v>119</v>
      </c>
    </row>
    <row r="313" spans="2:65" s="1" customFormat="1" ht="16.5" customHeight="1" x14ac:dyDescent="0.2">
      <c r="B313" s="28"/>
      <c r="C313" s="155" t="s">
        <v>579</v>
      </c>
      <c r="D313" s="155" t="s">
        <v>225</v>
      </c>
      <c r="E313" s="156" t="s">
        <v>580</v>
      </c>
      <c r="F313" s="157" t="s">
        <v>581</v>
      </c>
      <c r="G313" s="158" t="s">
        <v>298</v>
      </c>
      <c r="H313" s="159">
        <v>75.349999999999994</v>
      </c>
      <c r="I313" s="160"/>
      <c r="J313" s="161">
        <f>ROUND(I313*H313,2)</f>
        <v>0</v>
      </c>
      <c r="K313" s="157" t="s">
        <v>229</v>
      </c>
      <c r="L313" s="28"/>
      <c r="M313" s="162" t="s">
        <v>1</v>
      </c>
      <c r="N313" s="163" t="s">
        <v>41</v>
      </c>
      <c r="P313" s="123">
        <f>O313*H313</f>
        <v>0</v>
      </c>
      <c r="Q313" s="123">
        <v>0</v>
      </c>
      <c r="R313" s="123">
        <f>Q313*H313</f>
        <v>0</v>
      </c>
      <c r="S313" s="123">
        <v>0</v>
      </c>
      <c r="T313" s="124">
        <f>S313*H313</f>
        <v>0</v>
      </c>
      <c r="AR313" s="14" t="s">
        <v>120</v>
      </c>
      <c r="AT313" s="14" t="s">
        <v>225</v>
      </c>
      <c r="AU313" s="14" t="s">
        <v>80</v>
      </c>
      <c r="AY313" s="14" t="s">
        <v>119</v>
      </c>
      <c r="BE313" s="125">
        <f>IF(N313="základní",J313,0)</f>
        <v>0</v>
      </c>
      <c r="BF313" s="125">
        <f>IF(N313="snížená",J313,0)</f>
        <v>0</v>
      </c>
      <c r="BG313" s="125">
        <f>IF(N313="zákl. přenesená",J313,0)</f>
        <v>0</v>
      </c>
      <c r="BH313" s="125">
        <f>IF(N313="sníž. přenesená",J313,0)</f>
        <v>0</v>
      </c>
      <c r="BI313" s="125">
        <f>IF(N313="nulová",J313,0)</f>
        <v>0</v>
      </c>
      <c r="BJ313" s="14" t="s">
        <v>78</v>
      </c>
      <c r="BK313" s="125">
        <f>ROUND(I313*H313,2)</f>
        <v>0</v>
      </c>
      <c r="BL313" s="14" t="s">
        <v>120</v>
      </c>
      <c r="BM313" s="14" t="s">
        <v>582</v>
      </c>
    </row>
    <row r="314" spans="2:65" s="1" customFormat="1" ht="11.25" x14ac:dyDescent="0.2">
      <c r="B314" s="28"/>
      <c r="D314" s="126" t="s">
        <v>122</v>
      </c>
      <c r="F314" s="127" t="s">
        <v>581</v>
      </c>
      <c r="I314" s="81"/>
      <c r="L314" s="28"/>
      <c r="M314" s="128"/>
      <c r="T314" s="47"/>
      <c r="AT314" s="14" t="s">
        <v>122</v>
      </c>
      <c r="AU314" s="14" t="s">
        <v>80</v>
      </c>
    </row>
    <row r="315" spans="2:65" s="11" customFormat="1" ht="11.25" x14ac:dyDescent="0.2">
      <c r="B315" s="164"/>
      <c r="D315" s="126" t="s">
        <v>231</v>
      </c>
      <c r="E315" s="165" t="s">
        <v>1</v>
      </c>
      <c r="F315" s="166" t="s">
        <v>197</v>
      </c>
      <c r="H315" s="167">
        <v>75.349999999999994</v>
      </c>
      <c r="I315" s="168"/>
      <c r="L315" s="164"/>
      <c r="M315" s="169"/>
      <c r="T315" s="170"/>
      <c r="AT315" s="165" t="s">
        <v>231</v>
      </c>
      <c r="AU315" s="165" t="s">
        <v>80</v>
      </c>
      <c r="AV315" s="11" t="s">
        <v>80</v>
      </c>
      <c r="AW315" s="11" t="s">
        <v>32</v>
      </c>
      <c r="AX315" s="11" t="s">
        <v>78</v>
      </c>
      <c r="AY315" s="165" t="s">
        <v>119</v>
      </c>
    </row>
    <row r="316" spans="2:65" s="10" customFormat="1" ht="22.9" customHeight="1" x14ac:dyDescent="0.2">
      <c r="B316" s="143"/>
      <c r="D316" s="144" t="s">
        <v>69</v>
      </c>
      <c r="E316" s="153" t="s">
        <v>583</v>
      </c>
      <c r="F316" s="153" t="s">
        <v>584</v>
      </c>
      <c r="I316" s="146"/>
      <c r="J316" s="154">
        <f>BK316</f>
        <v>0</v>
      </c>
      <c r="L316" s="143"/>
      <c r="M316" s="148"/>
      <c r="P316" s="149">
        <f>SUM(P317:P320)</f>
        <v>0</v>
      </c>
      <c r="R316" s="149">
        <f>SUM(R317:R320)</f>
        <v>0</v>
      </c>
      <c r="T316" s="150">
        <f>SUM(T317:T320)</f>
        <v>0</v>
      </c>
      <c r="AR316" s="144" t="s">
        <v>78</v>
      </c>
      <c r="AT316" s="151" t="s">
        <v>69</v>
      </c>
      <c r="AU316" s="151" t="s">
        <v>78</v>
      </c>
      <c r="AY316" s="144" t="s">
        <v>119</v>
      </c>
      <c r="BK316" s="152">
        <f>SUM(BK317:BK320)</f>
        <v>0</v>
      </c>
    </row>
    <row r="317" spans="2:65" s="1" customFormat="1" ht="16.5" customHeight="1" x14ac:dyDescent="0.2">
      <c r="B317" s="28"/>
      <c r="C317" s="155" t="s">
        <v>203</v>
      </c>
      <c r="D317" s="155" t="s">
        <v>225</v>
      </c>
      <c r="E317" s="156" t="s">
        <v>585</v>
      </c>
      <c r="F317" s="157" t="s">
        <v>586</v>
      </c>
      <c r="G317" s="158" t="s">
        <v>298</v>
      </c>
      <c r="H317" s="159">
        <v>265.00299999999999</v>
      </c>
      <c r="I317" s="160"/>
      <c r="J317" s="161">
        <f>ROUND(I317*H317,2)</f>
        <v>0</v>
      </c>
      <c r="K317" s="157" t="s">
        <v>229</v>
      </c>
      <c r="L317" s="28"/>
      <c r="M317" s="162" t="s">
        <v>1</v>
      </c>
      <c r="N317" s="163" t="s">
        <v>41</v>
      </c>
      <c r="P317" s="123">
        <f>O317*H317</f>
        <v>0</v>
      </c>
      <c r="Q317" s="123">
        <v>0</v>
      </c>
      <c r="R317" s="123">
        <f>Q317*H317</f>
        <v>0</v>
      </c>
      <c r="S317" s="123">
        <v>0</v>
      </c>
      <c r="T317" s="124">
        <f>S317*H317</f>
        <v>0</v>
      </c>
      <c r="AR317" s="14" t="s">
        <v>120</v>
      </c>
      <c r="AT317" s="14" t="s">
        <v>225</v>
      </c>
      <c r="AU317" s="14" t="s">
        <v>80</v>
      </c>
      <c r="AY317" s="14" t="s">
        <v>119</v>
      </c>
      <c r="BE317" s="125">
        <f>IF(N317="základní",J317,0)</f>
        <v>0</v>
      </c>
      <c r="BF317" s="125">
        <f>IF(N317="snížená",J317,0)</f>
        <v>0</v>
      </c>
      <c r="BG317" s="125">
        <f>IF(N317="zákl. přenesená",J317,0)</f>
        <v>0</v>
      </c>
      <c r="BH317" s="125">
        <f>IF(N317="sníž. přenesená",J317,0)</f>
        <v>0</v>
      </c>
      <c r="BI317" s="125">
        <f>IF(N317="nulová",J317,0)</f>
        <v>0</v>
      </c>
      <c r="BJ317" s="14" t="s">
        <v>78</v>
      </c>
      <c r="BK317" s="125">
        <f>ROUND(I317*H317,2)</f>
        <v>0</v>
      </c>
      <c r="BL317" s="14" t="s">
        <v>120</v>
      </c>
      <c r="BM317" s="14" t="s">
        <v>587</v>
      </c>
    </row>
    <row r="318" spans="2:65" s="1" customFormat="1" ht="16.5" customHeight="1" x14ac:dyDescent="0.2">
      <c r="B318" s="28"/>
      <c r="C318" s="155" t="s">
        <v>588</v>
      </c>
      <c r="D318" s="155" t="s">
        <v>225</v>
      </c>
      <c r="E318" s="156" t="s">
        <v>589</v>
      </c>
      <c r="F318" s="157" t="s">
        <v>590</v>
      </c>
      <c r="G318" s="158" t="s">
        <v>298</v>
      </c>
      <c r="H318" s="159">
        <v>265.00299999999999</v>
      </c>
      <c r="I318" s="160"/>
      <c r="J318" s="161">
        <f>ROUND(I318*H318,2)</f>
        <v>0</v>
      </c>
      <c r="K318" s="157" t="s">
        <v>229</v>
      </c>
      <c r="L318" s="28"/>
      <c r="M318" s="162" t="s">
        <v>1</v>
      </c>
      <c r="N318" s="163" t="s">
        <v>41</v>
      </c>
      <c r="P318" s="123">
        <f>O318*H318</f>
        <v>0</v>
      </c>
      <c r="Q318" s="123">
        <v>0</v>
      </c>
      <c r="R318" s="123">
        <f>Q318*H318</f>
        <v>0</v>
      </c>
      <c r="S318" s="123">
        <v>0</v>
      </c>
      <c r="T318" s="124">
        <f>S318*H318</f>
        <v>0</v>
      </c>
      <c r="AR318" s="14" t="s">
        <v>120</v>
      </c>
      <c r="AT318" s="14" t="s">
        <v>225</v>
      </c>
      <c r="AU318" s="14" t="s">
        <v>80</v>
      </c>
      <c r="AY318" s="14" t="s">
        <v>119</v>
      </c>
      <c r="BE318" s="125">
        <f>IF(N318="základní",J318,0)</f>
        <v>0</v>
      </c>
      <c r="BF318" s="125">
        <f>IF(N318="snížená",J318,0)</f>
        <v>0</v>
      </c>
      <c r="BG318" s="125">
        <f>IF(N318="zákl. přenesená",J318,0)</f>
        <v>0</v>
      </c>
      <c r="BH318" s="125">
        <f>IF(N318="sníž. přenesená",J318,0)</f>
        <v>0</v>
      </c>
      <c r="BI318" s="125">
        <f>IF(N318="nulová",J318,0)</f>
        <v>0</v>
      </c>
      <c r="BJ318" s="14" t="s">
        <v>78</v>
      </c>
      <c r="BK318" s="125">
        <f>ROUND(I318*H318,2)</f>
        <v>0</v>
      </c>
      <c r="BL318" s="14" t="s">
        <v>120</v>
      </c>
      <c r="BM318" s="14" t="s">
        <v>591</v>
      </c>
    </row>
    <row r="319" spans="2:65" s="1" customFormat="1" ht="16.5" customHeight="1" x14ac:dyDescent="0.2">
      <c r="B319" s="28"/>
      <c r="C319" s="155" t="s">
        <v>592</v>
      </c>
      <c r="D319" s="155" t="s">
        <v>225</v>
      </c>
      <c r="E319" s="156" t="s">
        <v>593</v>
      </c>
      <c r="F319" s="157" t="s">
        <v>594</v>
      </c>
      <c r="G319" s="158" t="s">
        <v>298</v>
      </c>
      <c r="H319" s="159">
        <v>265.00299999999999</v>
      </c>
      <c r="I319" s="160"/>
      <c r="J319" s="161">
        <f>ROUND(I319*H319,2)</f>
        <v>0</v>
      </c>
      <c r="K319" s="157" t="s">
        <v>229</v>
      </c>
      <c r="L319" s="28"/>
      <c r="M319" s="162" t="s">
        <v>1</v>
      </c>
      <c r="N319" s="163" t="s">
        <v>41</v>
      </c>
      <c r="P319" s="123">
        <f>O319*H319</f>
        <v>0</v>
      </c>
      <c r="Q319" s="123">
        <v>0</v>
      </c>
      <c r="R319" s="123">
        <f>Q319*H319</f>
        <v>0</v>
      </c>
      <c r="S319" s="123">
        <v>0</v>
      </c>
      <c r="T319" s="124">
        <f>S319*H319</f>
        <v>0</v>
      </c>
      <c r="AR319" s="14" t="s">
        <v>120</v>
      </c>
      <c r="AT319" s="14" t="s">
        <v>225</v>
      </c>
      <c r="AU319" s="14" t="s">
        <v>80</v>
      </c>
      <c r="AY319" s="14" t="s">
        <v>119</v>
      </c>
      <c r="BE319" s="125">
        <f>IF(N319="základní",J319,0)</f>
        <v>0</v>
      </c>
      <c r="BF319" s="125">
        <f>IF(N319="snížená",J319,0)</f>
        <v>0</v>
      </c>
      <c r="BG319" s="125">
        <f>IF(N319="zákl. přenesená",J319,0)</f>
        <v>0</v>
      </c>
      <c r="BH319" s="125">
        <f>IF(N319="sníž. přenesená",J319,0)</f>
        <v>0</v>
      </c>
      <c r="BI319" s="125">
        <f>IF(N319="nulová",J319,0)</f>
        <v>0</v>
      </c>
      <c r="BJ319" s="14" t="s">
        <v>78</v>
      </c>
      <c r="BK319" s="125">
        <f>ROUND(I319*H319,2)</f>
        <v>0</v>
      </c>
      <c r="BL319" s="14" t="s">
        <v>120</v>
      </c>
      <c r="BM319" s="14" t="s">
        <v>595</v>
      </c>
    </row>
    <row r="320" spans="2:65" s="1" customFormat="1" ht="11.25" x14ac:dyDescent="0.2">
      <c r="B320" s="28"/>
      <c r="D320" s="126" t="s">
        <v>122</v>
      </c>
      <c r="F320" s="127" t="s">
        <v>596</v>
      </c>
      <c r="I320" s="81"/>
      <c r="L320" s="28"/>
      <c r="M320" s="129"/>
      <c r="N320" s="130"/>
      <c r="O320" s="130"/>
      <c r="P320" s="130"/>
      <c r="Q320" s="130"/>
      <c r="R320" s="130"/>
      <c r="S320" s="130"/>
      <c r="T320" s="131"/>
      <c r="AT320" s="14" t="s">
        <v>122</v>
      </c>
      <c r="AU320" s="14" t="s">
        <v>80</v>
      </c>
    </row>
    <row r="321" spans="2:12" s="1" customFormat="1" ht="6.95" customHeight="1" x14ac:dyDescent="0.2">
      <c r="B321" s="37"/>
      <c r="C321" s="38"/>
      <c r="D321" s="38"/>
      <c r="E321" s="38"/>
      <c r="F321" s="38"/>
      <c r="G321" s="38"/>
      <c r="H321" s="38"/>
      <c r="I321" s="97"/>
      <c r="J321" s="38"/>
      <c r="K321" s="38"/>
      <c r="L321" s="28"/>
    </row>
  </sheetData>
  <sheetProtection algorithmName="SHA-512" hashValue="HqkutFz3hsgu0zwURfnBEpcrbVPHQNdHL9dq3or9iZOt3mj7XxUsfA5nmCcTsl0/t/Sd7L5hoenhAcz0PmXxIg==" saltValue="/rY4Nbw6TNfXdzrN8x2GS/48Tzt0LLDuivSD7gQB0gprmQYtC0voYucbhmEeE5ftkoFSijxLNxtz+HCzECLaYg==" spinCount="100000" sheet="1" objects="1" scenarios="1" formatColumns="0" formatRows="0" autoFilter="0"/>
  <autoFilter ref="C86:K320" xr:uid="{00000000-0009-0000-0000-000002000000}"/>
  <mergeCells count="9">
    <mergeCell ref="E50:H50"/>
    <mergeCell ref="E77:H77"/>
    <mergeCell ref="E79:H79"/>
    <mergeCell ref="L2:V2"/>
    <mergeCell ref="E7:H7"/>
    <mergeCell ref="E9:H9"/>
    <mergeCell ref="E18:H18"/>
    <mergeCell ref="E27:H27"/>
    <mergeCell ref="E48:H48"/>
  </mergeCells>
  <pageMargins left="0.39374999999999999" right="0.39374999999999999" top="0.39374999999999999" bottom="0.39374999999999999" header="0" footer="0"/>
  <pageSetup paperSize="9" scale="65"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88"/>
  <sheetViews>
    <sheetView showGridLines="0" workbookViewId="0"/>
  </sheetViews>
  <sheetFormatPr defaultRowHeight="15" x14ac:dyDescent="0.2"/>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79" customWidth="1"/>
    <col min="10" max="10" width="23.5" customWidth="1"/>
    <col min="11" max="11" width="15.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x14ac:dyDescent="0.2">
      <c r="L2" s="195"/>
      <c r="M2" s="195"/>
      <c r="N2" s="195"/>
      <c r="O2" s="195"/>
      <c r="P2" s="195"/>
      <c r="Q2" s="195"/>
      <c r="R2" s="195"/>
      <c r="S2" s="195"/>
      <c r="T2" s="195"/>
      <c r="U2" s="195"/>
      <c r="V2" s="195"/>
      <c r="AT2" s="14" t="s">
        <v>86</v>
      </c>
      <c r="AZ2" s="132" t="s">
        <v>597</v>
      </c>
      <c r="BA2" s="132" t="s">
        <v>1</v>
      </c>
      <c r="BB2" s="132" t="s">
        <v>1</v>
      </c>
      <c r="BC2" s="132" t="s">
        <v>598</v>
      </c>
      <c r="BD2" s="132" t="s">
        <v>80</v>
      </c>
    </row>
    <row r="3" spans="2:56" ht="6.95" customHeight="1" x14ac:dyDescent="0.2">
      <c r="B3" s="15"/>
      <c r="C3" s="16"/>
      <c r="D3" s="16"/>
      <c r="E3" s="16"/>
      <c r="F3" s="16"/>
      <c r="G3" s="16"/>
      <c r="H3" s="16"/>
      <c r="I3" s="80"/>
      <c r="J3" s="16"/>
      <c r="K3" s="16"/>
      <c r="L3" s="17"/>
      <c r="AT3" s="14" t="s">
        <v>80</v>
      </c>
      <c r="AZ3" s="132" t="s">
        <v>599</v>
      </c>
      <c r="BA3" s="132" t="s">
        <v>1</v>
      </c>
      <c r="BB3" s="132" t="s">
        <v>1</v>
      </c>
      <c r="BC3" s="132" t="s">
        <v>600</v>
      </c>
      <c r="BD3" s="132" t="s">
        <v>80</v>
      </c>
    </row>
    <row r="4" spans="2:56" ht="24.95" customHeight="1" x14ac:dyDescent="0.2">
      <c r="B4" s="17"/>
      <c r="D4" s="18" t="s">
        <v>93</v>
      </c>
      <c r="L4" s="17"/>
      <c r="M4" s="19" t="s">
        <v>10</v>
      </c>
      <c r="AT4" s="14" t="s">
        <v>4</v>
      </c>
      <c r="AZ4" s="132" t="s">
        <v>601</v>
      </c>
      <c r="BA4" s="132" t="s">
        <v>1</v>
      </c>
      <c r="BB4" s="132" t="s">
        <v>1</v>
      </c>
      <c r="BC4" s="132" t="s">
        <v>602</v>
      </c>
      <c r="BD4" s="132" t="s">
        <v>80</v>
      </c>
    </row>
    <row r="5" spans="2:56" ht="6.95" customHeight="1" x14ac:dyDescent="0.2">
      <c r="B5" s="17"/>
      <c r="L5" s="17"/>
      <c r="AZ5" s="132" t="s">
        <v>603</v>
      </c>
      <c r="BA5" s="132" t="s">
        <v>1</v>
      </c>
      <c r="BB5" s="132" t="s">
        <v>1</v>
      </c>
      <c r="BC5" s="132" t="s">
        <v>604</v>
      </c>
      <c r="BD5" s="132" t="s">
        <v>80</v>
      </c>
    </row>
    <row r="6" spans="2:56" ht="12" customHeight="1" x14ac:dyDescent="0.2">
      <c r="B6" s="17"/>
      <c r="D6" s="23" t="s">
        <v>16</v>
      </c>
      <c r="L6" s="17"/>
      <c r="AZ6" s="132" t="s">
        <v>605</v>
      </c>
      <c r="BA6" s="132" t="s">
        <v>1</v>
      </c>
      <c r="BB6" s="132" t="s">
        <v>1</v>
      </c>
      <c r="BC6" s="132" t="s">
        <v>606</v>
      </c>
      <c r="BD6" s="132" t="s">
        <v>80</v>
      </c>
    </row>
    <row r="7" spans="2:56" ht="16.5" customHeight="1" x14ac:dyDescent="0.2">
      <c r="B7" s="17"/>
      <c r="E7" s="222" t="str">
        <f>'Rekapitulace stavby'!K6</f>
        <v>Vybudování parkovacích stání na ul. Čujkovova 36, p.p.č. 654/30, k.ú. Zábřeh nad Odrou</v>
      </c>
      <c r="F7" s="199"/>
      <c r="G7" s="199"/>
      <c r="H7" s="199"/>
      <c r="L7" s="17"/>
      <c r="AZ7" s="132" t="s">
        <v>607</v>
      </c>
      <c r="BA7" s="132" t="s">
        <v>1</v>
      </c>
      <c r="BB7" s="132" t="s">
        <v>1</v>
      </c>
      <c r="BC7" s="132" t="s">
        <v>608</v>
      </c>
      <c r="BD7" s="132" t="s">
        <v>80</v>
      </c>
    </row>
    <row r="8" spans="2:56" s="1" customFormat="1" ht="12" customHeight="1" x14ac:dyDescent="0.2">
      <c r="B8" s="28"/>
      <c r="D8" s="23" t="s">
        <v>94</v>
      </c>
      <c r="I8" s="81"/>
      <c r="L8" s="28"/>
      <c r="AZ8" s="132" t="s">
        <v>609</v>
      </c>
      <c r="BA8" s="132" t="s">
        <v>1</v>
      </c>
      <c r="BB8" s="132" t="s">
        <v>1</v>
      </c>
      <c r="BC8" s="132" t="s">
        <v>610</v>
      </c>
      <c r="BD8" s="132" t="s">
        <v>80</v>
      </c>
    </row>
    <row r="9" spans="2:56" s="1" customFormat="1" ht="36.950000000000003" customHeight="1" x14ac:dyDescent="0.2">
      <c r="B9" s="28"/>
      <c r="E9" s="202" t="s">
        <v>611</v>
      </c>
      <c r="F9" s="201"/>
      <c r="G9" s="201"/>
      <c r="H9" s="201"/>
      <c r="I9" s="81"/>
      <c r="L9" s="28"/>
      <c r="AZ9" s="132" t="s">
        <v>612</v>
      </c>
      <c r="BA9" s="132" t="s">
        <v>1</v>
      </c>
      <c r="BB9" s="132" t="s">
        <v>1</v>
      </c>
      <c r="BC9" s="132" t="s">
        <v>613</v>
      </c>
      <c r="BD9" s="132" t="s">
        <v>80</v>
      </c>
    </row>
    <row r="10" spans="2:56" s="1" customFormat="1" ht="11.25" x14ac:dyDescent="0.2">
      <c r="B10" s="28"/>
      <c r="I10" s="81"/>
      <c r="L10" s="28"/>
      <c r="AZ10" s="132" t="s">
        <v>614</v>
      </c>
      <c r="BA10" s="132" t="s">
        <v>1</v>
      </c>
      <c r="BB10" s="132" t="s">
        <v>1</v>
      </c>
      <c r="BC10" s="132" t="s">
        <v>615</v>
      </c>
      <c r="BD10" s="132" t="s">
        <v>80</v>
      </c>
    </row>
    <row r="11" spans="2:56" s="1" customFormat="1" ht="12" customHeight="1" x14ac:dyDescent="0.2">
      <c r="B11" s="28"/>
      <c r="D11" s="23" t="s">
        <v>18</v>
      </c>
      <c r="F11" s="14" t="s">
        <v>1</v>
      </c>
      <c r="I11" s="82" t="s">
        <v>19</v>
      </c>
      <c r="J11" s="14" t="s">
        <v>1</v>
      </c>
      <c r="L11" s="28"/>
      <c r="AZ11" s="132" t="s">
        <v>616</v>
      </c>
      <c r="BA11" s="132" t="s">
        <v>1</v>
      </c>
      <c r="BB11" s="132" t="s">
        <v>1</v>
      </c>
      <c r="BC11" s="132" t="s">
        <v>617</v>
      </c>
      <c r="BD11" s="132" t="s">
        <v>80</v>
      </c>
    </row>
    <row r="12" spans="2:56" s="1" customFormat="1" ht="12" customHeight="1" x14ac:dyDescent="0.2">
      <c r="B12" s="28"/>
      <c r="D12" s="23" t="s">
        <v>20</v>
      </c>
      <c r="F12" s="14" t="s">
        <v>21</v>
      </c>
      <c r="I12" s="82" t="s">
        <v>22</v>
      </c>
      <c r="J12" s="44" t="str">
        <f>'Rekapitulace stavby'!AN8</f>
        <v>19. 1. 2019</v>
      </c>
      <c r="L12" s="28"/>
      <c r="AZ12" s="132" t="s">
        <v>618</v>
      </c>
      <c r="BA12" s="132" t="s">
        <v>1</v>
      </c>
      <c r="BB12" s="132" t="s">
        <v>1</v>
      </c>
      <c r="BC12" s="132" t="s">
        <v>619</v>
      </c>
      <c r="BD12" s="132" t="s">
        <v>80</v>
      </c>
    </row>
    <row r="13" spans="2:56" s="1" customFormat="1" ht="10.9" customHeight="1" x14ac:dyDescent="0.2">
      <c r="B13" s="28"/>
      <c r="I13" s="81"/>
      <c r="L13" s="28"/>
    </row>
    <row r="14" spans="2:56" s="1" customFormat="1" ht="12" customHeight="1" x14ac:dyDescent="0.2">
      <c r="B14" s="28"/>
      <c r="D14" s="23" t="s">
        <v>24</v>
      </c>
      <c r="I14" s="82" t="s">
        <v>25</v>
      </c>
      <c r="J14" s="14" t="s">
        <v>1</v>
      </c>
      <c r="L14" s="28"/>
    </row>
    <row r="15" spans="2:56" s="1" customFormat="1" ht="18" customHeight="1" x14ac:dyDescent="0.2">
      <c r="B15" s="28"/>
      <c r="E15" s="14" t="s">
        <v>26</v>
      </c>
      <c r="I15" s="82" t="s">
        <v>27</v>
      </c>
      <c r="J15" s="14" t="s">
        <v>1</v>
      </c>
      <c r="L15" s="28"/>
    </row>
    <row r="16" spans="2:56" s="1" customFormat="1" ht="6.95" customHeight="1" x14ac:dyDescent="0.2">
      <c r="B16" s="28"/>
      <c r="I16" s="81"/>
      <c r="L16" s="28"/>
    </row>
    <row r="17" spans="2:12" s="1" customFormat="1" ht="12" customHeight="1" x14ac:dyDescent="0.2">
      <c r="B17" s="28"/>
      <c r="D17" s="23" t="s">
        <v>28</v>
      </c>
      <c r="I17" s="82" t="s">
        <v>25</v>
      </c>
      <c r="J17" s="24" t="str">
        <f>'Rekapitulace stavby'!AN13</f>
        <v>Vyplň údaj</v>
      </c>
      <c r="L17" s="28"/>
    </row>
    <row r="18" spans="2:12" s="1" customFormat="1" ht="18" customHeight="1" x14ac:dyDescent="0.2">
      <c r="B18" s="28"/>
      <c r="E18" s="223" t="str">
        <f>'Rekapitulace stavby'!E14</f>
        <v>Vyplň údaj</v>
      </c>
      <c r="F18" s="205"/>
      <c r="G18" s="205"/>
      <c r="H18" s="205"/>
      <c r="I18" s="82" t="s">
        <v>27</v>
      </c>
      <c r="J18" s="24" t="str">
        <f>'Rekapitulace stavby'!AN14</f>
        <v>Vyplň údaj</v>
      </c>
      <c r="L18" s="28"/>
    </row>
    <row r="19" spans="2:12" s="1" customFormat="1" ht="6.95" customHeight="1" x14ac:dyDescent="0.2">
      <c r="B19" s="28"/>
      <c r="I19" s="81"/>
      <c r="L19" s="28"/>
    </row>
    <row r="20" spans="2:12" s="1" customFormat="1" ht="12" customHeight="1" x14ac:dyDescent="0.2">
      <c r="B20" s="28"/>
      <c r="D20" s="23" t="s">
        <v>30</v>
      </c>
      <c r="I20" s="82" t="s">
        <v>25</v>
      </c>
      <c r="J20" s="14" t="s">
        <v>1</v>
      </c>
      <c r="L20" s="28"/>
    </row>
    <row r="21" spans="2:12" s="1" customFormat="1" ht="18" customHeight="1" x14ac:dyDescent="0.2">
      <c r="B21" s="28"/>
      <c r="E21" s="14" t="s">
        <v>31</v>
      </c>
      <c r="I21" s="82" t="s">
        <v>27</v>
      </c>
      <c r="J21" s="14" t="s">
        <v>1</v>
      </c>
      <c r="L21" s="28"/>
    </row>
    <row r="22" spans="2:12" s="1" customFormat="1" ht="6.95" customHeight="1" x14ac:dyDescent="0.2">
      <c r="B22" s="28"/>
      <c r="I22" s="81"/>
      <c r="L22" s="28"/>
    </row>
    <row r="23" spans="2:12" s="1" customFormat="1" ht="12" customHeight="1" x14ac:dyDescent="0.2">
      <c r="B23" s="28"/>
      <c r="D23" s="23" t="s">
        <v>33</v>
      </c>
      <c r="I23" s="82" t="s">
        <v>25</v>
      </c>
      <c r="J23" s="14" t="str">
        <f>IF('Rekapitulace stavby'!AN19="","",'Rekapitulace stavby'!AN19)</f>
        <v/>
      </c>
      <c r="L23" s="28"/>
    </row>
    <row r="24" spans="2:12" s="1" customFormat="1" ht="18" customHeight="1" x14ac:dyDescent="0.2">
      <c r="B24" s="28"/>
      <c r="E24" s="14" t="str">
        <f>IF('Rekapitulace stavby'!E20="","",'Rekapitulace stavby'!E20)</f>
        <v xml:space="preserve"> </v>
      </c>
      <c r="I24" s="82" t="s">
        <v>27</v>
      </c>
      <c r="J24" s="14" t="str">
        <f>IF('Rekapitulace stavby'!AN20="","",'Rekapitulace stavby'!AN20)</f>
        <v/>
      </c>
      <c r="L24" s="28"/>
    </row>
    <row r="25" spans="2:12" s="1" customFormat="1" ht="6.95" customHeight="1" x14ac:dyDescent="0.2">
      <c r="B25" s="28"/>
      <c r="I25" s="81"/>
      <c r="L25" s="28"/>
    </row>
    <row r="26" spans="2:12" s="1" customFormat="1" ht="12" customHeight="1" x14ac:dyDescent="0.2">
      <c r="B26" s="28"/>
      <c r="D26" s="23" t="s">
        <v>35</v>
      </c>
      <c r="I26" s="81"/>
      <c r="L26" s="28"/>
    </row>
    <row r="27" spans="2:12" s="6" customFormat="1" ht="16.5" customHeight="1" x14ac:dyDescent="0.2">
      <c r="B27" s="83"/>
      <c r="E27" s="209" t="s">
        <v>1</v>
      </c>
      <c r="F27" s="209"/>
      <c r="G27" s="209"/>
      <c r="H27" s="209"/>
      <c r="I27" s="84"/>
      <c r="L27" s="83"/>
    </row>
    <row r="28" spans="2:12" s="1" customFormat="1" ht="6.95" customHeight="1" x14ac:dyDescent="0.2">
      <c r="B28" s="28"/>
      <c r="I28" s="81"/>
      <c r="L28" s="28"/>
    </row>
    <row r="29" spans="2:12" s="1" customFormat="1" ht="6.95" customHeight="1" x14ac:dyDescent="0.2">
      <c r="B29" s="28"/>
      <c r="D29" s="45"/>
      <c r="E29" s="45"/>
      <c r="F29" s="45"/>
      <c r="G29" s="45"/>
      <c r="H29" s="45"/>
      <c r="I29" s="85"/>
      <c r="J29" s="45"/>
      <c r="K29" s="45"/>
      <c r="L29" s="28"/>
    </row>
    <row r="30" spans="2:12" s="1" customFormat="1" ht="25.35" customHeight="1" x14ac:dyDescent="0.2">
      <c r="B30" s="28"/>
      <c r="D30" s="86" t="s">
        <v>36</v>
      </c>
      <c r="I30" s="81"/>
      <c r="J30" s="57">
        <f>ROUND(J87, 2)</f>
        <v>0</v>
      </c>
      <c r="L30" s="28"/>
    </row>
    <row r="31" spans="2:12" s="1" customFormat="1" ht="6.95" customHeight="1" x14ac:dyDescent="0.2">
      <c r="B31" s="28"/>
      <c r="D31" s="45"/>
      <c r="E31" s="45"/>
      <c r="F31" s="45"/>
      <c r="G31" s="45"/>
      <c r="H31" s="45"/>
      <c r="I31" s="85"/>
      <c r="J31" s="45"/>
      <c r="K31" s="45"/>
      <c r="L31" s="28"/>
    </row>
    <row r="32" spans="2:12" s="1" customFormat="1" ht="14.45" customHeight="1" x14ac:dyDescent="0.2">
      <c r="B32" s="28"/>
      <c r="F32" s="31" t="s">
        <v>38</v>
      </c>
      <c r="I32" s="87" t="s">
        <v>37</v>
      </c>
      <c r="J32" s="31" t="s">
        <v>39</v>
      </c>
      <c r="L32" s="28"/>
    </row>
    <row r="33" spans="2:12" s="1" customFormat="1" ht="14.45" customHeight="1" x14ac:dyDescent="0.2">
      <c r="B33" s="28"/>
      <c r="D33" s="23" t="s">
        <v>40</v>
      </c>
      <c r="E33" s="23" t="s">
        <v>41</v>
      </c>
      <c r="F33" s="88">
        <f>ROUND((SUM(BE87:BE187)),  2)</f>
        <v>0</v>
      </c>
      <c r="I33" s="89">
        <v>0.21</v>
      </c>
      <c r="J33" s="88">
        <f>ROUND(((SUM(BE87:BE187))*I33),  2)</f>
        <v>0</v>
      </c>
      <c r="L33" s="28"/>
    </row>
    <row r="34" spans="2:12" s="1" customFormat="1" ht="14.45" customHeight="1" x14ac:dyDescent="0.2">
      <c r="B34" s="28"/>
      <c r="E34" s="23" t="s">
        <v>42</v>
      </c>
      <c r="F34" s="88">
        <f>ROUND((SUM(BF87:BF187)),  2)</f>
        <v>0</v>
      </c>
      <c r="I34" s="89">
        <v>0.15</v>
      </c>
      <c r="J34" s="88">
        <f>ROUND(((SUM(BF87:BF187))*I34),  2)</f>
        <v>0</v>
      </c>
      <c r="L34" s="28"/>
    </row>
    <row r="35" spans="2:12" s="1" customFormat="1" ht="14.45" hidden="1" customHeight="1" x14ac:dyDescent="0.2">
      <c r="B35" s="28"/>
      <c r="E35" s="23" t="s">
        <v>43</v>
      </c>
      <c r="F35" s="88">
        <f>ROUND((SUM(BG87:BG187)),  2)</f>
        <v>0</v>
      </c>
      <c r="I35" s="89">
        <v>0.21</v>
      </c>
      <c r="J35" s="88">
        <f>0</f>
        <v>0</v>
      </c>
      <c r="L35" s="28"/>
    </row>
    <row r="36" spans="2:12" s="1" customFormat="1" ht="14.45" hidden="1" customHeight="1" x14ac:dyDescent="0.2">
      <c r="B36" s="28"/>
      <c r="E36" s="23" t="s">
        <v>44</v>
      </c>
      <c r="F36" s="88">
        <f>ROUND((SUM(BH87:BH187)),  2)</f>
        <v>0</v>
      </c>
      <c r="I36" s="89">
        <v>0.15</v>
      </c>
      <c r="J36" s="88">
        <f>0</f>
        <v>0</v>
      </c>
      <c r="L36" s="28"/>
    </row>
    <row r="37" spans="2:12" s="1" customFormat="1" ht="14.45" hidden="1" customHeight="1" x14ac:dyDescent="0.2">
      <c r="B37" s="28"/>
      <c r="E37" s="23" t="s">
        <v>45</v>
      </c>
      <c r="F37" s="88">
        <f>ROUND((SUM(BI87:BI187)),  2)</f>
        <v>0</v>
      </c>
      <c r="I37" s="89">
        <v>0</v>
      </c>
      <c r="J37" s="88">
        <f>0</f>
        <v>0</v>
      </c>
      <c r="L37" s="28"/>
    </row>
    <row r="38" spans="2:12" s="1" customFormat="1" ht="6.95" customHeight="1" x14ac:dyDescent="0.2">
      <c r="B38" s="28"/>
      <c r="I38" s="81"/>
      <c r="L38" s="28"/>
    </row>
    <row r="39" spans="2:12" s="1" customFormat="1" ht="25.35" customHeight="1" x14ac:dyDescent="0.2">
      <c r="B39" s="28"/>
      <c r="C39" s="90"/>
      <c r="D39" s="91" t="s">
        <v>46</v>
      </c>
      <c r="E39" s="48"/>
      <c r="F39" s="48"/>
      <c r="G39" s="92" t="s">
        <v>47</v>
      </c>
      <c r="H39" s="93" t="s">
        <v>48</v>
      </c>
      <c r="I39" s="94"/>
      <c r="J39" s="95">
        <f>SUM(J30:J37)</f>
        <v>0</v>
      </c>
      <c r="K39" s="96"/>
      <c r="L39" s="28"/>
    </row>
    <row r="40" spans="2:12" s="1" customFormat="1" ht="14.45" customHeight="1" x14ac:dyDescent="0.2">
      <c r="B40" s="37"/>
      <c r="C40" s="38"/>
      <c r="D40" s="38"/>
      <c r="E40" s="38"/>
      <c r="F40" s="38"/>
      <c r="G40" s="38"/>
      <c r="H40" s="38"/>
      <c r="I40" s="97"/>
      <c r="J40" s="38"/>
      <c r="K40" s="38"/>
      <c r="L40" s="28"/>
    </row>
    <row r="44" spans="2:12" s="1" customFormat="1" ht="6.95" hidden="1" customHeight="1" x14ac:dyDescent="0.2">
      <c r="B44" s="39"/>
      <c r="C44" s="40"/>
      <c r="D44" s="40"/>
      <c r="E44" s="40"/>
      <c r="F44" s="40"/>
      <c r="G44" s="40"/>
      <c r="H44" s="40"/>
      <c r="I44" s="98"/>
      <c r="J44" s="40"/>
      <c r="K44" s="40"/>
      <c r="L44" s="28"/>
    </row>
    <row r="45" spans="2:12" s="1" customFormat="1" ht="24.95" hidden="1" customHeight="1" x14ac:dyDescent="0.2">
      <c r="B45" s="28"/>
      <c r="C45" s="18" t="s">
        <v>96</v>
      </c>
      <c r="I45" s="81"/>
      <c r="L45" s="28"/>
    </row>
    <row r="46" spans="2:12" s="1" customFormat="1" ht="6.95" hidden="1" customHeight="1" x14ac:dyDescent="0.2">
      <c r="B46" s="28"/>
      <c r="I46" s="81"/>
      <c r="L46" s="28"/>
    </row>
    <row r="47" spans="2:12" s="1" customFormat="1" ht="12" hidden="1" customHeight="1" x14ac:dyDescent="0.2">
      <c r="B47" s="28"/>
      <c r="C47" s="23" t="s">
        <v>16</v>
      </c>
      <c r="I47" s="81"/>
      <c r="L47" s="28"/>
    </row>
    <row r="48" spans="2:12" s="1" customFormat="1" ht="16.5" hidden="1" customHeight="1" x14ac:dyDescent="0.2">
      <c r="B48" s="28"/>
      <c r="E48" s="222" t="str">
        <f>E7</f>
        <v>Vybudování parkovacích stání na ul. Čujkovova 36, p.p.č. 654/30, k.ú. Zábřeh nad Odrou</v>
      </c>
      <c r="F48" s="199"/>
      <c r="G48" s="199"/>
      <c r="H48" s="199"/>
      <c r="I48" s="81"/>
      <c r="L48" s="28"/>
    </row>
    <row r="49" spans="2:47" s="1" customFormat="1" ht="12" hidden="1" customHeight="1" x14ac:dyDescent="0.2">
      <c r="B49" s="28"/>
      <c r="C49" s="23" t="s">
        <v>94</v>
      </c>
      <c r="I49" s="81"/>
      <c r="L49" s="28"/>
    </row>
    <row r="50" spans="2:47" s="1" customFormat="1" ht="16.5" hidden="1" customHeight="1" x14ac:dyDescent="0.2">
      <c r="B50" s="28"/>
      <c r="E50" s="202" t="str">
        <f>E9</f>
        <v>SO 02 - Vsakovací objekty</v>
      </c>
      <c r="F50" s="201"/>
      <c r="G50" s="201"/>
      <c r="H50" s="201"/>
      <c r="I50" s="81"/>
      <c r="L50" s="28"/>
    </row>
    <row r="51" spans="2:47" s="1" customFormat="1" ht="6.95" hidden="1" customHeight="1" x14ac:dyDescent="0.2">
      <c r="B51" s="28"/>
      <c r="I51" s="81"/>
      <c r="L51" s="28"/>
    </row>
    <row r="52" spans="2:47" s="1" customFormat="1" ht="12" hidden="1" customHeight="1" x14ac:dyDescent="0.2">
      <c r="B52" s="28"/>
      <c r="C52" s="23" t="s">
        <v>20</v>
      </c>
      <c r="F52" s="14" t="str">
        <f>F12</f>
        <v>Ostrava, ul. Čujkovova 36</v>
      </c>
      <c r="I52" s="82" t="s">
        <v>22</v>
      </c>
      <c r="J52" s="44" t="str">
        <f>IF(J12="","",J12)</f>
        <v>19. 1. 2019</v>
      </c>
      <c r="L52" s="28"/>
    </row>
    <row r="53" spans="2:47" s="1" customFormat="1" ht="6.95" hidden="1" customHeight="1" x14ac:dyDescent="0.2">
      <c r="B53" s="28"/>
      <c r="I53" s="81"/>
      <c r="L53" s="28"/>
    </row>
    <row r="54" spans="2:47" s="1" customFormat="1" ht="13.7" hidden="1" customHeight="1" x14ac:dyDescent="0.2">
      <c r="B54" s="28"/>
      <c r="C54" s="23" t="s">
        <v>24</v>
      </c>
      <c r="F54" s="14" t="str">
        <f>E15</f>
        <v>Městský obvod Ostrava – Jih</v>
      </c>
      <c r="I54" s="82" t="s">
        <v>30</v>
      </c>
      <c r="J54" s="26" t="str">
        <f>E21</f>
        <v>Ing. Pavol Lipták</v>
      </c>
      <c r="L54" s="28"/>
    </row>
    <row r="55" spans="2:47" s="1" customFormat="1" ht="13.7" hidden="1" customHeight="1" x14ac:dyDescent="0.2">
      <c r="B55" s="28"/>
      <c r="C55" s="23" t="s">
        <v>28</v>
      </c>
      <c r="F55" s="14" t="str">
        <f>IF(E18="","",E18)</f>
        <v>Vyplň údaj</v>
      </c>
      <c r="I55" s="82" t="s">
        <v>33</v>
      </c>
      <c r="J55" s="26" t="str">
        <f>E24</f>
        <v xml:space="preserve"> </v>
      </c>
      <c r="L55" s="28"/>
    </row>
    <row r="56" spans="2:47" s="1" customFormat="1" ht="10.35" hidden="1" customHeight="1" x14ac:dyDescent="0.2">
      <c r="B56" s="28"/>
      <c r="I56" s="81"/>
      <c r="L56" s="28"/>
    </row>
    <row r="57" spans="2:47" s="1" customFormat="1" ht="29.25" hidden="1" customHeight="1" x14ac:dyDescent="0.2">
      <c r="B57" s="28"/>
      <c r="C57" s="99" t="s">
        <v>97</v>
      </c>
      <c r="D57" s="90"/>
      <c r="E57" s="90"/>
      <c r="F57" s="90"/>
      <c r="G57" s="90"/>
      <c r="H57" s="90"/>
      <c r="I57" s="100"/>
      <c r="J57" s="101" t="s">
        <v>98</v>
      </c>
      <c r="K57" s="90"/>
      <c r="L57" s="28"/>
    </row>
    <row r="58" spans="2:47" s="1" customFormat="1" ht="10.35" hidden="1" customHeight="1" x14ac:dyDescent="0.2">
      <c r="B58" s="28"/>
      <c r="I58" s="81"/>
      <c r="L58" s="28"/>
    </row>
    <row r="59" spans="2:47" s="1" customFormat="1" ht="22.9" hidden="1" customHeight="1" x14ac:dyDescent="0.2">
      <c r="B59" s="28"/>
      <c r="C59" s="102" t="s">
        <v>99</v>
      </c>
      <c r="I59" s="81"/>
      <c r="J59" s="57">
        <f>J87</f>
        <v>0</v>
      </c>
      <c r="L59" s="28"/>
      <c r="AU59" s="14" t="s">
        <v>100</v>
      </c>
    </row>
    <row r="60" spans="2:47" s="8" customFormat="1" ht="24.95" hidden="1" customHeight="1" x14ac:dyDescent="0.2">
      <c r="B60" s="133"/>
      <c r="D60" s="134" t="s">
        <v>214</v>
      </c>
      <c r="E60" s="135"/>
      <c r="F60" s="135"/>
      <c r="G60" s="135"/>
      <c r="H60" s="135"/>
      <c r="I60" s="136"/>
      <c r="J60" s="137">
        <f>J88</f>
        <v>0</v>
      </c>
      <c r="L60" s="133"/>
    </row>
    <row r="61" spans="2:47" s="9" customFormat="1" ht="19.899999999999999" hidden="1" customHeight="1" x14ac:dyDescent="0.2">
      <c r="B61" s="138"/>
      <c r="D61" s="139" t="s">
        <v>215</v>
      </c>
      <c r="E61" s="140"/>
      <c r="F61" s="140"/>
      <c r="G61" s="140"/>
      <c r="H61" s="140"/>
      <c r="I61" s="141"/>
      <c r="J61" s="142">
        <f>J89</f>
        <v>0</v>
      </c>
      <c r="L61" s="138"/>
    </row>
    <row r="62" spans="2:47" s="9" customFormat="1" ht="19.899999999999999" hidden="1" customHeight="1" x14ac:dyDescent="0.2">
      <c r="B62" s="138"/>
      <c r="D62" s="139" t="s">
        <v>216</v>
      </c>
      <c r="E62" s="140"/>
      <c r="F62" s="140"/>
      <c r="G62" s="140"/>
      <c r="H62" s="140"/>
      <c r="I62" s="141"/>
      <c r="J62" s="142">
        <f>J128</f>
        <v>0</v>
      </c>
      <c r="L62" s="138"/>
    </row>
    <row r="63" spans="2:47" s="9" customFormat="1" ht="19.899999999999999" hidden="1" customHeight="1" x14ac:dyDescent="0.2">
      <c r="B63" s="138"/>
      <c r="D63" s="139" t="s">
        <v>620</v>
      </c>
      <c r="E63" s="140"/>
      <c r="F63" s="140"/>
      <c r="G63" s="140"/>
      <c r="H63" s="140"/>
      <c r="I63" s="141"/>
      <c r="J63" s="142">
        <f>J147</f>
        <v>0</v>
      </c>
      <c r="L63" s="138"/>
    </row>
    <row r="64" spans="2:47" s="9" customFormat="1" ht="19.899999999999999" hidden="1" customHeight="1" x14ac:dyDescent="0.2">
      <c r="B64" s="138"/>
      <c r="D64" s="139" t="s">
        <v>621</v>
      </c>
      <c r="E64" s="140"/>
      <c r="F64" s="140"/>
      <c r="G64" s="140"/>
      <c r="H64" s="140"/>
      <c r="I64" s="141"/>
      <c r="J64" s="142">
        <f>J149</f>
        <v>0</v>
      </c>
      <c r="L64" s="138"/>
    </row>
    <row r="65" spans="2:12" s="9" customFormat="1" ht="19.899999999999999" hidden="1" customHeight="1" x14ac:dyDescent="0.2">
      <c r="B65" s="138"/>
      <c r="D65" s="139" t="s">
        <v>217</v>
      </c>
      <c r="E65" s="140"/>
      <c r="F65" s="140"/>
      <c r="G65" s="140"/>
      <c r="H65" s="140"/>
      <c r="I65" s="141"/>
      <c r="J65" s="142">
        <f>J154</f>
        <v>0</v>
      </c>
      <c r="L65" s="138"/>
    </row>
    <row r="66" spans="2:12" s="9" customFormat="1" ht="19.899999999999999" hidden="1" customHeight="1" x14ac:dyDescent="0.2">
      <c r="B66" s="138"/>
      <c r="D66" s="139" t="s">
        <v>218</v>
      </c>
      <c r="E66" s="140"/>
      <c r="F66" s="140"/>
      <c r="G66" s="140"/>
      <c r="H66" s="140"/>
      <c r="I66" s="141"/>
      <c r="J66" s="142">
        <f>J159</f>
        <v>0</v>
      </c>
      <c r="L66" s="138"/>
    </row>
    <row r="67" spans="2:12" s="9" customFormat="1" ht="19.899999999999999" hidden="1" customHeight="1" x14ac:dyDescent="0.2">
      <c r="B67" s="138"/>
      <c r="D67" s="139" t="s">
        <v>221</v>
      </c>
      <c r="E67" s="140"/>
      <c r="F67" s="140"/>
      <c r="G67" s="140"/>
      <c r="H67" s="140"/>
      <c r="I67" s="141"/>
      <c r="J67" s="142">
        <f>J184</f>
        <v>0</v>
      </c>
      <c r="L67" s="138"/>
    </row>
    <row r="68" spans="2:12" s="1" customFormat="1" ht="21.75" hidden="1" customHeight="1" x14ac:dyDescent="0.2">
      <c r="B68" s="28"/>
      <c r="I68" s="81"/>
      <c r="L68" s="28"/>
    </row>
    <row r="69" spans="2:12" s="1" customFormat="1" ht="6.95" hidden="1" customHeight="1" x14ac:dyDescent="0.2">
      <c r="B69" s="37"/>
      <c r="C69" s="38"/>
      <c r="D69" s="38"/>
      <c r="E69" s="38"/>
      <c r="F69" s="38"/>
      <c r="G69" s="38"/>
      <c r="H69" s="38"/>
      <c r="I69" s="97"/>
      <c r="J69" s="38"/>
      <c r="K69" s="38"/>
      <c r="L69" s="28"/>
    </row>
    <row r="70" spans="2:12" ht="11.25" hidden="1" x14ac:dyDescent="0.2"/>
    <row r="71" spans="2:12" ht="11.25" hidden="1" x14ac:dyDescent="0.2"/>
    <row r="72" spans="2:12" ht="11.25" hidden="1" x14ac:dyDescent="0.2"/>
    <row r="73" spans="2:12" s="1" customFormat="1" ht="6.95" customHeight="1" x14ac:dyDescent="0.2">
      <c r="B73" s="39"/>
      <c r="C73" s="40"/>
      <c r="D73" s="40"/>
      <c r="E73" s="40"/>
      <c r="F73" s="40"/>
      <c r="G73" s="40"/>
      <c r="H73" s="40"/>
      <c r="I73" s="98"/>
      <c r="J73" s="40"/>
      <c r="K73" s="40"/>
      <c r="L73" s="28"/>
    </row>
    <row r="74" spans="2:12" s="1" customFormat="1" ht="24.95" customHeight="1" x14ac:dyDescent="0.2">
      <c r="B74" s="28"/>
      <c r="C74" s="18" t="s">
        <v>101</v>
      </c>
      <c r="I74" s="81"/>
      <c r="L74" s="28"/>
    </row>
    <row r="75" spans="2:12" s="1" customFormat="1" ht="6.95" customHeight="1" x14ac:dyDescent="0.2">
      <c r="B75" s="28"/>
      <c r="I75" s="81"/>
      <c r="L75" s="28"/>
    </row>
    <row r="76" spans="2:12" s="1" customFormat="1" ht="12" customHeight="1" x14ac:dyDescent="0.2">
      <c r="B76" s="28"/>
      <c r="C76" s="23" t="s">
        <v>16</v>
      </c>
      <c r="I76" s="81"/>
      <c r="L76" s="28"/>
    </row>
    <row r="77" spans="2:12" s="1" customFormat="1" ht="16.5" customHeight="1" x14ac:dyDescent="0.2">
      <c r="B77" s="28"/>
      <c r="E77" s="222" t="str">
        <f>E7</f>
        <v>Vybudování parkovacích stání na ul. Čujkovova 36, p.p.č. 654/30, k.ú. Zábřeh nad Odrou</v>
      </c>
      <c r="F77" s="199"/>
      <c r="G77" s="199"/>
      <c r="H77" s="199"/>
      <c r="I77" s="81"/>
      <c r="L77" s="28"/>
    </row>
    <row r="78" spans="2:12" s="1" customFormat="1" ht="12" customHeight="1" x14ac:dyDescent="0.2">
      <c r="B78" s="28"/>
      <c r="C78" s="23" t="s">
        <v>94</v>
      </c>
      <c r="I78" s="81"/>
      <c r="L78" s="28"/>
    </row>
    <row r="79" spans="2:12" s="1" customFormat="1" ht="16.5" customHeight="1" x14ac:dyDescent="0.2">
      <c r="B79" s="28"/>
      <c r="E79" s="202" t="str">
        <f>E9</f>
        <v>SO 02 - Vsakovací objekty</v>
      </c>
      <c r="F79" s="201"/>
      <c r="G79" s="201"/>
      <c r="H79" s="201"/>
      <c r="I79" s="81"/>
      <c r="L79" s="28"/>
    </row>
    <row r="80" spans="2:12" s="1" customFormat="1" ht="6.95" customHeight="1" x14ac:dyDescent="0.2">
      <c r="B80" s="28"/>
      <c r="I80" s="81"/>
      <c r="L80" s="28"/>
    </row>
    <row r="81" spans="2:65" s="1" customFormat="1" ht="12" customHeight="1" x14ac:dyDescent="0.2">
      <c r="B81" s="28"/>
      <c r="C81" s="23" t="s">
        <v>20</v>
      </c>
      <c r="F81" s="14" t="str">
        <f>F12</f>
        <v>Ostrava, ul. Čujkovova 36</v>
      </c>
      <c r="I81" s="82" t="s">
        <v>22</v>
      </c>
      <c r="J81" s="44" t="str">
        <f>IF(J12="","",J12)</f>
        <v>19. 1. 2019</v>
      </c>
      <c r="L81" s="28"/>
    </row>
    <row r="82" spans="2:65" s="1" customFormat="1" ht="6.95" customHeight="1" x14ac:dyDescent="0.2">
      <c r="B82" s="28"/>
      <c r="I82" s="81"/>
      <c r="L82" s="28"/>
    </row>
    <row r="83" spans="2:65" s="1" customFormat="1" ht="13.7" customHeight="1" x14ac:dyDescent="0.2">
      <c r="B83" s="28"/>
      <c r="C83" s="23" t="s">
        <v>24</v>
      </c>
      <c r="F83" s="14" t="str">
        <f>E15</f>
        <v>Městský obvod Ostrava – Jih</v>
      </c>
      <c r="I83" s="82" t="s">
        <v>30</v>
      </c>
      <c r="J83" s="26" t="str">
        <f>E21</f>
        <v>Ing. Pavol Lipták</v>
      </c>
      <c r="L83" s="28"/>
    </row>
    <row r="84" spans="2:65" s="1" customFormat="1" ht="13.7" customHeight="1" x14ac:dyDescent="0.2">
      <c r="B84" s="28"/>
      <c r="C84" s="23" t="s">
        <v>28</v>
      </c>
      <c r="F84" s="14" t="str">
        <f>IF(E18="","",E18)</f>
        <v>Vyplň údaj</v>
      </c>
      <c r="I84" s="82" t="s">
        <v>33</v>
      </c>
      <c r="J84" s="26" t="str">
        <f>E24</f>
        <v xml:space="preserve"> </v>
      </c>
      <c r="L84" s="28"/>
    </row>
    <row r="85" spans="2:65" s="1" customFormat="1" ht="10.35" customHeight="1" x14ac:dyDescent="0.2">
      <c r="B85" s="28"/>
      <c r="I85" s="81"/>
      <c r="L85" s="28"/>
    </row>
    <row r="86" spans="2:65" s="7" customFormat="1" ht="29.25" customHeight="1" x14ac:dyDescent="0.2">
      <c r="B86" s="103"/>
      <c r="C86" s="104" t="s">
        <v>102</v>
      </c>
      <c r="D86" s="105" t="s">
        <v>55</v>
      </c>
      <c r="E86" s="105" t="s">
        <v>51</v>
      </c>
      <c r="F86" s="105" t="s">
        <v>52</v>
      </c>
      <c r="G86" s="105" t="s">
        <v>103</v>
      </c>
      <c r="H86" s="105" t="s">
        <v>104</v>
      </c>
      <c r="I86" s="106" t="s">
        <v>105</v>
      </c>
      <c r="J86" s="107" t="s">
        <v>98</v>
      </c>
      <c r="K86" s="108" t="s">
        <v>106</v>
      </c>
      <c r="L86" s="103"/>
      <c r="M86" s="50" t="s">
        <v>1</v>
      </c>
      <c r="N86" s="51" t="s">
        <v>40</v>
      </c>
      <c r="O86" s="51" t="s">
        <v>107</v>
      </c>
      <c r="P86" s="51" t="s">
        <v>108</v>
      </c>
      <c r="Q86" s="51" t="s">
        <v>109</v>
      </c>
      <c r="R86" s="51" t="s">
        <v>110</v>
      </c>
      <c r="S86" s="51" t="s">
        <v>111</v>
      </c>
      <c r="T86" s="52" t="s">
        <v>112</v>
      </c>
    </row>
    <row r="87" spans="2:65" s="1" customFormat="1" ht="22.9" customHeight="1" x14ac:dyDescent="0.25">
      <c r="B87" s="28"/>
      <c r="C87" s="55" t="s">
        <v>113</v>
      </c>
      <c r="I87" s="81"/>
      <c r="J87" s="109">
        <f>BK87</f>
        <v>0</v>
      </c>
      <c r="L87" s="28"/>
      <c r="M87" s="53"/>
      <c r="N87" s="45"/>
      <c r="O87" s="45"/>
      <c r="P87" s="110">
        <f>P88</f>
        <v>0</v>
      </c>
      <c r="Q87" s="45"/>
      <c r="R87" s="110">
        <f>R88</f>
        <v>81.106340420000009</v>
      </c>
      <c r="S87" s="45"/>
      <c r="T87" s="111">
        <f>T88</f>
        <v>0</v>
      </c>
      <c r="AT87" s="14" t="s">
        <v>69</v>
      </c>
      <c r="AU87" s="14" t="s">
        <v>100</v>
      </c>
      <c r="BK87" s="112">
        <f>BK88</f>
        <v>0</v>
      </c>
    </row>
    <row r="88" spans="2:65" s="10" customFormat="1" ht="25.9" customHeight="1" x14ac:dyDescent="0.2">
      <c r="B88" s="143"/>
      <c r="D88" s="144" t="s">
        <v>69</v>
      </c>
      <c r="E88" s="145" t="s">
        <v>222</v>
      </c>
      <c r="F88" s="145" t="s">
        <v>223</v>
      </c>
      <c r="I88" s="146"/>
      <c r="J88" s="147">
        <f>BK88</f>
        <v>0</v>
      </c>
      <c r="L88" s="143"/>
      <c r="M88" s="148"/>
      <c r="P88" s="149">
        <f>P89+P128+P147+P149+P154+P159+P184</f>
        <v>0</v>
      </c>
      <c r="R88" s="149">
        <f>R89+R128+R147+R149+R154+R159+R184</f>
        <v>81.106340420000009</v>
      </c>
      <c r="T88" s="150">
        <f>T89+T128+T147+T149+T154+T159+T184</f>
        <v>0</v>
      </c>
      <c r="AR88" s="144" t="s">
        <v>78</v>
      </c>
      <c r="AT88" s="151" t="s">
        <v>69</v>
      </c>
      <c r="AU88" s="151" t="s">
        <v>70</v>
      </c>
      <c r="AY88" s="144" t="s">
        <v>119</v>
      </c>
      <c r="BK88" s="152">
        <f>BK89+BK128+BK147+BK149+BK154+BK159+BK184</f>
        <v>0</v>
      </c>
    </row>
    <row r="89" spans="2:65" s="10" customFormat="1" ht="22.9" customHeight="1" x14ac:dyDescent="0.2">
      <c r="B89" s="143"/>
      <c r="D89" s="144" t="s">
        <v>69</v>
      </c>
      <c r="E89" s="153" t="s">
        <v>78</v>
      </c>
      <c r="F89" s="153" t="s">
        <v>224</v>
      </c>
      <c r="I89" s="146"/>
      <c r="J89" s="154">
        <f>BK89</f>
        <v>0</v>
      </c>
      <c r="L89" s="143"/>
      <c r="M89" s="148"/>
      <c r="P89" s="149">
        <f>SUM(P90:P127)</f>
        <v>0</v>
      </c>
      <c r="R89" s="149">
        <f>SUM(R90:R127)</f>
        <v>63.4836101</v>
      </c>
      <c r="T89" s="150">
        <f>SUM(T90:T127)</f>
        <v>0</v>
      </c>
      <c r="AR89" s="144" t="s">
        <v>78</v>
      </c>
      <c r="AT89" s="151" t="s">
        <v>69</v>
      </c>
      <c r="AU89" s="151" t="s">
        <v>78</v>
      </c>
      <c r="AY89" s="144" t="s">
        <v>119</v>
      </c>
      <c r="BK89" s="152">
        <f>SUM(BK90:BK127)</f>
        <v>0</v>
      </c>
    </row>
    <row r="90" spans="2:65" s="1" customFormat="1" ht="16.5" customHeight="1" x14ac:dyDescent="0.2">
      <c r="B90" s="28"/>
      <c r="C90" s="155" t="s">
        <v>78</v>
      </c>
      <c r="D90" s="155" t="s">
        <v>225</v>
      </c>
      <c r="E90" s="156" t="s">
        <v>622</v>
      </c>
      <c r="F90" s="157" t="s">
        <v>623</v>
      </c>
      <c r="G90" s="158" t="s">
        <v>260</v>
      </c>
      <c r="H90" s="159">
        <v>126.337</v>
      </c>
      <c r="I90" s="160"/>
      <c r="J90" s="161">
        <f>ROUND(I90*H90,2)</f>
        <v>0</v>
      </c>
      <c r="K90" s="157" t="s">
        <v>229</v>
      </c>
      <c r="L90" s="28"/>
      <c r="M90" s="162" t="s">
        <v>1</v>
      </c>
      <c r="N90" s="163" t="s">
        <v>41</v>
      </c>
      <c r="P90" s="123">
        <f>O90*H90</f>
        <v>0</v>
      </c>
      <c r="Q90" s="123">
        <v>0</v>
      </c>
      <c r="R90" s="123">
        <f>Q90*H90</f>
        <v>0</v>
      </c>
      <c r="S90" s="123">
        <v>0</v>
      </c>
      <c r="T90" s="124">
        <f>S90*H90</f>
        <v>0</v>
      </c>
      <c r="AR90" s="14" t="s">
        <v>120</v>
      </c>
      <c r="AT90" s="14" t="s">
        <v>225</v>
      </c>
      <c r="AU90" s="14" t="s">
        <v>80</v>
      </c>
      <c r="AY90" s="14" t="s">
        <v>119</v>
      </c>
      <c r="BE90" s="125">
        <f>IF(N90="základní",J90,0)</f>
        <v>0</v>
      </c>
      <c r="BF90" s="125">
        <f>IF(N90="snížená",J90,0)</f>
        <v>0</v>
      </c>
      <c r="BG90" s="125">
        <f>IF(N90="zákl. přenesená",J90,0)</f>
        <v>0</v>
      </c>
      <c r="BH90" s="125">
        <f>IF(N90="sníž. přenesená",J90,0)</f>
        <v>0</v>
      </c>
      <c r="BI90" s="125">
        <f>IF(N90="nulová",J90,0)</f>
        <v>0</v>
      </c>
      <c r="BJ90" s="14" t="s">
        <v>78</v>
      </c>
      <c r="BK90" s="125">
        <f>ROUND(I90*H90,2)</f>
        <v>0</v>
      </c>
      <c r="BL90" s="14" t="s">
        <v>120</v>
      </c>
      <c r="BM90" s="14" t="s">
        <v>624</v>
      </c>
    </row>
    <row r="91" spans="2:65" s="11" customFormat="1" ht="11.25" x14ac:dyDescent="0.2">
      <c r="B91" s="164"/>
      <c r="D91" s="126" t="s">
        <v>231</v>
      </c>
      <c r="E91" s="165" t="s">
        <v>607</v>
      </c>
      <c r="F91" s="166" t="s">
        <v>625</v>
      </c>
      <c r="H91" s="167">
        <v>97.450999999999993</v>
      </c>
      <c r="I91" s="168"/>
      <c r="L91" s="164"/>
      <c r="M91" s="169"/>
      <c r="T91" s="170"/>
      <c r="AT91" s="165" t="s">
        <v>231</v>
      </c>
      <c r="AU91" s="165" t="s">
        <v>80</v>
      </c>
      <c r="AV91" s="11" t="s">
        <v>80</v>
      </c>
      <c r="AW91" s="11" t="s">
        <v>32</v>
      </c>
      <c r="AX91" s="11" t="s">
        <v>70</v>
      </c>
      <c r="AY91" s="165" t="s">
        <v>119</v>
      </c>
    </row>
    <row r="92" spans="2:65" s="11" customFormat="1" ht="11.25" x14ac:dyDescent="0.2">
      <c r="B92" s="164"/>
      <c r="D92" s="126" t="s">
        <v>231</v>
      </c>
      <c r="E92" s="165" t="s">
        <v>1</v>
      </c>
      <c r="F92" s="166" t="s">
        <v>626</v>
      </c>
      <c r="H92" s="167">
        <v>21.263000000000002</v>
      </c>
      <c r="I92" s="168"/>
      <c r="L92" s="164"/>
      <c r="M92" s="169"/>
      <c r="T92" s="170"/>
      <c r="AT92" s="165" t="s">
        <v>231</v>
      </c>
      <c r="AU92" s="165" t="s">
        <v>80</v>
      </c>
      <c r="AV92" s="11" t="s">
        <v>80</v>
      </c>
      <c r="AW92" s="11" t="s">
        <v>32</v>
      </c>
      <c r="AX92" s="11" t="s">
        <v>70</v>
      </c>
      <c r="AY92" s="165" t="s">
        <v>119</v>
      </c>
    </row>
    <row r="93" spans="2:65" s="11" customFormat="1" ht="11.25" x14ac:dyDescent="0.2">
      <c r="B93" s="164"/>
      <c r="D93" s="126" t="s">
        <v>231</v>
      </c>
      <c r="E93" s="165" t="s">
        <v>1</v>
      </c>
      <c r="F93" s="166" t="s">
        <v>627</v>
      </c>
      <c r="H93" s="167">
        <v>7.6230000000000002</v>
      </c>
      <c r="I93" s="168"/>
      <c r="L93" s="164"/>
      <c r="M93" s="169"/>
      <c r="T93" s="170"/>
      <c r="AT93" s="165" t="s">
        <v>231</v>
      </c>
      <c r="AU93" s="165" t="s">
        <v>80</v>
      </c>
      <c r="AV93" s="11" t="s">
        <v>80</v>
      </c>
      <c r="AW93" s="11" t="s">
        <v>32</v>
      </c>
      <c r="AX93" s="11" t="s">
        <v>70</v>
      </c>
      <c r="AY93" s="165" t="s">
        <v>119</v>
      </c>
    </row>
    <row r="94" spans="2:65" s="12" customFormat="1" ht="11.25" x14ac:dyDescent="0.2">
      <c r="B94" s="171"/>
      <c r="D94" s="126" t="s">
        <v>231</v>
      </c>
      <c r="E94" s="172" t="s">
        <v>597</v>
      </c>
      <c r="F94" s="173" t="s">
        <v>628</v>
      </c>
      <c r="H94" s="174">
        <v>126.337</v>
      </c>
      <c r="I94" s="175"/>
      <c r="L94" s="171"/>
      <c r="M94" s="176"/>
      <c r="T94" s="177"/>
      <c r="AT94" s="172" t="s">
        <v>231</v>
      </c>
      <c r="AU94" s="172" t="s">
        <v>80</v>
      </c>
      <c r="AV94" s="12" t="s">
        <v>120</v>
      </c>
      <c r="AW94" s="12" t="s">
        <v>32</v>
      </c>
      <c r="AX94" s="12" t="s">
        <v>78</v>
      </c>
      <c r="AY94" s="172" t="s">
        <v>119</v>
      </c>
    </row>
    <row r="95" spans="2:65" s="1" customFormat="1" ht="16.5" customHeight="1" x14ac:dyDescent="0.2">
      <c r="B95" s="28"/>
      <c r="C95" s="155" t="s">
        <v>80</v>
      </c>
      <c r="D95" s="155" t="s">
        <v>225</v>
      </c>
      <c r="E95" s="156" t="s">
        <v>629</v>
      </c>
      <c r="F95" s="157" t="s">
        <v>630</v>
      </c>
      <c r="G95" s="158" t="s">
        <v>260</v>
      </c>
      <c r="H95" s="159">
        <v>126.337</v>
      </c>
      <c r="I95" s="160"/>
      <c r="J95" s="161">
        <f>ROUND(I95*H95,2)</f>
        <v>0</v>
      </c>
      <c r="K95" s="157" t="s">
        <v>229</v>
      </c>
      <c r="L95" s="28"/>
      <c r="M95" s="162" t="s">
        <v>1</v>
      </c>
      <c r="N95" s="163" t="s">
        <v>41</v>
      </c>
      <c r="P95" s="123">
        <f>O95*H95</f>
        <v>0</v>
      </c>
      <c r="Q95" s="123">
        <v>0</v>
      </c>
      <c r="R95" s="123">
        <f>Q95*H95</f>
        <v>0</v>
      </c>
      <c r="S95" s="123">
        <v>0</v>
      </c>
      <c r="T95" s="124">
        <f>S95*H95</f>
        <v>0</v>
      </c>
      <c r="AR95" s="14" t="s">
        <v>120</v>
      </c>
      <c r="AT95" s="14" t="s">
        <v>225</v>
      </c>
      <c r="AU95" s="14" t="s">
        <v>80</v>
      </c>
      <c r="AY95" s="14" t="s">
        <v>119</v>
      </c>
      <c r="BE95" s="125">
        <f>IF(N95="základní",J95,0)</f>
        <v>0</v>
      </c>
      <c r="BF95" s="125">
        <f>IF(N95="snížená",J95,0)</f>
        <v>0</v>
      </c>
      <c r="BG95" s="125">
        <f>IF(N95="zákl. přenesená",J95,0)</f>
        <v>0</v>
      </c>
      <c r="BH95" s="125">
        <f>IF(N95="sníž. přenesená",J95,0)</f>
        <v>0</v>
      </c>
      <c r="BI95" s="125">
        <f>IF(N95="nulová",J95,0)</f>
        <v>0</v>
      </c>
      <c r="BJ95" s="14" t="s">
        <v>78</v>
      </c>
      <c r="BK95" s="125">
        <f>ROUND(I95*H95,2)</f>
        <v>0</v>
      </c>
      <c r="BL95" s="14" t="s">
        <v>120</v>
      </c>
      <c r="BM95" s="14" t="s">
        <v>631</v>
      </c>
    </row>
    <row r="96" spans="2:65" s="1" customFormat="1" ht="16.5" customHeight="1" x14ac:dyDescent="0.2">
      <c r="B96" s="28"/>
      <c r="C96" s="155" t="s">
        <v>126</v>
      </c>
      <c r="D96" s="155" t="s">
        <v>225</v>
      </c>
      <c r="E96" s="156" t="s">
        <v>632</v>
      </c>
      <c r="F96" s="157" t="s">
        <v>633</v>
      </c>
      <c r="G96" s="158" t="s">
        <v>260</v>
      </c>
      <c r="H96" s="159">
        <v>23.277999999999999</v>
      </c>
      <c r="I96" s="160"/>
      <c r="J96" s="161">
        <f>ROUND(I96*H96,2)</f>
        <v>0</v>
      </c>
      <c r="K96" s="157" t="s">
        <v>229</v>
      </c>
      <c r="L96" s="28"/>
      <c r="M96" s="162" t="s">
        <v>1</v>
      </c>
      <c r="N96" s="163" t="s">
        <v>41</v>
      </c>
      <c r="P96" s="123">
        <f>O96*H96</f>
        <v>0</v>
      </c>
      <c r="Q96" s="123">
        <v>0</v>
      </c>
      <c r="R96" s="123">
        <f>Q96*H96</f>
        <v>0</v>
      </c>
      <c r="S96" s="123">
        <v>0</v>
      </c>
      <c r="T96" s="124">
        <f>S96*H96</f>
        <v>0</v>
      </c>
      <c r="AR96" s="14" t="s">
        <v>120</v>
      </c>
      <c r="AT96" s="14" t="s">
        <v>225</v>
      </c>
      <c r="AU96" s="14" t="s">
        <v>80</v>
      </c>
      <c r="AY96" s="14" t="s">
        <v>119</v>
      </c>
      <c r="BE96" s="125">
        <f>IF(N96="základní",J96,0)</f>
        <v>0</v>
      </c>
      <c r="BF96" s="125">
        <f>IF(N96="snížená",J96,0)</f>
        <v>0</v>
      </c>
      <c r="BG96" s="125">
        <f>IF(N96="zákl. přenesená",J96,0)</f>
        <v>0</v>
      </c>
      <c r="BH96" s="125">
        <f>IF(N96="sníž. přenesená",J96,0)</f>
        <v>0</v>
      </c>
      <c r="BI96" s="125">
        <f>IF(N96="nulová",J96,0)</f>
        <v>0</v>
      </c>
      <c r="BJ96" s="14" t="s">
        <v>78</v>
      </c>
      <c r="BK96" s="125">
        <f>ROUND(I96*H96,2)</f>
        <v>0</v>
      </c>
      <c r="BL96" s="14" t="s">
        <v>120</v>
      </c>
      <c r="BM96" s="14" t="s">
        <v>634</v>
      </c>
    </row>
    <row r="97" spans="2:65" s="11" customFormat="1" ht="11.25" x14ac:dyDescent="0.2">
      <c r="B97" s="164"/>
      <c r="D97" s="126" t="s">
        <v>231</v>
      </c>
      <c r="E97" s="165" t="s">
        <v>599</v>
      </c>
      <c r="F97" s="166" t="s">
        <v>635</v>
      </c>
      <c r="H97" s="167">
        <v>23.277999999999999</v>
      </c>
      <c r="I97" s="168"/>
      <c r="L97" s="164"/>
      <c r="M97" s="169"/>
      <c r="T97" s="170"/>
      <c r="AT97" s="165" t="s">
        <v>231</v>
      </c>
      <c r="AU97" s="165" t="s">
        <v>80</v>
      </c>
      <c r="AV97" s="11" t="s">
        <v>80</v>
      </c>
      <c r="AW97" s="11" t="s">
        <v>32</v>
      </c>
      <c r="AX97" s="11" t="s">
        <v>78</v>
      </c>
      <c r="AY97" s="165" t="s">
        <v>119</v>
      </c>
    </row>
    <row r="98" spans="2:65" s="1" customFormat="1" ht="16.5" customHeight="1" x14ac:dyDescent="0.2">
      <c r="B98" s="28"/>
      <c r="C98" s="155" t="s">
        <v>120</v>
      </c>
      <c r="D98" s="155" t="s">
        <v>225</v>
      </c>
      <c r="E98" s="156" t="s">
        <v>636</v>
      </c>
      <c r="F98" s="157" t="s">
        <v>637</v>
      </c>
      <c r="G98" s="158" t="s">
        <v>260</v>
      </c>
      <c r="H98" s="159">
        <v>23.277999999999999</v>
      </c>
      <c r="I98" s="160"/>
      <c r="J98" s="161">
        <f>ROUND(I98*H98,2)</f>
        <v>0</v>
      </c>
      <c r="K98" s="157" t="s">
        <v>229</v>
      </c>
      <c r="L98" s="28"/>
      <c r="M98" s="162" t="s">
        <v>1</v>
      </c>
      <c r="N98" s="163" t="s">
        <v>41</v>
      </c>
      <c r="P98" s="123">
        <f>O98*H98</f>
        <v>0</v>
      </c>
      <c r="Q98" s="123">
        <v>0</v>
      </c>
      <c r="R98" s="123">
        <f>Q98*H98</f>
        <v>0</v>
      </c>
      <c r="S98" s="123">
        <v>0</v>
      </c>
      <c r="T98" s="124">
        <f>S98*H98</f>
        <v>0</v>
      </c>
      <c r="AR98" s="14" t="s">
        <v>120</v>
      </c>
      <c r="AT98" s="14" t="s">
        <v>225</v>
      </c>
      <c r="AU98" s="14" t="s">
        <v>80</v>
      </c>
      <c r="AY98" s="14" t="s">
        <v>119</v>
      </c>
      <c r="BE98" s="125">
        <f>IF(N98="základní",J98,0)</f>
        <v>0</v>
      </c>
      <c r="BF98" s="125">
        <f>IF(N98="snížená",J98,0)</f>
        <v>0</v>
      </c>
      <c r="BG98" s="125">
        <f>IF(N98="zákl. přenesená",J98,0)</f>
        <v>0</v>
      </c>
      <c r="BH98" s="125">
        <f>IF(N98="sníž. přenesená",J98,0)</f>
        <v>0</v>
      </c>
      <c r="BI98" s="125">
        <f>IF(N98="nulová",J98,0)</f>
        <v>0</v>
      </c>
      <c r="BJ98" s="14" t="s">
        <v>78</v>
      </c>
      <c r="BK98" s="125">
        <f>ROUND(I98*H98,2)</f>
        <v>0</v>
      </c>
      <c r="BL98" s="14" t="s">
        <v>120</v>
      </c>
      <c r="BM98" s="14" t="s">
        <v>638</v>
      </c>
    </row>
    <row r="99" spans="2:65" s="1" customFormat="1" ht="16.5" customHeight="1" x14ac:dyDescent="0.2">
      <c r="B99" s="28"/>
      <c r="C99" s="155" t="s">
        <v>134</v>
      </c>
      <c r="D99" s="155" t="s">
        <v>225</v>
      </c>
      <c r="E99" s="156" t="s">
        <v>639</v>
      </c>
      <c r="F99" s="157" t="s">
        <v>640</v>
      </c>
      <c r="G99" s="158" t="s">
        <v>228</v>
      </c>
      <c r="H99" s="159">
        <v>71.305999999999997</v>
      </c>
      <c r="I99" s="160"/>
      <c r="J99" s="161">
        <f>ROUND(I99*H99,2)</f>
        <v>0</v>
      </c>
      <c r="K99" s="157" t="s">
        <v>229</v>
      </c>
      <c r="L99" s="28"/>
      <c r="M99" s="162" t="s">
        <v>1</v>
      </c>
      <c r="N99" s="163" t="s">
        <v>41</v>
      </c>
      <c r="P99" s="123">
        <f>O99*H99</f>
        <v>0</v>
      </c>
      <c r="Q99" s="123">
        <v>8.4999999999999995E-4</v>
      </c>
      <c r="R99" s="123">
        <f>Q99*H99</f>
        <v>6.0610099999999993E-2</v>
      </c>
      <c r="S99" s="123">
        <v>0</v>
      </c>
      <c r="T99" s="124">
        <f>S99*H99</f>
        <v>0</v>
      </c>
      <c r="AR99" s="14" t="s">
        <v>120</v>
      </c>
      <c r="AT99" s="14" t="s">
        <v>225</v>
      </c>
      <c r="AU99" s="14" t="s">
        <v>80</v>
      </c>
      <c r="AY99" s="14" t="s">
        <v>119</v>
      </c>
      <c r="BE99" s="125">
        <f>IF(N99="základní",J99,0)</f>
        <v>0</v>
      </c>
      <c r="BF99" s="125">
        <f>IF(N99="snížená",J99,0)</f>
        <v>0</v>
      </c>
      <c r="BG99" s="125">
        <f>IF(N99="zákl. přenesená",J99,0)</f>
        <v>0</v>
      </c>
      <c r="BH99" s="125">
        <f>IF(N99="sníž. přenesená",J99,0)</f>
        <v>0</v>
      </c>
      <c r="BI99" s="125">
        <f>IF(N99="nulová",J99,0)</f>
        <v>0</v>
      </c>
      <c r="BJ99" s="14" t="s">
        <v>78</v>
      </c>
      <c r="BK99" s="125">
        <f>ROUND(I99*H99,2)</f>
        <v>0</v>
      </c>
      <c r="BL99" s="14" t="s">
        <v>120</v>
      </c>
      <c r="BM99" s="14" t="s">
        <v>641</v>
      </c>
    </row>
    <row r="100" spans="2:65" s="11" customFormat="1" ht="11.25" x14ac:dyDescent="0.2">
      <c r="B100" s="164"/>
      <c r="D100" s="126" t="s">
        <v>231</v>
      </c>
      <c r="E100" s="165" t="s">
        <v>1</v>
      </c>
      <c r="F100" s="166" t="s">
        <v>642</v>
      </c>
      <c r="H100" s="167">
        <v>24.75</v>
      </c>
      <c r="I100" s="168"/>
      <c r="L100" s="164"/>
      <c r="M100" s="169"/>
      <c r="T100" s="170"/>
      <c r="AT100" s="165" t="s">
        <v>231</v>
      </c>
      <c r="AU100" s="165" t="s">
        <v>80</v>
      </c>
      <c r="AV100" s="11" t="s">
        <v>80</v>
      </c>
      <c r="AW100" s="11" t="s">
        <v>32</v>
      </c>
      <c r="AX100" s="11" t="s">
        <v>70</v>
      </c>
      <c r="AY100" s="165" t="s">
        <v>119</v>
      </c>
    </row>
    <row r="101" spans="2:65" s="11" customFormat="1" ht="11.25" x14ac:dyDescent="0.2">
      <c r="B101" s="164"/>
      <c r="D101" s="126" t="s">
        <v>231</v>
      </c>
      <c r="E101" s="165" t="s">
        <v>1</v>
      </c>
      <c r="F101" s="166" t="s">
        <v>643</v>
      </c>
      <c r="H101" s="167">
        <v>46.555999999999997</v>
      </c>
      <c r="I101" s="168"/>
      <c r="L101" s="164"/>
      <c r="M101" s="169"/>
      <c r="T101" s="170"/>
      <c r="AT101" s="165" t="s">
        <v>231</v>
      </c>
      <c r="AU101" s="165" t="s">
        <v>80</v>
      </c>
      <c r="AV101" s="11" t="s">
        <v>80</v>
      </c>
      <c r="AW101" s="11" t="s">
        <v>32</v>
      </c>
      <c r="AX101" s="11" t="s">
        <v>70</v>
      </c>
      <c r="AY101" s="165" t="s">
        <v>119</v>
      </c>
    </row>
    <row r="102" spans="2:65" s="12" customFormat="1" ht="11.25" x14ac:dyDescent="0.2">
      <c r="B102" s="171"/>
      <c r="D102" s="126" t="s">
        <v>231</v>
      </c>
      <c r="E102" s="172" t="s">
        <v>1</v>
      </c>
      <c r="F102" s="173" t="s">
        <v>246</v>
      </c>
      <c r="H102" s="174">
        <v>71.305999999999997</v>
      </c>
      <c r="I102" s="175"/>
      <c r="L102" s="171"/>
      <c r="M102" s="176"/>
      <c r="T102" s="177"/>
      <c r="AT102" s="172" t="s">
        <v>231</v>
      </c>
      <c r="AU102" s="172" t="s">
        <v>80</v>
      </c>
      <c r="AV102" s="12" t="s">
        <v>120</v>
      </c>
      <c r="AW102" s="12" t="s">
        <v>32</v>
      </c>
      <c r="AX102" s="12" t="s">
        <v>78</v>
      </c>
      <c r="AY102" s="172" t="s">
        <v>119</v>
      </c>
    </row>
    <row r="103" spans="2:65" s="1" customFormat="1" ht="16.5" customHeight="1" x14ac:dyDescent="0.2">
      <c r="B103" s="28"/>
      <c r="C103" s="155" t="s">
        <v>138</v>
      </c>
      <c r="D103" s="155" t="s">
        <v>225</v>
      </c>
      <c r="E103" s="156" t="s">
        <v>644</v>
      </c>
      <c r="F103" s="157" t="s">
        <v>645</v>
      </c>
      <c r="G103" s="158" t="s">
        <v>228</v>
      </c>
      <c r="H103" s="159">
        <v>71.305999999999997</v>
      </c>
      <c r="I103" s="160"/>
      <c r="J103" s="161">
        <f>ROUND(I103*H103,2)</f>
        <v>0</v>
      </c>
      <c r="K103" s="157" t="s">
        <v>229</v>
      </c>
      <c r="L103" s="28"/>
      <c r="M103" s="162" t="s">
        <v>1</v>
      </c>
      <c r="N103" s="163" t="s">
        <v>41</v>
      </c>
      <c r="P103" s="123">
        <f>O103*H103</f>
        <v>0</v>
      </c>
      <c r="Q103" s="123">
        <v>0</v>
      </c>
      <c r="R103" s="123">
        <f>Q103*H103</f>
        <v>0</v>
      </c>
      <c r="S103" s="123">
        <v>0</v>
      </c>
      <c r="T103" s="124">
        <f>S103*H103</f>
        <v>0</v>
      </c>
      <c r="AR103" s="14" t="s">
        <v>120</v>
      </c>
      <c r="AT103" s="14" t="s">
        <v>225</v>
      </c>
      <c r="AU103" s="14" t="s">
        <v>80</v>
      </c>
      <c r="AY103" s="14" t="s">
        <v>119</v>
      </c>
      <c r="BE103" s="125">
        <f>IF(N103="základní",J103,0)</f>
        <v>0</v>
      </c>
      <c r="BF103" s="125">
        <f>IF(N103="snížená",J103,0)</f>
        <v>0</v>
      </c>
      <c r="BG103" s="125">
        <f>IF(N103="zákl. přenesená",J103,0)</f>
        <v>0</v>
      </c>
      <c r="BH103" s="125">
        <f>IF(N103="sníž. přenesená",J103,0)</f>
        <v>0</v>
      </c>
      <c r="BI103" s="125">
        <f>IF(N103="nulová",J103,0)</f>
        <v>0</v>
      </c>
      <c r="BJ103" s="14" t="s">
        <v>78</v>
      </c>
      <c r="BK103" s="125">
        <f>ROUND(I103*H103,2)</f>
        <v>0</v>
      </c>
      <c r="BL103" s="14" t="s">
        <v>120</v>
      </c>
      <c r="BM103" s="14" t="s">
        <v>646</v>
      </c>
    </row>
    <row r="104" spans="2:65" s="1" customFormat="1" ht="16.5" customHeight="1" x14ac:dyDescent="0.2">
      <c r="B104" s="28"/>
      <c r="C104" s="155" t="s">
        <v>142</v>
      </c>
      <c r="D104" s="155" t="s">
        <v>225</v>
      </c>
      <c r="E104" s="156" t="s">
        <v>647</v>
      </c>
      <c r="F104" s="157" t="s">
        <v>648</v>
      </c>
      <c r="G104" s="158" t="s">
        <v>260</v>
      </c>
      <c r="H104" s="159">
        <v>149.61500000000001</v>
      </c>
      <c r="I104" s="160"/>
      <c r="J104" s="161">
        <f>ROUND(I104*H104,2)</f>
        <v>0</v>
      </c>
      <c r="K104" s="157" t="s">
        <v>229</v>
      </c>
      <c r="L104" s="28"/>
      <c r="M104" s="162" t="s">
        <v>1</v>
      </c>
      <c r="N104" s="163" t="s">
        <v>41</v>
      </c>
      <c r="P104" s="123">
        <f>O104*H104</f>
        <v>0</v>
      </c>
      <c r="Q104" s="123">
        <v>0</v>
      </c>
      <c r="R104" s="123">
        <f>Q104*H104</f>
        <v>0</v>
      </c>
      <c r="S104" s="123">
        <v>0</v>
      </c>
      <c r="T104" s="124">
        <f>S104*H104</f>
        <v>0</v>
      </c>
      <c r="AR104" s="14" t="s">
        <v>120</v>
      </c>
      <c r="AT104" s="14" t="s">
        <v>225</v>
      </c>
      <c r="AU104" s="14" t="s">
        <v>80</v>
      </c>
      <c r="AY104" s="14" t="s">
        <v>119</v>
      </c>
      <c r="BE104" s="125">
        <f>IF(N104="základní",J104,0)</f>
        <v>0</v>
      </c>
      <c r="BF104" s="125">
        <f>IF(N104="snížená",J104,0)</f>
        <v>0</v>
      </c>
      <c r="BG104" s="125">
        <f>IF(N104="zákl. přenesená",J104,0)</f>
        <v>0</v>
      </c>
      <c r="BH104" s="125">
        <f>IF(N104="sníž. přenesená",J104,0)</f>
        <v>0</v>
      </c>
      <c r="BI104" s="125">
        <f>IF(N104="nulová",J104,0)</f>
        <v>0</v>
      </c>
      <c r="BJ104" s="14" t="s">
        <v>78</v>
      </c>
      <c r="BK104" s="125">
        <f>ROUND(I104*H104,2)</f>
        <v>0</v>
      </c>
      <c r="BL104" s="14" t="s">
        <v>120</v>
      </c>
      <c r="BM104" s="14" t="s">
        <v>649</v>
      </c>
    </row>
    <row r="105" spans="2:65" s="11" customFormat="1" ht="11.25" x14ac:dyDescent="0.2">
      <c r="B105" s="164"/>
      <c r="D105" s="126" t="s">
        <v>231</v>
      </c>
      <c r="E105" s="165" t="s">
        <v>1</v>
      </c>
      <c r="F105" s="166" t="s">
        <v>650</v>
      </c>
      <c r="H105" s="167">
        <v>149.61500000000001</v>
      </c>
      <c r="I105" s="168"/>
      <c r="L105" s="164"/>
      <c r="M105" s="169"/>
      <c r="T105" s="170"/>
      <c r="AT105" s="165" t="s">
        <v>231</v>
      </c>
      <c r="AU105" s="165" t="s">
        <v>80</v>
      </c>
      <c r="AV105" s="11" t="s">
        <v>80</v>
      </c>
      <c r="AW105" s="11" t="s">
        <v>32</v>
      </c>
      <c r="AX105" s="11" t="s">
        <v>78</v>
      </c>
      <c r="AY105" s="165" t="s">
        <v>119</v>
      </c>
    </row>
    <row r="106" spans="2:65" s="1" customFormat="1" ht="16.5" customHeight="1" x14ac:dyDescent="0.2">
      <c r="B106" s="28"/>
      <c r="C106" s="155" t="s">
        <v>118</v>
      </c>
      <c r="D106" s="155" t="s">
        <v>225</v>
      </c>
      <c r="E106" s="156" t="s">
        <v>289</v>
      </c>
      <c r="F106" s="157" t="s">
        <v>290</v>
      </c>
      <c r="G106" s="158" t="s">
        <v>260</v>
      </c>
      <c r="H106" s="159">
        <v>97.921999999999997</v>
      </c>
      <c r="I106" s="160"/>
      <c r="J106" s="161">
        <f>ROUND(I106*H106,2)</f>
        <v>0</v>
      </c>
      <c r="K106" s="157" t="s">
        <v>229</v>
      </c>
      <c r="L106" s="28"/>
      <c r="M106" s="162" t="s">
        <v>1</v>
      </c>
      <c r="N106" s="163" t="s">
        <v>41</v>
      </c>
      <c r="P106" s="123">
        <f>O106*H106</f>
        <v>0</v>
      </c>
      <c r="Q106" s="123">
        <v>0</v>
      </c>
      <c r="R106" s="123">
        <f>Q106*H106</f>
        <v>0</v>
      </c>
      <c r="S106" s="123">
        <v>0</v>
      </c>
      <c r="T106" s="124">
        <f>S106*H106</f>
        <v>0</v>
      </c>
      <c r="AR106" s="14" t="s">
        <v>120</v>
      </c>
      <c r="AT106" s="14" t="s">
        <v>225</v>
      </c>
      <c r="AU106" s="14" t="s">
        <v>80</v>
      </c>
      <c r="AY106" s="14" t="s">
        <v>119</v>
      </c>
      <c r="BE106" s="125">
        <f>IF(N106="základní",J106,0)</f>
        <v>0</v>
      </c>
      <c r="BF106" s="125">
        <f>IF(N106="snížená",J106,0)</f>
        <v>0</v>
      </c>
      <c r="BG106" s="125">
        <f>IF(N106="zákl. přenesená",J106,0)</f>
        <v>0</v>
      </c>
      <c r="BH106" s="125">
        <f>IF(N106="sníž. přenesená",J106,0)</f>
        <v>0</v>
      </c>
      <c r="BI106" s="125">
        <f>IF(N106="nulová",J106,0)</f>
        <v>0</v>
      </c>
      <c r="BJ106" s="14" t="s">
        <v>78</v>
      </c>
      <c r="BK106" s="125">
        <f>ROUND(I106*H106,2)</f>
        <v>0</v>
      </c>
      <c r="BL106" s="14" t="s">
        <v>120</v>
      </c>
      <c r="BM106" s="14" t="s">
        <v>651</v>
      </c>
    </row>
    <row r="107" spans="2:65" s="11" customFormat="1" ht="11.25" x14ac:dyDescent="0.2">
      <c r="B107" s="164"/>
      <c r="D107" s="126" t="s">
        <v>231</v>
      </c>
      <c r="E107" s="165" t="s">
        <v>1</v>
      </c>
      <c r="F107" s="166" t="s">
        <v>618</v>
      </c>
      <c r="H107" s="167">
        <v>97.921999999999997</v>
      </c>
      <c r="I107" s="168"/>
      <c r="L107" s="164"/>
      <c r="M107" s="169"/>
      <c r="T107" s="170"/>
      <c r="AT107" s="165" t="s">
        <v>231</v>
      </c>
      <c r="AU107" s="165" t="s">
        <v>80</v>
      </c>
      <c r="AV107" s="11" t="s">
        <v>80</v>
      </c>
      <c r="AW107" s="11" t="s">
        <v>32</v>
      </c>
      <c r="AX107" s="11" t="s">
        <v>78</v>
      </c>
      <c r="AY107" s="165" t="s">
        <v>119</v>
      </c>
    </row>
    <row r="108" spans="2:65" s="1" customFormat="1" ht="16.5" customHeight="1" x14ac:dyDescent="0.2">
      <c r="B108" s="28"/>
      <c r="C108" s="155" t="s">
        <v>149</v>
      </c>
      <c r="D108" s="155" t="s">
        <v>225</v>
      </c>
      <c r="E108" s="156" t="s">
        <v>652</v>
      </c>
      <c r="F108" s="157" t="s">
        <v>653</v>
      </c>
      <c r="G108" s="158" t="s">
        <v>260</v>
      </c>
      <c r="H108" s="159">
        <v>97.921999999999997</v>
      </c>
      <c r="I108" s="160"/>
      <c r="J108" s="161">
        <f>ROUND(I108*H108,2)</f>
        <v>0</v>
      </c>
      <c r="K108" s="157" t="s">
        <v>229</v>
      </c>
      <c r="L108" s="28"/>
      <c r="M108" s="162" t="s">
        <v>1</v>
      </c>
      <c r="N108" s="163" t="s">
        <v>41</v>
      </c>
      <c r="P108" s="123">
        <f>O108*H108</f>
        <v>0</v>
      </c>
      <c r="Q108" s="123">
        <v>0</v>
      </c>
      <c r="R108" s="123">
        <f>Q108*H108</f>
        <v>0</v>
      </c>
      <c r="S108" s="123">
        <v>0</v>
      </c>
      <c r="T108" s="124">
        <f>S108*H108</f>
        <v>0</v>
      </c>
      <c r="AR108" s="14" t="s">
        <v>120</v>
      </c>
      <c r="AT108" s="14" t="s">
        <v>225</v>
      </c>
      <c r="AU108" s="14" t="s">
        <v>80</v>
      </c>
      <c r="AY108" s="14" t="s">
        <v>119</v>
      </c>
      <c r="BE108" s="125">
        <f>IF(N108="základní",J108,0)</f>
        <v>0</v>
      </c>
      <c r="BF108" s="125">
        <f>IF(N108="snížená",J108,0)</f>
        <v>0</v>
      </c>
      <c r="BG108" s="125">
        <f>IF(N108="zákl. přenesená",J108,0)</f>
        <v>0</v>
      </c>
      <c r="BH108" s="125">
        <f>IF(N108="sníž. přenesená",J108,0)</f>
        <v>0</v>
      </c>
      <c r="BI108" s="125">
        <f>IF(N108="nulová",J108,0)</f>
        <v>0</v>
      </c>
      <c r="BJ108" s="14" t="s">
        <v>78</v>
      </c>
      <c r="BK108" s="125">
        <f>ROUND(I108*H108,2)</f>
        <v>0</v>
      </c>
      <c r="BL108" s="14" t="s">
        <v>120</v>
      </c>
      <c r="BM108" s="14" t="s">
        <v>654</v>
      </c>
    </row>
    <row r="109" spans="2:65" s="11" customFormat="1" ht="11.25" x14ac:dyDescent="0.2">
      <c r="B109" s="164"/>
      <c r="D109" s="126" t="s">
        <v>231</v>
      </c>
      <c r="E109" s="165" t="s">
        <v>618</v>
      </c>
      <c r="F109" s="166" t="s">
        <v>655</v>
      </c>
      <c r="H109" s="167">
        <v>97.921999999999997</v>
      </c>
      <c r="I109" s="168"/>
      <c r="L109" s="164"/>
      <c r="M109" s="169"/>
      <c r="T109" s="170"/>
      <c r="AT109" s="165" t="s">
        <v>231</v>
      </c>
      <c r="AU109" s="165" t="s">
        <v>80</v>
      </c>
      <c r="AV109" s="11" t="s">
        <v>80</v>
      </c>
      <c r="AW109" s="11" t="s">
        <v>32</v>
      </c>
      <c r="AX109" s="11" t="s">
        <v>78</v>
      </c>
      <c r="AY109" s="165" t="s">
        <v>119</v>
      </c>
    </row>
    <row r="110" spans="2:65" s="1" customFormat="1" ht="16.5" customHeight="1" x14ac:dyDescent="0.2">
      <c r="B110" s="28"/>
      <c r="C110" s="155" t="s">
        <v>153</v>
      </c>
      <c r="D110" s="155" t="s">
        <v>225</v>
      </c>
      <c r="E110" s="156" t="s">
        <v>656</v>
      </c>
      <c r="F110" s="157" t="s">
        <v>657</v>
      </c>
      <c r="G110" s="158" t="s">
        <v>260</v>
      </c>
      <c r="H110" s="159">
        <v>51.692999999999998</v>
      </c>
      <c r="I110" s="160"/>
      <c r="J110" s="161">
        <f>ROUND(I110*H110,2)</f>
        <v>0</v>
      </c>
      <c r="K110" s="157" t="s">
        <v>229</v>
      </c>
      <c r="L110" s="28"/>
      <c r="M110" s="162" t="s">
        <v>1</v>
      </c>
      <c r="N110" s="163" t="s">
        <v>41</v>
      </c>
      <c r="P110" s="123">
        <f>O110*H110</f>
        <v>0</v>
      </c>
      <c r="Q110" s="123">
        <v>0</v>
      </c>
      <c r="R110" s="123">
        <f>Q110*H110</f>
        <v>0</v>
      </c>
      <c r="S110" s="123">
        <v>0</v>
      </c>
      <c r="T110" s="124">
        <f>S110*H110</f>
        <v>0</v>
      </c>
      <c r="AR110" s="14" t="s">
        <v>120</v>
      </c>
      <c r="AT110" s="14" t="s">
        <v>225</v>
      </c>
      <c r="AU110" s="14" t="s">
        <v>80</v>
      </c>
      <c r="AY110" s="14" t="s">
        <v>119</v>
      </c>
      <c r="BE110" s="125">
        <f>IF(N110="základní",J110,0)</f>
        <v>0</v>
      </c>
      <c r="BF110" s="125">
        <f>IF(N110="snížená",J110,0)</f>
        <v>0</v>
      </c>
      <c r="BG110" s="125">
        <f>IF(N110="zákl. přenesená",J110,0)</f>
        <v>0</v>
      </c>
      <c r="BH110" s="125">
        <f>IF(N110="sníž. přenesená",J110,0)</f>
        <v>0</v>
      </c>
      <c r="BI110" s="125">
        <f>IF(N110="nulová",J110,0)</f>
        <v>0</v>
      </c>
      <c r="BJ110" s="14" t="s">
        <v>78</v>
      </c>
      <c r="BK110" s="125">
        <f>ROUND(I110*H110,2)</f>
        <v>0</v>
      </c>
      <c r="BL110" s="14" t="s">
        <v>120</v>
      </c>
      <c r="BM110" s="14" t="s">
        <v>658</v>
      </c>
    </row>
    <row r="111" spans="2:65" s="1" customFormat="1" ht="11.25" x14ac:dyDescent="0.2">
      <c r="B111" s="28"/>
      <c r="D111" s="126" t="s">
        <v>122</v>
      </c>
      <c r="F111" s="127" t="s">
        <v>657</v>
      </c>
      <c r="I111" s="81"/>
      <c r="L111" s="28"/>
      <c r="M111" s="128"/>
      <c r="T111" s="47"/>
      <c r="AT111" s="14" t="s">
        <v>122</v>
      </c>
      <c r="AU111" s="14" t="s">
        <v>80</v>
      </c>
    </row>
    <row r="112" spans="2:65" s="11" customFormat="1" ht="11.25" x14ac:dyDescent="0.2">
      <c r="B112" s="164"/>
      <c r="D112" s="126" t="s">
        <v>231</v>
      </c>
      <c r="E112" s="165" t="s">
        <v>1</v>
      </c>
      <c r="F112" s="166" t="s">
        <v>609</v>
      </c>
      <c r="H112" s="167">
        <v>51.692999999999998</v>
      </c>
      <c r="I112" s="168"/>
      <c r="L112" s="164"/>
      <c r="M112" s="169"/>
      <c r="T112" s="170"/>
      <c r="AT112" s="165" t="s">
        <v>231</v>
      </c>
      <c r="AU112" s="165" t="s">
        <v>80</v>
      </c>
      <c r="AV112" s="11" t="s">
        <v>80</v>
      </c>
      <c r="AW112" s="11" t="s">
        <v>32</v>
      </c>
      <c r="AX112" s="11" t="s">
        <v>78</v>
      </c>
      <c r="AY112" s="165" t="s">
        <v>119</v>
      </c>
    </row>
    <row r="113" spans="2:65" s="1" customFormat="1" ht="16.5" customHeight="1" x14ac:dyDescent="0.2">
      <c r="B113" s="28"/>
      <c r="C113" s="155" t="s">
        <v>157</v>
      </c>
      <c r="D113" s="155" t="s">
        <v>225</v>
      </c>
      <c r="E113" s="156" t="s">
        <v>296</v>
      </c>
      <c r="F113" s="157" t="s">
        <v>297</v>
      </c>
      <c r="G113" s="158" t="s">
        <v>298</v>
      </c>
      <c r="H113" s="159">
        <v>195.84399999999999</v>
      </c>
      <c r="I113" s="160"/>
      <c r="J113" s="161">
        <f>ROUND(I113*H113,2)</f>
        <v>0</v>
      </c>
      <c r="K113" s="157" t="s">
        <v>229</v>
      </c>
      <c r="L113" s="28"/>
      <c r="M113" s="162" t="s">
        <v>1</v>
      </c>
      <c r="N113" s="163" t="s">
        <v>41</v>
      </c>
      <c r="P113" s="123">
        <f>O113*H113</f>
        <v>0</v>
      </c>
      <c r="Q113" s="123">
        <v>0</v>
      </c>
      <c r="R113" s="123">
        <f>Q113*H113</f>
        <v>0</v>
      </c>
      <c r="S113" s="123">
        <v>0</v>
      </c>
      <c r="T113" s="124">
        <f>S113*H113</f>
        <v>0</v>
      </c>
      <c r="AR113" s="14" t="s">
        <v>120</v>
      </c>
      <c r="AT113" s="14" t="s">
        <v>225</v>
      </c>
      <c r="AU113" s="14" t="s">
        <v>80</v>
      </c>
      <c r="AY113" s="14" t="s">
        <v>119</v>
      </c>
      <c r="BE113" s="125">
        <f>IF(N113="základní",J113,0)</f>
        <v>0</v>
      </c>
      <c r="BF113" s="125">
        <f>IF(N113="snížená",J113,0)</f>
        <v>0</v>
      </c>
      <c r="BG113" s="125">
        <f>IF(N113="zákl. přenesená",J113,0)</f>
        <v>0</v>
      </c>
      <c r="BH113" s="125">
        <f>IF(N113="sníž. přenesená",J113,0)</f>
        <v>0</v>
      </c>
      <c r="BI113" s="125">
        <f>IF(N113="nulová",J113,0)</f>
        <v>0</v>
      </c>
      <c r="BJ113" s="14" t="s">
        <v>78</v>
      </c>
      <c r="BK113" s="125">
        <f>ROUND(I113*H113,2)</f>
        <v>0</v>
      </c>
      <c r="BL113" s="14" t="s">
        <v>120</v>
      </c>
      <c r="BM113" s="14" t="s">
        <v>659</v>
      </c>
    </row>
    <row r="114" spans="2:65" s="11" customFormat="1" ht="11.25" x14ac:dyDescent="0.2">
      <c r="B114" s="164"/>
      <c r="D114" s="126" t="s">
        <v>231</v>
      </c>
      <c r="E114" s="165" t="s">
        <v>1</v>
      </c>
      <c r="F114" s="166" t="s">
        <v>660</v>
      </c>
      <c r="H114" s="167">
        <v>195.84399999999999</v>
      </c>
      <c r="I114" s="168"/>
      <c r="L114" s="164"/>
      <c r="M114" s="169"/>
      <c r="T114" s="170"/>
      <c r="AT114" s="165" t="s">
        <v>231</v>
      </c>
      <c r="AU114" s="165" t="s">
        <v>80</v>
      </c>
      <c r="AV114" s="11" t="s">
        <v>80</v>
      </c>
      <c r="AW114" s="11" t="s">
        <v>32</v>
      </c>
      <c r="AX114" s="11" t="s">
        <v>78</v>
      </c>
      <c r="AY114" s="165" t="s">
        <v>119</v>
      </c>
    </row>
    <row r="115" spans="2:65" s="1" customFormat="1" ht="16.5" customHeight="1" x14ac:dyDescent="0.2">
      <c r="B115" s="28"/>
      <c r="C115" s="155" t="s">
        <v>161</v>
      </c>
      <c r="D115" s="155" t="s">
        <v>225</v>
      </c>
      <c r="E115" s="156" t="s">
        <v>661</v>
      </c>
      <c r="F115" s="157" t="s">
        <v>662</v>
      </c>
      <c r="G115" s="158" t="s">
        <v>260</v>
      </c>
      <c r="H115" s="159">
        <v>81.942999999999998</v>
      </c>
      <c r="I115" s="160"/>
      <c r="J115" s="161">
        <f>ROUND(I115*H115,2)</f>
        <v>0</v>
      </c>
      <c r="K115" s="157" t="s">
        <v>229</v>
      </c>
      <c r="L115" s="28"/>
      <c r="M115" s="162" t="s">
        <v>1</v>
      </c>
      <c r="N115" s="163" t="s">
        <v>41</v>
      </c>
      <c r="P115" s="123">
        <f>O115*H115</f>
        <v>0</v>
      </c>
      <c r="Q115" s="123">
        <v>0</v>
      </c>
      <c r="R115" s="123">
        <f>Q115*H115</f>
        <v>0</v>
      </c>
      <c r="S115" s="123">
        <v>0</v>
      </c>
      <c r="T115" s="124">
        <f>S115*H115</f>
        <v>0</v>
      </c>
      <c r="AR115" s="14" t="s">
        <v>120</v>
      </c>
      <c r="AT115" s="14" t="s">
        <v>225</v>
      </c>
      <c r="AU115" s="14" t="s">
        <v>80</v>
      </c>
      <c r="AY115" s="14" t="s">
        <v>119</v>
      </c>
      <c r="BE115" s="125">
        <f>IF(N115="základní",J115,0)</f>
        <v>0</v>
      </c>
      <c r="BF115" s="125">
        <f>IF(N115="snížená",J115,0)</f>
        <v>0</v>
      </c>
      <c r="BG115" s="125">
        <f>IF(N115="zákl. přenesená",J115,0)</f>
        <v>0</v>
      </c>
      <c r="BH115" s="125">
        <f>IF(N115="sníž. přenesená",J115,0)</f>
        <v>0</v>
      </c>
      <c r="BI115" s="125">
        <f>IF(N115="nulová",J115,0)</f>
        <v>0</v>
      </c>
      <c r="BJ115" s="14" t="s">
        <v>78</v>
      </c>
      <c r="BK115" s="125">
        <f>ROUND(I115*H115,2)</f>
        <v>0</v>
      </c>
      <c r="BL115" s="14" t="s">
        <v>120</v>
      </c>
      <c r="BM115" s="14" t="s">
        <v>663</v>
      </c>
    </row>
    <row r="116" spans="2:65" s="11" customFormat="1" ht="11.25" x14ac:dyDescent="0.2">
      <c r="B116" s="164"/>
      <c r="D116" s="126" t="s">
        <v>231</v>
      </c>
      <c r="E116" s="165" t="s">
        <v>605</v>
      </c>
      <c r="F116" s="166" t="s">
        <v>664</v>
      </c>
      <c r="H116" s="167">
        <v>6.7539999999999996</v>
      </c>
      <c r="I116" s="168"/>
      <c r="L116" s="164"/>
      <c r="M116" s="169"/>
      <c r="T116" s="170"/>
      <c r="AT116" s="165" t="s">
        <v>231</v>
      </c>
      <c r="AU116" s="165" t="s">
        <v>80</v>
      </c>
      <c r="AV116" s="11" t="s">
        <v>80</v>
      </c>
      <c r="AW116" s="11" t="s">
        <v>32</v>
      </c>
      <c r="AX116" s="11" t="s">
        <v>70</v>
      </c>
      <c r="AY116" s="165" t="s">
        <v>119</v>
      </c>
    </row>
    <row r="117" spans="2:65" s="11" customFormat="1" ht="11.25" x14ac:dyDescent="0.2">
      <c r="B117" s="164"/>
      <c r="D117" s="126" t="s">
        <v>231</v>
      </c>
      <c r="E117" s="165" t="s">
        <v>609</v>
      </c>
      <c r="F117" s="166" t="s">
        <v>665</v>
      </c>
      <c r="H117" s="167">
        <v>51.692999999999998</v>
      </c>
      <c r="I117" s="168"/>
      <c r="L117" s="164"/>
      <c r="M117" s="169"/>
      <c r="T117" s="170"/>
      <c r="AT117" s="165" t="s">
        <v>231</v>
      </c>
      <c r="AU117" s="165" t="s">
        <v>80</v>
      </c>
      <c r="AV117" s="11" t="s">
        <v>80</v>
      </c>
      <c r="AW117" s="11" t="s">
        <v>32</v>
      </c>
      <c r="AX117" s="11" t="s">
        <v>70</v>
      </c>
      <c r="AY117" s="165" t="s">
        <v>119</v>
      </c>
    </row>
    <row r="118" spans="2:65" s="11" customFormat="1" ht="11.25" x14ac:dyDescent="0.2">
      <c r="B118" s="164"/>
      <c r="D118" s="126" t="s">
        <v>231</v>
      </c>
      <c r="E118" s="165" t="s">
        <v>612</v>
      </c>
      <c r="F118" s="166" t="s">
        <v>666</v>
      </c>
      <c r="H118" s="167">
        <v>14.616</v>
      </c>
      <c r="I118" s="168"/>
      <c r="L118" s="164"/>
      <c r="M118" s="169"/>
      <c r="T118" s="170"/>
      <c r="AT118" s="165" t="s">
        <v>231</v>
      </c>
      <c r="AU118" s="165" t="s">
        <v>80</v>
      </c>
      <c r="AV118" s="11" t="s">
        <v>80</v>
      </c>
      <c r="AW118" s="11" t="s">
        <v>32</v>
      </c>
      <c r="AX118" s="11" t="s">
        <v>70</v>
      </c>
      <c r="AY118" s="165" t="s">
        <v>119</v>
      </c>
    </row>
    <row r="119" spans="2:65" s="11" customFormat="1" ht="11.25" x14ac:dyDescent="0.2">
      <c r="B119" s="164"/>
      <c r="D119" s="126" t="s">
        <v>231</v>
      </c>
      <c r="E119" s="165" t="s">
        <v>614</v>
      </c>
      <c r="F119" s="166" t="s">
        <v>667</v>
      </c>
      <c r="H119" s="167">
        <v>2.4</v>
      </c>
      <c r="I119" s="168"/>
      <c r="L119" s="164"/>
      <c r="M119" s="169"/>
      <c r="T119" s="170"/>
      <c r="AT119" s="165" t="s">
        <v>231</v>
      </c>
      <c r="AU119" s="165" t="s">
        <v>80</v>
      </c>
      <c r="AV119" s="11" t="s">
        <v>80</v>
      </c>
      <c r="AW119" s="11" t="s">
        <v>32</v>
      </c>
      <c r="AX119" s="11" t="s">
        <v>70</v>
      </c>
      <c r="AY119" s="165" t="s">
        <v>119</v>
      </c>
    </row>
    <row r="120" spans="2:65" s="11" customFormat="1" ht="11.25" x14ac:dyDescent="0.2">
      <c r="B120" s="164"/>
      <c r="D120" s="126" t="s">
        <v>231</v>
      </c>
      <c r="E120" s="165" t="s">
        <v>616</v>
      </c>
      <c r="F120" s="166" t="s">
        <v>668</v>
      </c>
      <c r="H120" s="167">
        <v>6.48</v>
      </c>
      <c r="I120" s="168"/>
      <c r="L120" s="164"/>
      <c r="M120" s="169"/>
      <c r="T120" s="170"/>
      <c r="AT120" s="165" t="s">
        <v>231</v>
      </c>
      <c r="AU120" s="165" t="s">
        <v>80</v>
      </c>
      <c r="AV120" s="11" t="s">
        <v>80</v>
      </c>
      <c r="AW120" s="11" t="s">
        <v>32</v>
      </c>
      <c r="AX120" s="11" t="s">
        <v>70</v>
      </c>
      <c r="AY120" s="165" t="s">
        <v>119</v>
      </c>
    </row>
    <row r="121" spans="2:65" s="12" customFormat="1" ht="11.25" x14ac:dyDescent="0.2">
      <c r="B121" s="171"/>
      <c r="D121" s="126" t="s">
        <v>231</v>
      </c>
      <c r="E121" s="172" t="s">
        <v>1</v>
      </c>
      <c r="F121" s="173" t="s">
        <v>246</v>
      </c>
      <c r="H121" s="174">
        <v>81.942999999999998</v>
      </c>
      <c r="I121" s="175"/>
      <c r="L121" s="171"/>
      <c r="M121" s="176"/>
      <c r="T121" s="177"/>
      <c r="AT121" s="172" t="s">
        <v>231</v>
      </c>
      <c r="AU121" s="172" t="s">
        <v>80</v>
      </c>
      <c r="AV121" s="12" t="s">
        <v>120</v>
      </c>
      <c r="AW121" s="12" t="s">
        <v>32</v>
      </c>
      <c r="AX121" s="12" t="s">
        <v>78</v>
      </c>
      <c r="AY121" s="172" t="s">
        <v>119</v>
      </c>
    </row>
    <row r="122" spans="2:65" s="1" customFormat="1" ht="16.5" customHeight="1" x14ac:dyDescent="0.2">
      <c r="B122" s="28"/>
      <c r="C122" s="113" t="s">
        <v>165</v>
      </c>
      <c r="D122" s="113" t="s">
        <v>114</v>
      </c>
      <c r="E122" s="114" t="s">
        <v>669</v>
      </c>
      <c r="F122" s="115" t="s">
        <v>670</v>
      </c>
      <c r="G122" s="116" t="s">
        <v>298</v>
      </c>
      <c r="H122" s="117">
        <v>26.468</v>
      </c>
      <c r="I122" s="118"/>
      <c r="J122" s="119">
        <f>ROUND(I122*H122,2)</f>
        <v>0</v>
      </c>
      <c r="K122" s="115" t="s">
        <v>229</v>
      </c>
      <c r="L122" s="120"/>
      <c r="M122" s="121" t="s">
        <v>1</v>
      </c>
      <c r="N122" s="122" t="s">
        <v>41</v>
      </c>
      <c r="P122" s="123">
        <f>O122*H122</f>
        <v>0</v>
      </c>
      <c r="Q122" s="123">
        <v>1</v>
      </c>
      <c r="R122" s="123">
        <f>Q122*H122</f>
        <v>26.468</v>
      </c>
      <c r="S122" s="123">
        <v>0</v>
      </c>
      <c r="T122" s="124">
        <f>S122*H122</f>
        <v>0</v>
      </c>
      <c r="AR122" s="14" t="s">
        <v>118</v>
      </c>
      <c r="AT122" s="14" t="s">
        <v>114</v>
      </c>
      <c r="AU122" s="14" t="s">
        <v>80</v>
      </c>
      <c r="AY122" s="14" t="s">
        <v>119</v>
      </c>
      <c r="BE122" s="125">
        <f>IF(N122="základní",J122,0)</f>
        <v>0</v>
      </c>
      <c r="BF122" s="125">
        <f>IF(N122="snížená",J122,0)</f>
        <v>0</v>
      </c>
      <c r="BG122" s="125">
        <f>IF(N122="zákl. přenesená",J122,0)</f>
        <v>0</v>
      </c>
      <c r="BH122" s="125">
        <f>IF(N122="sníž. přenesená",J122,0)</f>
        <v>0</v>
      </c>
      <c r="BI122" s="125">
        <f>IF(N122="nulová",J122,0)</f>
        <v>0</v>
      </c>
      <c r="BJ122" s="14" t="s">
        <v>78</v>
      </c>
      <c r="BK122" s="125">
        <f>ROUND(I122*H122,2)</f>
        <v>0</v>
      </c>
      <c r="BL122" s="14" t="s">
        <v>120</v>
      </c>
      <c r="BM122" s="14" t="s">
        <v>671</v>
      </c>
    </row>
    <row r="123" spans="2:65" s="11" customFormat="1" ht="11.25" x14ac:dyDescent="0.2">
      <c r="B123" s="164"/>
      <c r="D123" s="126" t="s">
        <v>231</v>
      </c>
      <c r="E123" s="165" t="s">
        <v>1</v>
      </c>
      <c r="F123" s="166" t="s">
        <v>672</v>
      </c>
      <c r="H123" s="167">
        <v>26.468</v>
      </c>
      <c r="I123" s="168"/>
      <c r="L123" s="164"/>
      <c r="M123" s="169"/>
      <c r="T123" s="170"/>
      <c r="AT123" s="165" t="s">
        <v>231</v>
      </c>
      <c r="AU123" s="165" t="s">
        <v>80</v>
      </c>
      <c r="AV123" s="11" t="s">
        <v>80</v>
      </c>
      <c r="AW123" s="11" t="s">
        <v>32</v>
      </c>
      <c r="AX123" s="11" t="s">
        <v>78</v>
      </c>
      <c r="AY123" s="165" t="s">
        <v>119</v>
      </c>
    </row>
    <row r="124" spans="2:65" s="1" customFormat="1" ht="16.5" customHeight="1" x14ac:dyDescent="0.2">
      <c r="B124" s="28"/>
      <c r="C124" s="113" t="s">
        <v>169</v>
      </c>
      <c r="D124" s="113" t="s">
        <v>114</v>
      </c>
      <c r="E124" s="114" t="s">
        <v>673</v>
      </c>
      <c r="F124" s="115" t="s">
        <v>674</v>
      </c>
      <c r="G124" s="116" t="s">
        <v>298</v>
      </c>
      <c r="H124" s="117">
        <v>32.155000000000001</v>
      </c>
      <c r="I124" s="118"/>
      <c r="J124" s="119">
        <f>ROUND(I124*H124,2)</f>
        <v>0</v>
      </c>
      <c r="K124" s="115" t="s">
        <v>229</v>
      </c>
      <c r="L124" s="120"/>
      <c r="M124" s="121" t="s">
        <v>1</v>
      </c>
      <c r="N124" s="122" t="s">
        <v>41</v>
      </c>
      <c r="P124" s="123">
        <f>O124*H124</f>
        <v>0</v>
      </c>
      <c r="Q124" s="123">
        <v>1</v>
      </c>
      <c r="R124" s="123">
        <f>Q124*H124</f>
        <v>32.155000000000001</v>
      </c>
      <c r="S124" s="123">
        <v>0</v>
      </c>
      <c r="T124" s="124">
        <f>S124*H124</f>
        <v>0</v>
      </c>
      <c r="AR124" s="14" t="s">
        <v>118</v>
      </c>
      <c r="AT124" s="14" t="s">
        <v>114</v>
      </c>
      <c r="AU124" s="14" t="s">
        <v>80</v>
      </c>
      <c r="AY124" s="14" t="s">
        <v>119</v>
      </c>
      <c r="BE124" s="125">
        <f>IF(N124="základní",J124,0)</f>
        <v>0</v>
      </c>
      <c r="BF124" s="125">
        <f>IF(N124="snížená",J124,0)</f>
        <v>0</v>
      </c>
      <c r="BG124" s="125">
        <f>IF(N124="zákl. přenesená",J124,0)</f>
        <v>0</v>
      </c>
      <c r="BH124" s="125">
        <f>IF(N124="sníž. přenesená",J124,0)</f>
        <v>0</v>
      </c>
      <c r="BI124" s="125">
        <f>IF(N124="nulová",J124,0)</f>
        <v>0</v>
      </c>
      <c r="BJ124" s="14" t="s">
        <v>78</v>
      </c>
      <c r="BK124" s="125">
        <f>ROUND(I124*H124,2)</f>
        <v>0</v>
      </c>
      <c r="BL124" s="14" t="s">
        <v>120</v>
      </c>
      <c r="BM124" s="14" t="s">
        <v>675</v>
      </c>
    </row>
    <row r="125" spans="2:65" s="11" customFormat="1" ht="11.25" x14ac:dyDescent="0.2">
      <c r="B125" s="164"/>
      <c r="D125" s="126" t="s">
        <v>231</v>
      </c>
      <c r="E125" s="165" t="s">
        <v>1</v>
      </c>
      <c r="F125" s="166" t="s">
        <v>676</v>
      </c>
      <c r="H125" s="167">
        <v>32.155000000000001</v>
      </c>
      <c r="I125" s="168"/>
      <c r="L125" s="164"/>
      <c r="M125" s="169"/>
      <c r="T125" s="170"/>
      <c r="AT125" s="165" t="s">
        <v>231</v>
      </c>
      <c r="AU125" s="165" t="s">
        <v>80</v>
      </c>
      <c r="AV125" s="11" t="s">
        <v>80</v>
      </c>
      <c r="AW125" s="11" t="s">
        <v>32</v>
      </c>
      <c r="AX125" s="11" t="s">
        <v>78</v>
      </c>
      <c r="AY125" s="165" t="s">
        <v>119</v>
      </c>
    </row>
    <row r="126" spans="2:65" s="1" customFormat="1" ht="16.5" customHeight="1" x14ac:dyDescent="0.2">
      <c r="B126" s="28"/>
      <c r="C126" s="113" t="s">
        <v>8</v>
      </c>
      <c r="D126" s="113" t="s">
        <v>114</v>
      </c>
      <c r="E126" s="114" t="s">
        <v>677</v>
      </c>
      <c r="F126" s="115" t="s">
        <v>678</v>
      </c>
      <c r="G126" s="116" t="s">
        <v>298</v>
      </c>
      <c r="H126" s="117">
        <v>4.8</v>
      </c>
      <c r="I126" s="118"/>
      <c r="J126" s="119">
        <f>ROUND(I126*H126,2)</f>
        <v>0</v>
      </c>
      <c r="K126" s="115" t="s">
        <v>229</v>
      </c>
      <c r="L126" s="120"/>
      <c r="M126" s="121" t="s">
        <v>1</v>
      </c>
      <c r="N126" s="122" t="s">
        <v>41</v>
      </c>
      <c r="P126" s="123">
        <f>O126*H126</f>
        <v>0</v>
      </c>
      <c r="Q126" s="123">
        <v>1</v>
      </c>
      <c r="R126" s="123">
        <f>Q126*H126</f>
        <v>4.8</v>
      </c>
      <c r="S126" s="123">
        <v>0</v>
      </c>
      <c r="T126" s="124">
        <f>S126*H126</f>
        <v>0</v>
      </c>
      <c r="AR126" s="14" t="s">
        <v>118</v>
      </c>
      <c r="AT126" s="14" t="s">
        <v>114</v>
      </c>
      <c r="AU126" s="14" t="s">
        <v>80</v>
      </c>
      <c r="AY126" s="14" t="s">
        <v>119</v>
      </c>
      <c r="BE126" s="125">
        <f>IF(N126="základní",J126,0)</f>
        <v>0</v>
      </c>
      <c r="BF126" s="125">
        <f>IF(N126="snížená",J126,0)</f>
        <v>0</v>
      </c>
      <c r="BG126" s="125">
        <f>IF(N126="zákl. přenesená",J126,0)</f>
        <v>0</v>
      </c>
      <c r="BH126" s="125">
        <f>IF(N126="sníž. přenesená",J126,0)</f>
        <v>0</v>
      </c>
      <c r="BI126" s="125">
        <f>IF(N126="nulová",J126,0)</f>
        <v>0</v>
      </c>
      <c r="BJ126" s="14" t="s">
        <v>78</v>
      </c>
      <c r="BK126" s="125">
        <f>ROUND(I126*H126,2)</f>
        <v>0</v>
      </c>
      <c r="BL126" s="14" t="s">
        <v>120</v>
      </c>
      <c r="BM126" s="14" t="s">
        <v>679</v>
      </c>
    </row>
    <row r="127" spans="2:65" s="11" customFormat="1" ht="11.25" x14ac:dyDescent="0.2">
      <c r="B127" s="164"/>
      <c r="D127" s="126" t="s">
        <v>231</v>
      </c>
      <c r="E127" s="165" t="s">
        <v>1</v>
      </c>
      <c r="F127" s="166" t="s">
        <v>680</v>
      </c>
      <c r="H127" s="167">
        <v>4.8</v>
      </c>
      <c r="I127" s="168"/>
      <c r="L127" s="164"/>
      <c r="M127" s="169"/>
      <c r="T127" s="170"/>
      <c r="AT127" s="165" t="s">
        <v>231</v>
      </c>
      <c r="AU127" s="165" t="s">
        <v>80</v>
      </c>
      <c r="AV127" s="11" t="s">
        <v>80</v>
      </c>
      <c r="AW127" s="11" t="s">
        <v>32</v>
      </c>
      <c r="AX127" s="11" t="s">
        <v>78</v>
      </c>
      <c r="AY127" s="165" t="s">
        <v>119</v>
      </c>
    </row>
    <row r="128" spans="2:65" s="10" customFormat="1" ht="22.9" customHeight="1" x14ac:dyDescent="0.2">
      <c r="B128" s="143"/>
      <c r="D128" s="144" t="s">
        <v>69</v>
      </c>
      <c r="E128" s="153" t="s">
        <v>80</v>
      </c>
      <c r="F128" s="153" t="s">
        <v>316</v>
      </c>
      <c r="I128" s="146"/>
      <c r="J128" s="154">
        <f>BK128</f>
        <v>0</v>
      </c>
      <c r="L128" s="143"/>
      <c r="M128" s="148"/>
      <c r="P128" s="149">
        <f>SUM(P129:P146)</f>
        <v>0</v>
      </c>
      <c r="R128" s="149">
        <f>SUM(R129:R146)</f>
        <v>11.8749792</v>
      </c>
      <c r="T128" s="150">
        <f>SUM(T129:T146)</f>
        <v>0</v>
      </c>
      <c r="AR128" s="144" t="s">
        <v>78</v>
      </c>
      <c r="AT128" s="151" t="s">
        <v>69</v>
      </c>
      <c r="AU128" s="151" t="s">
        <v>78</v>
      </c>
      <c r="AY128" s="144" t="s">
        <v>119</v>
      </c>
      <c r="BK128" s="152">
        <f>SUM(BK129:BK146)</f>
        <v>0</v>
      </c>
    </row>
    <row r="129" spans="2:65" s="1" customFormat="1" ht="16.5" customHeight="1" x14ac:dyDescent="0.2">
      <c r="B129" s="28"/>
      <c r="C129" s="155" t="s">
        <v>177</v>
      </c>
      <c r="D129" s="155" t="s">
        <v>225</v>
      </c>
      <c r="E129" s="156" t="s">
        <v>681</v>
      </c>
      <c r="F129" s="157" t="s">
        <v>682</v>
      </c>
      <c r="G129" s="158" t="s">
        <v>260</v>
      </c>
      <c r="H129" s="159">
        <v>1.5840000000000001</v>
      </c>
      <c r="I129" s="160"/>
      <c r="J129" s="161">
        <f>ROUND(I129*H129,2)</f>
        <v>0</v>
      </c>
      <c r="K129" s="157" t="s">
        <v>229</v>
      </c>
      <c r="L129" s="28"/>
      <c r="M129" s="162" t="s">
        <v>1</v>
      </c>
      <c r="N129" s="163" t="s">
        <v>41</v>
      </c>
      <c r="P129" s="123">
        <f>O129*H129</f>
        <v>0</v>
      </c>
      <c r="Q129" s="123">
        <v>1.98</v>
      </c>
      <c r="R129" s="123">
        <f>Q129*H129</f>
        <v>3.13632</v>
      </c>
      <c r="S129" s="123">
        <v>0</v>
      </c>
      <c r="T129" s="124">
        <f>S129*H129</f>
        <v>0</v>
      </c>
      <c r="AR129" s="14" t="s">
        <v>120</v>
      </c>
      <c r="AT129" s="14" t="s">
        <v>225</v>
      </c>
      <c r="AU129" s="14" t="s">
        <v>80</v>
      </c>
      <c r="AY129" s="14" t="s">
        <v>119</v>
      </c>
      <c r="BE129" s="125">
        <f>IF(N129="základní",J129,0)</f>
        <v>0</v>
      </c>
      <c r="BF129" s="125">
        <f>IF(N129="snížená",J129,0)</f>
        <v>0</v>
      </c>
      <c r="BG129" s="125">
        <f>IF(N129="zákl. přenesená",J129,0)</f>
        <v>0</v>
      </c>
      <c r="BH129" s="125">
        <f>IF(N129="sníž. přenesená",J129,0)</f>
        <v>0</v>
      </c>
      <c r="BI129" s="125">
        <f>IF(N129="nulová",J129,0)</f>
        <v>0</v>
      </c>
      <c r="BJ129" s="14" t="s">
        <v>78</v>
      </c>
      <c r="BK129" s="125">
        <f>ROUND(I129*H129,2)</f>
        <v>0</v>
      </c>
      <c r="BL129" s="14" t="s">
        <v>120</v>
      </c>
      <c r="BM129" s="14" t="s">
        <v>683</v>
      </c>
    </row>
    <row r="130" spans="2:65" s="11" customFormat="1" ht="11.25" x14ac:dyDescent="0.2">
      <c r="B130" s="164"/>
      <c r="D130" s="126" t="s">
        <v>231</v>
      </c>
      <c r="E130" s="165" t="s">
        <v>601</v>
      </c>
      <c r="F130" s="166" t="s">
        <v>684</v>
      </c>
      <c r="H130" s="167">
        <v>1.5840000000000001</v>
      </c>
      <c r="I130" s="168"/>
      <c r="L130" s="164"/>
      <c r="M130" s="169"/>
      <c r="T130" s="170"/>
      <c r="AT130" s="165" t="s">
        <v>231</v>
      </c>
      <c r="AU130" s="165" t="s">
        <v>80</v>
      </c>
      <c r="AV130" s="11" t="s">
        <v>80</v>
      </c>
      <c r="AW130" s="11" t="s">
        <v>32</v>
      </c>
      <c r="AX130" s="11" t="s">
        <v>78</v>
      </c>
      <c r="AY130" s="165" t="s">
        <v>119</v>
      </c>
    </row>
    <row r="131" spans="2:65" s="1" customFormat="1" ht="16.5" customHeight="1" x14ac:dyDescent="0.2">
      <c r="B131" s="28"/>
      <c r="C131" s="155" t="s">
        <v>181</v>
      </c>
      <c r="D131" s="155" t="s">
        <v>225</v>
      </c>
      <c r="E131" s="156" t="s">
        <v>685</v>
      </c>
      <c r="F131" s="157" t="s">
        <v>686</v>
      </c>
      <c r="G131" s="158" t="s">
        <v>253</v>
      </c>
      <c r="H131" s="159">
        <v>19.8</v>
      </c>
      <c r="I131" s="160"/>
      <c r="J131" s="161">
        <f>ROUND(I131*H131,2)</f>
        <v>0</v>
      </c>
      <c r="K131" s="157" t="s">
        <v>687</v>
      </c>
      <c r="L131" s="28"/>
      <c r="M131" s="162" t="s">
        <v>1</v>
      </c>
      <c r="N131" s="163" t="s">
        <v>41</v>
      </c>
      <c r="P131" s="123">
        <f>O131*H131</f>
        <v>0</v>
      </c>
      <c r="Q131" s="123">
        <v>3.0000000000000001E-5</v>
      </c>
      <c r="R131" s="123">
        <f>Q131*H131</f>
        <v>5.9400000000000002E-4</v>
      </c>
      <c r="S131" s="123">
        <v>0</v>
      </c>
      <c r="T131" s="124">
        <f>S131*H131</f>
        <v>0</v>
      </c>
      <c r="AR131" s="14" t="s">
        <v>120</v>
      </c>
      <c r="AT131" s="14" t="s">
        <v>225</v>
      </c>
      <c r="AU131" s="14" t="s">
        <v>80</v>
      </c>
      <c r="AY131" s="14" t="s">
        <v>119</v>
      </c>
      <c r="BE131" s="125">
        <f>IF(N131="základní",J131,0)</f>
        <v>0</v>
      </c>
      <c r="BF131" s="125">
        <f>IF(N131="snížená",J131,0)</f>
        <v>0</v>
      </c>
      <c r="BG131" s="125">
        <f>IF(N131="zákl. přenesená",J131,0)</f>
        <v>0</v>
      </c>
      <c r="BH131" s="125">
        <f>IF(N131="sníž. přenesená",J131,0)</f>
        <v>0</v>
      </c>
      <c r="BI131" s="125">
        <f>IF(N131="nulová",J131,0)</f>
        <v>0</v>
      </c>
      <c r="BJ131" s="14" t="s">
        <v>78</v>
      </c>
      <c r="BK131" s="125">
        <f>ROUND(I131*H131,2)</f>
        <v>0</v>
      </c>
      <c r="BL131" s="14" t="s">
        <v>120</v>
      </c>
      <c r="BM131" s="14" t="s">
        <v>688</v>
      </c>
    </row>
    <row r="132" spans="2:65" s="11" customFormat="1" ht="11.25" x14ac:dyDescent="0.2">
      <c r="B132" s="164"/>
      <c r="D132" s="126" t="s">
        <v>231</v>
      </c>
      <c r="E132" s="165" t="s">
        <v>1</v>
      </c>
      <c r="F132" s="166" t="s">
        <v>689</v>
      </c>
      <c r="H132" s="167">
        <v>19.8</v>
      </c>
      <c r="I132" s="168"/>
      <c r="L132" s="164"/>
      <c r="M132" s="169"/>
      <c r="T132" s="170"/>
      <c r="AT132" s="165" t="s">
        <v>231</v>
      </c>
      <c r="AU132" s="165" t="s">
        <v>80</v>
      </c>
      <c r="AV132" s="11" t="s">
        <v>80</v>
      </c>
      <c r="AW132" s="11" t="s">
        <v>32</v>
      </c>
      <c r="AX132" s="11" t="s">
        <v>78</v>
      </c>
      <c r="AY132" s="165" t="s">
        <v>119</v>
      </c>
    </row>
    <row r="133" spans="2:65" s="1" customFormat="1" ht="16.5" customHeight="1" x14ac:dyDescent="0.2">
      <c r="B133" s="28"/>
      <c r="C133" s="155" t="s">
        <v>185</v>
      </c>
      <c r="D133" s="155" t="s">
        <v>225</v>
      </c>
      <c r="E133" s="156" t="s">
        <v>690</v>
      </c>
      <c r="F133" s="157" t="s">
        <v>691</v>
      </c>
      <c r="G133" s="158" t="s">
        <v>253</v>
      </c>
      <c r="H133" s="159">
        <v>5.43</v>
      </c>
      <c r="I133" s="160"/>
      <c r="J133" s="161">
        <f>ROUND(I133*H133,2)</f>
        <v>0</v>
      </c>
      <c r="K133" s="157" t="s">
        <v>687</v>
      </c>
      <c r="L133" s="28"/>
      <c r="M133" s="162" t="s">
        <v>1</v>
      </c>
      <c r="N133" s="163" t="s">
        <v>41</v>
      </c>
      <c r="P133" s="123">
        <f>O133*H133</f>
        <v>0</v>
      </c>
      <c r="Q133" s="123">
        <v>2.4639999999999999E-2</v>
      </c>
      <c r="R133" s="123">
        <f>Q133*H133</f>
        <v>0.13379519999999998</v>
      </c>
      <c r="S133" s="123">
        <v>0</v>
      </c>
      <c r="T133" s="124">
        <f>S133*H133</f>
        <v>0</v>
      </c>
      <c r="AR133" s="14" t="s">
        <v>120</v>
      </c>
      <c r="AT133" s="14" t="s">
        <v>225</v>
      </c>
      <c r="AU133" s="14" t="s">
        <v>80</v>
      </c>
      <c r="AY133" s="14" t="s">
        <v>119</v>
      </c>
      <c r="BE133" s="125">
        <f>IF(N133="základní",J133,0)</f>
        <v>0</v>
      </c>
      <c r="BF133" s="125">
        <f>IF(N133="snížená",J133,0)</f>
        <v>0</v>
      </c>
      <c r="BG133" s="125">
        <f>IF(N133="zákl. přenesená",J133,0)</f>
        <v>0</v>
      </c>
      <c r="BH133" s="125">
        <f>IF(N133="sníž. přenesená",J133,0)</f>
        <v>0</v>
      </c>
      <c r="BI133" s="125">
        <f>IF(N133="nulová",J133,0)</f>
        <v>0</v>
      </c>
      <c r="BJ133" s="14" t="s">
        <v>78</v>
      </c>
      <c r="BK133" s="125">
        <f>ROUND(I133*H133,2)</f>
        <v>0</v>
      </c>
      <c r="BL133" s="14" t="s">
        <v>120</v>
      </c>
      <c r="BM133" s="14" t="s">
        <v>692</v>
      </c>
    </row>
    <row r="134" spans="2:65" s="11" customFormat="1" ht="11.25" x14ac:dyDescent="0.2">
      <c r="B134" s="164"/>
      <c r="D134" s="126" t="s">
        <v>231</v>
      </c>
      <c r="E134" s="165" t="s">
        <v>1</v>
      </c>
      <c r="F134" s="166" t="s">
        <v>693</v>
      </c>
      <c r="H134" s="167">
        <v>5.43</v>
      </c>
      <c r="I134" s="168"/>
      <c r="L134" s="164"/>
      <c r="M134" s="169"/>
      <c r="T134" s="170"/>
      <c r="AT134" s="165" t="s">
        <v>231</v>
      </c>
      <c r="AU134" s="165" t="s">
        <v>80</v>
      </c>
      <c r="AV134" s="11" t="s">
        <v>80</v>
      </c>
      <c r="AW134" s="11" t="s">
        <v>32</v>
      </c>
      <c r="AX134" s="11" t="s">
        <v>78</v>
      </c>
      <c r="AY134" s="165" t="s">
        <v>119</v>
      </c>
    </row>
    <row r="135" spans="2:65" s="1" customFormat="1" ht="16.5" customHeight="1" x14ac:dyDescent="0.2">
      <c r="B135" s="28"/>
      <c r="C135" s="113" t="s">
        <v>189</v>
      </c>
      <c r="D135" s="113" t="s">
        <v>114</v>
      </c>
      <c r="E135" s="114" t="s">
        <v>694</v>
      </c>
      <c r="F135" s="115" t="s">
        <v>695</v>
      </c>
      <c r="G135" s="116" t="s">
        <v>373</v>
      </c>
      <c r="H135" s="117">
        <v>6</v>
      </c>
      <c r="I135" s="118"/>
      <c r="J135" s="119">
        <f t="shared" ref="J135:J140" si="0">ROUND(I135*H135,2)</f>
        <v>0</v>
      </c>
      <c r="K135" s="115" t="s">
        <v>687</v>
      </c>
      <c r="L135" s="120"/>
      <c r="M135" s="121" t="s">
        <v>1</v>
      </c>
      <c r="N135" s="122" t="s">
        <v>41</v>
      </c>
      <c r="P135" s="123">
        <f t="shared" ref="P135:P140" si="1">O135*H135</f>
        <v>0</v>
      </c>
      <c r="Q135" s="123">
        <v>0.50600000000000001</v>
      </c>
      <c r="R135" s="123">
        <f t="shared" ref="R135:R140" si="2">Q135*H135</f>
        <v>3.036</v>
      </c>
      <c r="S135" s="123">
        <v>0</v>
      </c>
      <c r="T135" s="124">
        <f t="shared" ref="T135:T140" si="3">S135*H135</f>
        <v>0</v>
      </c>
      <c r="AR135" s="14" t="s">
        <v>118</v>
      </c>
      <c r="AT135" s="14" t="s">
        <v>114</v>
      </c>
      <c r="AU135" s="14" t="s">
        <v>80</v>
      </c>
      <c r="AY135" s="14" t="s">
        <v>119</v>
      </c>
      <c r="BE135" s="125">
        <f t="shared" ref="BE135:BE140" si="4">IF(N135="základní",J135,0)</f>
        <v>0</v>
      </c>
      <c r="BF135" s="125">
        <f t="shared" ref="BF135:BF140" si="5">IF(N135="snížená",J135,0)</f>
        <v>0</v>
      </c>
      <c r="BG135" s="125">
        <f t="shared" ref="BG135:BG140" si="6">IF(N135="zákl. přenesená",J135,0)</f>
        <v>0</v>
      </c>
      <c r="BH135" s="125">
        <f t="shared" ref="BH135:BH140" si="7">IF(N135="sníž. přenesená",J135,0)</f>
        <v>0</v>
      </c>
      <c r="BI135" s="125">
        <f t="shared" ref="BI135:BI140" si="8">IF(N135="nulová",J135,0)</f>
        <v>0</v>
      </c>
      <c r="BJ135" s="14" t="s">
        <v>78</v>
      </c>
      <c r="BK135" s="125">
        <f t="shared" ref="BK135:BK140" si="9">ROUND(I135*H135,2)</f>
        <v>0</v>
      </c>
      <c r="BL135" s="14" t="s">
        <v>120</v>
      </c>
      <c r="BM135" s="14" t="s">
        <v>696</v>
      </c>
    </row>
    <row r="136" spans="2:65" s="1" customFormat="1" ht="16.5" customHeight="1" x14ac:dyDescent="0.2">
      <c r="B136" s="28"/>
      <c r="C136" s="113" t="s">
        <v>193</v>
      </c>
      <c r="D136" s="113" t="s">
        <v>114</v>
      </c>
      <c r="E136" s="114" t="s">
        <v>697</v>
      </c>
      <c r="F136" s="115" t="s">
        <v>698</v>
      </c>
      <c r="G136" s="116" t="s">
        <v>373</v>
      </c>
      <c r="H136" s="117">
        <v>3</v>
      </c>
      <c r="I136" s="118"/>
      <c r="J136" s="119">
        <f t="shared" si="0"/>
        <v>0</v>
      </c>
      <c r="K136" s="115" t="s">
        <v>687</v>
      </c>
      <c r="L136" s="120"/>
      <c r="M136" s="121" t="s">
        <v>1</v>
      </c>
      <c r="N136" s="122" t="s">
        <v>41</v>
      </c>
      <c r="P136" s="123">
        <f t="shared" si="1"/>
        <v>0</v>
      </c>
      <c r="Q136" s="123">
        <v>0.54800000000000004</v>
      </c>
      <c r="R136" s="123">
        <f t="shared" si="2"/>
        <v>1.6440000000000001</v>
      </c>
      <c r="S136" s="123">
        <v>0</v>
      </c>
      <c r="T136" s="124">
        <f t="shared" si="3"/>
        <v>0</v>
      </c>
      <c r="AR136" s="14" t="s">
        <v>118</v>
      </c>
      <c r="AT136" s="14" t="s">
        <v>114</v>
      </c>
      <c r="AU136" s="14" t="s">
        <v>80</v>
      </c>
      <c r="AY136" s="14" t="s">
        <v>119</v>
      </c>
      <c r="BE136" s="125">
        <f t="shared" si="4"/>
        <v>0</v>
      </c>
      <c r="BF136" s="125">
        <f t="shared" si="5"/>
        <v>0</v>
      </c>
      <c r="BG136" s="125">
        <f t="shared" si="6"/>
        <v>0</v>
      </c>
      <c r="BH136" s="125">
        <f t="shared" si="7"/>
        <v>0</v>
      </c>
      <c r="BI136" s="125">
        <f t="shared" si="8"/>
        <v>0</v>
      </c>
      <c r="BJ136" s="14" t="s">
        <v>78</v>
      </c>
      <c r="BK136" s="125">
        <f t="shared" si="9"/>
        <v>0</v>
      </c>
      <c r="BL136" s="14" t="s">
        <v>120</v>
      </c>
      <c r="BM136" s="14" t="s">
        <v>699</v>
      </c>
    </row>
    <row r="137" spans="2:65" s="1" customFormat="1" ht="16.5" customHeight="1" x14ac:dyDescent="0.2">
      <c r="B137" s="28"/>
      <c r="C137" s="113" t="s">
        <v>7</v>
      </c>
      <c r="D137" s="113" t="s">
        <v>114</v>
      </c>
      <c r="E137" s="114" t="s">
        <v>700</v>
      </c>
      <c r="F137" s="115" t="s">
        <v>701</v>
      </c>
      <c r="G137" s="116" t="s">
        <v>373</v>
      </c>
      <c r="H137" s="117">
        <v>1</v>
      </c>
      <c r="I137" s="118"/>
      <c r="J137" s="119">
        <f t="shared" si="0"/>
        <v>0</v>
      </c>
      <c r="K137" s="115" t="s">
        <v>1</v>
      </c>
      <c r="L137" s="120"/>
      <c r="M137" s="121" t="s">
        <v>1</v>
      </c>
      <c r="N137" s="122" t="s">
        <v>41</v>
      </c>
      <c r="P137" s="123">
        <f t="shared" si="1"/>
        <v>0</v>
      </c>
      <c r="Q137" s="123">
        <v>5.0999999999999997E-2</v>
      </c>
      <c r="R137" s="123">
        <f t="shared" si="2"/>
        <v>5.0999999999999997E-2</v>
      </c>
      <c r="S137" s="123">
        <v>0</v>
      </c>
      <c r="T137" s="124">
        <f t="shared" si="3"/>
        <v>0</v>
      </c>
      <c r="AR137" s="14" t="s">
        <v>118</v>
      </c>
      <c r="AT137" s="14" t="s">
        <v>114</v>
      </c>
      <c r="AU137" s="14" t="s">
        <v>80</v>
      </c>
      <c r="AY137" s="14" t="s">
        <v>119</v>
      </c>
      <c r="BE137" s="125">
        <f t="shared" si="4"/>
        <v>0</v>
      </c>
      <c r="BF137" s="125">
        <f t="shared" si="5"/>
        <v>0</v>
      </c>
      <c r="BG137" s="125">
        <f t="shared" si="6"/>
        <v>0</v>
      </c>
      <c r="BH137" s="125">
        <f t="shared" si="7"/>
        <v>0</v>
      </c>
      <c r="BI137" s="125">
        <f t="shared" si="8"/>
        <v>0</v>
      </c>
      <c r="BJ137" s="14" t="s">
        <v>78</v>
      </c>
      <c r="BK137" s="125">
        <f t="shared" si="9"/>
        <v>0</v>
      </c>
      <c r="BL137" s="14" t="s">
        <v>120</v>
      </c>
      <c r="BM137" s="14" t="s">
        <v>702</v>
      </c>
    </row>
    <row r="138" spans="2:65" s="1" customFormat="1" ht="16.5" customHeight="1" x14ac:dyDescent="0.2">
      <c r="B138" s="28"/>
      <c r="C138" s="113" t="s">
        <v>330</v>
      </c>
      <c r="D138" s="113" t="s">
        <v>114</v>
      </c>
      <c r="E138" s="114" t="s">
        <v>703</v>
      </c>
      <c r="F138" s="115" t="s">
        <v>704</v>
      </c>
      <c r="G138" s="116" t="s">
        <v>373</v>
      </c>
      <c r="H138" s="117">
        <v>1</v>
      </c>
      <c r="I138" s="118"/>
      <c r="J138" s="119">
        <f t="shared" si="0"/>
        <v>0</v>
      </c>
      <c r="K138" s="115" t="s">
        <v>1</v>
      </c>
      <c r="L138" s="120"/>
      <c r="M138" s="121" t="s">
        <v>1</v>
      </c>
      <c r="N138" s="122" t="s">
        <v>41</v>
      </c>
      <c r="P138" s="123">
        <f t="shared" si="1"/>
        <v>0</v>
      </c>
      <c r="Q138" s="123">
        <v>5.2999999999999999E-2</v>
      </c>
      <c r="R138" s="123">
        <f t="shared" si="2"/>
        <v>5.2999999999999999E-2</v>
      </c>
      <c r="S138" s="123">
        <v>0</v>
      </c>
      <c r="T138" s="124">
        <f t="shared" si="3"/>
        <v>0</v>
      </c>
      <c r="AR138" s="14" t="s">
        <v>118</v>
      </c>
      <c r="AT138" s="14" t="s">
        <v>114</v>
      </c>
      <c r="AU138" s="14" t="s">
        <v>80</v>
      </c>
      <c r="AY138" s="14" t="s">
        <v>119</v>
      </c>
      <c r="BE138" s="125">
        <f t="shared" si="4"/>
        <v>0</v>
      </c>
      <c r="BF138" s="125">
        <f t="shared" si="5"/>
        <v>0</v>
      </c>
      <c r="BG138" s="125">
        <f t="shared" si="6"/>
        <v>0</v>
      </c>
      <c r="BH138" s="125">
        <f t="shared" si="7"/>
        <v>0</v>
      </c>
      <c r="BI138" s="125">
        <f t="shared" si="8"/>
        <v>0</v>
      </c>
      <c r="BJ138" s="14" t="s">
        <v>78</v>
      </c>
      <c r="BK138" s="125">
        <f t="shared" si="9"/>
        <v>0</v>
      </c>
      <c r="BL138" s="14" t="s">
        <v>120</v>
      </c>
      <c r="BM138" s="14" t="s">
        <v>705</v>
      </c>
    </row>
    <row r="139" spans="2:65" s="1" customFormat="1" ht="16.5" customHeight="1" x14ac:dyDescent="0.2">
      <c r="B139" s="28"/>
      <c r="C139" s="113" t="s">
        <v>335</v>
      </c>
      <c r="D139" s="113" t="s">
        <v>114</v>
      </c>
      <c r="E139" s="114" t="s">
        <v>706</v>
      </c>
      <c r="F139" s="115" t="s">
        <v>707</v>
      </c>
      <c r="G139" s="116" t="s">
        <v>373</v>
      </c>
      <c r="H139" s="117">
        <v>3</v>
      </c>
      <c r="I139" s="118"/>
      <c r="J139" s="119">
        <f t="shared" si="0"/>
        <v>0</v>
      </c>
      <c r="K139" s="115" t="s">
        <v>229</v>
      </c>
      <c r="L139" s="120"/>
      <c r="M139" s="121" t="s">
        <v>1</v>
      </c>
      <c r="N139" s="122" t="s">
        <v>41</v>
      </c>
      <c r="P139" s="123">
        <f t="shared" si="1"/>
        <v>0</v>
      </c>
      <c r="Q139" s="123">
        <v>3.1E-2</v>
      </c>
      <c r="R139" s="123">
        <f t="shared" si="2"/>
        <v>9.2999999999999999E-2</v>
      </c>
      <c r="S139" s="123">
        <v>0</v>
      </c>
      <c r="T139" s="124">
        <f t="shared" si="3"/>
        <v>0</v>
      </c>
      <c r="AR139" s="14" t="s">
        <v>118</v>
      </c>
      <c r="AT139" s="14" t="s">
        <v>114</v>
      </c>
      <c r="AU139" s="14" t="s">
        <v>80</v>
      </c>
      <c r="AY139" s="14" t="s">
        <v>119</v>
      </c>
      <c r="BE139" s="125">
        <f t="shared" si="4"/>
        <v>0</v>
      </c>
      <c r="BF139" s="125">
        <f t="shared" si="5"/>
        <v>0</v>
      </c>
      <c r="BG139" s="125">
        <f t="shared" si="6"/>
        <v>0</v>
      </c>
      <c r="BH139" s="125">
        <f t="shared" si="7"/>
        <v>0</v>
      </c>
      <c r="BI139" s="125">
        <f t="shared" si="8"/>
        <v>0</v>
      </c>
      <c r="BJ139" s="14" t="s">
        <v>78</v>
      </c>
      <c r="BK139" s="125">
        <f t="shared" si="9"/>
        <v>0</v>
      </c>
      <c r="BL139" s="14" t="s">
        <v>120</v>
      </c>
      <c r="BM139" s="14" t="s">
        <v>708</v>
      </c>
    </row>
    <row r="140" spans="2:65" s="1" customFormat="1" ht="16.5" customHeight="1" x14ac:dyDescent="0.2">
      <c r="B140" s="28"/>
      <c r="C140" s="155" t="s">
        <v>343</v>
      </c>
      <c r="D140" s="155" t="s">
        <v>225</v>
      </c>
      <c r="E140" s="156" t="s">
        <v>709</v>
      </c>
      <c r="F140" s="157" t="s">
        <v>710</v>
      </c>
      <c r="G140" s="158" t="s">
        <v>253</v>
      </c>
      <c r="H140" s="159">
        <v>15</v>
      </c>
      <c r="I140" s="160"/>
      <c r="J140" s="161">
        <f t="shared" si="0"/>
        <v>0</v>
      </c>
      <c r="K140" s="157" t="s">
        <v>229</v>
      </c>
      <c r="L140" s="28"/>
      <c r="M140" s="162" t="s">
        <v>1</v>
      </c>
      <c r="N140" s="163" t="s">
        <v>41</v>
      </c>
      <c r="P140" s="123">
        <f t="shared" si="1"/>
        <v>0</v>
      </c>
      <c r="Q140" s="123">
        <v>0</v>
      </c>
      <c r="R140" s="123">
        <f t="shared" si="2"/>
        <v>0</v>
      </c>
      <c r="S140" s="123">
        <v>0</v>
      </c>
      <c r="T140" s="124">
        <f t="shared" si="3"/>
        <v>0</v>
      </c>
      <c r="AR140" s="14" t="s">
        <v>120</v>
      </c>
      <c r="AT140" s="14" t="s">
        <v>225</v>
      </c>
      <c r="AU140" s="14" t="s">
        <v>80</v>
      </c>
      <c r="AY140" s="14" t="s">
        <v>119</v>
      </c>
      <c r="BE140" s="125">
        <f t="shared" si="4"/>
        <v>0</v>
      </c>
      <c r="BF140" s="125">
        <f t="shared" si="5"/>
        <v>0</v>
      </c>
      <c r="BG140" s="125">
        <f t="shared" si="6"/>
        <v>0</v>
      </c>
      <c r="BH140" s="125">
        <f t="shared" si="7"/>
        <v>0</v>
      </c>
      <c r="BI140" s="125">
        <f t="shared" si="8"/>
        <v>0</v>
      </c>
      <c r="BJ140" s="14" t="s">
        <v>78</v>
      </c>
      <c r="BK140" s="125">
        <f t="shared" si="9"/>
        <v>0</v>
      </c>
      <c r="BL140" s="14" t="s">
        <v>120</v>
      </c>
      <c r="BM140" s="14" t="s">
        <v>711</v>
      </c>
    </row>
    <row r="141" spans="2:65" s="11" customFormat="1" ht="11.25" x14ac:dyDescent="0.2">
      <c r="B141" s="164"/>
      <c r="D141" s="126" t="s">
        <v>231</v>
      </c>
      <c r="E141" s="165" t="s">
        <v>1</v>
      </c>
      <c r="F141" s="166" t="s">
        <v>712</v>
      </c>
      <c r="H141" s="167">
        <v>15</v>
      </c>
      <c r="I141" s="168"/>
      <c r="L141" s="164"/>
      <c r="M141" s="169"/>
      <c r="T141" s="170"/>
      <c r="AT141" s="165" t="s">
        <v>231</v>
      </c>
      <c r="AU141" s="165" t="s">
        <v>80</v>
      </c>
      <c r="AV141" s="11" t="s">
        <v>80</v>
      </c>
      <c r="AW141" s="11" t="s">
        <v>32</v>
      </c>
      <c r="AX141" s="11" t="s">
        <v>78</v>
      </c>
      <c r="AY141" s="165" t="s">
        <v>119</v>
      </c>
    </row>
    <row r="142" spans="2:65" s="1" customFormat="1" ht="16.5" customHeight="1" x14ac:dyDescent="0.2">
      <c r="B142" s="28"/>
      <c r="C142" s="155" t="s">
        <v>348</v>
      </c>
      <c r="D142" s="155" t="s">
        <v>225</v>
      </c>
      <c r="E142" s="156" t="s">
        <v>713</v>
      </c>
      <c r="F142" s="157" t="s">
        <v>714</v>
      </c>
      <c r="G142" s="158" t="s">
        <v>253</v>
      </c>
      <c r="H142" s="159">
        <v>3</v>
      </c>
      <c r="I142" s="160"/>
      <c r="J142" s="161">
        <f>ROUND(I142*H142,2)</f>
        <v>0</v>
      </c>
      <c r="K142" s="157" t="s">
        <v>1</v>
      </c>
      <c r="L142" s="28"/>
      <c r="M142" s="162" t="s">
        <v>1</v>
      </c>
      <c r="N142" s="163" t="s">
        <v>41</v>
      </c>
      <c r="P142" s="123">
        <f>O142*H142</f>
        <v>0</v>
      </c>
      <c r="Q142" s="123">
        <v>0</v>
      </c>
      <c r="R142" s="123">
        <f>Q142*H142</f>
        <v>0</v>
      </c>
      <c r="S142" s="123">
        <v>0</v>
      </c>
      <c r="T142" s="124">
        <f>S142*H142</f>
        <v>0</v>
      </c>
      <c r="AR142" s="14" t="s">
        <v>120</v>
      </c>
      <c r="AT142" s="14" t="s">
        <v>225</v>
      </c>
      <c r="AU142" s="14" t="s">
        <v>80</v>
      </c>
      <c r="AY142" s="14" t="s">
        <v>119</v>
      </c>
      <c r="BE142" s="125">
        <f>IF(N142="základní",J142,0)</f>
        <v>0</v>
      </c>
      <c r="BF142" s="125">
        <f>IF(N142="snížená",J142,0)</f>
        <v>0</v>
      </c>
      <c r="BG142" s="125">
        <f>IF(N142="zákl. přenesená",J142,0)</f>
        <v>0</v>
      </c>
      <c r="BH142" s="125">
        <f>IF(N142="sníž. přenesená",J142,0)</f>
        <v>0</v>
      </c>
      <c r="BI142" s="125">
        <f>IF(N142="nulová",J142,0)</f>
        <v>0</v>
      </c>
      <c r="BJ142" s="14" t="s">
        <v>78</v>
      </c>
      <c r="BK142" s="125">
        <f>ROUND(I142*H142,2)</f>
        <v>0</v>
      </c>
      <c r="BL142" s="14" t="s">
        <v>120</v>
      </c>
      <c r="BM142" s="14" t="s">
        <v>715</v>
      </c>
    </row>
    <row r="143" spans="2:65" s="11" customFormat="1" ht="11.25" x14ac:dyDescent="0.2">
      <c r="B143" s="164"/>
      <c r="D143" s="126" t="s">
        <v>231</v>
      </c>
      <c r="E143" s="165" t="s">
        <v>1</v>
      </c>
      <c r="F143" s="166" t="s">
        <v>716</v>
      </c>
      <c r="H143" s="167">
        <v>3</v>
      </c>
      <c r="I143" s="168"/>
      <c r="L143" s="164"/>
      <c r="M143" s="169"/>
      <c r="T143" s="170"/>
      <c r="AT143" s="165" t="s">
        <v>231</v>
      </c>
      <c r="AU143" s="165" t="s">
        <v>80</v>
      </c>
      <c r="AV143" s="11" t="s">
        <v>80</v>
      </c>
      <c r="AW143" s="11" t="s">
        <v>32</v>
      </c>
      <c r="AX143" s="11" t="s">
        <v>78</v>
      </c>
      <c r="AY143" s="165" t="s">
        <v>119</v>
      </c>
    </row>
    <row r="144" spans="2:65" s="1" customFormat="1" ht="16.5" customHeight="1" x14ac:dyDescent="0.2">
      <c r="B144" s="28"/>
      <c r="C144" s="113" t="s">
        <v>352</v>
      </c>
      <c r="D144" s="113" t="s">
        <v>114</v>
      </c>
      <c r="E144" s="114" t="s">
        <v>717</v>
      </c>
      <c r="F144" s="115" t="s">
        <v>718</v>
      </c>
      <c r="G144" s="116" t="s">
        <v>253</v>
      </c>
      <c r="H144" s="117">
        <v>4</v>
      </c>
      <c r="I144" s="118"/>
      <c r="J144" s="119">
        <f>ROUND(I144*H144,2)</f>
        <v>0</v>
      </c>
      <c r="K144" s="115" t="s">
        <v>687</v>
      </c>
      <c r="L144" s="120"/>
      <c r="M144" s="121" t="s">
        <v>1</v>
      </c>
      <c r="N144" s="122" t="s">
        <v>41</v>
      </c>
      <c r="P144" s="123">
        <f>O144*H144</f>
        <v>0</v>
      </c>
      <c r="Q144" s="123">
        <v>2.6800000000000001E-3</v>
      </c>
      <c r="R144" s="123">
        <f>Q144*H144</f>
        <v>1.072E-2</v>
      </c>
      <c r="S144" s="123">
        <v>0</v>
      </c>
      <c r="T144" s="124">
        <f>S144*H144</f>
        <v>0</v>
      </c>
      <c r="AR144" s="14" t="s">
        <v>118</v>
      </c>
      <c r="AT144" s="14" t="s">
        <v>114</v>
      </c>
      <c r="AU144" s="14" t="s">
        <v>80</v>
      </c>
      <c r="AY144" s="14" t="s">
        <v>119</v>
      </c>
      <c r="BE144" s="125">
        <f>IF(N144="základní",J144,0)</f>
        <v>0</v>
      </c>
      <c r="BF144" s="125">
        <f>IF(N144="snížená",J144,0)</f>
        <v>0</v>
      </c>
      <c r="BG144" s="125">
        <f>IF(N144="zákl. přenesená",J144,0)</f>
        <v>0</v>
      </c>
      <c r="BH144" s="125">
        <f>IF(N144="sníž. přenesená",J144,0)</f>
        <v>0</v>
      </c>
      <c r="BI144" s="125">
        <f>IF(N144="nulová",J144,0)</f>
        <v>0</v>
      </c>
      <c r="BJ144" s="14" t="s">
        <v>78</v>
      </c>
      <c r="BK144" s="125">
        <f>ROUND(I144*H144,2)</f>
        <v>0</v>
      </c>
      <c r="BL144" s="14" t="s">
        <v>120</v>
      </c>
      <c r="BM144" s="14" t="s">
        <v>719</v>
      </c>
    </row>
    <row r="145" spans="2:65" s="1" customFormat="1" ht="16.5" customHeight="1" x14ac:dyDescent="0.2">
      <c r="B145" s="28"/>
      <c r="C145" s="155" t="s">
        <v>356</v>
      </c>
      <c r="D145" s="155" t="s">
        <v>225</v>
      </c>
      <c r="E145" s="156" t="s">
        <v>720</v>
      </c>
      <c r="F145" s="157" t="s">
        <v>721</v>
      </c>
      <c r="G145" s="158" t="s">
        <v>260</v>
      </c>
      <c r="H145" s="159">
        <v>1.5</v>
      </c>
      <c r="I145" s="160"/>
      <c r="J145" s="161">
        <f>ROUND(I145*H145,2)</f>
        <v>0</v>
      </c>
      <c r="K145" s="157" t="s">
        <v>1</v>
      </c>
      <c r="L145" s="28"/>
      <c r="M145" s="162" t="s">
        <v>1</v>
      </c>
      <c r="N145" s="163" t="s">
        <v>41</v>
      </c>
      <c r="P145" s="123">
        <f>O145*H145</f>
        <v>0</v>
      </c>
      <c r="Q145" s="123">
        <v>2.4777</v>
      </c>
      <c r="R145" s="123">
        <f>Q145*H145</f>
        <v>3.7165499999999998</v>
      </c>
      <c r="S145" s="123">
        <v>0</v>
      </c>
      <c r="T145" s="124">
        <f>S145*H145</f>
        <v>0</v>
      </c>
      <c r="AR145" s="14" t="s">
        <v>120</v>
      </c>
      <c r="AT145" s="14" t="s">
        <v>225</v>
      </c>
      <c r="AU145" s="14" t="s">
        <v>80</v>
      </c>
      <c r="AY145" s="14" t="s">
        <v>119</v>
      </c>
      <c r="BE145" s="125">
        <f>IF(N145="základní",J145,0)</f>
        <v>0</v>
      </c>
      <c r="BF145" s="125">
        <f>IF(N145="snížená",J145,0)</f>
        <v>0</v>
      </c>
      <c r="BG145" s="125">
        <f>IF(N145="zákl. přenesená",J145,0)</f>
        <v>0</v>
      </c>
      <c r="BH145" s="125">
        <f>IF(N145="sníž. přenesená",J145,0)</f>
        <v>0</v>
      </c>
      <c r="BI145" s="125">
        <f>IF(N145="nulová",J145,0)</f>
        <v>0</v>
      </c>
      <c r="BJ145" s="14" t="s">
        <v>78</v>
      </c>
      <c r="BK145" s="125">
        <f>ROUND(I145*H145,2)</f>
        <v>0</v>
      </c>
      <c r="BL145" s="14" t="s">
        <v>120</v>
      </c>
      <c r="BM145" s="14" t="s">
        <v>722</v>
      </c>
    </row>
    <row r="146" spans="2:65" s="11" customFormat="1" ht="11.25" x14ac:dyDescent="0.2">
      <c r="B146" s="164"/>
      <c r="D146" s="126" t="s">
        <v>231</v>
      </c>
      <c r="E146" s="165" t="s">
        <v>1</v>
      </c>
      <c r="F146" s="166" t="s">
        <v>723</v>
      </c>
      <c r="H146" s="167">
        <v>1.5</v>
      </c>
      <c r="I146" s="168"/>
      <c r="L146" s="164"/>
      <c r="M146" s="169"/>
      <c r="T146" s="170"/>
      <c r="AT146" s="165" t="s">
        <v>231</v>
      </c>
      <c r="AU146" s="165" t="s">
        <v>80</v>
      </c>
      <c r="AV146" s="11" t="s">
        <v>80</v>
      </c>
      <c r="AW146" s="11" t="s">
        <v>32</v>
      </c>
      <c r="AX146" s="11" t="s">
        <v>78</v>
      </c>
      <c r="AY146" s="165" t="s">
        <v>119</v>
      </c>
    </row>
    <row r="147" spans="2:65" s="10" customFormat="1" ht="22.9" customHeight="1" x14ac:dyDescent="0.2">
      <c r="B147" s="143"/>
      <c r="D147" s="144" t="s">
        <v>69</v>
      </c>
      <c r="E147" s="153" t="s">
        <v>126</v>
      </c>
      <c r="F147" s="153" t="s">
        <v>724</v>
      </c>
      <c r="I147" s="146"/>
      <c r="J147" s="154">
        <f>BK147</f>
        <v>0</v>
      </c>
      <c r="L147" s="143"/>
      <c r="M147" s="148"/>
      <c r="P147" s="149">
        <f>P148</f>
        <v>0</v>
      </c>
      <c r="R147" s="149">
        <f>R148</f>
        <v>0</v>
      </c>
      <c r="T147" s="150">
        <f>T148</f>
        <v>0</v>
      </c>
      <c r="AR147" s="144" t="s">
        <v>78</v>
      </c>
      <c r="AT147" s="151" t="s">
        <v>69</v>
      </c>
      <c r="AU147" s="151" t="s">
        <v>78</v>
      </c>
      <c r="AY147" s="144" t="s">
        <v>119</v>
      </c>
      <c r="BK147" s="152">
        <f>BK148</f>
        <v>0</v>
      </c>
    </row>
    <row r="148" spans="2:65" s="1" customFormat="1" ht="16.5" customHeight="1" x14ac:dyDescent="0.2">
      <c r="B148" s="28"/>
      <c r="C148" s="155" t="s">
        <v>360</v>
      </c>
      <c r="D148" s="155" t="s">
        <v>225</v>
      </c>
      <c r="E148" s="156" t="s">
        <v>725</v>
      </c>
      <c r="F148" s="157" t="s">
        <v>726</v>
      </c>
      <c r="G148" s="158" t="s">
        <v>253</v>
      </c>
      <c r="H148" s="159">
        <v>16.2</v>
      </c>
      <c r="I148" s="160"/>
      <c r="J148" s="161">
        <f>ROUND(I148*H148,2)</f>
        <v>0</v>
      </c>
      <c r="K148" s="157" t="s">
        <v>229</v>
      </c>
      <c r="L148" s="28"/>
      <c r="M148" s="162" t="s">
        <v>1</v>
      </c>
      <c r="N148" s="163" t="s">
        <v>41</v>
      </c>
      <c r="P148" s="123">
        <f>O148*H148</f>
        <v>0</v>
      </c>
      <c r="Q148" s="123">
        <v>0</v>
      </c>
      <c r="R148" s="123">
        <f>Q148*H148</f>
        <v>0</v>
      </c>
      <c r="S148" s="123">
        <v>0</v>
      </c>
      <c r="T148" s="124">
        <f>S148*H148</f>
        <v>0</v>
      </c>
      <c r="AR148" s="14" t="s">
        <v>120</v>
      </c>
      <c r="AT148" s="14" t="s">
        <v>225</v>
      </c>
      <c r="AU148" s="14" t="s">
        <v>80</v>
      </c>
      <c r="AY148" s="14" t="s">
        <v>119</v>
      </c>
      <c r="BE148" s="125">
        <f>IF(N148="základní",J148,0)</f>
        <v>0</v>
      </c>
      <c r="BF148" s="125">
        <f>IF(N148="snížená",J148,0)</f>
        <v>0</v>
      </c>
      <c r="BG148" s="125">
        <f>IF(N148="zákl. přenesená",J148,0)</f>
        <v>0</v>
      </c>
      <c r="BH148" s="125">
        <f>IF(N148="sníž. přenesená",J148,0)</f>
        <v>0</v>
      </c>
      <c r="BI148" s="125">
        <f>IF(N148="nulová",J148,0)</f>
        <v>0</v>
      </c>
      <c r="BJ148" s="14" t="s">
        <v>78</v>
      </c>
      <c r="BK148" s="125">
        <f>ROUND(I148*H148,2)</f>
        <v>0</v>
      </c>
      <c r="BL148" s="14" t="s">
        <v>120</v>
      </c>
      <c r="BM148" s="14" t="s">
        <v>727</v>
      </c>
    </row>
    <row r="149" spans="2:65" s="10" customFormat="1" ht="22.9" customHeight="1" x14ac:dyDescent="0.2">
      <c r="B149" s="143"/>
      <c r="D149" s="144" t="s">
        <v>69</v>
      </c>
      <c r="E149" s="153" t="s">
        <v>120</v>
      </c>
      <c r="F149" s="153" t="s">
        <v>728</v>
      </c>
      <c r="I149" s="146"/>
      <c r="J149" s="154">
        <f>BK149</f>
        <v>0</v>
      </c>
      <c r="L149" s="143"/>
      <c r="M149" s="148"/>
      <c r="P149" s="149">
        <f>SUM(P150:P153)</f>
        <v>0</v>
      </c>
      <c r="R149" s="149">
        <f>SUM(R150:R153)</f>
        <v>0</v>
      </c>
      <c r="T149" s="150">
        <f>SUM(T150:T153)</f>
        <v>0</v>
      </c>
      <c r="AR149" s="144" t="s">
        <v>78</v>
      </c>
      <c r="AT149" s="151" t="s">
        <v>69</v>
      </c>
      <c r="AU149" s="151" t="s">
        <v>78</v>
      </c>
      <c r="AY149" s="144" t="s">
        <v>119</v>
      </c>
      <c r="BK149" s="152">
        <f>SUM(BK150:BK153)</f>
        <v>0</v>
      </c>
    </row>
    <row r="150" spans="2:65" s="1" customFormat="1" ht="16.5" customHeight="1" x14ac:dyDescent="0.2">
      <c r="B150" s="28"/>
      <c r="C150" s="155" t="s">
        <v>365</v>
      </c>
      <c r="D150" s="155" t="s">
        <v>225</v>
      </c>
      <c r="E150" s="156" t="s">
        <v>729</v>
      </c>
      <c r="F150" s="157" t="s">
        <v>730</v>
      </c>
      <c r="G150" s="158" t="s">
        <v>260</v>
      </c>
      <c r="H150" s="159">
        <v>1.296</v>
      </c>
      <c r="I150" s="160"/>
      <c r="J150" s="161">
        <f>ROUND(I150*H150,2)</f>
        <v>0</v>
      </c>
      <c r="K150" s="157" t="s">
        <v>229</v>
      </c>
      <c r="L150" s="28"/>
      <c r="M150" s="162" t="s">
        <v>1</v>
      </c>
      <c r="N150" s="163" t="s">
        <v>41</v>
      </c>
      <c r="P150" s="123">
        <f>O150*H150</f>
        <v>0</v>
      </c>
      <c r="Q150" s="123">
        <v>0</v>
      </c>
      <c r="R150" s="123">
        <f>Q150*H150</f>
        <v>0</v>
      </c>
      <c r="S150" s="123">
        <v>0</v>
      </c>
      <c r="T150" s="124">
        <f>S150*H150</f>
        <v>0</v>
      </c>
      <c r="AR150" s="14" t="s">
        <v>120</v>
      </c>
      <c r="AT150" s="14" t="s">
        <v>225</v>
      </c>
      <c r="AU150" s="14" t="s">
        <v>80</v>
      </c>
      <c r="AY150" s="14" t="s">
        <v>119</v>
      </c>
      <c r="BE150" s="125">
        <f>IF(N150="základní",J150,0)</f>
        <v>0</v>
      </c>
      <c r="BF150" s="125">
        <f>IF(N150="snížená",J150,0)</f>
        <v>0</v>
      </c>
      <c r="BG150" s="125">
        <f>IF(N150="zákl. přenesená",J150,0)</f>
        <v>0</v>
      </c>
      <c r="BH150" s="125">
        <f>IF(N150="sníž. přenesená",J150,0)</f>
        <v>0</v>
      </c>
      <c r="BI150" s="125">
        <f>IF(N150="nulová",J150,0)</f>
        <v>0</v>
      </c>
      <c r="BJ150" s="14" t="s">
        <v>78</v>
      </c>
      <c r="BK150" s="125">
        <f>ROUND(I150*H150,2)</f>
        <v>0</v>
      </c>
      <c r="BL150" s="14" t="s">
        <v>120</v>
      </c>
      <c r="BM150" s="14" t="s">
        <v>731</v>
      </c>
    </row>
    <row r="151" spans="2:65" s="11" customFormat="1" ht="11.25" x14ac:dyDescent="0.2">
      <c r="B151" s="164"/>
      <c r="D151" s="126" t="s">
        <v>231</v>
      </c>
      <c r="E151" s="165" t="s">
        <v>1</v>
      </c>
      <c r="F151" s="166" t="s">
        <v>732</v>
      </c>
      <c r="H151" s="167">
        <v>1.296</v>
      </c>
      <c r="I151" s="168"/>
      <c r="L151" s="164"/>
      <c r="M151" s="169"/>
      <c r="T151" s="170"/>
      <c r="AT151" s="165" t="s">
        <v>231</v>
      </c>
      <c r="AU151" s="165" t="s">
        <v>80</v>
      </c>
      <c r="AV151" s="11" t="s">
        <v>80</v>
      </c>
      <c r="AW151" s="11" t="s">
        <v>32</v>
      </c>
      <c r="AX151" s="11" t="s">
        <v>78</v>
      </c>
      <c r="AY151" s="165" t="s">
        <v>119</v>
      </c>
    </row>
    <row r="152" spans="2:65" s="1" customFormat="1" ht="16.5" customHeight="1" x14ac:dyDescent="0.2">
      <c r="B152" s="28"/>
      <c r="C152" s="155" t="s">
        <v>370</v>
      </c>
      <c r="D152" s="155" t="s">
        <v>225</v>
      </c>
      <c r="E152" s="156" t="s">
        <v>733</v>
      </c>
      <c r="F152" s="157" t="s">
        <v>734</v>
      </c>
      <c r="G152" s="158" t="s">
        <v>260</v>
      </c>
      <c r="H152" s="159">
        <v>1.71</v>
      </c>
      <c r="I152" s="160"/>
      <c r="J152" s="161">
        <f>ROUND(I152*H152,2)</f>
        <v>0</v>
      </c>
      <c r="K152" s="157" t="s">
        <v>229</v>
      </c>
      <c r="L152" s="28"/>
      <c r="M152" s="162" t="s">
        <v>1</v>
      </c>
      <c r="N152" s="163" t="s">
        <v>41</v>
      </c>
      <c r="P152" s="123">
        <f>O152*H152</f>
        <v>0</v>
      </c>
      <c r="Q152" s="123">
        <v>0</v>
      </c>
      <c r="R152" s="123">
        <f>Q152*H152</f>
        <v>0</v>
      </c>
      <c r="S152" s="123">
        <v>0</v>
      </c>
      <c r="T152" s="124">
        <f>S152*H152</f>
        <v>0</v>
      </c>
      <c r="AR152" s="14" t="s">
        <v>120</v>
      </c>
      <c r="AT152" s="14" t="s">
        <v>225</v>
      </c>
      <c r="AU152" s="14" t="s">
        <v>80</v>
      </c>
      <c r="AY152" s="14" t="s">
        <v>119</v>
      </c>
      <c r="BE152" s="125">
        <f>IF(N152="základní",J152,0)</f>
        <v>0</v>
      </c>
      <c r="BF152" s="125">
        <f>IF(N152="snížená",J152,0)</f>
        <v>0</v>
      </c>
      <c r="BG152" s="125">
        <f>IF(N152="zákl. přenesená",J152,0)</f>
        <v>0</v>
      </c>
      <c r="BH152" s="125">
        <f>IF(N152="sníž. přenesená",J152,0)</f>
        <v>0</v>
      </c>
      <c r="BI152" s="125">
        <f>IF(N152="nulová",J152,0)</f>
        <v>0</v>
      </c>
      <c r="BJ152" s="14" t="s">
        <v>78</v>
      </c>
      <c r="BK152" s="125">
        <f>ROUND(I152*H152,2)</f>
        <v>0</v>
      </c>
      <c r="BL152" s="14" t="s">
        <v>120</v>
      </c>
      <c r="BM152" s="14" t="s">
        <v>735</v>
      </c>
    </row>
    <row r="153" spans="2:65" s="11" customFormat="1" ht="11.25" x14ac:dyDescent="0.2">
      <c r="B153" s="164"/>
      <c r="D153" s="126" t="s">
        <v>231</v>
      </c>
      <c r="E153" s="165" t="s">
        <v>1</v>
      </c>
      <c r="F153" s="166" t="s">
        <v>736</v>
      </c>
      <c r="H153" s="167">
        <v>1.71</v>
      </c>
      <c r="I153" s="168"/>
      <c r="L153" s="164"/>
      <c r="M153" s="169"/>
      <c r="T153" s="170"/>
      <c r="AT153" s="165" t="s">
        <v>231</v>
      </c>
      <c r="AU153" s="165" t="s">
        <v>80</v>
      </c>
      <c r="AV153" s="11" t="s">
        <v>80</v>
      </c>
      <c r="AW153" s="11" t="s">
        <v>32</v>
      </c>
      <c r="AX153" s="11" t="s">
        <v>78</v>
      </c>
      <c r="AY153" s="165" t="s">
        <v>119</v>
      </c>
    </row>
    <row r="154" spans="2:65" s="10" customFormat="1" ht="22.9" customHeight="1" x14ac:dyDescent="0.2">
      <c r="B154" s="143"/>
      <c r="D154" s="144" t="s">
        <v>69</v>
      </c>
      <c r="E154" s="153" t="s">
        <v>134</v>
      </c>
      <c r="F154" s="153" t="s">
        <v>329</v>
      </c>
      <c r="I154" s="146"/>
      <c r="J154" s="154">
        <f>BK154</f>
        <v>0</v>
      </c>
      <c r="L154" s="143"/>
      <c r="M154" s="148"/>
      <c r="P154" s="149">
        <f>SUM(P155:P158)</f>
        <v>0</v>
      </c>
      <c r="R154" s="149">
        <f>SUM(R155:R158)</f>
        <v>0</v>
      </c>
      <c r="T154" s="150">
        <f>SUM(T155:T158)</f>
        <v>0</v>
      </c>
      <c r="AR154" s="144" t="s">
        <v>78</v>
      </c>
      <c r="AT154" s="151" t="s">
        <v>69</v>
      </c>
      <c r="AU154" s="151" t="s">
        <v>78</v>
      </c>
      <c r="AY154" s="144" t="s">
        <v>119</v>
      </c>
      <c r="BK154" s="152">
        <f>SUM(BK155:BK158)</f>
        <v>0</v>
      </c>
    </row>
    <row r="155" spans="2:65" s="1" customFormat="1" ht="16.5" customHeight="1" x14ac:dyDescent="0.2">
      <c r="B155" s="28"/>
      <c r="C155" s="155" t="s">
        <v>375</v>
      </c>
      <c r="D155" s="155" t="s">
        <v>225</v>
      </c>
      <c r="E155" s="156" t="s">
        <v>737</v>
      </c>
      <c r="F155" s="157" t="s">
        <v>738</v>
      </c>
      <c r="G155" s="158" t="s">
        <v>228</v>
      </c>
      <c r="H155" s="159">
        <v>4.62</v>
      </c>
      <c r="I155" s="160"/>
      <c r="J155" s="161">
        <f>ROUND(I155*H155,2)</f>
        <v>0</v>
      </c>
      <c r="K155" s="157" t="s">
        <v>229</v>
      </c>
      <c r="L155" s="28"/>
      <c r="M155" s="162" t="s">
        <v>1</v>
      </c>
      <c r="N155" s="163" t="s">
        <v>41</v>
      </c>
      <c r="P155" s="123">
        <f>O155*H155</f>
        <v>0</v>
      </c>
      <c r="Q155" s="123">
        <v>0</v>
      </c>
      <c r="R155" s="123">
        <f>Q155*H155</f>
        <v>0</v>
      </c>
      <c r="S155" s="123">
        <v>0</v>
      </c>
      <c r="T155" s="124">
        <f>S155*H155</f>
        <v>0</v>
      </c>
      <c r="AR155" s="14" t="s">
        <v>120</v>
      </c>
      <c r="AT155" s="14" t="s">
        <v>225</v>
      </c>
      <c r="AU155" s="14" t="s">
        <v>80</v>
      </c>
      <c r="AY155" s="14" t="s">
        <v>119</v>
      </c>
      <c r="BE155" s="125">
        <f>IF(N155="základní",J155,0)</f>
        <v>0</v>
      </c>
      <c r="BF155" s="125">
        <f>IF(N155="snížená",J155,0)</f>
        <v>0</v>
      </c>
      <c r="BG155" s="125">
        <f>IF(N155="zákl. přenesená",J155,0)</f>
        <v>0</v>
      </c>
      <c r="BH155" s="125">
        <f>IF(N155="sníž. přenesená",J155,0)</f>
        <v>0</v>
      </c>
      <c r="BI155" s="125">
        <f>IF(N155="nulová",J155,0)</f>
        <v>0</v>
      </c>
      <c r="BJ155" s="14" t="s">
        <v>78</v>
      </c>
      <c r="BK155" s="125">
        <f>ROUND(I155*H155,2)</f>
        <v>0</v>
      </c>
      <c r="BL155" s="14" t="s">
        <v>120</v>
      </c>
      <c r="BM155" s="14" t="s">
        <v>739</v>
      </c>
    </row>
    <row r="156" spans="2:65" s="11" customFormat="1" ht="11.25" x14ac:dyDescent="0.2">
      <c r="B156" s="164"/>
      <c r="D156" s="126" t="s">
        <v>231</v>
      </c>
      <c r="E156" s="165" t="s">
        <v>740</v>
      </c>
      <c r="F156" s="166" t="s">
        <v>741</v>
      </c>
      <c r="H156" s="167">
        <v>4.62</v>
      </c>
      <c r="I156" s="168"/>
      <c r="L156" s="164"/>
      <c r="M156" s="169"/>
      <c r="T156" s="170"/>
      <c r="AT156" s="165" t="s">
        <v>231</v>
      </c>
      <c r="AU156" s="165" t="s">
        <v>80</v>
      </c>
      <c r="AV156" s="11" t="s">
        <v>80</v>
      </c>
      <c r="AW156" s="11" t="s">
        <v>32</v>
      </c>
      <c r="AX156" s="11" t="s">
        <v>78</v>
      </c>
      <c r="AY156" s="165" t="s">
        <v>119</v>
      </c>
    </row>
    <row r="157" spans="2:65" s="1" customFormat="1" ht="16.5" customHeight="1" x14ac:dyDescent="0.2">
      <c r="B157" s="28"/>
      <c r="C157" s="155" t="s">
        <v>380</v>
      </c>
      <c r="D157" s="155" t="s">
        <v>225</v>
      </c>
      <c r="E157" s="156" t="s">
        <v>336</v>
      </c>
      <c r="F157" s="157" t="s">
        <v>337</v>
      </c>
      <c r="G157" s="158" t="s">
        <v>228</v>
      </c>
      <c r="H157" s="159">
        <v>31.68</v>
      </c>
      <c r="I157" s="160"/>
      <c r="J157" s="161">
        <f>ROUND(I157*H157,2)</f>
        <v>0</v>
      </c>
      <c r="K157" s="157" t="s">
        <v>229</v>
      </c>
      <c r="L157" s="28"/>
      <c r="M157" s="162" t="s">
        <v>1</v>
      </c>
      <c r="N157" s="163" t="s">
        <v>41</v>
      </c>
      <c r="P157" s="123">
        <f>O157*H157</f>
        <v>0</v>
      </c>
      <c r="Q157" s="123">
        <v>0</v>
      </c>
      <c r="R157" s="123">
        <f>Q157*H157</f>
        <v>0</v>
      </c>
      <c r="S157" s="123">
        <v>0</v>
      </c>
      <c r="T157" s="124">
        <f>S157*H157</f>
        <v>0</v>
      </c>
      <c r="AR157" s="14" t="s">
        <v>120</v>
      </c>
      <c r="AT157" s="14" t="s">
        <v>225</v>
      </c>
      <c r="AU157" s="14" t="s">
        <v>80</v>
      </c>
      <c r="AY157" s="14" t="s">
        <v>119</v>
      </c>
      <c r="BE157" s="125">
        <f>IF(N157="základní",J157,0)</f>
        <v>0</v>
      </c>
      <c r="BF157" s="125">
        <f>IF(N157="snížená",J157,0)</f>
        <v>0</v>
      </c>
      <c r="BG157" s="125">
        <f>IF(N157="zákl. přenesená",J157,0)</f>
        <v>0</v>
      </c>
      <c r="BH157" s="125">
        <f>IF(N157="sníž. přenesená",J157,0)</f>
        <v>0</v>
      </c>
      <c r="BI157" s="125">
        <f>IF(N157="nulová",J157,0)</f>
        <v>0</v>
      </c>
      <c r="BJ157" s="14" t="s">
        <v>78</v>
      </c>
      <c r="BK157" s="125">
        <f>ROUND(I157*H157,2)</f>
        <v>0</v>
      </c>
      <c r="BL157" s="14" t="s">
        <v>120</v>
      </c>
      <c r="BM157" s="14" t="s">
        <v>742</v>
      </c>
    </row>
    <row r="158" spans="2:65" s="11" customFormat="1" ht="11.25" x14ac:dyDescent="0.2">
      <c r="B158" s="164"/>
      <c r="D158" s="126" t="s">
        <v>231</v>
      </c>
      <c r="E158" s="165" t="s">
        <v>603</v>
      </c>
      <c r="F158" s="166" t="s">
        <v>743</v>
      </c>
      <c r="H158" s="167">
        <v>31.68</v>
      </c>
      <c r="I158" s="168"/>
      <c r="L158" s="164"/>
      <c r="M158" s="169"/>
      <c r="T158" s="170"/>
      <c r="AT158" s="165" t="s">
        <v>231</v>
      </c>
      <c r="AU158" s="165" t="s">
        <v>80</v>
      </c>
      <c r="AV158" s="11" t="s">
        <v>80</v>
      </c>
      <c r="AW158" s="11" t="s">
        <v>32</v>
      </c>
      <c r="AX158" s="11" t="s">
        <v>78</v>
      </c>
      <c r="AY158" s="165" t="s">
        <v>119</v>
      </c>
    </row>
    <row r="159" spans="2:65" s="10" customFormat="1" ht="22.9" customHeight="1" x14ac:dyDescent="0.2">
      <c r="B159" s="143"/>
      <c r="D159" s="144" t="s">
        <v>69</v>
      </c>
      <c r="E159" s="153" t="s">
        <v>118</v>
      </c>
      <c r="F159" s="153" t="s">
        <v>407</v>
      </c>
      <c r="I159" s="146"/>
      <c r="J159" s="154">
        <f>BK159</f>
        <v>0</v>
      </c>
      <c r="L159" s="143"/>
      <c r="M159" s="148"/>
      <c r="P159" s="149">
        <f>SUM(P160:P183)</f>
        <v>0</v>
      </c>
      <c r="R159" s="149">
        <f>SUM(R160:R183)</f>
        <v>5.7477511200000002</v>
      </c>
      <c r="T159" s="150">
        <f>SUM(T160:T183)</f>
        <v>0</v>
      </c>
      <c r="AR159" s="144" t="s">
        <v>78</v>
      </c>
      <c r="AT159" s="151" t="s">
        <v>69</v>
      </c>
      <c r="AU159" s="151" t="s">
        <v>78</v>
      </c>
      <c r="AY159" s="144" t="s">
        <v>119</v>
      </c>
      <c r="BK159" s="152">
        <f>SUM(BK160:BK183)</f>
        <v>0</v>
      </c>
    </row>
    <row r="160" spans="2:65" s="1" customFormat="1" ht="16.5" customHeight="1" x14ac:dyDescent="0.2">
      <c r="B160" s="28"/>
      <c r="C160" s="155" t="s">
        <v>387</v>
      </c>
      <c r="D160" s="155" t="s">
        <v>225</v>
      </c>
      <c r="E160" s="156" t="s">
        <v>744</v>
      </c>
      <c r="F160" s="157" t="s">
        <v>745</v>
      </c>
      <c r="G160" s="158" t="s">
        <v>253</v>
      </c>
      <c r="H160" s="159">
        <v>16.2</v>
      </c>
      <c r="I160" s="160"/>
      <c r="J160" s="161">
        <f>ROUND(I160*H160,2)</f>
        <v>0</v>
      </c>
      <c r="K160" s="157" t="s">
        <v>229</v>
      </c>
      <c r="L160" s="28"/>
      <c r="M160" s="162" t="s">
        <v>1</v>
      </c>
      <c r="N160" s="163" t="s">
        <v>41</v>
      </c>
      <c r="P160" s="123">
        <f>O160*H160</f>
        <v>0</v>
      </c>
      <c r="Q160" s="123">
        <v>2.4099999999999998E-3</v>
      </c>
      <c r="R160" s="123">
        <f>Q160*H160</f>
        <v>3.9041999999999993E-2</v>
      </c>
      <c r="S160" s="123">
        <v>0</v>
      </c>
      <c r="T160" s="124">
        <f>S160*H160</f>
        <v>0</v>
      </c>
      <c r="AR160" s="14" t="s">
        <v>120</v>
      </c>
      <c r="AT160" s="14" t="s">
        <v>225</v>
      </c>
      <c r="AU160" s="14" t="s">
        <v>80</v>
      </c>
      <c r="AY160" s="14" t="s">
        <v>119</v>
      </c>
      <c r="BE160" s="125">
        <f>IF(N160="základní",J160,0)</f>
        <v>0</v>
      </c>
      <c r="BF160" s="125">
        <f>IF(N160="snížená",J160,0)</f>
        <v>0</v>
      </c>
      <c r="BG160" s="125">
        <f>IF(N160="zákl. přenesená",J160,0)</f>
        <v>0</v>
      </c>
      <c r="BH160" s="125">
        <f>IF(N160="sníž. přenesená",J160,0)</f>
        <v>0</v>
      </c>
      <c r="BI160" s="125">
        <f>IF(N160="nulová",J160,0)</f>
        <v>0</v>
      </c>
      <c r="BJ160" s="14" t="s">
        <v>78</v>
      </c>
      <c r="BK160" s="125">
        <f>ROUND(I160*H160,2)</f>
        <v>0</v>
      </c>
      <c r="BL160" s="14" t="s">
        <v>120</v>
      </c>
      <c r="BM160" s="14" t="s">
        <v>746</v>
      </c>
    </row>
    <row r="161" spans="2:65" s="11" customFormat="1" ht="11.25" x14ac:dyDescent="0.2">
      <c r="B161" s="164"/>
      <c r="D161" s="126" t="s">
        <v>231</v>
      </c>
      <c r="E161" s="165" t="s">
        <v>1</v>
      </c>
      <c r="F161" s="166" t="s">
        <v>747</v>
      </c>
      <c r="H161" s="167">
        <v>16.2</v>
      </c>
      <c r="I161" s="168"/>
      <c r="L161" s="164"/>
      <c r="M161" s="169"/>
      <c r="T161" s="170"/>
      <c r="AT161" s="165" t="s">
        <v>231</v>
      </c>
      <c r="AU161" s="165" t="s">
        <v>80</v>
      </c>
      <c r="AV161" s="11" t="s">
        <v>80</v>
      </c>
      <c r="AW161" s="11" t="s">
        <v>32</v>
      </c>
      <c r="AX161" s="11" t="s">
        <v>78</v>
      </c>
      <c r="AY161" s="165" t="s">
        <v>119</v>
      </c>
    </row>
    <row r="162" spans="2:65" s="1" customFormat="1" ht="16.5" customHeight="1" x14ac:dyDescent="0.2">
      <c r="B162" s="28"/>
      <c r="C162" s="113" t="s">
        <v>394</v>
      </c>
      <c r="D162" s="113" t="s">
        <v>114</v>
      </c>
      <c r="E162" s="114" t="s">
        <v>748</v>
      </c>
      <c r="F162" s="115" t="s">
        <v>749</v>
      </c>
      <c r="G162" s="116" t="s">
        <v>253</v>
      </c>
      <c r="H162" s="117">
        <v>2</v>
      </c>
      <c r="I162" s="118"/>
      <c r="J162" s="119">
        <f t="shared" ref="J162:J171" si="10">ROUND(I162*H162,2)</f>
        <v>0</v>
      </c>
      <c r="K162" s="115" t="s">
        <v>229</v>
      </c>
      <c r="L162" s="120"/>
      <c r="M162" s="121" t="s">
        <v>1</v>
      </c>
      <c r="N162" s="122" t="s">
        <v>41</v>
      </c>
      <c r="P162" s="123">
        <f t="shared" ref="P162:P171" si="11">O162*H162</f>
        <v>0</v>
      </c>
      <c r="Q162" s="123">
        <v>2.4099999999999998E-3</v>
      </c>
      <c r="R162" s="123">
        <f t="shared" ref="R162:R171" si="12">Q162*H162</f>
        <v>4.8199999999999996E-3</v>
      </c>
      <c r="S162" s="123">
        <v>0</v>
      </c>
      <c r="T162" s="124">
        <f t="shared" ref="T162:T171" si="13">S162*H162</f>
        <v>0</v>
      </c>
      <c r="AR162" s="14" t="s">
        <v>118</v>
      </c>
      <c r="AT162" s="14" t="s">
        <v>114</v>
      </c>
      <c r="AU162" s="14" t="s">
        <v>80</v>
      </c>
      <c r="AY162" s="14" t="s">
        <v>119</v>
      </c>
      <c r="BE162" s="125">
        <f t="shared" ref="BE162:BE171" si="14">IF(N162="základní",J162,0)</f>
        <v>0</v>
      </c>
      <c r="BF162" s="125">
        <f t="shared" ref="BF162:BF171" si="15">IF(N162="snížená",J162,0)</f>
        <v>0</v>
      </c>
      <c r="BG162" s="125">
        <f t="shared" ref="BG162:BG171" si="16">IF(N162="zákl. přenesená",J162,0)</f>
        <v>0</v>
      </c>
      <c r="BH162" s="125">
        <f t="shared" ref="BH162:BH171" si="17">IF(N162="sníž. přenesená",J162,0)</f>
        <v>0</v>
      </c>
      <c r="BI162" s="125">
        <f t="shared" ref="BI162:BI171" si="18">IF(N162="nulová",J162,0)</f>
        <v>0</v>
      </c>
      <c r="BJ162" s="14" t="s">
        <v>78</v>
      </c>
      <c r="BK162" s="125">
        <f t="shared" ref="BK162:BK171" si="19">ROUND(I162*H162,2)</f>
        <v>0</v>
      </c>
      <c r="BL162" s="14" t="s">
        <v>120</v>
      </c>
      <c r="BM162" s="14" t="s">
        <v>750</v>
      </c>
    </row>
    <row r="163" spans="2:65" s="1" customFormat="1" ht="16.5" customHeight="1" x14ac:dyDescent="0.2">
      <c r="B163" s="28"/>
      <c r="C163" s="113" t="s">
        <v>401</v>
      </c>
      <c r="D163" s="113" t="s">
        <v>114</v>
      </c>
      <c r="E163" s="114" t="s">
        <v>751</v>
      </c>
      <c r="F163" s="115" t="s">
        <v>752</v>
      </c>
      <c r="G163" s="116" t="s">
        <v>253</v>
      </c>
      <c r="H163" s="117">
        <v>2</v>
      </c>
      <c r="I163" s="118"/>
      <c r="J163" s="119">
        <f t="shared" si="10"/>
        <v>0</v>
      </c>
      <c r="K163" s="115" t="s">
        <v>229</v>
      </c>
      <c r="L163" s="120"/>
      <c r="M163" s="121" t="s">
        <v>1</v>
      </c>
      <c r="N163" s="122" t="s">
        <v>41</v>
      </c>
      <c r="P163" s="123">
        <f t="shared" si="11"/>
        <v>0</v>
      </c>
      <c r="Q163" s="123">
        <v>2.4099999999999998E-3</v>
      </c>
      <c r="R163" s="123">
        <f t="shared" si="12"/>
        <v>4.8199999999999996E-3</v>
      </c>
      <c r="S163" s="123">
        <v>0</v>
      </c>
      <c r="T163" s="124">
        <f t="shared" si="13"/>
        <v>0</v>
      </c>
      <c r="AR163" s="14" t="s">
        <v>118</v>
      </c>
      <c r="AT163" s="14" t="s">
        <v>114</v>
      </c>
      <c r="AU163" s="14" t="s">
        <v>80</v>
      </c>
      <c r="AY163" s="14" t="s">
        <v>119</v>
      </c>
      <c r="BE163" s="125">
        <f t="shared" si="14"/>
        <v>0</v>
      </c>
      <c r="BF163" s="125">
        <f t="shared" si="15"/>
        <v>0</v>
      </c>
      <c r="BG163" s="125">
        <f t="shared" si="16"/>
        <v>0</v>
      </c>
      <c r="BH163" s="125">
        <f t="shared" si="17"/>
        <v>0</v>
      </c>
      <c r="BI163" s="125">
        <f t="shared" si="18"/>
        <v>0</v>
      </c>
      <c r="BJ163" s="14" t="s">
        <v>78</v>
      </c>
      <c r="BK163" s="125">
        <f t="shared" si="19"/>
        <v>0</v>
      </c>
      <c r="BL163" s="14" t="s">
        <v>120</v>
      </c>
      <c r="BM163" s="14" t="s">
        <v>753</v>
      </c>
    </row>
    <row r="164" spans="2:65" s="1" customFormat="1" ht="16.5" customHeight="1" x14ac:dyDescent="0.2">
      <c r="B164" s="28"/>
      <c r="C164" s="113" t="s">
        <v>408</v>
      </c>
      <c r="D164" s="113" t="s">
        <v>114</v>
      </c>
      <c r="E164" s="114" t="s">
        <v>754</v>
      </c>
      <c r="F164" s="115" t="s">
        <v>755</v>
      </c>
      <c r="G164" s="116" t="s">
        <v>253</v>
      </c>
      <c r="H164" s="117">
        <v>2</v>
      </c>
      <c r="I164" s="118"/>
      <c r="J164" s="119">
        <f t="shared" si="10"/>
        <v>0</v>
      </c>
      <c r="K164" s="115" t="s">
        <v>229</v>
      </c>
      <c r="L164" s="120"/>
      <c r="M164" s="121" t="s">
        <v>1</v>
      </c>
      <c r="N164" s="122" t="s">
        <v>41</v>
      </c>
      <c r="P164" s="123">
        <f t="shared" si="11"/>
        <v>0</v>
      </c>
      <c r="Q164" s="123">
        <v>2.4099999999999998E-3</v>
      </c>
      <c r="R164" s="123">
        <f t="shared" si="12"/>
        <v>4.8199999999999996E-3</v>
      </c>
      <c r="S164" s="123">
        <v>0</v>
      </c>
      <c r="T164" s="124">
        <f t="shared" si="13"/>
        <v>0</v>
      </c>
      <c r="AR164" s="14" t="s">
        <v>118</v>
      </c>
      <c r="AT164" s="14" t="s">
        <v>114</v>
      </c>
      <c r="AU164" s="14" t="s">
        <v>80</v>
      </c>
      <c r="AY164" s="14" t="s">
        <v>119</v>
      </c>
      <c r="BE164" s="125">
        <f t="shared" si="14"/>
        <v>0</v>
      </c>
      <c r="BF164" s="125">
        <f t="shared" si="15"/>
        <v>0</v>
      </c>
      <c r="BG164" s="125">
        <f t="shared" si="16"/>
        <v>0</v>
      </c>
      <c r="BH164" s="125">
        <f t="shared" si="17"/>
        <v>0</v>
      </c>
      <c r="BI164" s="125">
        <f t="shared" si="18"/>
        <v>0</v>
      </c>
      <c r="BJ164" s="14" t="s">
        <v>78</v>
      </c>
      <c r="BK164" s="125">
        <f t="shared" si="19"/>
        <v>0</v>
      </c>
      <c r="BL164" s="14" t="s">
        <v>120</v>
      </c>
      <c r="BM164" s="14" t="s">
        <v>756</v>
      </c>
    </row>
    <row r="165" spans="2:65" s="1" customFormat="1" ht="16.5" customHeight="1" x14ac:dyDescent="0.2">
      <c r="B165" s="28"/>
      <c r="C165" s="113" t="s">
        <v>414</v>
      </c>
      <c r="D165" s="113" t="s">
        <v>114</v>
      </c>
      <c r="E165" s="114" t="s">
        <v>757</v>
      </c>
      <c r="F165" s="115" t="s">
        <v>758</v>
      </c>
      <c r="G165" s="116" t="s">
        <v>373</v>
      </c>
      <c r="H165" s="117">
        <v>3</v>
      </c>
      <c r="I165" s="118"/>
      <c r="J165" s="119">
        <f t="shared" si="10"/>
        <v>0</v>
      </c>
      <c r="K165" s="115" t="s">
        <v>1</v>
      </c>
      <c r="L165" s="120"/>
      <c r="M165" s="121" t="s">
        <v>1</v>
      </c>
      <c r="N165" s="122" t="s">
        <v>41</v>
      </c>
      <c r="P165" s="123">
        <f t="shared" si="11"/>
        <v>0</v>
      </c>
      <c r="Q165" s="123">
        <v>4.0999999999999999E-4</v>
      </c>
      <c r="R165" s="123">
        <f t="shared" si="12"/>
        <v>1.23E-3</v>
      </c>
      <c r="S165" s="123">
        <v>0</v>
      </c>
      <c r="T165" s="124">
        <f t="shared" si="13"/>
        <v>0</v>
      </c>
      <c r="AR165" s="14" t="s">
        <v>118</v>
      </c>
      <c r="AT165" s="14" t="s">
        <v>114</v>
      </c>
      <c r="AU165" s="14" t="s">
        <v>80</v>
      </c>
      <c r="AY165" s="14" t="s">
        <v>119</v>
      </c>
      <c r="BE165" s="125">
        <f t="shared" si="14"/>
        <v>0</v>
      </c>
      <c r="BF165" s="125">
        <f t="shared" si="15"/>
        <v>0</v>
      </c>
      <c r="BG165" s="125">
        <f t="shared" si="16"/>
        <v>0</v>
      </c>
      <c r="BH165" s="125">
        <f t="shared" si="17"/>
        <v>0</v>
      </c>
      <c r="BI165" s="125">
        <f t="shared" si="18"/>
        <v>0</v>
      </c>
      <c r="BJ165" s="14" t="s">
        <v>78</v>
      </c>
      <c r="BK165" s="125">
        <f t="shared" si="19"/>
        <v>0</v>
      </c>
      <c r="BL165" s="14" t="s">
        <v>120</v>
      </c>
      <c r="BM165" s="14" t="s">
        <v>759</v>
      </c>
    </row>
    <row r="166" spans="2:65" s="1" customFormat="1" ht="16.5" customHeight="1" x14ac:dyDescent="0.2">
      <c r="B166" s="28"/>
      <c r="C166" s="113" t="s">
        <v>424</v>
      </c>
      <c r="D166" s="113" t="s">
        <v>114</v>
      </c>
      <c r="E166" s="114" t="s">
        <v>760</v>
      </c>
      <c r="F166" s="115" t="s">
        <v>761</v>
      </c>
      <c r="G166" s="116" t="s">
        <v>373</v>
      </c>
      <c r="H166" s="117">
        <v>3</v>
      </c>
      <c r="I166" s="118"/>
      <c r="J166" s="119">
        <f t="shared" si="10"/>
        <v>0</v>
      </c>
      <c r="K166" s="115" t="s">
        <v>229</v>
      </c>
      <c r="L166" s="120"/>
      <c r="M166" s="121" t="s">
        <v>1</v>
      </c>
      <c r="N166" s="122" t="s">
        <v>41</v>
      </c>
      <c r="P166" s="123">
        <f t="shared" si="11"/>
        <v>0</v>
      </c>
      <c r="Q166" s="123">
        <v>6.4999999999999997E-4</v>
      </c>
      <c r="R166" s="123">
        <f t="shared" si="12"/>
        <v>1.9499999999999999E-3</v>
      </c>
      <c r="S166" s="123">
        <v>0</v>
      </c>
      <c r="T166" s="124">
        <f t="shared" si="13"/>
        <v>0</v>
      </c>
      <c r="AR166" s="14" t="s">
        <v>118</v>
      </c>
      <c r="AT166" s="14" t="s">
        <v>114</v>
      </c>
      <c r="AU166" s="14" t="s">
        <v>80</v>
      </c>
      <c r="AY166" s="14" t="s">
        <v>119</v>
      </c>
      <c r="BE166" s="125">
        <f t="shared" si="14"/>
        <v>0</v>
      </c>
      <c r="BF166" s="125">
        <f t="shared" si="15"/>
        <v>0</v>
      </c>
      <c r="BG166" s="125">
        <f t="shared" si="16"/>
        <v>0</v>
      </c>
      <c r="BH166" s="125">
        <f t="shared" si="17"/>
        <v>0</v>
      </c>
      <c r="BI166" s="125">
        <f t="shared" si="18"/>
        <v>0</v>
      </c>
      <c r="BJ166" s="14" t="s">
        <v>78</v>
      </c>
      <c r="BK166" s="125">
        <f t="shared" si="19"/>
        <v>0</v>
      </c>
      <c r="BL166" s="14" t="s">
        <v>120</v>
      </c>
      <c r="BM166" s="14" t="s">
        <v>762</v>
      </c>
    </row>
    <row r="167" spans="2:65" s="1" customFormat="1" ht="16.5" customHeight="1" x14ac:dyDescent="0.2">
      <c r="B167" s="28"/>
      <c r="C167" s="113" t="s">
        <v>430</v>
      </c>
      <c r="D167" s="113" t="s">
        <v>114</v>
      </c>
      <c r="E167" s="114" t="s">
        <v>763</v>
      </c>
      <c r="F167" s="115" t="s">
        <v>764</v>
      </c>
      <c r="G167" s="116" t="s">
        <v>373</v>
      </c>
      <c r="H167" s="117">
        <v>3</v>
      </c>
      <c r="I167" s="118"/>
      <c r="J167" s="119">
        <f t="shared" si="10"/>
        <v>0</v>
      </c>
      <c r="K167" s="115" t="s">
        <v>229</v>
      </c>
      <c r="L167" s="120"/>
      <c r="M167" s="121" t="s">
        <v>1</v>
      </c>
      <c r="N167" s="122" t="s">
        <v>41</v>
      </c>
      <c r="P167" s="123">
        <f t="shared" si="11"/>
        <v>0</v>
      </c>
      <c r="Q167" s="123">
        <v>8.8000000000000003E-4</v>
      </c>
      <c r="R167" s="123">
        <f t="shared" si="12"/>
        <v>2.64E-3</v>
      </c>
      <c r="S167" s="123">
        <v>0</v>
      </c>
      <c r="T167" s="124">
        <f t="shared" si="13"/>
        <v>0</v>
      </c>
      <c r="AR167" s="14" t="s">
        <v>118</v>
      </c>
      <c r="AT167" s="14" t="s">
        <v>114</v>
      </c>
      <c r="AU167" s="14" t="s">
        <v>80</v>
      </c>
      <c r="AY167" s="14" t="s">
        <v>119</v>
      </c>
      <c r="BE167" s="125">
        <f t="shared" si="14"/>
        <v>0</v>
      </c>
      <c r="BF167" s="125">
        <f t="shared" si="15"/>
        <v>0</v>
      </c>
      <c r="BG167" s="125">
        <f t="shared" si="16"/>
        <v>0</v>
      </c>
      <c r="BH167" s="125">
        <f t="shared" si="17"/>
        <v>0</v>
      </c>
      <c r="BI167" s="125">
        <f t="shared" si="18"/>
        <v>0</v>
      </c>
      <c r="BJ167" s="14" t="s">
        <v>78</v>
      </c>
      <c r="BK167" s="125">
        <f t="shared" si="19"/>
        <v>0</v>
      </c>
      <c r="BL167" s="14" t="s">
        <v>120</v>
      </c>
      <c r="BM167" s="14" t="s">
        <v>765</v>
      </c>
    </row>
    <row r="168" spans="2:65" s="1" customFormat="1" ht="16.5" customHeight="1" x14ac:dyDescent="0.2">
      <c r="B168" s="28"/>
      <c r="C168" s="113" t="s">
        <v>434</v>
      </c>
      <c r="D168" s="113" t="s">
        <v>114</v>
      </c>
      <c r="E168" s="114" t="s">
        <v>766</v>
      </c>
      <c r="F168" s="115" t="s">
        <v>767</v>
      </c>
      <c r="G168" s="116" t="s">
        <v>373</v>
      </c>
      <c r="H168" s="117">
        <v>1</v>
      </c>
      <c r="I168" s="118"/>
      <c r="J168" s="119">
        <f t="shared" si="10"/>
        <v>0</v>
      </c>
      <c r="K168" s="115" t="s">
        <v>229</v>
      </c>
      <c r="L168" s="120"/>
      <c r="M168" s="121" t="s">
        <v>1</v>
      </c>
      <c r="N168" s="122" t="s">
        <v>41</v>
      </c>
      <c r="P168" s="123">
        <f t="shared" si="11"/>
        <v>0</v>
      </c>
      <c r="Q168" s="123">
        <v>7.2000000000000005E-4</v>
      </c>
      <c r="R168" s="123">
        <f t="shared" si="12"/>
        <v>7.2000000000000005E-4</v>
      </c>
      <c r="S168" s="123">
        <v>0</v>
      </c>
      <c r="T168" s="124">
        <f t="shared" si="13"/>
        <v>0</v>
      </c>
      <c r="AR168" s="14" t="s">
        <v>118</v>
      </c>
      <c r="AT168" s="14" t="s">
        <v>114</v>
      </c>
      <c r="AU168" s="14" t="s">
        <v>80</v>
      </c>
      <c r="AY168" s="14" t="s">
        <v>119</v>
      </c>
      <c r="BE168" s="125">
        <f t="shared" si="14"/>
        <v>0</v>
      </c>
      <c r="BF168" s="125">
        <f t="shared" si="15"/>
        <v>0</v>
      </c>
      <c r="BG168" s="125">
        <f t="shared" si="16"/>
        <v>0</v>
      </c>
      <c r="BH168" s="125">
        <f t="shared" si="17"/>
        <v>0</v>
      </c>
      <c r="BI168" s="125">
        <f t="shared" si="18"/>
        <v>0</v>
      </c>
      <c r="BJ168" s="14" t="s">
        <v>78</v>
      </c>
      <c r="BK168" s="125">
        <f t="shared" si="19"/>
        <v>0</v>
      </c>
      <c r="BL168" s="14" t="s">
        <v>120</v>
      </c>
      <c r="BM168" s="14" t="s">
        <v>768</v>
      </c>
    </row>
    <row r="169" spans="2:65" s="1" customFormat="1" ht="16.5" customHeight="1" x14ac:dyDescent="0.2">
      <c r="B169" s="28"/>
      <c r="C169" s="113" t="s">
        <v>438</v>
      </c>
      <c r="D169" s="113" t="s">
        <v>114</v>
      </c>
      <c r="E169" s="114" t="s">
        <v>769</v>
      </c>
      <c r="F169" s="115" t="s">
        <v>770</v>
      </c>
      <c r="G169" s="116" t="s">
        <v>373</v>
      </c>
      <c r="H169" s="117">
        <v>3</v>
      </c>
      <c r="I169" s="118"/>
      <c r="J169" s="119">
        <f t="shared" si="10"/>
        <v>0</v>
      </c>
      <c r="K169" s="115" t="s">
        <v>229</v>
      </c>
      <c r="L169" s="120"/>
      <c r="M169" s="121" t="s">
        <v>1</v>
      </c>
      <c r="N169" s="122" t="s">
        <v>41</v>
      </c>
      <c r="P169" s="123">
        <f t="shared" si="11"/>
        <v>0</v>
      </c>
      <c r="Q169" s="123">
        <v>5.4000000000000001E-4</v>
      </c>
      <c r="R169" s="123">
        <f t="shared" si="12"/>
        <v>1.6199999999999999E-3</v>
      </c>
      <c r="S169" s="123">
        <v>0</v>
      </c>
      <c r="T169" s="124">
        <f t="shared" si="13"/>
        <v>0</v>
      </c>
      <c r="AR169" s="14" t="s">
        <v>118</v>
      </c>
      <c r="AT169" s="14" t="s">
        <v>114</v>
      </c>
      <c r="AU169" s="14" t="s">
        <v>80</v>
      </c>
      <c r="AY169" s="14" t="s">
        <v>119</v>
      </c>
      <c r="BE169" s="125">
        <f t="shared" si="14"/>
        <v>0</v>
      </c>
      <c r="BF169" s="125">
        <f t="shared" si="15"/>
        <v>0</v>
      </c>
      <c r="BG169" s="125">
        <f t="shared" si="16"/>
        <v>0</v>
      </c>
      <c r="BH169" s="125">
        <f t="shared" si="17"/>
        <v>0</v>
      </c>
      <c r="BI169" s="125">
        <f t="shared" si="18"/>
        <v>0</v>
      </c>
      <c r="BJ169" s="14" t="s">
        <v>78</v>
      </c>
      <c r="BK169" s="125">
        <f t="shared" si="19"/>
        <v>0</v>
      </c>
      <c r="BL169" s="14" t="s">
        <v>120</v>
      </c>
      <c r="BM169" s="14" t="s">
        <v>771</v>
      </c>
    </row>
    <row r="170" spans="2:65" s="1" customFormat="1" ht="16.5" customHeight="1" x14ac:dyDescent="0.2">
      <c r="B170" s="28"/>
      <c r="C170" s="155" t="s">
        <v>442</v>
      </c>
      <c r="D170" s="155" t="s">
        <v>225</v>
      </c>
      <c r="E170" s="156" t="s">
        <v>772</v>
      </c>
      <c r="F170" s="157" t="s">
        <v>773</v>
      </c>
      <c r="G170" s="158" t="s">
        <v>774</v>
      </c>
      <c r="H170" s="159">
        <v>6</v>
      </c>
      <c r="I170" s="160"/>
      <c r="J170" s="161">
        <f t="shared" si="10"/>
        <v>0</v>
      </c>
      <c r="K170" s="157" t="s">
        <v>229</v>
      </c>
      <c r="L170" s="28"/>
      <c r="M170" s="162" t="s">
        <v>1</v>
      </c>
      <c r="N170" s="163" t="s">
        <v>41</v>
      </c>
      <c r="P170" s="123">
        <f t="shared" si="11"/>
        <v>0</v>
      </c>
      <c r="Q170" s="123">
        <v>1E-4</v>
      </c>
      <c r="R170" s="123">
        <f t="shared" si="12"/>
        <v>6.0000000000000006E-4</v>
      </c>
      <c r="S170" s="123">
        <v>0</v>
      </c>
      <c r="T170" s="124">
        <f t="shared" si="13"/>
        <v>0</v>
      </c>
      <c r="AR170" s="14" t="s">
        <v>120</v>
      </c>
      <c r="AT170" s="14" t="s">
        <v>225</v>
      </c>
      <c r="AU170" s="14" t="s">
        <v>80</v>
      </c>
      <c r="AY170" s="14" t="s">
        <v>119</v>
      </c>
      <c r="BE170" s="125">
        <f t="shared" si="14"/>
        <v>0</v>
      </c>
      <c r="BF170" s="125">
        <f t="shared" si="15"/>
        <v>0</v>
      </c>
      <c r="BG170" s="125">
        <f t="shared" si="16"/>
        <v>0</v>
      </c>
      <c r="BH170" s="125">
        <f t="shared" si="17"/>
        <v>0</v>
      </c>
      <c r="BI170" s="125">
        <f t="shared" si="18"/>
        <v>0</v>
      </c>
      <c r="BJ170" s="14" t="s">
        <v>78</v>
      </c>
      <c r="BK170" s="125">
        <f t="shared" si="19"/>
        <v>0</v>
      </c>
      <c r="BL170" s="14" t="s">
        <v>120</v>
      </c>
      <c r="BM170" s="14" t="s">
        <v>775</v>
      </c>
    </row>
    <row r="171" spans="2:65" s="1" customFormat="1" ht="16.5" customHeight="1" x14ac:dyDescent="0.2">
      <c r="B171" s="28"/>
      <c r="C171" s="155" t="s">
        <v>448</v>
      </c>
      <c r="D171" s="155" t="s">
        <v>225</v>
      </c>
      <c r="E171" s="156" t="s">
        <v>776</v>
      </c>
      <c r="F171" s="157" t="s">
        <v>777</v>
      </c>
      <c r="G171" s="158" t="s">
        <v>373</v>
      </c>
      <c r="H171" s="159">
        <v>3</v>
      </c>
      <c r="I171" s="160"/>
      <c r="J171" s="161">
        <f t="shared" si="10"/>
        <v>0</v>
      </c>
      <c r="K171" s="157" t="s">
        <v>1</v>
      </c>
      <c r="L171" s="28"/>
      <c r="M171" s="162" t="s">
        <v>1</v>
      </c>
      <c r="N171" s="163" t="s">
        <v>41</v>
      </c>
      <c r="P171" s="123">
        <f t="shared" si="11"/>
        <v>0</v>
      </c>
      <c r="Q171" s="123">
        <v>0.34089999999999998</v>
      </c>
      <c r="R171" s="123">
        <f t="shared" si="12"/>
        <v>1.0226999999999999</v>
      </c>
      <c r="S171" s="123">
        <v>0</v>
      </c>
      <c r="T171" s="124">
        <f t="shared" si="13"/>
        <v>0</v>
      </c>
      <c r="AR171" s="14" t="s">
        <v>120</v>
      </c>
      <c r="AT171" s="14" t="s">
        <v>225</v>
      </c>
      <c r="AU171" s="14" t="s">
        <v>80</v>
      </c>
      <c r="AY171" s="14" t="s">
        <v>119</v>
      </c>
      <c r="BE171" s="125">
        <f t="shared" si="14"/>
        <v>0</v>
      </c>
      <c r="BF171" s="125">
        <f t="shared" si="15"/>
        <v>0</v>
      </c>
      <c r="BG171" s="125">
        <f t="shared" si="16"/>
        <v>0</v>
      </c>
      <c r="BH171" s="125">
        <f t="shared" si="17"/>
        <v>0</v>
      </c>
      <c r="BI171" s="125">
        <f t="shared" si="18"/>
        <v>0</v>
      </c>
      <c r="BJ171" s="14" t="s">
        <v>78</v>
      </c>
      <c r="BK171" s="125">
        <f t="shared" si="19"/>
        <v>0</v>
      </c>
      <c r="BL171" s="14" t="s">
        <v>120</v>
      </c>
      <c r="BM171" s="14" t="s">
        <v>778</v>
      </c>
    </row>
    <row r="172" spans="2:65" s="1" customFormat="1" ht="11.25" x14ac:dyDescent="0.2">
      <c r="B172" s="28"/>
      <c r="D172" s="126" t="s">
        <v>122</v>
      </c>
      <c r="F172" s="127" t="s">
        <v>412</v>
      </c>
      <c r="I172" s="81"/>
      <c r="L172" s="28"/>
      <c r="M172" s="128"/>
      <c r="T172" s="47"/>
      <c r="AT172" s="14" t="s">
        <v>122</v>
      </c>
      <c r="AU172" s="14" t="s">
        <v>80</v>
      </c>
    </row>
    <row r="173" spans="2:65" s="1" customFormat="1" ht="16.5" customHeight="1" x14ac:dyDescent="0.2">
      <c r="B173" s="28"/>
      <c r="C173" s="155" t="s">
        <v>453</v>
      </c>
      <c r="D173" s="155" t="s">
        <v>225</v>
      </c>
      <c r="E173" s="156" t="s">
        <v>779</v>
      </c>
      <c r="F173" s="157" t="s">
        <v>780</v>
      </c>
      <c r="G173" s="158" t="s">
        <v>373</v>
      </c>
      <c r="H173" s="159">
        <v>3</v>
      </c>
      <c r="I173" s="160"/>
      <c r="J173" s="161">
        <f>ROUND(I173*H173,2)</f>
        <v>0</v>
      </c>
      <c r="K173" s="157" t="s">
        <v>1</v>
      </c>
      <c r="L173" s="28"/>
      <c r="M173" s="162" t="s">
        <v>1</v>
      </c>
      <c r="N173" s="163" t="s">
        <v>41</v>
      </c>
      <c r="P173" s="123">
        <f>O173*H173</f>
        <v>0</v>
      </c>
      <c r="Q173" s="123">
        <v>0</v>
      </c>
      <c r="R173" s="123">
        <f>Q173*H173</f>
        <v>0</v>
      </c>
      <c r="S173" s="123">
        <v>0</v>
      </c>
      <c r="T173" s="124">
        <f>S173*H173</f>
        <v>0</v>
      </c>
      <c r="AR173" s="14" t="s">
        <v>120</v>
      </c>
      <c r="AT173" s="14" t="s">
        <v>225</v>
      </c>
      <c r="AU173" s="14" t="s">
        <v>80</v>
      </c>
      <c r="AY173" s="14" t="s">
        <v>119</v>
      </c>
      <c r="BE173" s="125">
        <f>IF(N173="základní",J173,0)</f>
        <v>0</v>
      </c>
      <c r="BF173" s="125">
        <f>IF(N173="snížená",J173,0)</f>
        <v>0</v>
      </c>
      <c r="BG173" s="125">
        <f>IF(N173="zákl. přenesená",J173,0)</f>
        <v>0</v>
      </c>
      <c r="BH173" s="125">
        <f>IF(N173="sníž. přenesená",J173,0)</f>
        <v>0</v>
      </c>
      <c r="BI173" s="125">
        <f>IF(N173="nulová",J173,0)</f>
        <v>0</v>
      </c>
      <c r="BJ173" s="14" t="s">
        <v>78</v>
      </c>
      <c r="BK173" s="125">
        <f>ROUND(I173*H173,2)</f>
        <v>0</v>
      </c>
      <c r="BL173" s="14" t="s">
        <v>120</v>
      </c>
      <c r="BM173" s="14" t="s">
        <v>781</v>
      </c>
    </row>
    <row r="174" spans="2:65" s="1" customFormat="1" ht="39" x14ac:dyDescent="0.2">
      <c r="B174" s="28"/>
      <c r="D174" s="126" t="s">
        <v>122</v>
      </c>
      <c r="F174" s="127" t="s">
        <v>782</v>
      </c>
      <c r="I174" s="81"/>
      <c r="L174" s="28"/>
      <c r="M174" s="128"/>
      <c r="T174" s="47"/>
      <c r="AT174" s="14" t="s">
        <v>122</v>
      </c>
      <c r="AU174" s="14" t="s">
        <v>80</v>
      </c>
    </row>
    <row r="175" spans="2:65" s="1" customFormat="1" ht="16.5" customHeight="1" x14ac:dyDescent="0.2">
      <c r="B175" s="28"/>
      <c r="C175" s="155" t="s">
        <v>458</v>
      </c>
      <c r="D175" s="155" t="s">
        <v>225</v>
      </c>
      <c r="E175" s="156" t="s">
        <v>783</v>
      </c>
      <c r="F175" s="157" t="s">
        <v>784</v>
      </c>
      <c r="G175" s="158" t="s">
        <v>785</v>
      </c>
      <c r="H175" s="159">
        <v>9.0999999999999998E-2</v>
      </c>
      <c r="I175" s="160"/>
      <c r="J175" s="161">
        <f>ROUND(I175*H175,2)</f>
        <v>0</v>
      </c>
      <c r="K175" s="157" t="s">
        <v>1</v>
      </c>
      <c r="L175" s="28"/>
      <c r="M175" s="162" t="s">
        <v>1</v>
      </c>
      <c r="N175" s="163" t="s">
        <v>41</v>
      </c>
      <c r="P175" s="123">
        <f>O175*H175</f>
        <v>0</v>
      </c>
      <c r="Q175" s="123">
        <v>16.190239999999999</v>
      </c>
      <c r="R175" s="123">
        <f>Q175*H175</f>
        <v>1.4733118399999998</v>
      </c>
      <c r="S175" s="123">
        <v>0</v>
      </c>
      <c r="T175" s="124">
        <f>S175*H175</f>
        <v>0</v>
      </c>
      <c r="AR175" s="14" t="s">
        <v>120</v>
      </c>
      <c r="AT175" s="14" t="s">
        <v>225</v>
      </c>
      <c r="AU175" s="14" t="s">
        <v>80</v>
      </c>
      <c r="AY175" s="14" t="s">
        <v>119</v>
      </c>
      <c r="BE175" s="125">
        <f>IF(N175="základní",J175,0)</f>
        <v>0</v>
      </c>
      <c r="BF175" s="125">
        <f>IF(N175="snížená",J175,0)</f>
        <v>0</v>
      </c>
      <c r="BG175" s="125">
        <f>IF(N175="zákl. přenesená",J175,0)</f>
        <v>0</v>
      </c>
      <c r="BH175" s="125">
        <f>IF(N175="sníž. přenesená",J175,0)</f>
        <v>0</v>
      </c>
      <c r="BI175" s="125">
        <f>IF(N175="nulová",J175,0)</f>
        <v>0</v>
      </c>
      <c r="BJ175" s="14" t="s">
        <v>78</v>
      </c>
      <c r="BK175" s="125">
        <f>ROUND(I175*H175,2)</f>
        <v>0</v>
      </c>
      <c r="BL175" s="14" t="s">
        <v>120</v>
      </c>
      <c r="BM175" s="14" t="s">
        <v>786</v>
      </c>
    </row>
    <row r="176" spans="2:65" s="1" customFormat="1" ht="11.25" x14ac:dyDescent="0.2">
      <c r="B176" s="28"/>
      <c r="D176" s="126" t="s">
        <v>122</v>
      </c>
      <c r="F176" s="127" t="s">
        <v>784</v>
      </c>
      <c r="I176" s="81"/>
      <c r="L176" s="28"/>
      <c r="M176" s="128"/>
      <c r="T176" s="47"/>
      <c r="AT176" s="14" t="s">
        <v>122</v>
      </c>
      <c r="AU176" s="14" t="s">
        <v>80</v>
      </c>
    </row>
    <row r="177" spans="2:65" s="11" customFormat="1" ht="11.25" x14ac:dyDescent="0.2">
      <c r="B177" s="164"/>
      <c r="D177" s="126" t="s">
        <v>231</v>
      </c>
      <c r="E177" s="165" t="s">
        <v>1</v>
      </c>
      <c r="F177" s="166" t="s">
        <v>787</v>
      </c>
      <c r="H177" s="167">
        <v>9.0999999999999998E-2</v>
      </c>
      <c r="I177" s="168"/>
      <c r="L177" s="164"/>
      <c r="M177" s="169"/>
      <c r="T177" s="170"/>
      <c r="AT177" s="165" t="s">
        <v>231</v>
      </c>
      <c r="AU177" s="165" t="s">
        <v>80</v>
      </c>
      <c r="AV177" s="11" t="s">
        <v>80</v>
      </c>
      <c r="AW177" s="11" t="s">
        <v>32</v>
      </c>
      <c r="AX177" s="11" t="s">
        <v>78</v>
      </c>
      <c r="AY177" s="165" t="s">
        <v>119</v>
      </c>
    </row>
    <row r="178" spans="2:65" s="1" customFormat="1" ht="16.5" customHeight="1" x14ac:dyDescent="0.2">
      <c r="B178" s="28"/>
      <c r="C178" s="155" t="s">
        <v>463</v>
      </c>
      <c r="D178" s="155" t="s">
        <v>225</v>
      </c>
      <c r="E178" s="156" t="s">
        <v>788</v>
      </c>
      <c r="F178" s="157" t="s">
        <v>784</v>
      </c>
      <c r="G178" s="158" t="s">
        <v>785</v>
      </c>
      <c r="H178" s="159">
        <v>9.0999999999999998E-2</v>
      </c>
      <c r="I178" s="160"/>
      <c r="J178" s="161">
        <f>ROUND(I178*H178,2)</f>
        <v>0</v>
      </c>
      <c r="K178" s="157" t="s">
        <v>1</v>
      </c>
      <c r="L178" s="28"/>
      <c r="M178" s="162" t="s">
        <v>1</v>
      </c>
      <c r="N178" s="163" t="s">
        <v>41</v>
      </c>
      <c r="P178" s="123">
        <f>O178*H178</f>
        <v>0</v>
      </c>
      <c r="Q178" s="123">
        <v>16.190239999999999</v>
      </c>
      <c r="R178" s="123">
        <f>Q178*H178</f>
        <v>1.4733118399999998</v>
      </c>
      <c r="S178" s="123">
        <v>0</v>
      </c>
      <c r="T178" s="124">
        <f>S178*H178</f>
        <v>0</v>
      </c>
      <c r="AR178" s="14" t="s">
        <v>120</v>
      </c>
      <c r="AT178" s="14" t="s">
        <v>225</v>
      </c>
      <c r="AU178" s="14" t="s">
        <v>80</v>
      </c>
      <c r="AY178" s="14" t="s">
        <v>119</v>
      </c>
      <c r="BE178" s="125">
        <f>IF(N178="základní",J178,0)</f>
        <v>0</v>
      </c>
      <c r="BF178" s="125">
        <f>IF(N178="snížená",J178,0)</f>
        <v>0</v>
      </c>
      <c r="BG178" s="125">
        <f>IF(N178="zákl. přenesená",J178,0)</f>
        <v>0</v>
      </c>
      <c r="BH178" s="125">
        <f>IF(N178="sníž. přenesená",J178,0)</f>
        <v>0</v>
      </c>
      <c r="BI178" s="125">
        <f>IF(N178="nulová",J178,0)</f>
        <v>0</v>
      </c>
      <c r="BJ178" s="14" t="s">
        <v>78</v>
      </c>
      <c r="BK178" s="125">
        <f>ROUND(I178*H178,2)</f>
        <v>0</v>
      </c>
      <c r="BL178" s="14" t="s">
        <v>120</v>
      </c>
      <c r="BM178" s="14" t="s">
        <v>789</v>
      </c>
    </row>
    <row r="179" spans="2:65" s="1" customFormat="1" ht="11.25" x14ac:dyDescent="0.2">
      <c r="B179" s="28"/>
      <c r="D179" s="126" t="s">
        <v>122</v>
      </c>
      <c r="F179" s="127" t="s">
        <v>784</v>
      </c>
      <c r="I179" s="81"/>
      <c r="L179" s="28"/>
      <c r="M179" s="128"/>
      <c r="T179" s="47"/>
      <c r="AT179" s="14" t="s">
        <v>122</v>
      </c>
      <c r="AU179" s="14" t="s">
        <v>80</v>
      </c>
    </row>
    <row r="180" spans="2:65" s="11" customFormat="1" ht="11.25" x14ac:dyDescent="0.2">
      <c r="B180" s="164"/>
      <c r="D180" s="126" t="s">
        <v>231</v>
      </c>
      <c r="E180" s="165" t="s">
        <v>1</v>
      </c>
      <c r="F180" s="166" t="s">
        <v>790</v>
      </c>
      <c r="H180" s="167">
        <v>9.0999999999999998E-2</v>
      </c>
      <c r="I180" s="168"/>
      <c r="L180" s="164"/>
      <c r="M180" s="169"/>
      <c r="T180" s="170"/>
      <c r="AT180" s="165" t="s">
        <v>231</v>
      </c>
      <c r="AU180" s="165" t="s">
        <v>80</v>
      </c>
      <c r="AV180" s="11" t="s">
        <v>80</v>
      </c>
      <c r="AW180" s="11" t="s">
        <v>32</v>
      </c>
      <c r="AX180" s="11" t="s">
        <v>78</v>
      </c>
      <c r="AY180" s="165" t="s">
        <v>119</v>
      </c>
    </row>
    <row r="181" spans="2:65" s="1" customFormat="1" ht="16.5" customHeight="1" x14ac:dyDescent="0.2">
      <c r="B181" s="28"/>
      <c r="C181" s="155" t="s">
        <v>467</v>
      </c>
      <c r="D181" s="155" t="s">
        <v>225</v>
      </c>
      <c r="E181" s="156" t="s">
        <v>791</v>
      </c>
      <c r="F181" s="157" t="s">
        <v>784</v>
      </c>
      <c r="G181" s="158" t="s">
        <v>785</v>
      </c>
      <c r="H181" s="159">
        <v>0.106</v>
      </c>
      <c r="I181" s="160"/>
      <c r="J181" s="161">
        <f>ROUND(I181*H181,2)</f>
        <v>0</v>
      </c>
      <c r="K181" s="157" t="s">
        <v>1</v>
      </c>
      <c r="L181" s="28"/>
      <c r="M181" s="162" t="s">
        <v>1</v>
      </c>
      <c r="N181" s="163" t="s">
        <v>41</v>
      </c>
      <c r="P181" s="123">
        <f>O181*H181</f>
        <v>0</v>
      </c>
      <c r="Q181" s="123">
        <v>16.190239999999999</v>
      </c>
      <c r="R181" s="123">
        <f>Q181*H181</f>
        <v>1.7161654399999999</v>
      </c>
      <c r="S181" s="123">
        <v>0</v>
      </c>
      <c r="T181" s="124">
        <f>S181*H181</f>
        <v>0</v>
      </c>
      <c r="AR181" s="14" t="s">
        <v>120</v>
      </c>
      <c r="AT181" s="14" t="s">
        <v>225</v>
      </c>
      <c r="AU181" s="14" t="s">
        <v>80</v>
      </c>
      <c r="AY181" s="14" t="s">
        <v>119</v>
      </c>
      <c r="BE181" s="125">
        <f>IF(N181="základní",J181,0)</f>
        <v>0</v>
      </c>
      <c r="BF181" s="125">
        <f>IF(N181="snížená",J181,0)</f>
        <v>0</v>
      </c>
      <c r="BG181" s="125">
        <f>IF(N181="zákl. přenesená",J181,0)</f>
        <v>0</v>
      </c>
      <c r="BH181" s="125">
        <f>IF(N181="sníž. přenesená",J181,0)</f>
        <v>0</v>
      </c>
      <c r="BI181" s="125">
        <f>IF(N181="nulová",J181,0)</f>
        <v>0</v>
      </c>
      <c r="BJ181" s="14" t="s">
        <v>78</v>
      </c>
      <c r="BK181" s="125">
        <f>ROUND(I181*H181,2)</f>
        <v>0</v>
      </c>
      <c r="BL181" s="14" t="s">
        <v>120</v>
      </c>
      <c r="BM181" s="14" t="s">
        <v>792</v>
      </c>
    </row>
    <row r="182" spans="2:65" s="1" customFormat="1" ht="11.25" x14ac:dyDescent="0.2">
      <c r="B182" s="28"/>
      <c r="D182" s="126" t="s">
        <v>122</v>
      </c>
      <c r="F182" s="127" t="s">
        <v>784</v>
      </c>
      <c r="I182" s="81"/>
      <c r="L182" s="28"/>
      <c r="M182" s="128"/>
      <c r="T182" s="47"/>
      <c r="AT182" s="14" t="s">
        <v>122</v>
      </c>
      <c r="AU182" s="14" t="s">
        <v>80</v>
      </c>
    </row>
    <row r="183" spans="2:65" s="11" customFormat="1" ht="11.25" x14ac:dyDescent="0.2">
      <c r="B183" s="164"/>
      <c r="D183" s="126" t="s">
        <v>231</v>
      </c>
      <c r="E183" s="165" t="s">
        <v>1</v>
      </c>
      <c r="F183" s="166" t="s">
        <v>793</v>
      </c>
      <c r="H183" s="167">
        <v>0.106</v>
      </c>
      <c r="I183" s="168"/>
      <c r="L183" s="164"/>
      <c r="M183" s="169"/>
      <c r="T183" s="170"/>
      <c r="AT183" s="165" t="s">
        <v>231</v>
      </c>
      <c r="AU183" s="165" t="s">
        <v>80</v>
      </c>
      <c r="AV183" s="11" t="s">
        <v>80</v>
      </c>
      <c r="AW183" s="11" t="s">
        <v>32</v>
      </c>
      <c r="AX183" s="11" t="s">
        <v>78</v>
      </c>
      <c r="AY183" s="165" t="s">
        <v>119</v>
      </c>
    </row>
    <row r="184" spans="2:65" s="10" customFormat="1" ht="22.9" customHeight="1" x14ac:dyDescent="0.2">
      <c r="B184" s="143"/>
      <c r="D184" s="144" t="s">
        <v>69</v>
      </c>
      <c r="E184" s="153" t="s">
        <v>583</v>
      </c>
      <c r="F184" s="153" t="s">
        <v>584</v>
      </c>
      <c r="I184" s="146"/>
      <c r="J184" s="154">
        <f>BK184</f>
        <v>0</v>
      </c>
      <c r="L184" s="143"/>
      <c r="M184" s="148"/>
      <c r="P184" s="149">
        <f>SUM(P185:P187)</f>
        <v>0</v>
      </c>
      <c r="R184" s="149">
        <f>SUM(R185:R187)</f>
        <v>0</v>
      </c>
      <c r="T184" s="150">
        <f>SUM(T185:T187)</f>
        <v>0</v>
      </c>
      <c r="AR184" s="144" t="s">
        <v>78</v>
      </c>
      <c r="AT184" s="151" t="s">
        <v>69</v>
      </c>
      <c r="AU184" s="151" t="s">
        <v>78</v>
      </c>
      <c r="AY184" s="144" t="s">
        <v>119</v>
      </c>
      <c r="BK184" s="152">
        <f>SUM(BK185:BK187)</f>
        <v>0</v>
      </c>
    </row>
    <row r="185" spans="2:65" s="1" customFormat="1" ht="16.5" customHeight="1" x14ac:dyDescent="0.2">
      <c r="B185" s="28"/>
      <c r="C185" s="155" t="s">
        <v>474</v>
      </c>
      <c r="D185" s="155" t="s">
        <v>225</v>
      </c>
      <c r="E185" s="156" t="s">
        <v>794</v>
      </c>
      <c r="F185" s="157" t="s">
        <v>795</v>
      </c>
      <c r="G185" s="158" t="s">
        <v>298</v>
      </c>
      <c r="H185" s="159">
        <v>81.105999999999995</v>
      </c>
      <c r="I185" s="160"/>
      <c r="J185" s="161">
        <f>ROUND(I185*H185,2)</f>
        <v>0</v>
      </c>
      <c r="K185" s="157" t="s">
        <v>229</v>
      </c>
      <c r="L185" s="28"/>
      <c r="M185" s="162" t="s">
        <v>1</v>
      </c>
      <c r="N185" s="163" t="s">
        <v>41</v>
      </c>
      <c r="P185" s="123">
        <f>O185*H185</f>
        <v>0</v>
      </c>
      <c r="Q185" s="123">
        <v>0</v>
      </c>
      <c r="R185" s="123">
        <f>Q185*H185</f>
        <v>0</v>
      </c>
      <c r="S185" s="123">
        <v>0</v>
      </c>
      <c r="T185" s="124">
        <f>S185*H185</f>
        <v>0</v>
      </c>
      <c r="AR185" s="14" t="s">
        <v>120</v>
      </c>
      <c r="AT185" s="14" t="s">
        <v>225</v>
      </c>
      <c r="AU185" s="14" t="s">
        <v>80</v>
      </c>
      <c r="AY185" s="14" t="s">
        <v>119</v>
      </c>
      <c r="BE185" s="125">
        <f>IF(N185="základní",J185,0)</f>
        <v>0</v>
      </c>
      <c r="BF185" s="125">
        <f>IF(N185="snížená",J185,0)</f>
        <v>0</v>
      </c>
      <c r="BG185" s="125">
        <f>IF(N185="zákl. přenesená",J185,0)</f>
        <v>0</v>
      </c>
      <c r="BH185" s="125">
        <f>IF(N185="sníž. přenesená",J185,0)</f>
        <v>0</v>
      </c>
      <c r="BI185" s="125">
        <f>IF(N185="nulová",J185,0)</f>
        <v>0</v>
      </c>
      <c r="BJ185" s="14" t="s">
        <v>78</v>
      </c>
      <c r="BK185" s="125">
        <f>ROUND(I185*H185,2)</f>
        <v>0</v>
      </c>
      <c r="BL185" s="14" t="s">
        <v>120</v>
      </c>
      <c r="BM185" s="14" t="s">
        <v>796</v>
      </c>
    </row>
    <row r="186" spans="2:65" s="1" customFormat="1" ht="16.5" customHeight="1" x14ac:dyDescent="0.2">
      <c r="B186" s="28"/>
      <c r="C186" s="155" t="s">
        <v>478</v>
      </c>
      <c r="D186" s="155" t="s">
        <v>225</v>
      </c>
      <c r="E186" s="156" t="s">
        <v>797</v>
      </c>
      <c r="F186" s="157" t="s">
        <v>798</v>
      </c>
      <c r="G186" s="158" t="s">
        <v>298</v>
      </c>
      <c r="H186" s="159">
        <v>81.105999999999995</v>
      </c>
      <c r="I186" s="160"/>
      <c r="J186" s="161">
        <f>ROUND(I186*H186,2)</f>
        <v>0</v>
      </c>
      <c r="K186" s="157" t="s">
        <v>229</v>
      </c>
      <c r="L186" s="28"/>
      <c r="M186" s="162" t="s">
        <v>1</v>
      </c>
      <c r="N186" s="163" t="s">
        <v>41</v>
      </c>
      <c r="P186" s="123">
        <f>O186*H186</f>
        <v>0</v>
      </c>
      <c r="Q186" s="123">
        <v>0</v>
      </c>
      <c r="R186" s="123">
        <f>Q186*H186</f>
        <v>0</v>
      </c>
      <c r="S186" s="123">
        <v>0</v>
      </c>
      <c r="T186" s="124">
        <f>S186*H186</f>
        <v>0</v>
      </c>
      <c r="AR186" s="14" t="s">
        <v>120</v>
      </c>
      <c r="AT186" s="14" t="s">
        <v>225</v>
      </c>
      <c r="AU186" s="14" t="s">
        <v>80</v>
      </c>
      <c r="AY186" s="14" t="s">
        <v>119</v>
      </c>
      <c r="BE186" s="125">
        <f>IF(N186="základní",J186,0)</f>
        <v>0</v>
      </c>
      <c r="BF186" s="125">
        <f>IF(N186="snížená",J186,0)</f>
        <v>0</v>
      </c>
      <c r="BG186" s="125">
        <f>IF(N186="zákl. přenesená",J186,0)</f>
        <v>0</v>
      </c>
      <c r="BH186" s="125">
        <f>IF(N186="sníž. přenesená",J186,0)</f>
        <v>0</v>
      </c>
      <c r="BI186" s="125">
        <f>IF(N186="nulová",J186,0)</f>
        <v>0</v>
      </c>
      <c r="BJ186" s="14" t="s">
        <v>78</v>
      </c>
      <c r="BK186" s="125">
        <f>ROUND(I186*H186,2)</f>
        <v>0</v>
      </c>
      <c r="BL186" s="14" t="s">
        <v>120</v>
      </c>
      <c r="BM186" s="14" t="s">
        <v>799</v>
      </c>
    </row>
    <row r="187" spans="2:65" s="1" customFormat="1" ht="16.5" customHeight="1" x14ac:dyDescent="0.2">
      <c r="B187" s="28"/>
      <c r="C187" s="155" t="s">
        <v>483</v>
      </c>
      <c r="D187" s="155" t="s">
        <v>225</v>
      </c>
      <c r="E187" s="156" t="s">
        <v>800</v>
      </c>
      <c r="F187" s="157" t="s">
        <v>801</v>
      </c>
      <c r="G187" s="158" t="s">
        <v>298</v>
      </c>
      <c r="H187" s="159">
        <v>81.105999999999995</v>
      </c>
      <c r="I187" s="160"/>
      <c r="J187" s="161">
        <f>ROUND(I187*H187,2)</f>
        <v>0</v>
      </c>
      <c r="K187" s="157" t="s">
        <v>229</v>
      </c>
      <c r="L187" s="28"/>
      <c r="M187" s="178" t="s">
        <v>1</v>
      </c>
      <c r="N187" s="179" t="s">
        <v>41</v>
      </c>
      <c r="O187" s="130"/>
      <c r="P187" s="180">
        <f>O187*H187</f>
        <v>0</v>
      </c>
      <c r="Q187" s="180">
        <v>0</v>
      </c>
      <c r="R187" s="180">
        <f>Q187*H187</f>
        <v>0</v>
      </c>
      <c r="S187" s="180">
        <v>0</v>
      </c>
      <c r="T187" s="181">
        <f>S187*H187</f>
        <v>0</v>
      </c>
      <c r="AR187" s="14" t="s">
        <v>120</v>
      </c>
      <c r="AT187" s="14" t="s">
        <v>225</v>
      </c>
      <c r="AU187" s="14" t="s">
        <v>80</v>
      </c>
      <c r="AY187" s="14" t="s">
        <v>119</v>
      </c>
      <c r="BE187" s="125">
        <f>IF(N187="základní",J187,0)</f>
        <v>0</v>
      </c>
      <c r="BF187" s="125">
        <f>IF(N187="snížená",J187,0)</f>
        <v>0</v>
      </c>
      <c r="BG187" s="125">
        <f>IF(N187="zákl. přenesená",J187,0)</f>
        <v>0</v>
      </c>
      <c r="BH187" s="125">
        <f>IF(N187="sníž. přenesená",J187,0)</f>
        <v>0</v>
      </c>
      <c r="BI187" s="125">
        <f>IF(N187="nulová",J187,0)</f>
        <v>0</v>
      </c>
      <c r="BJ187" s="14" t="s">
        <v>78</v>
      </c>
      <c r="BK187" s="125">
        <f>ROUND(I187*H187,2)</f>
        <v>0</v>
      </c>
      <c r="BL187" s="14" t="s">
        <v>120</v>
      </c>
      <c r="BM187" s="14" t="s">
        <v>802</v>
      </c>
    </row>
    <row r="188" spans="2:65" s="1" customFormat="1" ht="6.95" customHeight="1" x14ac:dyDescent="0.2">
      <c r="B188" s="37"/>
      <c r="C188" s="38"/>
      <c r="D188" s="38"/>
      <c r="E188" s="38"/>
      <c r="F188" s="38"/>
      <c r="G188" s="38"/>
      <c r="H188" s="38"/>
      <c r="I188" s="97"/>
      <c r="J188" s="38"/>
      <c r="K188" s="38"/>
      <c r="L188" s="28"/>
    </row>
  </sheetData>
  <sheetProtection algorithmName="SHA-512" hashValue="DfQyOUjJuaL7rvGif97DkMf0x8CGFG0uFYF62doQUkw26wCFxy3EPzpeOsrK8BkbYAg8w7vxLe+wGFvV6Xe7UQ==" saltValue="SG9/KRVjR6GDoOid/3jLINJGHZ3RjwN00FGScSckzIh8NIEtQFOdrP0cIQueDt15rbPziDULkmGn7M+vXCxssQ==" spinCount="100000" sheet="1" objects="1" scenarios="1" formatColumns="0" formatRows="0" autoFilter="0"/>
  <autoFilter ref="C86:K187" xr:uid="{00000000-0009-0000-0000-000003000000}"/>
  <mergeCells count="9">
    <mergeCell ref="E50:H50"/>
    <mergeCell ref="E77:H77"/>
    <mergeCell ref="E79:H79"/>
    <mergeCell ref="L2:V2"/>
    <mergeCell ref="E7:H7"/>
    <mergeCell ref="E9:H9"/>
    <mergeCell ref="E18:H18"/>
    <mergeCell ref="E27:H27"/>
    <mergeCell ref="E48:H48"/>
  </mergeCells>
  <pageMargins left="0.39374999999999999" right="0.39374999999999999" top="0.39374999999999999" bottom="0.39374999999999999" header="0" footer="0"/>
  <pageSetup paperSize="9" scale="65"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152"/>
  <sheetViews>
    <sheetView showGridLines="0" workbookViewId="0"/>
  </sheetViews>
  <sheetFormatPr defaultRowHeight="15" x14ac:dyDescent="0.2"/>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79" customWidth="1"/>
    <col min="10" max="10" width="23.5" customWidth="1"/>
    <col min="11" max="11" width="15.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x14ac:dyDescent="0.2">
      <c r="L2" s="195"/>
      <c r="M2" s="195"/>
      <c r="N2" s="195"/>
      <c r="O2" s="195"/>
      <c r="P2" s="195"/>
      <c r="Q2" s="195"/>
      <c r="R2" s="195"/>
      <c r="S2" s="195"/>
      <c r="T2" s="195"/>
      <c r="U2" s="195"/>
      <c r="V2" s="195"/>
      <c r="AT2" s="14" t="s">
        <v>89</v>
      </c>
      <c r="AZ2" s="132" t="s">
        <v>803</v>
      </c>
      <c r="BA2" s="132" t="s">
        <v>1</v>
      </c>
      <c r="BB2" s="132" t="s">
        <v>1</v>
      </c>
      <c r="BC2" s="132" t="s">
        <v>442</v>
      </c>
      <c r="BD2" s="132" t="s">
        <v>80</v>
      </c>
    </row>
    <row r="3" spans="2:56" ht="6.95" customHeight="1" x14ac:dyDescent="0.2">
      <c r="B3" s="15"/>
      <c r="C3" s="16"/>
      <c r="D3" s="16"/>
      <c r="E3" s="16"/>
      <c r="F3" s="16"/>
      <c r="G3" s="16"/>
      <c r="H3" s="16"/>
      <c r="I3" s="80"/>
      <c r="J3" s="16"/>
      <c r="K3" s="16"/>
      <c r="L3" s="17"/>
      <c r="AT3" s="14" t="s">
        <v>80</v>
      </c>
      <c r="AZ3" s="132" t="s">
        <v>804</v>
      </c>
      <c r="BA3" s="132" t="s">
        <v>1</v>
      </c>
      <c r="BB3" s="132" t="s">
        <v>1</v>
      </c>
      <c r="BC3" s="132" t="s">
        <v>487</v>
      </c>
      <c r="BD3" s="132" t="s">
        <v>80</v>
      </c>
    </row>
    <row r="4" spans="2:56" ht="24.95" customHeight="1" x14ac:dyDescent="0.2">
      <c r="B4" s="17"/>
      <c r="D4" s="18" t="s">
        <v>93</v>
      </c>
      <c r="L4" s="17"/>
      <c r="M4" s="19" t="s">
        <v>10</v>
      </c>
      <c r="AT4" s="14" t="s">
        <v>4</v>
      </c>
      <c r="AZ4" s="132" t="s">
        <v>805</v>
      </c>
      <c r="BA4" s="132" t="s">
        <v>1</v>
      </c>
      <c r="BB4" s="132" t="s">
        <v>1</v>
      </c>
      <c r="BC4" s="132" t="s">
        <v>414</v>
      </c>
      <c r="BD4" s="132" t="s">
        <v>80</v>
      </c>
    </row>
    <row r="5" spans="2:56" ht="6.95" customHeight="1" x14ac:dyDescent="0.2">
      <c r="B5" s="17"/>
      <c r="L5" s="17"/>
    </row>
    <row r="6" spans="2:56" ht="12" customHeight="1" x14ac:dyDescent="0.2">
      <c r="B6" s="17"/>
      <c r="D6" s="23" t="s">
        <v>16</v>
      </c>
      <c r="L6" s="17"/>
    </row>
    <row r="7" spans="2:56" ht="16.5" customHeight="1" x14ac:dyDescent="0.2">
      <c r="B7" s="17"/>
      <c r="E7" s="222" t="str">
        <f>'Rekapitulace stavby'!K6</f>
        <v>Vybudování parkovacích stání na ul. Čujkovova 36, p.p.č. 654/30, k.ú. Zábřeh nad Odrou</v>
      </c>
      <c r="F7" s="199"/>
      <c r="G7" s="199"/>
      <c r="H7" s="199"/>
      <c r="L7" s="17"/>
    </row>
    <row r="8" spans="2:56" s="1" customFormat="1" ht="12" customHeight="1" x14ac:dyDescent="0.2">
      <c r="B8" s="28"/>
      <c r="D8" s="23" t="s">
        <v>94</v>
      </c>
      <c r="I8" s="81"/>
      <c r="L8" s="28"/>
    </row>
    <row r="9" spans="2:56" s="1" customFormat="1" ht="36.950000000000003" customHeight="1" x14ac:dyDescent="0.2">
      <c r="B9" s="28"/>
      <c r="E9" s="202" t="s">
        <v>806</v>
      </c>
      <c r="F9" s="201"/>
      <c r="G9" s="201"/>
      <c r="H9" s="201"/>
      <c r="I9" s="81"/>
      <c r="L9" s="28"/>
    </row>
    <row r="10" spans="2:56" s="1" customFormat="1" ht="11.25" x14ac:dyDescent="0.2">
      <c r="B10" s="28"/>
      <c r="I10" s="81"/>
      <c r="L10" s="28"/>
    </row>
    <row r="11" spans="2:56" s="1" customFormat="1" ht="12" customHeight="1" x14ac:dyDescent="0.2">
      <c r="B11" s="28"/>
      <c r="D11" s="23" t="s">
        <v>18</v>
      </c>
      <c r="F11" s="14" t="s">
        <v>1</v>
      </c>
      <c r="I11" s="82" t="s">
        <v>19</v>
      </c>
      <c r="J11" s="14" t="s">
        <v>1</v>
      </c>
      <c r="L11" s="28"/>
    </row>
    <row r="12" spans="2:56" s="1" customFormat="1" ht="12" customHeight="1" x14ac:dyDescent="0.2">
      <c r="B12" s="28"/>
      <c r="D12" s="23" t="s">
        <v>20</v>
      </c>
      <c r="F12" s="14" t="s">
        <v>21</v>
      </c>
      <c r="I12" s="82" t="s">
        <v>22</v>
      </c>
      <c r="J12" s="44" t="str">
        <f>'Rekapitulace stavby'!AN8</f>
        <v>19. 1. 2019</v>
      </c>
      <c r="L12" s="28"/>
    </row>
    <row r="13" spans="2:56" s="1" customFormat="1" ht="10.9" customHeight="1" x14ac:dyDescent="0.2">
      <c r="B13" s="28"/>
      <c r="I13" s="81"/>
      <c r="L13" s="28"/>
    </row>
    <row r="14" spans="2:56" s="1" customFormat="1" ht="12" customHeight="1" x14ac:dyDescent="0.2">
      <c r="B14" s="28"/>
      <c r="D14" s="23" t="s">
        <v>24</v>
      </c>
      <c r="I14" s="82" t="s">
        <v>25</v>
      </c>
      <c r="J14" s="14" t="s">
        <v>1</v>
      </c>
      <c r="L14" s="28"/>
    </row>
    <row r="15" spans="2:56" s="1" customFormat="1" ht="18" customHeight="1" x14ac:dyDescent="0.2">
      <c r="B15" s="28"/>
      <c r="E15" s="14" t="s">
        <v>26</v>
      </c>
      <c r="I15" s="82" t="s">
        <v>27</v>
      </c>
      <c r="J15" s="14" t="s">
        <v>1</v>
      </c>
      <c r="L15" s="28"/>
    </row>
    <row r="16" spans="2:56" s="1" customFormat="1" ht="6.95" customHeight="1" x14ac:dyDescent="0.2">
      <c r="B16" s="28"/>
      <c r="I16" s="81"/>
      <c r="L16" s="28"/>
    </row>
    <row r="17" spans="2:12" s="1" customFormat="1" ht="12" customHeight="1" x14ac:dyDescent="0.2">
      <c r="B17" s="28"/>
      <c r="D17" s="23" t="s">
        <v>28</v>
      </c>
      <c r="I17" s="82" t="s">
        <v>25</v>
      </c>
      <c r="J17" s="24" t="str">
        <f>'Rekapitulace stavby'!AN13</f>
        <v>Vyplň údaj</v>
      </c>
      <c r="L17" s="28"/>
    </row>
    <row r="18" spans="2:12" s="1" customFormat="1" ht="18" customHeight="1" x14ac:dyDescent="0.2">
      <c r="B18" s="28"/>
      <c r="E18" s="223" t="str">
        <f>'Rekapitulace stavby'!E14</f>
        <v>Vyplň údaj</v>
      </c>
      <c r="F18" s="205"/>
      <c r="G18" s="205"/>
      <c r="H18" s="205"/>
      <c r="I18" s="82" t="s">
        <v>27</v>
      </c>
      <c r="J18" s="24" t="str">
        <f>'Rekapitulace stavby'!AN14</f>
        <v>Vyplň údaj</v>
      </c>
      <c r="L18" s="28"/>
    </row>
    <row r="19" spans="2:12" s="1" customFormat="1" ht="6.95" customHeight="1" x14ac:dyDescent="0.2">
      <c r="B19" s="28"/>
      <c r="I19" s="81"/>
      <c r="L19" s="28"/>
    </row>
    <row r="20" spans="2:12" s="1" customFormat="1" ht="12" customHeight="1" x14ac:dyDescent="0.2">
      <c r="B20" s="28"/>
      <c r="D20" s="23" t="s">
        <v>30</v>
      </c>
      <c r="I20" s="82" t="s">
        <v>25</v>
      </c>
      <c r="J20" s="14" t="s">
        <v>1</v>
      </c>
      <c r="L20" s="28"/>
    </row>
    <row r="21" spans="2:12" s="1" customFormat="1" ht="18" customHeight="1" x14ac:dyDescent="0.2">
      <c r="B21" s="28"/>
      <c r="E21" s="14" t="s">
        <v>807</v>
      </c>
      <c r="I21" s="82" t="s">
        <v>27</v>
      </c>
      <c r="J21" s="14" t="s">
        <v>1</v>
      </c>
      <c r="L21" s="28"/>
    </row>
    <row r="22" spans="2:12" s="1" customFormat="1" ht="6.95" customHeight="1" x14ac:dyDescent="0.2">
      <c r="B22" s="28"/>
      <c r="I22" s="81"/>
      <c r="L22" s="28"/>
    </row>
    <row r="23" spans="2:12" s="1" customFormat="1" ht="12" customHeight="1" x14ac:dyDescent="0.2">
      <c r="B23" s="28"/>
      <c r="D23" s="23" t="s">
        <v>33</v>
      </c>
      <c r="I23" s="82" t="s">
        <v>25</v>
      </c>
      <c r="J23" s="14" t="str">
        <f>IF('Rekapitulace stavby'!AN19="","",'Rekapitulace stavby'!AN19)</f>
        <v/>
      </c>
      <c r="L23" s="28"/>
    </row>
    <row r="24" spans="2:12" s="1" customFormat="1" ht="18" customHeight="1" x14ac:dyDescent="0.2">
      <c r="B24" s="28"/>
      <c r="E24" s="14" t="str">
        <f>IF('Rekapitulace stavby'!E20="","",'Rekapitulace stavby'!E20)</f>
        <v xml:space="preserve"> </v>
      </c>
      <c r="I24" s="82" t="s">
        <v>27</v>
      </c>
      <c r="J24" s="14" t="str">
        <f>IF('Rekapitulace stavby'!AN20="","",'Rekapitulace stavby'!AN20)</f>
        <v/>
      </c>
      <c r="L24" s="28"/>
    </row>
    <row r="25" spans="2:12" s="1" customFormat="1" ht="6.95" customHeight="1" x14ac:dyDescent="0.2">
      <c r="B25" s="28"/>
      <c r="I25" s="81"/>
      <c r="L25" s="28"/>
    </row>
    <row r="26" spans="2:12" s="1" customFormat="1" ht="12" customHeight="1" x14ac:dyDescent="0.2">
      <c r="B26" s="28"/>
      <c r="D26" s="23" t="s">
        <v>35</v>
      </c>
      <c r="I26" s="81"/>
      <c r="L26" s="28"/>
    </row>
    <row r="27" spans="2:12" s="6" customFormat="1" ht="16.5" customHeight="1" x14ac:dyDescent="0.2">
      <c r="B27" s="83"/>
      <c r="E27" s="209" t="s">
        <v>1</v>
      </c>
      <c r="F27" s="209"/>
      <c r="G27" s="209"/>
      <c r="H27" s="209"/>
      <c r="I27" s="84"/>
      <c r="L27" s="83"/>
    </row>
    <row r="28" spans="2:12" s="1" customFormat="1" ht="6.95" customHeight="1" x14ac:dyDescent="0.2">
      <c r="B28" s="28"/>
      <c r="I28" s="81"/>
      <c r="L28" s="28"/>
    </row>
    <row r="29" spans="2:12" s="1" customFormat="1" ht="6.95" customHeight="1" x14ac:dyDescent="0.2">
      <c r="B29" s="28"/>
      <c r="D29" s="45"/>
      <c r="E29" s="45"/>
      <c r="F29" s="45"/>
      <c r="G29" s="45"/>
      <c r="H29" s="45"/>
      <c r="I29" s="85"/>
      <c r="J29" s="45"/>
      <c r="K29" s="45"/>
      <c r="L29" s="28"/>
    </row>
    <row r="30" spans="2:12" s="1" customFormat="1" ht="25.35" customHeight="1" x14ac:dyDescent="0.2">
      <c r="B30" s="28"/>
      <c r="D30" s="86" t="s">
        <v>36</v>
      </c>
      <c r="I30" s="81"/>
      <c r="J30" s="57">
        <f>ROUND(J84, 2)</f>
        <v>0</v>
      </c>
      <c r="L30" s="28"/>
    </row>
    <row r="31" spans="2:12" s="1" customFormat="1" ht="6.95" customHeight="1" x14ac:dyDescent="0.2">
      <c r="B31" s="28"/>
      <c r="D31" s="45"/>
      <c r="E31" s="45"/>
      <c r="F31" s="45"/>
      <c r="G31" s="45"/>
      <c r="H31" s="45"/>
      <c r="I31" s="85"/>
      <c r="J31" s="45"/>
      <c r="K31" s="45"/>
      <c r="L31" s="28"/>
    </row>
    <row r="32" spans="2:12" s="1" customFormat="1" ht="14.45" customHeight="1" x14ac:dyDescent="0.2">
      <c r="B32" s="28"/>
      <c r="F32" s="31" t="s">
        <v>38</v>
      </c>
      <c r="I32" s="87" t="s">
        <v>37</v>
      </c>
      <c r="J32" s="31" t="s">
        <v>39</v>
      </c>
      <c r="L32" s="28"/>
    </row>
    <row r="33" spans="2:12" s="1" customFormat="1" ht="14.45" customHeight="1" x14ac:dyDescent="0.2">
      <c r="B33" s="28"/>
      <c r="D33" s="23" t="s">
        <v>40</v>
      </c>
      <c r="E33" s="23" t="s">
        <v>41</v>
      </c>
      <c r="F33" s="88">
        <f>ROUND((SUM(BE84:BE151)),  2)</f>
        <v>0</v>
      </c>
      <c r="I33" s="89">
        <v>0.21</v>
      </c>
      <c r="J33" s="88">
        <f>ROUND(((SUM(BE84:BE151))*I33),  2)</f>
        <v>0</v>
      </c>
      <c r="L33" s="28"/>
    </row>
    <row r="34" spans="2:12" s="1" customFormat="1" ht="14.45" customHeight="1" x14ac:dyDescent="0.2">
      <c r="B34" s="28"/>
      <c r="E34" s="23" t="s">
        <v>42</v>
      </c>
      <c r="F34" s="88">
        <f>ROUND((SUM(BF84:BF151)),  2)</f>
        <v>0</v>
      </c>
      <c r="I34" s="89">
        <v>0.15</v>
      </c>
      <c r="J34" s="88">
        <f>ROUND(((SUM(BF84:BF151))*I34),  2)</f>
        <v>0</v>
      </c>
      <c r="L34" s="28"/>
    </row>
    <row r="35" spans="2:12" s="1" customFormat="1" ht="14.45" hidden="1" customHeight="1" x14ac:dyDescent="0.2">
      <c r="B35" s="28"/>
      <c r="E35" s="23" t="s">
        <v>43</v>
      </c>
      <c r="F35" s="88">
        <f>ROUND((SUM(BG84:BG151)),  2)</f>
        <v>0</v>
      </c>
      <c r="I35" s="89">
        <v>0.21</v>
      </c>
      <c r="J35" s="88">
        <f>0</f>
        <v>0</v>
      </c>
      <c r="L35" s="28"/>
    </row>
    <row r="36" spans="2:12" s="1" customFormat="1" ht="14.45" hidden="1" customHeight="1" x14ac:dyDescent="0.2">
      <c r="B36" s="28"/>
      <c r="E36" s="23" t="s">
        <v>44</v>
      </c>
      <c r="F36" s="88">
        <f>ROUND((SUM(BH84:BH151)),  2)</f>
        <v>0</v>
      </c>
      <c r="I36" s="89">
        <v>0.15</v>
      </c>
      <c r="J36" s="88">
        <f>0</f>
        <v>0</v>
      </c>
      <c r="L36" s="28"/>
    </row>
    <row r="37" spans="2:12" s="1" customFormat="1" ht="14.45" hidden="1" customHeight="1" x14ac:dyDescent="0.2">
      <c r="B37" s="28"/>
      <c r="E37" s="23" t="s">
        <v>45</v>
      </c>
      <c r="F37" s="88">
        <f>ROUND((SUM(BI84:BI151)),  2)</f>
        <v>0</v>
      </c>
      <c r="I37" s="89">
        <v>0</v>
      </c>
      <c r="J37" s="88">
        <f>0</f>
        <v>0</v>
      </c>
      <c r="L37" s="28"/>
    </row>
    <row r="38" spans="2:12" s="1" customFormat="1" ht="6.95" customHeight="1" x14ac:dyDescent="0.2">
      <c r="B38" s="28"/>
      <c r="I38" s="81"/>
      <c r="L38" s="28"/>
    </row>
    <row r="39" spans="2:12" s="1" customFormat="1" ht="25.35" customHeight="1" x14ac:dyDescent="0.2">
      <c r="B39" s="28"/>
      <c r="C39" s="90"/>
      <c r="D39" s="91" t="s">
        <v>46</v>
      </c>
      <c r="E39" s="48"/>
      <c r="F39" s="48"/>
      <c r="G39" s="92" t="s">
        <v>47</v>
      </c>
      <c r="H39" s="93" t="s">
        <v>48</v>
      </c>
      <c r="I39" s="94"/>
      <c r="J39" s="95">
        <f>SUM(J30:J37)</f>
        <v>0</v>
      </c>
      <c r="K39" s="96"/>
      <c r="L39" s="28"/>
    </row>
    <row r="40" spans="2:12" s="1" customFormat="1" ht="14.45" customHeight="1" x14ac:dyDescent="0.2">
      <c r="B40" s="37"/>
      <c r="C40" s="38"/>
      <c r="D40" s="38"/>
      <c r="E40" s="38"/>
      <c r="F40" s="38"/>
      <c r="G40" s="38"/>
      <c r="H40" s="38"/>
      <c r="I40" s="97"/>
      <c r="J40" s="38"/>
      <c r="K40" s="38"/>
      <c r="L40" s="28"/>
    </row>
    <row r="44" spans="2:12" s="1" customFormat="1" ht="6.95" hidden="1" customHeight="1" x14ac:dyDescent="0.2">
      <c r="B44" s="39"/>
      <c r="C44" s="40"/>
      <c r="D44" s="40"/>
      <c r="E44" s="40"/>
      <c r="F44" s="40"/>
      <c r="G44" s="40"/>
      <c r="H44" s="40"/>
      <c r="I44" s="98"/>
      <c r="J44" s="40"/>
      <c r="K44" s="40"/>
      <c r="L44" s="28"/>
    </row>
    <row r="45" spans="2:12" s="1" customFormat="1" ht="24.95" hidden="1" customHeight="1" x14ac:dyDescent="0.2">
      <c r="B45" s="28"/>
      <c r="C45" s="18" t="s">
        <v>96</v>
      </c>
      <c r="I45" s="81"/>
      <c r="L45" s="28"/>
    </row>
    <row r="46" spans="2:12" s="1" customFormat="1" ht="6.95" hidden="1" customHeight="1" x14ac:dyDescent="0.2">
      <c r="B46" s="28"/>
      <c r="I46" s="81"/>
      <c r="L46" s="28"/>
    </row>
    <row r="47" spans="2:12" s="1" customFormat="1" ht="12" hidden="1" customHeight="1" x14ac:dyDescent="0.2">
      <c r="B47" s="28"/>
      <c r="C47" s="23" t="s">
        <v>16</v>
      </c>
      <c r="I47" s="81"/>
      <c r="L47" s="28"/>
    </row>
    <row r="48" spans="2:12" s="1" customFormat="1" ht="16.5" hidden="1" customHeight="1" x14ac:dyDescent="0.2">
      <c r="B48" s="28"/>
      <c r="E48" s="222" t="str">
        <f>E7</f>
        <v>Vybudování parkovacích stání na ul. Čujkovova 36, p.p.č. 654/30, k.ú. Zábřeh nad Odrou</v>
      </c>
      <c r="F48" s="199"/>
      <c r="G48" s="199"/>
      <c r="H48" s="199"/>
      <c r="I48" s="81"/>
      <c r="L48" s="28"/>
    </row>
    <row r="49" spans="2:47" s="1" customFormat="1" ht="12" hidden="1" customHeight="1" x14ac:dyDescent="0.2">
      <c r="B49" s="28"/>
      <c r="C49" s="23" t="s">
        <v>94</v>
      </c>
      <c r="I49" s="81"/>
      <c r="L49" s="28"/>
    </row>
    <row r="50" spans="2:47" s="1" customFormat="1" ht="16.5" hidden="1" customHeight="1" x14ac:dyDescent="0.2">
      <c r="B50" s="28"/>
      <c r="E50" s="202" t="str">
        <f>E9</f>
        <v>SO 03 - Ochrana kabelů VO</v>
      </c>
      <c r="F50" s="201"/>
      <c r="G50" s="201"/>
      <c r="H50" s="201"/>
      <c r="I50" s="81"/>
      <c r="L50" s="28"/>
    </row>
    <row r="51" spans="2:47" s="1" customFormat="1" ht="6.95" hidden="1" customHeight="1" x14ac:dyDescent="0.2">
      <c r="B51" s="28"/>
      <c r="I51" s="81"/>
      <c r="L51" s="28"/>
    </row>
    <row r="52" spans="2:47" s="1" customFormat="1" ht="12" hidden="1" customHeight="1" x14ac:dyDescent="0.2">
      <c r="B52" s="28"/>
      <c r="C52" s="23" t="s">
        <v>20</v>
      </c>
      <c r="F52" s="14" t="str">
        <f>F12</f>
        <v>Ostrava, ul. Čujkovova 36</v>
      </c>
      <c r="I52" s="82" t="s">
        <v>22</v>
      </c>
      <c r="J52" s="44" t="str">
        <f>IF(J12="","",J12)</f>
        <v>19. 1. 2019</v>
      </c>
      <c r="L52" s="28"/>
    </row>
    <row r="53" spans="2:47" s="1" customFormat="1" ht="6.95" hidden="1" customHeight="1" x14ac:dyDescent="0.2">
      <c r="B53" s="28"/>
      <c r="I53" s="81"/>
      <c r="L53" s="28"/>
    </row>
    <row r="54" spans="2:47" s="1" customFormat="1" ht="13.7" hidden="1" customHeight="1" x14ac:dyDescent="0.2">
      <c r="B54" s="28"/>
      <c r="C54" s="23" t="s">
        <v>24</v>
      </c>
      <c r="F54" s="14" t="str">
        <f>E15</f>
        <v>Městský obvod Ostrava – Jih</v>
      </c>
      <c r="I54" s="82" t="s">
        <v>30</v>
      </c>
      <c r="J54" s="26" t="str">
        <f>E21</f>
        <v>ing. Pavol Lipták</v>
      </c>
      <c r="L54" s="28"/>
    </row>
    <row r="55" spans="2:47" s="1" customFormat="1" ht="13.7" hidden="1" customHeight="1" x14ac:dyDescent="0.2">
      <c r="B55" s="28"/>
      <c r="C55" s="23" t="s">
        <v>28</v>
      </c>
      <c r="F55" s="14" t="str">
        <f>IF(E18="","",E18)</f>
        <v>Vyplň údaj</v>
      </c>
      <c r="I55" s="82" t="s">
        <v>33</v>
      </c>
      <c r="J55" s="26" t="str">
        <f>E24</f>
        <v xml:space="preserve"> </v>
      </c>
      <c r="L55" s="28"/>
    </row>
    <row r="56" spans="2:47" s="1" customFormat="1" ht="10.35" hidden="1" customHeight="1" x14ac:dyDescent="0.2">
      <c r="B56" s="28"/>
      <c r="I56" s="81"/>
      <c r="L56" s="28"/>
    </row>
    <row r="57" spans="2:47" s="1" customFormat="1" ht="29.25" hidden="1" customHeight="1" x14ac:dyDescent="0.2">
      <c r="B57" s="28"/>
      <c r="C57" s="99" t="s">
        <v>97</v>
      </c>
      <c r="D57" s="90"/>
      <c r="E57" s="90"/>
      <c r="F57" s="90"/>
      <c r="G57" s="90"/>
      <c r="H57" s="90"/>
      <c r="I57" s="100"/>
      <c r="J57" s="101" t="s">
        <v>98</v>
      </c>
      <c r="K57" s="90"/>
      <c r="L57" s="28"/>
    </row>
    <row r="58" spans="2:47" s="1" customFormat="1" ht="10.35" hidden="1" customHeight="1" x14ac:dyDescent="0.2">
      <c r="B58" s="28"/>
      <c r="I58" s="81"/>
      <c r="L58" s="28"/>
    </row>
    <row r="59" spans="2:47" s="1" customFormat="1" ht="22.9" hidden="1" customHeight="1" x14ac:dyDescent="0.2">
      <c r="B59" s="28"/>
      <c r="C59" s="102" t="s">
        <v>99</v>
      </c>
      <c r="I59" s="81"/>
      <c r="J59" s="57">
        <f>J84</f>
        <v>0</v>
      </c>
      <c r="L59" s="28"/>
      <c r="AU59" s="14" t="s">
        <v>100</v>
      </c>
    </row>
    <row r="60" spans="2:47" s="8" customFormat="1" ht="24.95" hidden="1" customHeight="1" x14ac:dyDescent="0.2">
      <c r="B60" s="133"/>
      <c r="D60" s="134" t="s">
        <v>808</v>
      </c>
      <c r="E60" s="135"/>
      <c r="F60" s="135"/>
      <c r="G60" s="135"/>
      <c r="H60" s="135"/>
      <c r="I60" s="136"/>
      <c r="J60" s="137">
        <f>J85</f>
        <v>0</v>
      </c>
      <c r="L60" s="133"/>
    </row>
    <row r="61" spans="2:47" s="9" customFormat="1" ht="19.899999999999999" hidden="1" customHeight="1" x14ac:dyDescent="0.2">
      <c r="B61" s="138"/>
      <c r="D61" s="139" t="s">
        <v>809</v>
      </c>
      <c r="E61" s="140"/>
      <c r="F61" s="140"/>
      <c r="G61" s="140"/>
      <c r="H61" s="140"/>
      <c r="I61" s="141"/>
      <c r="J61" s="142">
        <f>J86</f>
        <v>0</v>
      </c>
      <c r="L61" s="138"/>
    </row>
    <row r="62" spans="2:47" s="8" customFormat="1" ht="24.95" hidden="1" customHeight="1" x14ac:dyDescent="0.2">
      <c r="B62" s="133"/>
      <c r="D62" s="134" t="s">
        <v>810</v>
      </c>
      <c r="E62" s="135"/>
      <c r="F62" s="135"/>
      <c r="G62" s="135"/>
      <c r="H62" s="135"/>
      <c r="I62" s="136"/>
      <c r="J62" s="137">
        <f>J99</f>
        <v>0</v>
      </c>
      <c r="L62" s="133"/>
    </row>
    <row r="63" spans="2:47" s="9" customFormat="1" ht="19.899999999999999" hidden="1" customHeight="1" x14ac:dyDescent="0.2">
      <c r="B63" s="138"/>
      <c r="D63" s="139" t="s">
        <v>811</v>
      </c>
      <c r="E63" s="140"/>
      <c r="F63" s="140"/>
      <c r="G63" s="140"/>
      <c r="H63" s="140"/>
      <c r="I63" s="141"/>
      <c r="J63" s="142">
        <f>J100</f>
        <v>0</v>
      </c>
      <c r="L63" s="138"/>
    </row>
    <row r="64" spans="2:47" s="9" customFormat="1" ht="19.899999999999999" hidden="1" customHeight="1" x14ac:dyDescent="0.2">
      <c r="B64" s="138"/>
      <c r="D64" s="139" t="s">
        <v>812</v>
      </c>
      <c r="E64" s="140"/>
      <c r="F64" s="140"/>
      <c r="G64" s="140"/>
      <c r="H64" s="140"/>
      <c r="I64" s="141"/>
      <c r="J64" s="142">
        <f>J132</f>
        <v>0</v>
      </c>
      <c r="L64" s="138"/>
    </row>
    <row r="65" spans="2:12" s="1" customFormat="1" ht="21.75" hidden="1" customHeight="1" x14ac:dyDescent="0.2">
      <c r="B65" s="28"/>
      <c r="I65" s="81"/>
      <c r="L65" s="28"/>
    </row>
    <row r="66" spans="2:12" s="1" customFormat="1" ht="6.95" hidden="1" customHeight="1" x14ac:dyDescent="0.2">
      <c r="B66" s="37"/>
      <c r="C66" s="38"/>
      <c r="D66" s="38"/>
      <c r="E66" s="38"/>
      <c r="F66" s="38"/>
      <c r="G66" s="38"/>
      <c r="H66" s="38"/>
      <c r="I66" s="97"/>
      <c r="J66" s="38"/>
      <c r="K66" s="38"/>
      <c r="L66" s="28"/>
    </row>
    <row r="67" spans="2:12" ht="11.25" hidden="1" x14ac:dyDescent="0.2"/>
    <row r="68" spans="2:12" ht="11.25" hidden="1" x14ac:dyDescent="0.2"/>
    <row r="69" spans="2:12" ht="11.25" hidden="1" x14ac:dyDescent="0.2"/>
    <row r="70" spans="2:12" s="1" customFormat="1" ht="6.95" customHeight="1" x14ac:dyDescent="0.2">
      <c r="B70" s="39"/>
      <c r="C70" s="40"/>
      <c r="D70" s="40"/>
      <c r="E70" s="40"/>
      <c r="F70" s="40"/>
      <c r="G70" s="40"/>
      <c r="H70" s="40"/>
      <c r="I70" s="98"/>
      <c r="J70" s="40"/>
      <c r="K70" s="40"/>
      <c r="L70" s="28"/>
    </row>
    <row r="71" spans="2:12" s="1" customFormat="1" ht="24.95" customHeight="1" x14ac:dyDescent="0.2">
      <c r="B71" s="28"/>
      <c r="C71" s="18" t="s">
        <v>101</v>
      </c>
      <c r="I71" s="81"/>
      <c r="L71" s="28"/>
    </row>
    <row r="72" spans="2:12" s="1" customFormat="1" ht="6.95" customHeight="1" x14ac:dyDescent="0.2">
      <c r="B72" s="28"/>
      <c r="I72" s="81"/>
      <c r="L72" s="28"/>
    </row>
    <row r="73" spans="2:12" s="1" customFormat="1" ht="12" customHeight="1" x14ac:dyDescent="0.2">
      <c r="B73" s="28"/>
      <c r="C73" s="23" t="s">
        <v>16</v>
      </c>
      <c r="I73" s="81"/>
      <c r="L73" s="28"/>
    </row>
    <row r="74" spans="2:12" s="1" customFormat="1" ht="16.5" customHeight="1" x14ac:dyDescent="0.2">
      <c r="B74" s="28"/>
      <c r="E74" s="222" t="str">
        <f>E7</f>
        <v>Vybudování parkovacích stání na ul. Čujkovova 36, p.p.č. 654/30, k.ú. Zábřeh nad Odrou</v>
      </c>
      <c r="F74" s="199"/>
      <c r="G74" s="199"/>
      <c r="H74" s="199"/>
      <c r="I74" s="81"/>
      <c r="L74" s="28"/>
    </row>
    <row r="75" spans="2:12" s="1" customFormat="1" ht="12" customHeight="1" x14ac:dyDescent="0.2">
      <c r="B75" s="28"/>
      <c r="C75" s="23" t="s">
        <v>94</v>
      </c>
      <c r="I75" s="81"/>
      <c r="L75" s="28"/>
    </row>
    <row r="76" spans="2:12" s="1" customFormat="1" ht="16.5" customHeight="1" x14ac:dyDescent="0.2">
      <c r="B76" s="28"/>
      <c r="E76" s="202" t="str">
        <f>E9</f>
        <v>SO 03 - Ochrana kabelů VO</v>
      </c>
      <c r="F76" s="201"/>
      <c r="G76" s="201"/>
      <c r="H76" s="201"/>
      <c r="I76" s="81"/>
      <c r="L76" s="28"/>
    </row>
    <row r="77" spans="2:12" s="1" customFormat="1" ht="6.95" customHeight="1" x14ac:dyDescent="0.2">
      <c r="B77" s="28"/>
      <c r="I77" s="81"/>
      <c r="L77" s="28"/>
    </row>
    <row r="78" spans="2:12" s="1" customFormat="1" ht="12" customHeight="1" x14ac:dyDescent="0.2">
      <c r="B78" s="28"/>
      <c r="C78" s="23" t="s">
        <v>20</v>
      </c>
      <c r="F78" s="14" t="str">
        <f>F12</f>
        <v>Ostrava, ul. Čujkovova 36</v>
      </c>
      <c r="I78" s="82" t="s">
        <v>22</v>
      </c>
      <c r="J78" s="44" t="str">
        <f>IF(J12="","",J12)</f>
        <v>19. 1. 2019</v>
      </c>
      <c r="L78" s="28"/>
    </row>
    <row r="79" spans="2:12" s="1" customFormat="1" ht="6.95" customHeight="1" x14ac:dyDescent="0.2">
      <c r="B79" s="28"/>
      <c r="I79" s="81"/>
      <c r="L79" s="28"/>
    </row>
    <row r="80" spans="2:12" s="1" customFormat="1" ht="13.7" customHeight="1" x14ac:dyDescent="0.2">
      <c r="B80" s="28"/>
      <c r="C80" s="23" t="s">
        <v>24</v>
      </c>
      <c r="F80" s="14" t="str">
        <f>E15</f>
        <v>Městský obvod Ostrava – Jih</v>
      </c>
      <c r="I80" s="82" t="s">
        <v>30</v>
      </c>
      <c r="J80" s="26" t="str">
        <f>E21</f>
        <v>ing. Pavol Lipták</v>
      </c>
      <c r="L80" s="28"/>
    </row>
    <row r="81" spans="2:65" s="1" customFormat="1" ht="13.7" customHeight="1" x14ac:dyDescent="0.2">
      <c r="B81" s="28"/>
      <c r="C81" s="23" t="s">
        <v>28</v>
      </c>
      <c r="F81" s="14" t="str">
        <f>IF(E18="","",E18)</f>
        <v>Vyplň údaj</v>
      </c>
      <c r="I81" s="82" t="s">
        <v>33</v>
      </c>
      <c r="J81" s="26" t="str">
        <f>E24</f>
        <v xml:space="preserve"> </v>
      </c>
      <c r="L81" s="28"/>
    </row>
    <row r="82" spans="2:65" s="1" customFormat="1" ht="10.35" customHeight="1" x14ac:dyDescent="0.2">
      <c r="B82" s="28"/>
      <c r="I82" s="81"/>
      <c r="L82" s="28"/>
    </row>
    <row r="83" spans="2:65" s="7" customFormat="1" ht="29.25" customHeight="1" x14ac:dyDescent="0.2">
      <c r="B83" s="103"/>
      <c r="C83" s="104" t="s">
        <v>102</v>
      </c>
      <c r="D83" s="105" t="s">
        <v>55</v>
      </c>
      <c r="E83" s="105" t="s">
        <v>51</v>
      </c>
      <c r="F83" s="105" t="s">
        <v>52</v>
      </c>
      <c r="G83" s="105" t="s">
        <v>103</v>
      </c>
      <c r="H83" s="105" t="s">
        <v>104</v>
      </c>
      <c r="I83" s="106" t="s">
        <v>105</v>
      </c>
      <c r="J83" s="107" t="s">
        <v>98</v>
      </c>
      <c r="K83" s="108" t="s">
        <v>106</v>
      </c>
      <c r="L83" s="103"/>
      <c r="M83" s="50" t="s">
        <v>1</v>
      </c>
      <c r="N83" s="51" t="s">
        <v>40</v>
      </c>
      <c r="O83" s="51" t="s">
        <v>107</v>
      </c>
      <c r="P83" s="51" t="s">
        <v>108</v>
      </c>
      <c r="Q83" s="51" t="s">
        <v>109</v>
      </c>
      <c r="R83" s="51" t="s">
        <v>110</v>
      </c>
      <c r="S83" s="51" t="s">
        <v>111</v>
      </c>
      <c r="T83" s="52" t="s">
        <v>112</v>
      </c>
    </row>
    <row r="84" spans="2:65" s="1" customFormat="1" ht="22.9" customHeight="1" x14ac:dyDescent="0.25">
      <c r="B84" s="28"/>
      <c r="C84" s="55" t="s">
        <v>113</v>
      </c>
      <c r="I84" s="81"/>
      <c r="J84" s="109">
        <f>BK84</f>
        <v>0</v>
      </c>
      <c r="L84" s="28"/>
      <c r="M84" s="53"/>
      <c r="N84" s="45"/>
      <c r="O84" s="45"/>
      <c r="P84" s="110">
        <f>P85+P99</f>
        <v>0</v>
      </c>
      <c r="Q84" s="45"/>
      <c r="R84" s="110">
        <f>R85+R99</f>
        <v>8.8088381000000027</v>
      </c>
      <c r="S84" s="45"/>
      <c r="T84" s="111">
        <f>T85+T99</f>
        <v>0</v>
      </c>
      <c r="AT84" s="14" t="s">
        <v>69</v>
      </c>
      <c r="AU84" s="14" t="s">
        <v>100</v>
      </c>
      <c r="BK84" s="112">
        <f>BK85+BK99</f>
        <v>0</v>
      </c>
    </row>
    <row r="85" spans="2:65" s="10" customFormat="1" ht="25.9" customHeight="1" x14ac:dyDescent="0.2">
      <c r="B85" s="143"/>
      <c r="D85" s="144" t="s">
        <v>69</v>
      </c>
      <c r="E85" s="145" t="s">
        <v>813</v>
      </c>
      <c r="F85" s="145" t="s">
        <v>814</v>
      </c>
      <c r="I85" s="146"/>
      <c r="J85" s="147">
        <f>BK85</f>
        <v>0</v>
      </c>
      <c r="L85" s="143"/>
      <c r="M85" s="148"/>
      <c r="P85" s="149">
        <f>P86</f>
        <v>0</v>
      </c>
      <c r="R85" s="149">
        <f>R86</f>
        <v>3.2939999999999997E-2</v>
      </c>
      <c r="T85" s="150">
        <f>T86</f>
        <v>0</v>
      </c>
      <c r="AR85" s="144" t="s">
        <v>80</v>
      </c>
      <c r="AT85" s="151" t="s">
        <v>69</v>
      </c>
      <c r="AU85" s="151" t="s">
        <v>70</v>
      </c>
      <c r="AY85" s="144" t="s">
        <v>119</v>
      </c>
      <c r="BK85" s="152">
        <f>BK86</f>
        <v>0</v>
      </c>
    </row>
    <row r="86" spans="2:65" s="10" customFormat="1" ht="22.9" customHeight="1" x14ac:dyDescent="0.2">
      <c r="B86" s="143"/>
      <c r="D86" s="144" t="s">
        <v>69</v>
      </c>
      <c r="E86" s="153" t="s">
        <v>815</v>
      </c>
      <c r="F86" s="153" t="s">
        <v>816</v>
      </c>
      <c r="I86" s="146"/>
      <c r="J86" s="154">
        <f>BK86</f>
        <v>0</v>
      </c>
      <c r="L86" s="143"/>
      <c r="M86" s="148"/>
      <c r="P86" s="149">
        <f>SUM(P87:P98)</f>
        <v>0</v>
      </c>
      <c r="R86" s="149">
        <f>SUM(R87:R98)</f>
        <v>3.2939999999999997E-2</v>
      </c>
      <c r="T86" s="150">
        <f>SUM(T87:T98)</f>
        <v>0</v>
      </c>
      <c r="AR86" s="144" t="s">
        <v>80</v>
      </c>
      <c r="AT86" s="151" t="s">
        <v>69</v>
      </c>
      <c r="AU86" s="151" t="s">
        <v>78</v>
      </c>
      <c r="AY86" s="144" t="s">
        <v>119</v>
      </c>
      <c r="BK86" s="152">
        <f>SUM(BK87:BK98)</f>
        <v>0</v>
      </c>
    </row>
    <row r="87" spans="2:65" s="1" customFormat="1" ht="22.5" customHeight="1" x14ac:dyDescent="0.2">
      <c r="B87" s="28"/>
      <c r="C87" s="155" t="s">
        <v>78</v>
      </c>
      <c r="D87" s="155" t="s">
        <v>225</v>
      </c>
      <c r="E87" s="156" t="s">
        <v>817</v>
      </c>
      <c r="F87" s="157" t="s">
        <v>818</v>
      </c>
      <c r="G87" s="158" t="s">
        <v>253</v>
      </c>
      <c r="H87" s="159">
        <v>88</v>
      </c>
      <c r="I87" s="160"/>
      <c r="J87" s="161">
        <f>ROUND(I87*H87,2)</f>
        <v>0</v>
      </c>
      <c r="K87" s="157" t="s">
        <v>229</v>
      </c>
      <c r="L87" s="28"/>
      <c r="M87" s="162" t="s">
        <v>1</v>
      </c>
      <c r="N87" s="163" t="s">
        <v>41</v>
      </c>
      <c r="P87" s="123">
        <f>O87*H87</f>
        <v>0</v>
      </c>
      <c r="Q87" s="123">
        <v>0</v>
      </c>
      <c r="R87" s="123">
        <f>Q87*H87</f>
        <v>0</v>
      </c>
      <c r="S87" s="123">
        <v>0</v>
      </c>
      <c r="T87" s="124">
        <f>S87*H87</f>
        <v>0</v>
      </c>
      <c r="AR87" s="14" t="s">
        <v>177</v>
      </c>
      <c r="AT87" s="14" t="s">
        <v>225</v>
      </c>
      <c r="AU87" s="14" t="s">
        <v>80</v>
      </c>
      <c r="AY87" s="14" t="s">
        <v>119</v>
      </c>
      <c r="BE87" s="125">
        <f>IF(N87="základní",J87,0)</f>
        <v>0</v>
      </c>
      <c r="BF87" s="125">
        <f>IF(N87="snížená",J87,0)</f>
        <v>0</v>
      </c>
      <c r="BG87" s="125">
        <f>IF(N87="zákl. přenesená",J87,0)</f>
        <v>0</v>
      </c>
      <c r="BH87" s="125">
        <f>IF(N87="sníž. přenesená",J87,0)</f>
        <v>0</v>
      </c>
      <c r="BI87" s="125">
        <f>IF(N87="nulová",J87,0)</f>
        <v>0</v>
      </c>
      <c r="BJ87" s="14" t="s">
        <v>78</v>
      </c>
      <c r="BK87" s="125">
        <f>ROUND(I87*H87,2)</f>
        <v>0</v>
      </c>
      <c r="BL87" s="14" t="s">
        <v>177</v>
      </c>
      <c r="BM87" s="14" t="s">
        <v>819</v>
      </c>
    </row>
    <row r="88" spans="2:65" s="11" customFormat="1" ht="11.25" x14ac:dyDescent="0.2">
      <c r="B88" s="164"/>
      <c r="D88" s="126" t="s">
        <v>231</v>
      </c>
      <c r="E88" s="165" t="s">
        <v>1</v>
      </c>
      <c r="F88" s="166" t="s">
        <v>820</v>
      </c>
      <c r="H88" s="167">
        <v>88</v>
      </c>
      <c r="I88" s="168"/>
      <c r="L88" s="164"/>
      <c r="M88" s="169"/>
      <c r="T88" s="170"/>
      <c r="AT88" s="165" t="s">
        <v>231</v>
      </c>
      <c r="AU88" s="165" t="s">
        <v>80</v>
      </c>
      <c r="AV88" s="11" t="s">
        <v>80</v>
      </c>
      <c r="AW88" s="11" t="s">
        <v>32</v>
      </c>
      <c r="AX88" s="11" t="s">
        <v>78</v>
      </c>
      <c r="AY88" s="165" t="s">
        <v>119</v>
      </c>
    </row>
    <row r="89" spans="2:65" s="1" customFormat="1" ht="16.5" customHeight="1" x14ac:dyDescent="0.2">
      <c r="B89" s="28"/>
      <c r="C89" s="155" t="s">
        <v>80</v>
      </c>
      <c r="D89" s="155" t="s">
        <v>225</v>
      </c>
      <c r="E89" s="156" t="s">
        <v>821</v>
      </c>
      <c r="F89" s="157" t="s">
        <v>822</v>
      </c>
      <c r="G89" s="158" t="s">
        <v>373</v>
      </c>
      <c r="H89" s="159">
        <v>2</v>
      </c>
      <c r="I89" s="160"/>
      <c r="J89" s="161">
        <f>ROUND(I89*H89,2)</f>
        <v>0</v>
      </c>
      <c r="K89" s="157" t="s">
        <v>229</v>
      </c>
      <c r="L89" s="28"/>
      <c r="M89" s="162" t="s">
        <v>1</v>
      </c>
      <c r="N89" s="163" t="s">
        <v>41</v>
      </c>
      <c r="P89" s="123">
        <f>O89*H89</f>
        <v>0</v>
      </c>
      <c r="Q89" s="123">
        <v>0</v>
      </c>
      <c r="R89" s="123">
        <f>Q89*H89</f>
        <v>0</v>
      </c>
      <c r="S89" s="123">
        <v>0</v>
      </c>
      <c r="T89" s="124">
        <f>S89*H89</f>
        <v>0</v>
      </c>
      <c r="AR89" s="14" t="s">
        <v>177</v>
      </c>
      <c r="AT89" s="14" t="s">
        <v>225</v>
      </c>
      <c r="AU89" s="14" t="s">
        <v>80</v>
      </c>
      <c r="AY89" s="14" t="s">
        <v>119</v>
      </c>
      <c r="BE89" s="125">
        <f>IF(N89="základní",J89,0)</f>
        <v>0</v>
      </c>
      <c r="BF89" s="125">
        <f>IF(N89="snížená",J89,0)</f>
        <v>0</v>
      </c>
      <c r="BG89" s="125">
        <f>IF(N89="zákl. přenesená",J89,0)</f>
        <v>0</v>
      </c>
      <c r="BH89" s="125">
        <f>IF(N89="sníž. přenesená",J89,0)</f>
        <v>0</v>
      </c>
      <c r="BI89" s="125">
        <f>IF(N89="nulová",J89,0)</f>
        <v>0</v>
      </c>
      <c r="BJ89" s="14" t="s">
        <v>78</v>
      </c>
      <c r="BK89" s="125">
        <f>ROUND(I89*H89,2)</f>
        <v>0</v>
      </c>
      <c r="BL89" s="14" t="s">
        <v>177</v>
      </c>
      <c r="BM89" s="14" t="s">
        <v>823</v>
      </c>
    </row>
    <row r="90" spans="2:65" s="1" customFormat="1" ht="11.25" x14ac:dyDescent="0.2">
      <c r="B90" s="28"/>
      <c r="D90" s="126" t="s">
        <v>122</v>
      </c>
      <c r="F90" s="127" t="s">
        <v>822</v>
      </c>
      <c r="I90" s="81"/>
      <c r="L90" s="28"/>
      <c r="M90" s="128"/>
      <c r="T90" s="47"/>
      <c r="AT90" s="14" t="s">
        <v>122</v>
      </c>
      <c r="AU90" s="14" t="s">
        <v>80</v>
      </c>
    </row>
    <row r="91" spans="2:65" s="1" customFormat="1" ht="16.5" customHeight="1" x14ac:dyDescent="0.2">
      <c r="B91" s="28"/>
      <c r="C91" s="155" t="s">
        <v>126</v>
      </c>
      <c r="D91" s="155" t="s">
        <v>225</v>
      </c>
      <c r="E91" s="156" t="s">
        <v>824</v>
      </c>
      <c r="F91" s="157" t="s">
        <v>825</v>
      </c>
      <c r="G91" s="158" t="s">
        <v>373</v>
      </c>
      <c r="H91" s="159">
        <v>2</v>
      </c>
      <c r="I91" s="160"/>
      <c r="J91" s="161">
        <f t="shared" ref="J91:J98" si="0">ROUND(I91*H91,2)</f>
        <v>0</v>
      </c>
      <c r="K91" s="157" t="s">
        <v>229</v>
      </c>
      <c r="L91" s="28"/>
      <c r="M91" s="162" t="s">
        <v>1</v>
      </c>
      <c r="N91" s="163" t="s">
        <v>41</v>
      </c>
      <c r="P91" s="123">
        <f t="shared" ref="P91:P98" si="1">O91*H91</f>
        <v>0</v>
      </c>
      <c r="Q91" s="123">
        <v>0</v>
      </c>
      <c r="R91" s="123">
        <f t="shared" ref="R91:R98" si="2">Q91*H91</f>
        <v>0</v>
      </c>
      <c r="S91" s="123">
        <v>0</v>
      </c>
      <c r="T91" s="124">
        <f t="shared" ref="T91:T98" si="3">S91*H91</f>
        <v>0</v>
      </c>
      <c r="AR91" s="14" t="s">
        <v>177</v>
      </c>
      <c r="AT91" s="14" t="s">
        <v>225</v>
      </c>
      <c r="AU91" s="14" t="s">
        <v>80</v>
      </c>
      <c r="AY91" s="14" t="s">
        <v>119</v>
      </c>
      <c r="BE91" s="125">
        <f t="shared" ref="BE91:BE98" si="4">IF(N91="základní",J91,0)</f>
        <v>0</v>
      </c>
      <c r="BF91" s="125">
        <f t="shared" ref="BF91:BF98" si="5">IF(N91="snížená",J91,0)</f>
        <v>0</v>
      </c>
      <c r="BG91" s="125">
        <f t="shared" ref="BG91:BG98" si="6">IF(N91="zákl. přenesená",J91,0)</f>
        <v>0</v>
      </c>
      <c r="BH91" s="125">
        <f t="shared" ref="BH91:BH98" si="7">IF(N91="sníž. přenesená",J91,0)</f>
        <v>0</v>
      </c>
      <c r="BI91" s="125">
        <f t="shared" ref="BI91:BI98" si="8">IF(N91="nulová",J91,0)</f>
        <v>0</v>
      </c>
      <c r="BJ91" s="14" t="s">
        <v>78</v>
      </c>
      <c r="BK91" s="125">
        <f t="shared" ref="BK91:BK98" si="9">ROUND(I91*H91,2)</f>
        <v>0</v>
      </c>
      <c r="BL91" s="14" t="s">
        <v>177</v>
      </c>
      <c r="BM91" s="14" t="s">
        <v>826</v>
      </c>
    </row>
    <row r="92" spans="2:65" s="1" customFormat="1" ht="16.5" customHeight="1" x14ac:dyDescent="0.2">
      <c r="B92" s="28"/>
      <c r="C92" s="113" t="s">
        <v>120</v>
      </c>
      <c r="D92" s="113" t="s">
        <v>114</v>
      </c>
      <c r="E92" s="114" t="s">
        <v>827</v>
      </c>
      <c r="F92" s="115" t="s">
        <v>828</v>
      </c>
      <c r="G92" s="116" t="s">
        <v>373</v>
      </c>
      <c r="H92" s="117">
        <v>2</v>
      </c>
      <c r="I92" s="118"/>
      <c r="J92" s="119">
        <f t="shared" si="0"/>
        <v>0</v>
      </c>
      <c r="K92" s="115" t="s">
        <v>229</v>
      </c>
      <c r="L92" s="120"/>
      <c r="M92" s="121" t="s">
        <v>1</v>
      </c>
      <c r="N92" s="122" t="s">
        <v>41</v>
      </c>
      <c r="P92" s="123">
        <f t="shared" si="1"/>
        <v>0</v>
      </c>
      <c r="Q92" s="123">
        <v>8.0999999999999996E-3</v>
      </c>
      <c r="R92" s="123">
        <f t="shared" si="2"/>
        <v>1.6199999999999999E-2</v>
      </c>
      <c r="S92" s="123">
        <v>0</v>
      </c>
      <c r="T92" s="124">
        <f t="shared" si="3"/>
        <v>0</v>
      </c>
      <c r="AR92" s="14" t="s">
        <v>829</v>
      </c>
      <c r="AT92" s="14" t="s">
        <v>114</v>
      </c>
      <c r="AU92" s="14" t="s">
        <v>80</v>
      </c>
      <c r="AY92" s="14" t="s">
        <v>119</v>
      </c>
      <c r="BE92" s="125">
        <f t="shared" si="4"/>
        <v>0</v>
      </c>
      <c r="BF92" s="125">
        <f t="shared" si="5"/>
        <v>0</v>
      </c>
      <c r="BG92" s="125">
        <f t="shared" si="6"/>
        <v>0</v>
      </c>
      <c r="BH92" s="125">
        <f t="shared" si="7"/>
        <v>0</v>
      </c>
      <c r="BI92" s="125">
        <f t="shared" si="8"/>
        <v>0</v>
      </c>
      <c r="BJ92" s="14" t="s">
        <v>78</v>
      </c>
      <c r="BK92" s="125">
        <f t="shared" si="9"/>
        <v>0</v>
      </c>
      <c r="BL92" s="14" t="s">
        <v>829</v>
      </c>
      <c r="BM92" s="14" t="s">
        <v>830</v>
      </c>
    </row>
    <row r="93" spans="2:65" s="1" customFormat="1" ht="16.5" customHeight="1" x14ac:dyDescent="0.2">
      <c r="B93" s="28"/>
      <c r="C93" s="155" t="s">
        <v>134</v>
      </c>
      <c r="D93" s="155" t="s">
        <v>225</v>
      </c>
      <c r="E93" s="156" t="s">
        <v>831</v>
      </c>
      <c r="F93" s="157" t="s">
        <v>832</v>
      </c>
      <c r="G93" s="158" t="s">
        <v>373</v>
      </c>
      <c r="H93" s="159">
        <v>2</v>
      </c>
      <c r="I93" s="160"/>
      <c r="J93" s="161">
        <f t="shared" si="0"/>
        <v>0</v>
      </c>
      <c r="K93" s="157" t="s">
        <v>229</v>
      </c>
      <c r="L93" s="28"/>
      <c r="M93" s="162" t="s">
        <v>1</v>
      </c>
      <c r="N93" s="163" t="s">
        <v>41</v>
      </c>
      <c r="P93" s="123">
        <f t="shared" si="1"/>
        <v>0</v>
      </c>
      <c r="Q93" s="123">
        <v>0</v>
      </c>
      <c r="R93" s="123">
        <f t="shared" si="2"/>
        <v>0</v>
      </c>
      <c r="S93" s="123">
        <v>0</v>
      </c>
      <c r="T93" s="124">
        <f t="shared" si="3"/>
        <v>0</v>
      </c>
      <c r="AR93" s="14" t="s">
        <v>177</v>
      </c>
      <c r="AT93" s="14" t="s">
        <v>225</v>
      </c>
      <c r="AU93" s="14" t="s">
        <v>80</v>
      </c>
      <c r="AY93" s="14" t="s">
        <v>119</v>
      </c>
      <c r="BE93" s="125">
        <f t="shared" si="4"/>
        <v>0</v>
      </c>
      <c r="BF93" s="125">
        <f t="shared" si="5"/>
        <v>0</v>
      </c>
      <c r="BG93" s="125">
        <f t="shared" si="6"/>
        <v>0</v>
      </c>
      <c r="BH93" s="125">
        <f t="shared" si="7"/>
        <v>0</v>
      </c>
      <c r="BI93" s="125">
        <f t="shared" si="8"/>
        <v>0</v>
      </c>
      <c r="BJ93" s="14" t="s">
        <v>78</v>
      </c>
      <c r="BK93" s="125">
        <f t="shared" si="9"/>
        <v>0</v>
      </c>
      <c r="BL93" s="14" t="s">
        <v>177</v>
      </c>
      <c r="BM93" s="14" t="s">
        <v>833</v>
      </c>
    </row>
    <row r="94" spans="2:65" s="1" customFormat="1" ht="16.5" customHeight="1" x14ac:dyDescent="0.2">
      <c r="B94" s="28"/>
      <c r="C94" s="113" t="s">
        <v>138</v>
      </c>
      <c r="D94" s="113" t="s">
        <v>114</v>
      </c>
      <c r="E94" s="114" t="s">
        <v>834</v>
      </c>
      <c r="F94" s="115" t="s">
        <v>835</v>
      </c>
      <c r="G94" s="116" t="s">
        <v>373</v>
      </c>
      <c r="H94" s="117">
        <v>2</v>
      </c>
      <c r="I94" s="118"/>
      <c r="J94" s="119">
        <f t="shared" si="0"/>
        <v>0</v>
      </c>
      <c r="K94" s="115" t="s">
        <v>229</v>
      </c>
      <c r="L94" s="120"/>
      <c r="M94" s="121" t="s">
        <v>1</v>
      </c>
      <c r="N94" s="122" t="s">
        <v>41</v>
      </c>
      <c r="P94" s="123">
        <f t="shared" si="1"/>
        <v>0</v>
      </c>
      <c r="Q94" s="123">
        <v>8.0999999999999996E-3</v>
      </c>
      <c r="R94" s="123">
        <f t="shared" si="2"/>
        <v>1.6199999999999999E-2</v>
      </c>
      <c r="S94" s="123">
        <v>0</v>
      </c>
      <c r="T94" s="124">
        <f t="shared" si="3"/>
        <v>0</v>
      </c>
      <c r="AR94" s="14" t="s">
        <v>829</v>
      </c>
      <c r="AT94" s="14" t="s">
        <v>114</v>
      </c>
      <c r="AU94" s="14" t="s">
        <v>80</v>
      </c>
      <c r="AY94" s="14" t="s">
        <v>119</v>
      </c>
      <c r="BE94" s="125">
        <f t="shared" si="4"/>
        <v>0</v>
      </c>
      <c r="BF94" s="125">
        <f t="shared" si="5"/>
        <v>0</v>
      </c>
      <c r="BG94" s="125">
        <f t="shared" si="6"/>
        <v>0</v>
      </c>
      <c r="BH94" s="125">
        <f t="shared" si="7"/>
        <v>0</v>
      </c>
      <c r="BI94" s="125">
        <f t="shared" si="8"/>
        <v>0</v>
      </c>
      <c r="BJ94" s="14" t="s">
        <v>78</v>
      </c>
      <c r="BK94" s="125">
        <f t="shared" si="9"/>
        <v>0</v>
      </c>
      <c r="BL94" s="14" t="s">
        <v>829</v>
      </c>
      <c r="BM94" s="14" t="s">
        <v>836</v>
      </c>
    </row>
    <row r="95" spans="2:65" s="1" customFormat="1" ht="16.5" customHeight="1" x14ac:dyDescent="0.2">
      <c r="B95" s="28"/>
      <c r="C95" s="155" t="s">
        <v>142</v>
      </c>
      <c r="D95" s="155" t="s">
        <v>225</v>
      </c>
      <c r="E95" s="156" t="s">
        <v>837</v>
      </c>
      <c r="F95" s="157" t="s">
        <v>838</v>
      </c>
      <c r="G95" s="158" t="s">
        <v>373</v>
      </c>
      <c r="H95" s="159">
        <v>4</v>
      </c>
      <c r="I95" s="160"/>
      <c r="J95" s="161">
        <f t="shared" si="0"/>
        <v>0</v>
      </c>
      <c r="K95" s="157" t="s">
        <v>229</v>
      </c>
      <c r="L95" s="28"/>
      <c r="M95" s="162" t="s">
        <v>1</v>
      </c>
      <c r="N95" s="163" t="s">
        <v>41</v>
      </c>
      <c r="P95" s="123">
        <f t="shared" si="1"/>
        <v>0</v>
      </c>
      <c r="Q95" s="123">
        <v>0</v>
      </c>
      <c r="R95" s="123">
        <f t="shared" si="2"/>
        <v>0</v>
      </c>
      <c r="S95" s="123">
        <v>0</v>
      </c>
      <c r="T95" s="124">
        <f t="shared" si="3"/>
        <v>0</v>
      </c>
      <c r="AR95" s="14" t="s">
        <v>177</v>
      </c>
      <c r="AT95" s="14" t="s">
        <v>225</v>
      </c>
      <c r="AU95" s="14" t="s">
        <v>80</v>
      </c>
      <c r="AY95" s="14" t="s">
        <v>119</v>
      </c>
      <c r="BE95" s="125">
        <f t="shared" si="4"/>
        <v>0</v>
      </c>
      <c r="BF95" s="125">
        <f t="shared" si="5"/>
        <v>0</v>
      </c>
      <c r="BG95" s="125">
        <f t="shared" si="6"/>
        <v>0</v>
      </c>
      <c r="BH95" s="125">
        <f t="shared" si="7"/>
        <v>0</v>
      </c>
      <c r="BI95" s="125">
        <f t="shared" si="8"/>
        <v>0</v>
      </c>
      <c r="BJ95" s="14" t="s">
        <v>78</v>
      </c>
      <c r="BK95" s="125">
        <f t="shared" si="9"/>
        <v>0</v>
      </c>
      <c r="BL95" s="14" t="s">
        <v>177</v>
      </c>
      <c r="BM95" s="14" t="s">
        <v>839</v>
      </c>
    </row>
    <row r="96" spans="2:65" s="1" customFormat="1" ht="16.5" customHeight="1" x14ac:dyDescent="0.2">
      <c r="B96" s="28"/>
      <c r="C96" s="113" t="s">
        <v>118</v>
      </c>
      <c r="D96" s="113" t="s">
        <v>114</v>
      </c>
      <c r="E96" s="114" t="s">
        <v>840</v>
      </c>
      <c r="F96" s="115" t="s">
        <v>841</v>
      </c>
      <c r="G96" s="116" t="s">
        <v>373</v>
      </c>
      <c r="H96" s="117">
        <v>2</v>
      </c>
      <c r="I96" s="118"/>
      <c r="J96" s="119">
        <f t="shared" si="0"/>
        <v>0</v>
      </c>
      <c r="K96" s="115" t="s">
        <v>229</v>
      </c>
      <c r="L96" s="120"/>
      <c r="M96" s="121" t="s">
        <v>1</v>
      </c>
      <c r="N96" s="122" t="s">
        <v>41</v>
      </c>
      <c r="P96" s="123">
        <f t="shared" si="1"/>
        <v>0</v>
      </c>
      <c r="Q96" s="123">
        <v>1.4999999999999999E-4</v>
      </c>
      <c r="R96" s="123">
        <f t="shared" si="2"/>
        <v>2.9999999999999997E-4</v>
      </c>
      <c r="S96" s="123">
        <v>0</v>
      </c>
      <c r="T96" s="124">
        <f t="shared" si="3"/>
        <v>0</v>
      </c>
      <c r="AR96" s="14" t="s">
        <v>380</v>
      </c>
      <c r="AT96" s="14" t="s">
        <v>114</v>
      </c>
      <c r="AU96" s="14" t="s">
        <v>80</v>
      </c>
      <c r="AY96" s="14" t="s">
        <v>119</v>
      </c>
      <c r="BE96" s="125">
        <f t="shared" si="4"/>
        <v>0</v>
      </c>
      <c r="BF96" s="125">
        <f t="shared" si="5"/>
        <v>0</v>
      </c>
      <c r="BG96" s="125">
        <f t="shared" si="6"/>
        <v>0</v>
      </c>
      <c r="BH96" s="125">
        <f t="shared" si="7"/>
        <v>0</v>
      </c>
      <c r="BI96" s="125">
        <f t="shared" si="8"/>
        <v>0</v>
      </c>
      <c r="BJ96" s="14" t="s">
        <v>78</v>
      </c>
      <c r="BK96" s="125">
        <f t="shared" si="9"/>
        <v>0</v>
      </c>
      <c r="BL96" s="14" t="s">
        <v>177</v>
      </c>
      <c r="BM96" s="14" t="s">
        <v>842</v>
      </c>
    </row>
    <row r="97" spans="2:65" s="1" customFormat="1" ht="16.5" customHeight="1" x14ac:dyDescent="0.2">
      <c r="B97" s="28"/>
      <c r="C97" s="113" t="s">
        <v>149</v>
      </c>
      <c r="D97" s="113" t="s">
        <v>114</v>
      </c>
      <c r="E97" s="114" t="s">
        <v>843</v>
      </c>
      <c r="F97" s="115" t="s">
        <v>844</v>
      </c>
      <c r="G97" s="116" t="s">
        <v>373</v>
      </c>
      <c r="H97" s="117">
        <v>2</v>
      </c>
      <c r="I97" s="118"/>
      <c r="J97" s="119">
        <f t="shared" si="0"/>
        <v>0</v>
      </c>
      <c r="K97" s="115" t="s">
        <v>229</v>
      </c>
      <c r="L97" s="120"/>
      <c r="M97" s="121" t="s">
        <v>1</v>
      </c>
      <c r="N97" s="122" t="s">
        <v>41</v>
      </c>
      <c r="P97" s="123">
        <f t="shared" si="1"/>
        <v>0</v>
      </c>
      <c r="Q97" s="123">
        <v>1.2E-4</v>
      </c>
      <c r="R97" s="123">
        <f t="shared" si="2"/>
        <v>2.4000000000000001E-4</v>
      </c>
      <c r="S97" s="123">
        <v>0</v>
      </c>
      <c r="T97" s="124">
        <f t="shared" si="3"/>
        <v>0</v>
      </c>
      <c r="AR97" s="14" t="s">
        <v>380</v>
      </c>
      <c r="AT97" s="14" t="s">
        <v>114</v>
      </c>
      <c r="AU97" s="14" t="s">
        <v>80</v>
      </c>
      <c r="AY97" s="14" t="s">
        <v>119</v>
      </c>
      <c r="BE97" s="125">
        <f t="shared" si="4"/>
        <v>0</v>
      </c>
      <c r="BF97" s="125">
        <f t="shared" si="5"/>
        <v>0</v>
      </c>
      <c r="BG97" s="125">
        <f t="shared" si="6"/>
        <v>0</v>
      </c>
      <c r="BH97" s="125">
        <f t="shared" si="7"/>
        <v>0</v>
      </c>
      <c r="BI97" s="125">
        <f t="shared" si="8"/>
        <v>0</v>
      </c>
      <c r="BJ97" s="14" t="s">
        <v>78</v>
      </c>
      <c r="BK97" s="125">
        <f t="shared" si="9"/>
        <v>0</v>
      </c>
      <c r="BL97" s="14" t="s">
        <v>177</v>
      </c>
      <c r="BM97" s="14" t="s">
        <v>845</v>
      </c>
    </row>
    <row r="98" spans="2:65" s="1" customFormat="1" ht="16.5" customHeight="1" x14ac:dyDescent="0.2">
      <c r="B98" s="28"/>
      <c r="C98" s="155" t="s">
        <v>153</v>
      </c>
      <c r="D98" s="155" t="s">
        <v>225</v>
      </c>
      <c r="E98" s="156" t="s">
        <v>846</v>
      </c>
      <c r="F98" s="157" t="s">
        <v>847</v>
      </c>
      <c r="G98" s="158" t="s">
        <v>373</v>
      </c>
      <c r="H98" s="159">
        <v>1</v>
      </c>
      <c r="I98" s="160"/>
      <c r="J98" s="161">
        <f t="shared" si="0"/>
        <v>0</v>
      </c>
      <c r="K98" s="157" t="s">
        <v>229</v>
      </c>
      <c r="L98" s="28"/>
      <c r="M98" s="162" t="s">
        <v>1</v>
      </c>
      <c r="N98" s="163" t="s">
        <v>41</v>
      </c>
      <c r="P98" s="123">
        <f t="shared" si="1"/>
        <v>0</v>
      </c>
      <c r="Q98" s="123">
        <v>0</v>
      </c>
      <c r="R98" s="123">
        <f t="shared" si="2"/>
        <v>0</v>
      </c>
      <c r="S98" s="123">
        <v>0</v>
      </c>
      <c r="T98" s="124">
        <f t="shared" si="3"/>
        <v>0</v>
      </c>
      <c r="AR98" s="14" t="s">
        <v>177</v>
      </c>
      <c r="AT98" s="14" t="s">
        <v>225</v>
      </c>
      <c r="AU98" s="14" t="s">
        <v>80</v>
      </c>
      <c r="AY98" s="14" t="s">
        <v>119</v>
      </c>
      <c r="BE98" s="125">
        <f t="shared" si="4"/>
        <v>0</v>
      </c>
      <c r="BF98" s="125">
        <f t="shared" si="5"/>
        <v>0</v>
      </c>
      <c r="BG98" s="125">
        <f t="shared" si="6"/>
        <v>0</v>
      </c>
      <c r="BH98" s="125">
        <f t="shared" si="7"/>
        <v>0</v>
      </c>
      <c r="BI98" s="125">
        <f t="shared" si="8"/>
        <v>0</v>
      </c>
      <c r="BJ98" s="14" t="s">
        <v>78</v>
      </c>
      <c r="BK98" s="125">
        <f t="shared" si="9"/>
        <v>0</v>
      </c>
      <c r="BL98" s="14" t="s">
        <v>177</v>
      </c>
      <c r="BM98" s="14" t="s">
        <v>848</v>
      </c>
    </row>
    <row r="99" spans="2:65" s="10" customFormat="1" ht="25.9" customHeight="1" x14ac:dyDescent="0.2">
      <c r="B99" s="143"/>
      <c r="D99" s="144" t="s">
        <v>69</v>
      </c>
      <c r="E99" s="145" t="s">
        <v>114</v>
      </c>
      <c r="F99" s="145" t="s">
        <v>849</v>
      </c>
      <c r="I99" s="146"/>
      <c r="J99" s="147">
        <f>BK99</f>
        <v>0</v>
      </c>
      <c r="L99" s="143"/>
      <c r="M99" s="148"/>
      <c r="P99" s="149">
        <f>P100+P132</f>
        <v>0</v>
      </c>
      <c r="R99" s="149">
        <f>R100+R132</f>
        <v>8.7758981000000027</v>
      </c>
      <c r="T99" s="150">
        <f>T100+T132</f>
        <v>0</v>
      </c>
      <c r="AR99" s="144" t="s">
        <v>126</v>
      </c>
      <c r="AT99" s="151" t="s">
        <v>69</v>
      </c>
      <c r="AU99" s="151" t="s">
        <v>70</v>
      </c>
      <c r="AY99" s="144" t="s">
        <v>119</v>
      </c>
      <c r="BK99" s="152">
        <f>BK100+BK132</f>
        <v>0</v>
      </c>
    </row>
    <row r="100" spans="2:65" s="10" customFormat="1" ht="22.9" customHeight="1" x14ac:dyDescent="0.2">
      <c r="B100" s="143"/>
      <c r="D100" s="144" t="s">
        <v>69</v>
      </c>
      <c r="E100" s="153" t="s">
        <v>850</v>
      </c>
      <c r="F100" s="153" t="s">
        <v>851</v>
      </c>
      <c r="I100" s="146"/>
      <c r="J100" s="154">
        <f>BK100</f>
        <v>0</v>
      </c>
      <c r="L100" s="143"/>
      <c r="M100" s="148"/>
      <c r="P100" s="149">
        <f>SUM(P101:P131)</f>
        <v>0</v>
      </c>
      <c r="R100" s="149">
        <f>SUM(R101:R131)</f>
        <v>0.1147965</v>
      </c>
      <c r="T100" s="150">
        <f>SUM(T101:T131)</f>
        <v>0</v>
      </c>
      <c r="AR100" s="144" t="s">
        <v>126</v>
      </c>
      <c r="AT100" s="151" t="s">
        <v>69</v>
      </c>
      <c r="AU100" s="151" t="s">
        <v>78</v>
      </c>
      <c r="AY100" s="144" t="s">
        <v>119</v>
      </c>
      <c r="BK100" s="152">
        <f>SUM(BK101:BK131)</f>
        <v>0</v>
      </c>
    </row>
    <row r="101" spans="2:65" s="1" customFormat="1" ht="16.5" customHeight="1" x14ac:dyDescent="0.2">
      <c r="B101" s="28"/>
      <c r="C101" s="155" t="s">
        <v>157</v>
      </c>
      <c r="D101" s="155" t="s">
        <v>225</v>
      </c>
      <c r="E101" s="156" t="s">
        <v>852</v>
      </c>
      <c r="F101" s="157" t="s">
        <v>853</v>
      </c>
      <c r="G101" s="158" t="s">
        <v>253</v>
      </c>
      <c r="H101" s="159">
        <v>42</v>
      </c>
      <c r="I101" s="160"/>
      <c r="J101" s="161">
        <f>ROUND(I101*H101,2)</f>
        <v>0</v>
      </c>
      <c r="K101" s="157" t="s">
        <v>229</v>
      </c>
      <c r="L101" s="28"/>
      <c r="M101" s="162" t="s">
        <v>1</v>
      </c>
      <c r="N101" s="163" t="s">
        <v>41</v>
      </c>
      <c r="P101" s="123">
        <f>O101*H101</f>
        <v>0</v>
      </c>
      <c r="Q101" s="123">
        <v>0</v>
      </c>
      <c r="R101" s="123">
        <f>Q101*H101</f>
        <v>0</v>
      </c>
      <c r="S101" s="123">
        <v>0</v>
      </c>
      <c r="T101" s="124">
        <f>S101*H101</f>
        <v>0</v>
      </c>
      <c r="AR101" s="14" t="s">
        <v>561</v>
      </c>
      <c r="AT101" s="14" t="s">
        <v>225</v>
      </c>
      <c r="AU101" s="14" t="s">
        <v>80</v>
      </c>
      <c r="AY101" s="14" t="s">
        <v>119</v>
      </c>
      <c r="BE101" s="125">
        <f>IF(N101="základní",J101,0)</f>
        <v>0</v>
      </c>
      <c r="BF101" s="125">
        <f>IF(N101="snížená",J101,0)</f>
        <v>0</v>
      </c>
      <c r="BG101" s="125">
        <f>IF(N101="zákl. přenesená",J101,0)</f>
        <v>0</v>
      </c>
      <c r="BH101" s="125">
        <f>IF(N101="sníž. přenesená",J101,0)</f>
        <v>0</v>
      </c>
      <c r="BI101" s="125">
        <f>IF(N101="nulová",J101,0)</f>
        <v>0</v>
      </c>
      <c r="BJ101" s="14" t="s">
        <v>78</v>
      </c>
      <c r="BK101" s="125">
        <f>ROUND(I101*H101,2)</f>
        <v>0</v>
      </c>
      <c r="BL101" s="14" t="s">
        <v>561</v>
      </c>
      <c r="BM101" s="14" t="s">
        <v>854</v>
      </c>
    </row>
    <row r="102" spans="2:65" s="11" customFormat="1" ht="11.25" x14ac:dyDescent="0.2">
      <c r="B102" s="164"/>
      <c r="D102" s="126" t="s">
        <v>231</v>
      </c>
      <c r="E102" s="165" t="s">
        <v>1</v>
      </c>
      <c r="F102" s="166" t="s">
        <v>803</v>
      </c>
      <c r="H102" s="167">
        <v>42</v>
      </c>
      <c r="I102" s="168"/>
      <c r="L102" s="164"/>
      <c r="M102" s="169"/>
      <c r="T102" s="170"/>
      <c r="AT102" s="165" t="s">
        <v>231</v>
      </c>
      <c r="AU102" s="165" t="s">
        <v>80</v>
      </c>
      <c r="AV102" s="11" t="s">
        <v>80</v>
      </c>
      <c r="AW102" s="11" t="s">
        <v>32</v>
      </c>
      <c r="AX102" s="11" t="s">
        <v>78</v>
      </c>
      <c r="AY102" s="165" t="s">
        <v>119</v>
      </c>
    </row>
    <row r="103" spans="2:65" s="1" customFormat="1" ht="16.5" customHeight="1" x14ac:dyDescent="0.2">
      <c r="B103" s="28"/>
      <c r="C103" s="113" t="s">
        <v>161</v>
      </c>
      <c r="D103" s="113" t="s">
        <v>114</v>
      </c>
      <c r="E103" s="114" t="s">
        <v>855</v>
      </c>
      <c r="F103" s="115" t="s">
        <v>856</v>
      </c>
      <c r="G103" s="116" t="s">
        <v>253</v>
      </c>
      <c r="H103" s="117">
        <v>46.2</v>
      </c>
      <c r="I103" s="118"/>
      <c r="J103" s="119">
        <f>ROUND(I103*H103,2)</f>
        <v>0</v>
      </c>
      <c r="K103" s="115" t="s">
        <v>229</v>
      </c>
      <c r="L103" s="120"/>
      <c r="M103" s="121" t="s">
        <v>1</v>
      </c>
      <c r="N103" s="122" t="s">
        <v>41</v>
      </c>
      <c r="P103" s="123">
        <f>O103*H103</f>
        <v>0</v>
      </c>
      <c r="Q103" s="123">
        <v>2.0000000000000002E-5</v>
      </c>
      <c r="R103" s="123">
        <f>Q103*H103</f>
        <v>9.2400000000000013E-4</v>
      </c>
      <c r="S103" s="123">
        <v>0</v>
      </c>
      <c r="T103" s="124">
        <f>S103*H103</f>
        <v>0</v>
      </c>
      <c r="AR103" s="14" t="s">
        <v>829</v>
      </c>
      <c r="AT103" s="14" t="s">
        <v>114</v>
      </c>
      <c r="AU103" s="14" t="s">
        <v>80</v>
      </c>
      <c r="AY103" s="14" t="s">
        <v>119</v>
      </c>
      <c r="BE103" s="125">
        <f>IF(N103="základní",J103,0)</f>
        <v>0</v>
      </c>
      <c r="BF103" s="125">
        <f>IF(N103="snížená",J103,0)</f>
        <v>0</v>
      </c>
      <c r="BG103" s="125">
        <f>IF(N103="zákl. přenesená",J103,0)</f>
        <v>0</v>
      </c>
      <c r="BH103" s="125">
        <f>IF(N103="sníž. přenesená",J103,0)</f>
        <v>0</v>
      </c>
      <c r="BI103" s="125">
        <f>IF(N103="nulová",J103,0)</f>
        <v>0</v>
      </c>
      <c r="BJ103" s="14" t="s">
        <v>78</v>
      </c>
      <c r="BK103" s="125">
        <f>ROUND(I103*H103,2)</f>
        <v>0</v>
      </c>
      <c r="BL103" s="14" t="s">
        <v>829</v>
      </c>
      <c r="BM103" s="14" t="s">
        <v>857</v>
      </c>
    </row>
    <row r="104" spans="2:65" s="1" customFormat="1" ht="19.5" x14ac:dyDescent="0.2">
      <c r="B104" s="28"/>
      <c r="D104" s="126" t="s">
        <v>122</v>
      </c>
      <c r="F104" s="127" t="s">
        <v>858</v>
      </c>
      <c r="I104" s="81"/>
      <c r="L104" s="28"/>
      <c r="M104" s="128"/>
      <c r="T104" s="47"/>
      <c r="AT104" s="14" t="s">
        <v>122</v>
      </c>
      <c r="AU104" s="14" t="s">
        <v>80</v>
      </c>
    </row>
    <row r="105" spans="2:65" s="11" customFormat="1" ht="11.25" x14ac:dyDescent="0.2">
      <c r="B105" s="164"/>
      <c r="D105" s="126" t="s">
        <v>231</v>
      </c>
      <c r="E105" s="165" t="s">
        <v>1</v>
      </c>
      <c r="F105" s="166" t="s">
        <v>803</v>
      </c>
      <c r="H105" s="167">
        <v>42</v>
      </c>
      <c r="I105" s="168"/>
      <c r="L105" s="164"/>
      <c r="M105" s="169"/>
      <c r="T105" s="170"/>
      <c r="AT105" s="165" t="s">
        <v>231</v>
      </c>
      <c r="AU105" s="165" t="s">
        <v>80</v>
      </c>
      <c r="AV105" s="11" t="s">
        <v>80</v>
      </c>
      <c r="AW105" s="11" t="s">
        <v>32</v>
      </c>
      <c r="AX105" s="11" t="s">
        <v>78</v>
      </c>
      <c r="AY105" s="165" t="s">
        <v>119</v>
      </c>
    </row>
    <row r="106" spans="2:65" s="11" customFormat="1" ht="11.25" x14ac:dyDescent="0.2">
      <c r="B106" s="164"/>
      <c r="D106" s="126" t="s">
        <v>231</v>
      </c>
      <c r="F106" s="166" t="s">
        <v>859</v>
      </c>
      <c r="H106" s="167">
        <v>46.2</v>
      </c>
      <c r="I106" s="168"/>
      <c r="L106" s="164"/>
      <c r="M106" s="169"/>
      <c r="T106" s="170"/>
      <c r="AT106" s="165" t="s">
        <v>231</v>
      </c>
      <c r="AU106" s="165" t="s">
        <v>80</v>
      </c>
      <c r="AV106" s="11" t="s">
        <v>80</v>
      </c>
      <c r="AW106" s="11" t="s">
        <v>4</v>
      </c>
      <c r="AX106" s="11" t="s">
        <v>78</v>
      </c>
      <c r="AY106" s="165" t="s">
        <v>119</v>
      </c>
    </row>
    <row r="107" spans="2:65" s="1" customFormat="1" ht="16.5" customHeight="1" x14ac:dyDescent="0.2">
      <c r="B107" s="28"/>
      <c r="C107" s="155" t="s">
        <v>165</v>
      </c>
      <c r="D107" s="155" t="s">
        <v>225</v>
      </c>
      <c r="E107" s="156" t="s">
        <v>860</v>
      </c>
      <c r="F107" s="157" t="s">
        <v>861</v>
      </c>
      <c r="G107" s="158" t="s">
        <v>253</v>
      </c>
      <c r="H107" s="159">
        <v>47</v>
      </c>
      <c r="I107" s="160"/>
      <c r="J107" s="161">
        <f>ROUND(I107*H107,2)</f>
        <v>0</v>
      </c>
      <c r="K107" s="157" t="s">
        <v>229</v>
      </c>
      <c r="L107" s="28"/>
      <c r="M107" s="162" t="s">
        <v>1</v>
      </c>
      <c r="N107" s="163" t="s">
        <v>41</v>
      </c>
      <c r="P107" s="123">
        <f>O107*H107</f>
        <v>0</v>
      </c>
      <c r="Q107" s="123">
        <v>0</v>
      </c>
      <c r="R107" s="123">
        <f>Q107*H107</f>
        <v>0</v>
      </c>
      <c r="S107" s="123">
        <v>0</v>
      </c>
      <c r="T107" s="124">
        <f>S107*H107</f>
        <v>0</v>
      </c>
      <c r="AR107" s="14" t="s">
        <v>561</v>
      </c>
      <c r="AT107" s="14" t="s">
        <v>225</v>
      </c>
      <c r="AU107" s="14" t="s">
        <v>80</v>
      </c>
      <c r="AY107" s="14" t="s">
        <v>119</v>
      </c>
      <c r="BE107" s="125">
        <f>IF(N107="základní",J107,0)</f>
        <v>0</v>
      </c>
      <c r="BF107" s="125">
        <f>IF(N107="snížená",J107,0)</f>
        <v>0</v>
      </c>
      <c r="BG107" s="125">
        <f>IF(N107="zákl. přenesená",J107,0)</f>
        <v>0</v>
      </c>
      <c r="BH107" s="125">
        <f>IF(N107="sníž. přenesená",J107,0)</f>
        <v>0</v>
      </c>
      <c r="BI107" s="125">
        <f>IF(N107="nulová",J107,0)</f>
        <v>0</v>
      </c>
      <c r="BJ107" s="14" t="s">
        <v>78</v>
      </c>
      <c r="BK107" s="125">
        <f>ROUND(I107*H107,2)</f>
        <v>0</v>
      </c>
      <c r="BL107" s="14" t="s">
        <v>561</v>
      </c>
      <c r="BM107" s="14" t="s">
        <v>862</v>
      </c>
    </row>
    <row r="108" spans="2:65" s="11" customFormat="1" ht="11.25" x14ac:dyDescent="0.2">
      <c r="B108" s="164"/>
      <c r="D108" s="126" t="s">
        <v>231</v>
      </c>
      <c r="E108" s="165" t="s">
        <v>1</v>
      </c>
      <c r="F108" s="166" t="s">
        <v>863</v>
      </c>
      <c r="H108" s="167">
        <v>47</v>
      </c>
      <c r="I108" s="168"/>
      <c r="L108" s="164"/>
      <c r="M108" s="169"/>
      <c r="T108" s="170"/>
      <c r="AT108" s="165" t="s">
        <v>231</v>
      </c>
      <c r="AU108" s="165" t="s">
        <v>80</v>
      </c>
      <c r="AV108" s="11" t="s">
        <v>80</v>
      </c>
      <c r="AW108" s="11" t="s">
        <v>32</v>
      </c>
      <c r="AX108" s="11" t="s">
        <v>78</v>
      </c>
      <c r="AY108" s="165" t="s">
        <v>119</v>
      </c>
    </row>
    <row r="109" spans="2:65" s="1" customFormat="1" ht="16.5" customHeight="1" x14ac:dyDescent="0.2">
      <c r="B109" s="28"/>
      <c r="C109" s="113" t="s">
        <v>169</v>
      </c>
      <c r="D109" s="113" t="s">
        <v>114</v>
      </c>
      <c r="E109" s="114" t="s">
        <v>864</v>
      </c>
      <c r="F109" s="115" t="s">
        <v>865</v>
      </c>
      <c r="G109" s="116" t="s">
        <v>310</v>
      </c>
      <c r="H109" s="117">
        <v>49.35</v>
      </c>
      <c r="I109" s="118"/>
      <c r="J109" s="119">
        <f>ROUND(I109*H109,2)</f>
        <v>0</v>
      </c>
      <c r="K109" s="115" t="s">
        <v>229</v>
      </c>
      <c r="L109" s="120"/>
      <c r="M109" s="121" t="s">
        <v>1</v>
      </c>
      <c r="N109" s="122" t="s">
        <v>41</v>
      </c>
      <c r="P109" s="123">
        <f>O109*H109</f>
        <v>0</v>
      </c>
      <c r="Q109" s="123">
        <v>1E-3</v>
      </c>
      <c r="R109" s="123">
        <f>Q109*H109</f>
        <v>4.9350000000000005E-2</v>
      </c>
      <c r="S109" s="123">
        <v>0</v>
      </c>
      <c r="T109" s="124">
        <f>S109*H109</f>
        <v>0</v>
      </c>
      <c r="AR109" s="14" t="s">
        <v>829</v>
      </c>
      <c r="AT109" s="14" t="s">
        <v>114</v>
      </c>
      <c r="AU109" s="14" t="s">
        <v>80</v>
      </c>
      <c r="AY109" s="14" t="s">
        <v>119</v>
      </c>
      <c r="BE109" s="125">
        <f>IF(N109="základní",J109,0)</f>
        <v>0</v>
      </c>
      <c r="BF109" s="125">
        <f>IF(N109="snížená",J109,0)</f>
        <v>0</v>
      </c>
      <c r="BG109" s="125">
        <f>IF(N109="zákl. přenesená",J109,0)</f>
        <v>0</v>
      </c>
      <c r="BH109" s="125">
        <f>IF(N109="sníž. přenesená",J109,0)</f>
        <v>0</v>
      </c>
      <c r="BI109" s="125">
        <f>IF(N109="nulová",J109,0)</f>
        <v>0</v>
      </c>
      <c r="BJ109" s="14" t="s">
        <v>78</v>
      </c>
      <c r="BK109" s="125">
        <f>ROUND(I109*H109,2)</f>
        <v>0</v>
      </c>
      <c r="BL109" s="14" t="s">
        <v>829</v>
      </c>
      <c r="BM109" s="14" t="s">
        <v>866</v>
      </c>
    </row>
    <row r="110" spans="2:65" s="11" customFormat="1" ht="11.25" x14ac:dyDescent="0.2">
      <c r="B110" s="164"/>
      <c r="D110" s="126" t="s">
        <v>231</v>
      </c>
      <c r="E110" s="165" t="s">
        <v>1</v>
      </c>
      <c r="F110" s="166" t="s">
        <v>867</v>
      </c>
      <c r="H110" s="167">
        <v>49.35</v>
      </c>
      <c r="I110" s="168"/>
      <c r="L110" s="164"/>
      <c r="M110" s="169"/>
      <c r="T110" s="170"/>
      <c r="AT110" s="165" t="s">
        <v>231</v>
      </c>
      <c r="AU110" s="165" t="s">
        <v>80</v>
      </c>
      <c r="AV110" s="11" t="s">
        <v>80</v>
      </c>
      <c r="AW110" s="11" t="s">
        <v>32</v>
      </c>
      <c r="AX110" s="11" t="s">
        <v>78</v>
      </c>
      <c r="AY110" s="165" t="s">
        <v>119</v>
      </c>
    </row>
    <row r="111" spans="2:65" s="1" customFormat="1" ht="16.5" customHeight="1" x14ac:dyDescent="0.2">
      <c r="B111" s="28"/>
      <c r="C111" s="155" t="s">
        <v>8</v>
      </c>
      <c r="D111" s="155" t="s">
        <v>225</v>
      </c>
      <c r="E111" s="156" t="s">
        <v>868</v>
      </c>
      <c r="F111" s="157" t="s">
        <v>869</v>
      </c>
      <c r="G111" s="158" t="s">
        <v>373</v>
      </c>
      <c r="H111" s="159">
        <v>1</v>
      </c>
      <c r="I111" s="160"/>
      <c r="J111" s="161">
        <f t="shared" ref="J111:J116" si="10">ROUND(I111*H111,2)</f>
        <v>0</v>
      </c>
      <c r="K111" s="157" t="s">
        <v>229</v>
      </c>
      <c r="L111" s="28"/>
      <c r="M111" s="162" t="s">
        <v>1</v>
      </c>
      <c r="N111" s="163" t="s">
        <v>41</v>
      </c>
      <c r="P111" s="123">
        <f t="shared" ref="P111:P116" si="11">O111*H111</f>
        <v>0</v>
      </c>
      <c r="Q111" s="123">
        <v>0</v>
      </c>
      <c r="R111" s="123">
        <f t="shared" ref="R111:R116" si="12">Q111*H111</f>
        <v>0</v>
      </c>
      <c r="S111" s="123">
        <v>0</v>
      </c>
      <c r="T111" s="124">
        <f t="shared" ref="T111:T116" si="13">S111*H111</f>
        <v>0</v>
      </c>
      <c r="AR111" s="14" t="s">
        <v>561</v>
      </c>
      <c r="AT111" s="14" t="s">
        <v>225</v>
      </c>
      <c r="AU111" s="14" t="s">
        <v>80</v>
      </c>
      <c r="AY111" s="14" t="s">
        <v>119</v>
      </c>
      <c r="BE111" s="125">
        <f t="shared" ref="BE111:BE116" si="14">IF(N111="základní",J111,0)</f>
        <v>0</v>
      </c>
      <c r="BF111" s="125">
        <f t="shared" ref="BF111:BF116" si="15">IF(N111="snížená",J111,0)</f>
        <v>0</v>
      </c>
      <c r="BG111" s="125">
        <f t="shared" ref="BG111:BG116" si="16">IF(N111="zákl. přenesená",J111,0)</f>
        <v>0</v>
      </c>
      <c r="BH111" s="125">
        <f t="shared" ref="BH111:BH116" si="17">IF(N111="sníž. přenesená",J111,0)</f>
        <v>0</v>
      </c>
      <c r="BI111" s="125">
        <f t="shared" ref="BI111:BI116" si="18">IF(N111="nulová",J111,0)</f>
        <v>0</v>
      </c>
      <c r="BJ111" s="14" t="s">
        <v>78</v>
      </c>
      <c r="BK111" s="125">
        <f t="shared" ref="BK111:BK116" si="19">ROUND(I111*H111,2)</f>
        <v>0</v>
      </c>
      <c r="BL111" s="14" t="s">
        <v>561</v>
      </c>
      <c r="BM111" s="14" t="s">
        <v>870</v>
      </c>
    </row>
    <row r="112" spans="2:65" s="1" customFormat="1" ht="16.5" customHeight="1" x14ac:dyDescent="0.2">
      <c r="B112" s="28"/>
      <c r="C112" s="155" t="s">
        <v>177</v>
      </c>
      <c r="D112" s="155" t="s">
        <v>225</v>
      </c>
      <c r="E112" s="156" t="s">
        <v>871</v>
      </c>
      <c r="F112" s="157" t="s">
        <v>872</v>
      </c>
      <c r="G112" s="158" t="s">
        <v>373</v>
      </c>
      <c r="H112" s="159">
        <v>1</v>
      </c>
      <c r="I112" s="160"/>
      <c r="J112" s="161">
        <f t="shared" si="10"/>
        <v>0</v>
      </c>
      <c r="K112" s="157" t="s">
        <v>229</v>
      </c>
      <c r="L112" s="28"/>
      <c r="M112" s="162" t="s">
        <v>1</v>
      </c>
      <c r="N112" s="163" t="s">
        <v>41</v>
      </c>
      <c r="P112" s="123">
        <f t="shared" si="11"/>
        <v>0</v>
      </c>
      <c r="Q112" s="123">
        <v>0</v>
      </c>
      <c r="R112" s="123">
        <f t="shared" si="12"/>
        <v>0</v>
      </c>
      <c r="S112" s="123">
        <v>0</v>
      </c>
      <c r="T112" s="124">
        <f t="shared" si="13"/>
        <v>0</v>
      </c>
      <c r="AR112" s="14" t="s">
        <v>561</v>
      </c>
      <c r="AT112" s="14" t="s">
        <v>225</v>
      </c>
      <c r="AU112" s="14" t="s">
        <v>80</v>
      </c>
      <c r="AY112" s="14" t="s">
        <v>119</v>
      </c>
      <c r="BE112" s="125">
        <f t="shared" si="14"/>
        <v>0</v>
      </c>
      <c r="BF112" s="125">
        <f t="shared" si="15"/>
        <v>0</v>
      </c>
      <c r="BG112" s="125">
        <f t="shared" si="16"/>
        <v>0</v>
      </c>
      <c r="BH112" s="125">
        <f t="shared" si="17"/>
        <v>0</v>
      </c>
      <c r="BI112" s="125">
        <f t="shared" si="18"/>
        <v>0</v>
      </c>
      <c r="BJ112" s="14" t="s">
        <v>78</v>
      </c>
      <c r="BK112" s="125">
        <f t="shared" si="19"/>
        <v>0</v>
      </c>
      <c r="BL112" s="14" t="s">
        <v>561</v>
      </c>
      <c r="BM112" s="14" t="s">
        <v>873</v>
      </c>
    </row>
    <row r="113" spans="2:65" s="1" customFormat="1" ht="16.5" customHeight="1" x14ac:dyDescent="0.2">
      <c r="B113" s="28"/>
      <c r="C113" s="155" t="s">
        <v>181</v>
      </c>
      <c r="D113" s="155" t="s">
        <v>225</v>
      </c>
      <c r="E113" s="156" t="s">
        <v>874</v>
      </c>
      <c r="F113" s="157" t="s">
        <v>875</v>
      </c>
      <c r="G113" s="158" t="s">
        <v>373</v>
      </c>
      <c r="H113" s="159">
        <v>3</v>
      </c>
      <c r="I113" s="160"/>
      <c r="J113" s="161">
        <f t="shared" si="10"/>
        <v>0</v>
      </c>
      <c r="K113" s="157" t="s">
        <v>229</v>
      </c>
      <c r="L113" s="28"/>
      <c r="M113" s="162" t="s">
        <v>1</v>
      </c>
      <c r="N113" s="163" t="s">
        <v>41</v>
      </c>
      <c r="P113" s="123">
        <f t="shared" si="11"/>
        <v>0</v>
      </c>
      <c r="Q113" s="123">
        <v>0</v>
      </c>
      <c r="R113" s="123">
        <f t="shared" si="12"/>
        <v>0</v>
      </c>
      <c r="S113" s="123">
        <v>0</v>
      </c>
      <c r="T113" s="124">
        <f t="shared" si="13"/>
        <v>0</v>
      </c>
      <c r="AR113" s="14" t="s">
        <v>561</v>
      </c>
      <c r="AT113" s="14" t="s">
        <v>225</v>
      </c>
      <c r="AU113" s="14" t="s">
        <v>80</v>
      </c>
      <c r="AY113" s="14" t="s">
        <v>119</v>
      </c>
      <c r="BE113" s="125">
        <f t="shared" si="14"/>
        <v>0</v>
      </c>
      <c r="BF113" s="125">
        <f t="shared" si="15"/>
        <v>0</v>
      </c>
      <c r="BG113" s="125">
        <f t="shared" si="16"/>
        <v>0</v>
      </c>
      <c r="BH113" s="125">
        <f t="shared" si="17"/>
        <v>0</v>
      </c>
      <c r="BI113" s="125">
        <f t="shared" si="18"/>
        <v>0</v>
      </c>
      <c r="BJ113" s="14" t="s">
        <v>78</v>
      </c>
      <c r="BK113" s="125">
        <f t="shared" si="19"/>
        <v>0</v>
      </c>
      <c r="BL113" s="14" t="s">
        <v>561</v>
      </c>
      <c r="BM113" s="14" t="s">
        <v>876</v>
      </c>
    </row>
    <row r="114" spans="2:65" s="1" customFormat="1" ht="16.5" customHeight="1" x14ac:dyDescent="0.2">
      <c r="B114" s="28"/>
      <c r="C114" s="155" t="s">
        <v>185</v>
      </c>
      <c r="D114" s="155" t="s">
        <v>225</v>
      </c>
      <c r="E114" s="156" t="s">
        <v>877</v>
      </c>
      <c r="F114" s="157" t="s">
        <v>878</v>
      </c>
      <c r="G114" s="158" t="s">
        <v>373</v>
      </c>
      <c r="H114" s="159">
        <v>3</v>
      </c>
      <c r="I114" s="160"/>
      <c r="J114" s="161">
        <f t="shared" si="10"/>
        <v>0</v>
      </c>
      <c r="K114" s="157" t="s">
        <v>229</v>
      </c>
      <c r="L114" s="28"/>
      <c r="M114" s="162" t="s">
        <v>1</v>
      </c>
      <c r="N114" s="163" t="s">
        <v>41</v>
      </c>
      <c r="P114" s="123">
        <f t="shared" si="11"/>
        <v>0</v>
      </c>
      <c r="Q114" s="123">
        <v>0</v>
      </c>
      <c r="R114" s="123">
        <f t="shared" si="12"/>
        <v>0</v>
      </c>
      <c r="S114" s="123">
        <v>0</v>
      </c>
      <c r="T114" s="124">
        <f t="shared" si="13"/>
        <v>0</v>
      </c>
      <c r="AR114" s="14" t="s">
        <v>561</v>
      </c>
      <c r="AT114" s="14" t="s">
        <v>225</v>
      </c>
      <c r="AU114" s="14" t="s">
        <v>80</v>
      </c>
      <c r="AY114" s="14" t="s">
        <v>119</v>
      </c>
      <c r="BE114" s="125">
        <f t="shared" si="14"/>
        <v>0</v>
      </c>
      <c r="BF114" s="125">
        <f t="shared" si="15"/>
        <v>0</v>
      </c>
      <c r="BG114" s="125">
        <f t="shared" si="16"/>
        <v>0</v>
      </c>
      <c r="BH114" s="125">
        <f t="shared" si="17"/>
        <v>0</v>
      </c>
      <c r="BI114" s="125">
        <f t="shared" si="18"/>
        <v>0</v>
      </c>
      <c r="BJ114" s="14" t="s">
        <v>78</v>
      </c>
      <c r="BK114" s="125">
        <f t="shared" si="19"/>
        <v>0</v>
      </c>
      <c r="BL114" s="14" t="s">
        <v>561</v>
      </c>
      <c r="BM114" s="14" t="s">
        <v>879</v>
      </c>
    </row>
    <row r="115" spans="2:65" s="1" customFormat="1" ht="16.5" customHeight="1" x14ac:dyDescent="0.2">
      <c r="B115" s="28"/>
      <c r="C115" s="113" t="s">
        <v>189</v>
      </c>
      <c r="D115" s="113" t="s">
        <v>114</v>
      </c>
      <c r="E115" s="114" t="s">
        <v>880</v>
      </c>
      <c r="F115" s="115" t="s">
        <v>881</v>
      </c>
      <c r="G115" s="116" t="s">
        <v>373</v>
      </c>
      <c r="H115" s="117">
        <v>3</v>
      </c>
      <c r="I115" s="118"/>
      <c r="J115" s="119">
        <f t="shared" si="10"/>
        <v>0</v>
      </c>
      <c r="K115" s="115" t="s">
        <v>229</v>
      </c>
      <c r="L115" s="120"/>
      <c r="M115" s="121" t="s">
        <v>1</v>
      </c>
      <c r="N115" s="122" t="s">
        <v>41</v>
      </c>
      <c r="P115" s="123">
        <f t="shared" si="11"/>
        <v>0</v>
      </c>
      <c r="Q115" s="123">
        <v>0</v>
      </c>
      <c r="R115" s="123">
        <f t="shared" si="12"/>
        <v>0</v>
      </c>
      <c r="S115" s="123">
        <v>0</v>
      </c>
      <c r="T115" s="124">
        <f t="shared" si="13"/>
        <v>0</v>
      </c>
      <c r="AR115" s="14" t="s">
        <v>829</v>
      </c>
      <c r="AT115" s="14" t="s">
        <v>114</v>
      </c>
      <c r="AU115" s="14" t="s">
        <v>80</v>
      </c>
      <c r="AY115" s="14" t="s">
        <v>119</v>
      </c>
      <c r="BE115" s="125">
        <f t="shared" si="14"/>
        <v>0</v>
      </c>
      <c r="BF115" s="125">
        <f t="shared" si="15"/>
        <v>0</v>
      </c>
      <c r="BG115" s="125">
        <f t="shared" si="16"/>
        <v>0</v>
      </c>
      <c r="BH115" s="125">
        <f t="shared" si="17"/>
        <v>0</v>
      </c>
      <c r="BI115" s="125">
        <f t="shared" si="18"/>
        <v>0</v>
      </c>
      <c r="BJ115" s="14" t="s">
        <v>78</v>
      </c>
      <c r="BK115" s="125">
        <f t="shared" si="19"/>
        <v>0</v>
      </c>
      <c r="BL115" s="14" t="s">
        <v>829</v>
      </c>
      <c r="BM115" s="14" t="s">
        <v>882</v>
      </c>
    </row>
    <row r="116" spans="2:65" s="1" customFormat="1" ht="16.5" customHeight="1" x14ac:dyDescent="0.2">
      <c r="B116" s="28"/>
      <c r="C116" s="155" t="s">
        <v>193</v>
      </c>
      <c r="D116" s="155" t="s">
        <v>225</v>
      </c>
      <c r="E116" s="156" t="s">
        <v>883</v>
      </c>
      <c r="F116" s="157" t="s">
        <v>884</v>
      </c>
      <c r="G116" s="158" t="s">
        <v>253</v>
      </c>
      <c r="H116" s="159">
        <v>51</v>
      </c>
      <c r="I116" s="160"/>
      <c r="J116" s="161">
        <f t="shared" si="10"/>
        <v>0</v>
      </c>
      <c r="K116" s="157" t="s">
        <v>229</v>
      </c>
      <c r="L116" s="28"/>
      <c r="M116" s="162" t="s">
        <v>1</v>
      </c>
      <c r="N116" s="163" t="s">
        <v>41</v>
      </c>
      <c r="P116" s="123">
        <f t="shared" si="11"/>
        <v>0</v>
      </c>
      <c r="Q116" s="123">
        <v>0</v>
      </c>
      <c r="R116" s="123">
        <f t="shared" si="12"/>
        <v>0</v>
      </c>
      <c r="S116" s="123">
        <v>0</v>
      </c>
      <c r="T116" s="124">
        <f t="shared" si="13"/>
        <v>0</v>
      </c>
      <c r="AR116" s="14" t="s">
        <v>561</v>
      </c>
      <c r="AT116" s="14" t="s">
        <v>225</v>
      </c>
      <c r="AU116" s="14" t="s">
        <v>80</v>
      </c>
      <c r="AY116" s="14" t="s">
        <v>119</v>
      </c>
      <c r="BE116" s="125">
        <f t="shared" si="14"/>
        <v>0</v>
      </c>
      <c r="BF116" s="125">
        <f t="shared" si="15"/>
        <v>0</v>
      </c>
      <c r="BG116" s="125">
        <f t="shared" si="16"/>
        <v>0</v>
      </c>
      <c r="BH116" s="125">
        <f t="shared" si="17"/>
        <v>0</v>
      </c>
      <c r="BI116" s="125">
        <f t="shared" si="18"/>
        <v>0</v>
      </c>
      <c r="BJ116" s="14" t="s">
        <v>78</v>
      </c>
      <c r="BK116" s="125">
        <f t="shared" si="19"/>
        <v>0</v>
      </c>
      <c r="BL116" s="14" t="s">
        <v>561</v>
      </c>
      <c r="BM116" s="14" t="s">
        <v>885</v>
      </c>
    </row>
    <row r="117" spans="2:65" s="11" customFormat="1" ht="11.25" x14ac:dyDescent="0.2">
      <c r="B117" s="164"/>
      <c r="D117" s="126" t="s">
        <v>231</v>
      </c>
      <c r="E117" s="165" t="s">
        <v>1</v>
      </c>
      <c r="F117" s="166" t="s">
        <v>886</v>
      </c>
      <c r="H117" s="167">
        <v>22</v>
      </c>
      <c r="I117" s="168"/>
      <c r="L117" s="164"/>
      <c r="M117" s="169"/>
      <c r="T117" s="170"/>
      <c r="AT117" s="165" t="s">
        <v>231</v>
      </c>
      <c r="AU117" s="165" t="s">
        <v>80</v>
      </c>
      <c r="AV117" s="11" t="s">
        <v>80</v>
      </c>
      <c r="AW117" s="11" t="s">
        <v>32</v>
      </c>
      <c r="AX117" s="11" t="s">
        <v>70</v>
      </c>
      <c r="AY117" s="165" t="s">
        <v>119</v>
      </c>
    </row>
    <row r="118" spans="2:65" s="11" customFormat="1" ht="11.25" x14ac:dyDescent="0.2">
      <c r="B118" s="164"/>
      <c r="D118" s="126" t="s">
        <v>231</v>
      </c>
      <c r="E118" s="165" t="s">
        <v>1</v>
      </c>
      <c r="F118" s="166" t="s">
        <v>887</v>
      </c>
      <c r="H118" s="167">
        <v>29</v>
      </c>
      <c r="I118" s="168"/>
      <c r="L118" s="164"/>
      <c r="M118" s="169"/>
      <c r="T118" s="170"/>
      <c r="AT118" s="165" t="s">
        <v>231</v>
      </c>
      <c r="AU118" s="165" t="s">
        <v>80</v>
      </c>
      <c r="AV118" s="11" t="s">
        <v>80</v>
      </c>
      <c r="AW118" s="11" t="s">
        <v>32</v>
      </c>
      <c r="AX118" s="11" t="s">
        <v>70</v>
      </c>
      <c r="AY118" s="165" t="s">
        <v>119</v>
      </c>
    </row>
    <row r="119" spans="2:65" s="12" customFormat="1" ht="11.25" x14ac:dyDescent="0.2">
      <c r="B119" s="171"/>
      <c r="D119" s="126" t="s">
        <v>231</v>
      </c>
      <c r="E119" s="172" t="s">
        <v>804</v>
      </c>
      <c r="F119" s="173" t="s">
        <v>246</v>
      </c>
      <c r="H119" s="174">
        <v>51</v>
      </c>
      <c r="I119" s="175"/>
      <c r="L119" s="171"/>
      <c r="M119" s="176"/>
      <c r="T119" s="177"/>
      <c r="AT119" s="172" t="s">
        <v>231</v>
      </c>
      <c r="AU119" s="172" t="s">
        <v>80</v>
      </c>
      <c r="AV119" s="12" t="s">
        <v>120</v>
      </c>
      <c r="AW119" s="12" t="s">
        <v>32</v>
      </c>
      <c r="AX119" s="12" t="s">
        <v>78</v>
      </c>
      <c r="AY119" s="172" t="s">
        <v>119</v>
      </c>
    </row>
    <row r="120" spans="2:65" s="1" customFormat="1" ht="16.5" customHeight="1" x14ac:dyDescent="0.2">
      <c r="B120" s="28"/>
      <c r="C120" s="113" t="s">
        <v>7</v>
      </c>
      <c r="D120" s="113" t="s">
        <v>114</v>
      </c>
      <c r="E120" s="114" t="s">
        <v>888</v>
      </c>
      <c r="F120" s="115" t="s">
        <v>889</v>
      </c>
      <c r="G120" s="116" t="s">
        <v>253</v>
      </c>
      <c r="H120" s="117">
        <v>53.55</v>
      </c>
      <c r="I120" s="118"/>
      <c r="J120" s="119">
        <f>ROUND(I120*H120,2)</f>
        <v>0</v>
      </c>
      <c r="K120" s="115" t="s">
        <v>229</v>
      </c>
      <c r="L120" s="120"/>
      <c r="M120" s="121" t="s">
        <v>1</v>
      </c>
      <c r="N120" s="122" t="s">
        <v>41</v>
      </c>
      <c r="P120" s="123">
        <f>O120*H120</f>
        <v>0</v>
      </c>
      <c r="Q120" s="123">
        <v>6.0999999999999997E-4</v>
      </c>
      <c r="R120" s="123">
        <f>Q120*H120</f>
        <v>3.26655E-2</v>
      </c>
      <c r="S120" s="123">
        <v>0</v>
      </c>
      <c r="T120" s="124">
        <f>S120*H120</f>
        <v>0</v>
      </c>
      <c r="AR120" s="14" t="s">
        <v>829</v>
      </c>
      <c r="AT120" s="14" t="s">
        <v>114</v>
      </c>
      <c r="AU120" s="14" t="s">
        <v>80</v>
      </c>
      <c r="AY120" s="14" t="s">
        <v>119</v>
      </c>
      <c r="BE120" s="125">
        <f>IF(N120="základní",J120,0)</f>
        <v>0</v>
      </c>
      <c r="BF120" s="125">
        <f>IF(N120="snížená",J120,0)</f>
        <v>0</v>
      </c>
      <c r="BG120" s="125">
        <f>IF(N120="zákl. přenesená",J120,0)</f>
        <v>0</v>
      </c>
      <c r="BH120" s="125">
        <f>IF(N120="sníž. přenesená",J120,0)</f>
        <v>0</v>
      </c>
      <c r="BI120" s="125">
        <f>IF(N120="nulová",J120,0)</f>
        <v>0</v>
      </c>
      <c r="BJ120" s="14" t="s">
        <v>78</v>
      </c>
      <c r="BK120" s="125">
        <f>ROUND(I120*H120,2)</f>
        <v>0</v>
      </c>
      <c r="BL120" s="14" t="s">
        <v>829</v>
      </c>
      <c r="BM120" s="14" t="s">
        <v>890</v>
      </c>
    </row>
    <row r="121" spans="2:65" s="11" customFormat="1" ht="11.25" x14ac:dyDescent="0.2">
      <c r="B121" s="164"/>
      <c r="D121" s="126" t="s">
        <v>231</v>
      </c>
      <c r="E121" s="165" t="s">
        <v>1</v>
      </c>
      <c r="F121" s="166" t="s">
        <v>891</v>
      </c>
      <c r="H121" s="167">
        <v>51</v>
      </c>
      <c r="I121" s="168"/>
      <c r="L121" s="164"/>
      <c r="M121" s="169"/>
      <c r="T121" s="170"/>
      <c r="AT121" s="165" t="s">
        <v>231</v>
      </c>
      <c r="AU121" s="165" t="s">
        <v>80</v>
      </c>
      <c r="AV121" s="11" t="s">
        <v>80</v>
      </c>
      <c r="AW121" s="11" t="s">
        <v>32</v>
      </c>
      <c r="AX121" s="11" t="s">
        <v>78</v>
      </c>
      <c r="AY121" s="165" t="s">
        <v>119</v>
      </c>
    </row>
    <row r="122" spans="2:65" s="11" customFormat="1" ht="11.25" x14ac:dyDescent="0.2">
      <c r="B122" s="164"/>
      <c r="D122" s="126" t="s">
        <v>231</v>
      </c>
      <c r="F122" s="166" t="s">
        <v>892</v>
      </c>
      <c r="H122" s="167">
        <v>53.55</v>
      </c>
      <c r="I122" s="168"/>
      <c r="L122" s="164"/>
      <c r="M122" s="169"/>
      <c r="T122" s="170"/>
      <c r="AT122" s="165" t="s">
        <v>231</v>
      </c>
      <c r="AU122" s="165" t="s">
        <v>80</v>
      </c>
      <c r="AV122" s="11" t="s">
        <v>80</v>
      </c>
      <c r="AW122" s="11" t="s">
        <v>4</v>
      </c>
      <c r="AX122" s="11" t="s">
        <v>78</v>
      </c>
      <c r="AY122" s="165" t="s">
        <v>119</v>
      </c>
    </row>
    <row r="123" spans="2:65" s="1" customFormat="1" ht="16.5" customHeight="1" x14ac:dyDescent="0.2">
      <c r="B123" s="28"/>
      <c r="C123" s="155" t="s">
        <v>330</v>
      </c>
      <c r="D123" s="155" t="s">
        <v>225</v>
      </c>
      <c r="E123" s="156" t="s">
        <v>893</v>
      </c>
      <c r="F123" s="157" t="s">
        <v>894</v>
      </c>
      <c r="G123" s="158" t="s">
        <v>253</v>
      </c>
      <c r="H123" s="159">
        <v>37</v>
      </c>
      <c r="I123" s="160"/>
      <c r="J123" s="161">
        <f>ROUND(I123*H123,2)</f>
        <v>0</v>
      </c>
      <c r="K123" s="157" t="s">
        <v>229</v>
      </c>
      <c r="L123" s="28"/>
      <c r="M123" s="162" t="s">
        <v>1</v>
      </c>
      <c r="N123" s="163" t="s">
        <v>41</v>
      </c>
      <c r="P123" s="123">
        <f>O123*H123</f>
        <v>0</v>
      </c>
      <c r="Q123" s="123">
        <v>0</v>
      </c>
      <c r="R123" s="123">
        <f>Q123*H123</f>
        <v>0</v>
      </c>
      <c r="S123" s="123">
        <v>0</v>
      </c>
      <c r="T123" s="124">
        <f>S123*H123</f>
        <v>0</v>
      </c>
      <c r="AR123" s="14" t="s">
        <v>561</v>
      </c>
      <c r="AT123" s="14" t="s">
        <v>225</v>
      </c>
      <c r="AU123" s="14" t="s">
        <v>80</v>
      </c>
      <c r="AY123" s="14" t="s">
        <v>119</v>
      </c>
      <c r="BE123" s="125">
        <f>IF(N123="základní",J123,0)</f>
        <v>0</v>
      </c>
      <c r="BF123" s="125">
        <f>IF(N123="snížená",J123,0)</f>
        <v>0</v>
      </c>
      <c r="BG123" s="125">
        <f>IF(N123="zákl. přenesená",J123,0)</f>
        <v>0</v>
      </c>
      <c r="BH123" s="125">
        <f>IF(N123="sníž. přenesená",J123,0)</f>
        <v>0</v>
      </c>
      <c r="BI123" s="125">
        <f>IF(N123="nulová",J123,0)</f>
        <v>0</v>
      </c>
      <c r="BJ123" s="14" t="s">
        <v>78</v>
      </c>
      <c r="BK123" s="125">
        <f>ROUND(I123*H123,2)</f>
        <v>0</v>
      </c>
      <c r="BL123" s="14" t="s">
        <v>561</v>
      </c>
      <c r="BM123" s="14" t="s">
        <v>895</v>
      </c>
    </row>
    <row r="124" spans="2:65" s="1" customFormat="1" ht="19.5" x14ac:dyDescent="0.2">
      <c r="B124" s="28"/>
      <c r="D124" s="126" t="s">
        <v>122</v>
      </c>
      <c r="F124" s="127" t="s">
        <v>896</v>
      </c>
      <c r="I124" s="81"/>
      <c r="L124" s="28"/>
      <c r="M124" s="128"/>
      <c r="T124" s="47"/>
      <c r="AT124" s="14" t="s">
        <v>122</v>
      </c>
      <c r="AU124" s="14" t="s">
        <v>80</v>
      </c>
    </row>
    <row r="125" spans="2:65" s="11" customFormat="1" ht="11.25" x14ac:dyDescent="0.2">
      <c r="B125" s="164"/>
      <c r="D125" s="126" t="s">
        <v>231</v>
      </c>
      <c r="E125" s="165" t="s">
        <v>805</v>
      </c>
      <c r="F125" s="166" t="s">
        <v>897</v>
      </c>
      <c r="H125" s="167">
        <v>37</v>
      </c>
      <c r="I125" s="168"/>
      <c r="L125" s="164"/>
      <c r="M125" s="169"/>
      <c r="T125" s="170"/>
      <c r="AT125" s="165" t="s">
        <v>231</v>
      </c>
      <c r="AU125" s="165" t="s">
        <v>80</v>
      </c>
      <c r="AV125" s="11" t="s">
        <v>80</v>
      </c>
      <c r="AW125" s="11" t="s">
        <v>32</v>
      </c>
      <c r="AX125" s="11" t="s">
        <v>78</v>
      </c>
      <c r="AY125" s="165" t="s">
        <v>119</v>
      </c>
    </row>
    <row r="126" spans="2:65" s="1" customFormat="1" ht="16.5" customHeight="1" x14ac:dyDescent="0.2">
      <c r="B126" s="28"/>
      <c r="C126" s="113" t="s">
        <v>335</v>
      </c>
      <c r="D126" s="113" t="s">
        <v>114</v>
      </c>
      <c r="E126" s="114" t="s">
        <v>898</v>
      </c>
      <c r="F126" s="115" t="s">
        <v>899</v>
      </c>
      <c r="G126" s="116" t="s">
        <v>253</v>
      </c>
      <c r="H126" s="117">
        <v>38.85</v>
      </c>
      <c r="I126" s="118"/>
      <c r="J126" s="119">
        <f>ROUND(I126*H126,2)</f>
        <v>0</v>
      </c>
      <c r="K126" s="115" t="s">
        <v>229</v>
      </c>
      <c r="L126" s="120"/>
      <c r="M126" s="121" t="s">
        <v>1</v>
      </c>
      <c r="N126" s="122" t="s">
        <v>41</v>
      </c>
      <c r="P126" s="123">
        <f>O126*H126</f>
        <v>0</v>
      </c>
      <c r="Q126" s="123">
        <v>8.1999999999999998E-4</v>
      </c>
      <c r="R126" s="123">
        <f>Q126*H126</f>
        <v>3.1857000000000003E-2</v>
      </c>
      <c r="S126" s="123">
        <v>0</v>
      </c>
      <c r="T126" s="124">
        <f>S126*H126</f>
        <v>0</v>
      </c>
      <c r="AR126" s="14" t="s">
        <v>829</v>
      </c>
      <c r="AT126" s="14" t="s">
        <v>114</v>
      </c>
      <c r="AU126" s="14" t="s">
        <v>80</v>
      </c>
      <c r="AY126" s="14" t="s">
        <v>119</v>
      </c>
      <c r="BE126" s="125">
        <f>IF(N126="základní",J126,0)</f>
        <v>0</v>
      </c>
      <c r="BF126" s="125">
        <f>IF(N126="snížená",J126,0)</f>
        <v>0</v>
      </c>
      <c r="BG126" s="125">
        <f>IF(N126="zákl. přenesená",J126,0)</f>
        <v>0</v>
      </c>
      <c r="BH126" s="125">
        <f>IF(N126="sníž. přenesená",J126,0)</f>
        <v>0</v>
      </c>
      <c r="BI126" s="125">
        <f>IF(N126="nulová",J126,0)</f>
        <v>0</v>
      </c>
      <c r="BJ126" s="14" t="s">
        <v>78</v>
      </c>
      <c r="BK126" s="125">
        <f>ROUND(I126*H126,2)</f>
        <v>0</v>
      </c>
      <c r="BL126" s="14" t="s">
        <v>829</v>
      </c>
      <c r="BM126" s="14" t="s">
        <v>900</v>
      </c>
    </row>
    <row r="127" spans="2:65" s="11" customFormat="1" ht="11.25" x14ac:dyDescent="0.2">
      <c r="B127" s="164"/>
      <c r="D127" s="126" t="s">
        <v>231</v>
      </c>
      <c r="E127" s="165" t="s">
        <v>1</v>
      </c>
      <c r="F127" s="166" t="s">
        <v>901</v>
      </c>
      <c r="H127" s="167">
        <v>37</v>
      </c>
      <c r="I127" s="168"/>
      <c r="L127" s="164"/>
      <c r="M127" s="169"/>
      <c r="T127" s="170"/>
      <c r="AT127" s="165" t="s">
        <v>231</v>
      </c>
      <c r="AU127" s="165" t="s">
        <v>80</v>
      </c>
      <c r="AV127" s="11" t="s">
        <v>80</v>
      </c>
      <c r="AW127" s="11" t="s">
        <v>32</v>
      </c>
      <c r="AX127" s="11" t="s">
        <v>78</v>
      </c>
      <c r="AY127" s="165" t="s">
        <v>119</v>
      </c>
    </row>
    <row r="128" spans="2:65" s="11" customFormat="1" ht="11.25" x14ac:dyDescent="0.2">
      <c r="B128" s="164"/>
      <c r="D128" s="126" t="s">
        <v>231</v>
      </c>
      <c r="F128" s="166" t="s">
        <v>902</v>
      </c>
      <c r="H128" s="167">
        <v>38.85</v>
      </c>
      <c r="I128" s="168"/>
      <c r="L128" s="164"/>
      <c r="M128" s="169"/>
      <c r="T128" s="170"/>
      <c r="AT128" s="165" t="s">
        <v>231</v>
      </c>
      <c r="AU128" s="165" t="s">
        <v>80</v>
      </c>
      <c r="AV128" s="11" t="s">
        <v>80</v>
      </c>
      <c r="AW128" s="11" t="s">
        <v>4</v>
      </c>
      <c r="AX128" s="11" t="s">
        <v>78</v>
      </c>
      <c r="AY128" s="165" t="s">
        <v>119</v>
      </c>
    </row>
    <row r="129" spans="2:65" s="1" customFormat="1" ht="16.5" customHeight="1" x14ac:dyDescent="0.2">
      <c r="B129" s="28"/>
      <c r="C129" s="155" t="s">
        <v>343</v>
      </c>
      <c r="D129" s="155" t="s">
        <v>225</v>
      </c>
      <c r="E129" s="156" t="s">
        <v>903</v>
      </c>
      <c r="F129" s="157" t="s">
        <v>904</v>
      </c>
      <c r="G129" s="158" t="s">
        <v>1</v>
      </c>
      <c r="H129" s="159">
        <v>56</v>
      </c>
      <c r="I129" s="160"/>
      <c r="J129" s="161">
        <f>ROUND(I129*H129,2)</f>
        <v>0</v>
      </c>
      <c r="K129" s="157" t="s">
        <v>1</v>
      </c>
      <c r="L129" s="28"/>
      <c r="M129" s="162" t="s">
        <v>1</v>
      </c>
      <c r="N129" s="163" t="s">
        <v>41</v>
      </c>
      <c r="P129" s="123">
        <f>O129*H129</f>
        <v>0</v>
      </c>
      <c r="Q129" s="123">
        <v>0</v>
      </c>
      <c r="R129" s="123">
        <f>Q129*H129</f>
        <v>0</v>
      </c>
      <c r="S129" s="123">
        <v>0</v>
      </c>
      <c r="T129" s="124">
        <f>S129*H129</f>
        <v>0</v>
      </c>
      <c r="AR129" s="14" t="s">
        <v>561</v>
      </c>
      <c r="AT129" s="14" t="s">
        <v>225</v>
      </c>
      <c r="AU129" s="14" t="s">
        <v>80</v>
      </c>
      <c r="AY129" s="14" t="s">
        <v>119</v>
      </c>
      <c r="BE129" s="125">
        <f>IF(N129="základní",J129,0)</f>
        <v>0</v>
      </c>
      <c r="BF129" s="125">
        <f>IF(N129="snížená",J129,0)</f>
        <v>0</v>
      </c>
      <c r="BG129" s="125">
        <f>IF(N129="zákl. přenesená",J129,0)</f>
        <v>0</v>
      </c>
      <c r="BH129" s="125">
        <f>IF(N129="sníž. přenesená",J129,0)</f>
        <v>0</v>
      </c>
      <c r="BI129" s="125">
        <f>IF(N129="nulová",J129,0)</f>
        <v>0</v>
      </c>
      <c r="BJ129" s="14" t="s">
        <v>78</v>
      </c>
      <c r="BK129" s="125">
        <f>ROUND(I129*H129,2)</f>
        <v>0</v>
      </c>
      <c r="BL129" s="14" t="s">
        <v>561</v>
      </c>
      <c r="BM129" s="14" t="s">
        <v>905</v>
      </c>
    </row>
    <row r="130" spans="2:65" s="1" customFormat="1" ht="29.25" x14ac:dyDescent="0.2">
      <c r="B130" s="28"/>
      <c r="D130" s="126" t="s">
        <v>122</v>
      </c>
      <c r="F130" s="127" t="s">
        <v>906</v>
      </c>
      <c r="I130" s="81"/>
      <c r="L130" s="28"/>
      <c r="M130" s="128"/>
      <c r="T130" s="47"/>
      <c r="AT130" s="14" t="s">
        <v>122</v>
      </c>
      <c r="AU130" s="14" t="s">
        <v>80</v>
      </c>
    </row>
    <row r="131" spans="2:65" s="11" customFormat="1" ht="11.25" x14ac:dyDescent="0.2">
      <c r="B131" s="164"/>
      <c r="D131" s="126" t="s">
        <v>231</v>
      </c>
      <c r="E131" s="165" t="s">
        <v>1</v>
      </c>
      <c r="F131" s="166" t="s">
        <v>907</v>
      </c>
      <c r="H131" s="167">
        <v>56</v>
      </c>
      <c r="I131" s="168"/>
      <c r="L131" s="164"/>
      <c r="M131" s="169"/>
      <c r="T131" s="170"/>
      <c r="AT131" s="165" t="s">
        <v>231</v>
      </c>
      <c r="AU131" s="165" t="s">
        <v>80</v>
      </c>
      <c r="AV131" s="11" t="s">
        <v>80</v>
      </c>
      <c r="AW131" s="11" t="s">
        <v>32</v>
      </c>
      <c r="AX131" s="11" t="s">
        <v>78</v>
      </c>
      <c r="AY131" s="165" t="s">
        <v>119</v>
      </c>
    </row>
    <row r="132" spans="2:65" s="10" customFormat="1" ht="22.9" customHeight="1" x14ac:dyDescent="0.2">
      <c r="B132" s="143"/>
      <c r="D132" s="144" t="s">
        <v>69</v>
      </c>
      <c r="E132" s="153" t="s">
        <v>908</v>
      </c>
      <c r="F132" s="153" t="s">
        <v>909</v>
      </c>
      <c r="I132" s="146"/>
      <c r="J132" s="154">
        <f>BK132</f>
        <v>0</v>
      </c>
      <c r="L132" s="143"/>
      <c r="M132" s="148"/>
      <c r="P132" s="149">
        <f>SUM(P133:P151)</f>
        <v>0</v>
      </c>
      <c r="R132" s="149">
        <f>SUM(R133:R151)</f>
        <v>8.6611016000000021</v>
      </c>
      <c r="T132" s="150">
        <f>SUM(T133:T151)</f>
        <v>0</v>
      </c>
      <c r="AR132" s="144" t="s">
        <v>126</v>
      </c>
      <c r="AT132" s="151" t="s">
        <v>69</v>
      </c>
      <c r="AU132" s="151" t="s">
        <v>78</v>
      </c>
      <c r="AY132" s="144" t="s">
        <v>119</v>
      </c>
      <c r="BK132" s="152">
        <f>SUM(BK133:BK151)</f>
        <v>0</v>
      </c>
    </row>
    <row r="133" spans="2:65" s="1" customFormat="1" ht="16.5" customHeight="1" x14ac:dyDescent="0.2">
      <c r="B133" s="28"/>
      <c r="C133" s="155" t="s">
        <v>348</v>
      </c>
      <c r="D133" s="155" t="s">
        <v>225</v>
      </c>
      <c r="E133" s="156" t="s">
        <v>910</v>
      </c>
      <c r="F133" s="157" t="s">
        <v>911</v>
      </c>
      <c r="G133" s="158" t="s">
        <v>912</v>
      </c>
      <c r="H133" s="159">
        <v>4.2000000000000003E-2</v>
      </c>
      <c r="I133" s="160"/>
      <c r="J133" s="161">
        <f>ROUND(I133*H133,2)</f>
        <v>0</v>
      </c>
      <c r="K133" s="157" t="s">
        <v>229</v>
      </c>
      <c r="L133" s="28"/>
      <c r="M133" s="162" t="s">
        <v>1</v>
      </c>
      <c r="N133" s="163" t="s">
        <v>41</v>
      </c>
      <c r="P133" s="123">
        <f>O133*H133</f>
        <v>0</v>
      </c>
      <c r="Q133" s="123">
        <v>8.8000000000000005E-3</v>
      </c>
      <c r="R133" s="123">
        <f>Q133*H133</f>
        <v>3.6960000000000004E-4</v>
      </c>
      <c r="S133" s="123">
        <v>0</v>
      </c>
      <c r="T133" s="124">
        <f>S133*H133</f>
        <v>0</v>
      </c>
      <c r="AR133" s="14" t="s">
        <v>561</v>
      </c>
      <c r="AT133" s="14" t="s">
        <v>225</v>
      </c>
      <c r="AU133" s="14" t="s">
        <v>80</v>
      </c>
      <c r="AY133" s="14" t="s">
        <v>119</v>
      </c>
      <c r="BE133" s="125">
        <f>IF(N133="základní",J133,0)</f>
        <v>0</v>
      </c>
      <c r="BF133" s="125">
        <f>IF(N133="snížená",J133,0)</f>
        <v>0</v>
      </c>
      <c r="BG133" s="125">
        <f>IF(N133="zákl. přenesená",J133,0)</f>
        <v>0</v>
      </c>
      <c r="BH133" s="125">
        <f>IF(N133="sníž. přenesená",J133,0)</f>
        <v>0</v>
      </c>
      <c r="BI133" s="125">
        <f>IF(N133="nulová",J133,0)</f>
        <v>0</v>
      </c>
      <c r="BJ133" s="14" t="s">
        <v>78</v>
      </c>
      <c r="BK133" s="125">
        <f>ROUND(I133*H133,2)</f>
        <v>0</v>
      </c>
      <c r="BL133" s="14" t="s">
        <v>561</v>
      </c>
      <c r="BM133" s="14" t="s">
        <v>913</v>
      </c>
    </row>
    <row r="134" spans="2:65" s="11" customFormat="1" ht="11.25" x14ac:dyDescent="0.2">
      <c r="B134" s="164"/>
      <c r="D134" s="126" t="s">
        <v>231</v>
      </c>
      <c r="E134" s="165" t="s">
        <v>1</v>
      </c>
      <c r="F134" s="166" t="s">
        <v>914</v>
      </c>
      <c r="H134" s="167">
        <v>4.2000000000000003E-2</v>
      </c>
      <c r="I134" s="168"/>
      <c r="L134" s="164"/>
      <c r="M134" s="169"/>
      <c r="T134" s="170"/>
      <c r="AT134" s="165" t="s">
        <v>231</v>
      </c>
      <c r="AU134" s="165" t="s">
        <v>80</v>
      </c>
      <c r="AV134" s="11" t="s">
        <v>80</v>
      </c>
      <c r="AW134" s="11" t="s">
        <v>32</v>
      </c>
      <c r="AX134" s="11" t="s">
        <v>78</v>
      </c>
      <c r="AY134" s="165" t="s">
        <v>119</v>
      </c>
    </row>
    <row r="135" spans="2:65" s="1" customFormat="1" ht="16.5" customHeight="1" x14ac:dyDescent="0.2">
      <c r="B135" s="28"/>
      <c r="C135" s="155" t="s">
        <v>352</v>
      </c>
      <c r="D135" s="155" t="s">
        <v>225</v>
      </c>
      <c r="E135" s="156" t="s">
        <v>915</v>
      </c>
      <c r="F135" s="157" t="s">
        <v>916</v>
      </c>
      <c r="G135" s="158" t="s">
        <v>253</v>
      </c>
      <c r="H135" s="159">
        <v>42</v>
      </c>
      <c r="I135" s="160"/>
      <c r="J135" s="161">
        <f>ROUND(I135*H135,2)</f>
        <v>0</v>
      </c>
      <c r="K135" s="157" t="s">
        <v>229</v>
      </c>
      <c r="L135" s="28"/>
      <c r="M135" s="162" t="s">
        <v>1</v>
      </c>
      <c r="N135" s="163" t="s">
        <v>41</v>
      </c>
      <c r="P135" s="123">
        <f>O135*H135</f>
        <v>0</v>
      </c>
      <c r="Q135" s="123">
        <v>0</v>
      </c>
      <c r="R135" s="123">
        <f>Q135*H135</f>
        <v>0</v>
      </c>
      <c r="S135" s="123">
        <v>0</v>
      </c>
      <c r="T135" s="124">
        <f>S135*H135</f>
        <v>0</v>
      </c>
      <c r="AR135" s="14" t="s">
        <v>561</v>
      </c>
      <c r="AT135" s="14" t="s">
        <v>225</v>
      </c>
      <c r="AU135" s="14" t="s">
        <v>80</v>
      </c>
      <c r="AY135" s="14" t="s">
        <v>119</v>
      </c>
      <c r="BE135" s="125">
        <f>IF(N135="základní",J135,0)</f>
        <v>0</v>
      </c>
      <c r="BF135" s="125">
        <f>IF(N135="snížená",J135,0)</f>
        <v>0</v>
      </c>
      <c r="BG135" s="125">
        <f>IF(N135="zákl. přenesená",J135,0)</f>
        <v>0</v>
      </c>
      <c r="BH135" s="125">
        <f>IF(N135="sníž. přenesená",J135,0)</f>
        <v>0</v>
      </c>
      <c r="BI135" s="125">
        <f>IF(N135="nulová",J135,0)</f>
        <v>0</v>
      </c>
      <c r="BJ135" s="14" t="s">
        <v>78</v>
      </c>
      <c r="BK135" s="125">
        <f>ROUND(I135*H135,2)</f>
        <v>0</v>
      </c>
      <c r="BL135" s="14" t="s">
        <v>561</v>
      </c>
      <c r="BM135" s="14" t="s">
        <v>917</v>
      </c>
    </row>
    <row r="136" spans="2:65" s="11" customFormat="1" ht="11.25" x14ac:dyDescent="0.2">
      <c r="B136" s="164"/>
      <c r="D136" s="126" t="s">
        <v>231</v>
      </c>
      <c r="E136" s="165" t="s">
        <v>1</v>
      </c>
      <c r="F136" s="166" t="s">
        <v>918</v>
      </c>
      <c r="H136" s="167">
        <v>36.6</v>
      </c>
      <c r="I136" s="168"/>
      <c r="L136" s="164"/>
      <c r="M136" s="169"/>
      <c r="T136" s="170"/>
      <c r="AT136" s="165" t="s">
        <v>231</v>
      </c>
      <c r="AU136" s="165" t="s">
        <v>80</v>
      </c>
      <c r="AV136" s="11" t="s">
        <v>80</v>
      </c>
      <c r="AW136" s="11" t="s">
        <v>32</v>
      </c>
      <c r="AX136" s="11" t="s">
        <v>70</v>
      </c>
      <c r="AY136" s="165" t="s">
        <v>119</v>
      </c>
    </row>
    <row r="137" spans="2:65" s="11" customFormat="1" ht="11.25" x14ac:dyDescent="0.2">
      <c r="B137" s="164"/>
      <c r="D137" s="126" t="s">
        <v>231</v>
      </c>
      <c r="E137" s="165" t="s">
        <v>1</v>
      </c>
      <c r="F137" s="166" t="s">
        <v>919</v>
      </c>
      <c r="H137" s="167">
        <v>5.4</v>
      </c>
      <c r="I137" s="168"/>
      <c r="L137" s="164"/>
      <c r="M137" s="169"/>
      <c r="T137" s="170"/>
      <c r="AT137" s="165" t="s">
        <v>231</v>
      </c>
      <c r="AU137" s="165" t="s">
        <v>80</v>
      </c>
      <c r="AV137" s="11" t="s">
        <v>80</v>
      </c>
      <c r="AW137" s="11" t="s">
        <v>32</v>
      </c>
      <c r="AX137" s="11" t="s">
        <v>70</v>
      </c>
      <c r="AY137" s="165" t="s">
        <v>119</v>
      </c>
    </row>
    <row r="138" spans="2:65" s="12" customFormat="1" ht="11.25" x14ac:dyDescent="0.2">
      <c r="B138" s="171"/>
      <c r="D138" s="126" t="s">
        <v>231</v>
      </c>
      <c r="E138" s="172" t="s">
        <v>803</v>
      </c>
      <c r="F138" s="173" t="s">
        <v>246</v>
      </c>
      <c r="H138" s="174">
        <v>42</v>
      </c>
      <c r="I138" s="175"/>
      <c r="L138" s="171"/>
      <c r="M138" s="176"/>
      <c r="T138" s="177"/>
      <c r="AT138" s="172" t="s">
        <v>231</v>
      </c>
      <c r="AU138" s="172" t="s">
        <v>80</v>
      </c>
      <c r="AV138" s="12" t="s">
        <v>120</v>
      </c>
      <c r="AW138" s="12" t="s">
        <v>32</v>
      </c>
      <c r="AX138" s="12" t="s">
        <v>78</v>
      </c>
      <c r="AY138" s="172" t="s">
        <v>119</v>
      </c>
    </row>
    <row r="139" spans="2:65" s="1" customFormat="1" ht="16.5" customHeight="1" x14ac:dyDescent="0.2">
      <c r="B139" s="28"/>
      <c r="C139" s="155" t="s">
        <v>356</v>
      </c>
      <c r="D139" s="155" t="s">
        <v>225</v>
      </c>
      <c r="E139" s="156" t="s">
        <v>920</v>
      </c>
      <c r="F139" s="157" t="s">
        <v>921</v>
      </c>
      <c r="G139" s="158" t="s">
        <v>253</v>
      </c>
      <c r="H139" s="159">
        <v>42</v>
      </c>
      <c r="I139" s="160"/>
      <c r="J139" s="161">
        <f>ROUND(I139*H139,2)</f>
        <v>0</v>
      </c>
      <c r="K139" s="157" t="s">
        <v>229</v>
      </c>
      <c r="L139" s="28"/>
      <c r="M139" s="162" t="s">
        <v>1</v>
      </c>
      <c r="N139" s="163" t="s">
        <v>41</v>
      </c>
      <c r="P139" s="123">
        <f>O139*H139</f>
        <v>0</v>
      </c>
      <c r="Q139" s="123">
        <v>0.20300000000000001</v>
      </c>
      <c r="R139" s="123">
        <f>Q139*H139</f>
        <v>8.5259999999999998</v>
      </c>
      <c r="S139" s="123">
        <v>0</v>
      </c>
      <c r="T139" s="124">
        <f>S139*H139</f>
        <v>0</v>
      </c>
      <c r="AR139" s="14" t="s">
        <v>561</v>
      </c>
      <c r="AT139" s="14" t="s">
        <v>225</v>
      </c>
      <c r="AU139" s="14" t="s">
        <v>80</v>
      </c>
      <c r="AY139" s="14" t="s">
        <v>119</v>
      </c>
      <c r="BE139" s="125">
        <f>IF(N139="základní",J139,0)</f>
        <v>0</v>
      </c>
      <c r="BF139" s="125">
        <f>IF(N139="snížená",J139,0)</f>
        <v>0</v>
      </c>
      <c r="BG139" s="125">
        <f>IF(N139="zákl. přenesená",J139,0)</f>
        <v>0</v>
      </c>
      <c r="BH139" s="125">
        <f>IF(N139="sníž. přenesená",J139,0)</f>
        <v>0</v>
      </c>
      <c r="BI139" s="125">
        <f>IF(N139="nulová",J139,0)</f>
        <v>0</v>
      </c>
      <c r="BJ139" s="14" t="s">
        <v>78</v>
      </c>
      <c r="BK139" s="125">
        <f>ROUND(I139*H139,2)</f>
        <v>0</v>
      </c>
      <c r="BL139" s="14" t="s">
        <v>561</v>
      </c>
      <c r="BM139" s="14" t="s">
        <v>922</v>
      </c>
    </row>
    <row r="140" spans="2:65" s="11" customFormat="1" ht="11.25" x14ac:dyDescent="0.2">
      <c r="B140" s="164"/>
      <c r="D140" s="126" t="s">
        <v>231</v>
      </c>
      <c r="E140" s="165" t="s">
        <v>1</v>
      </c>
      <c r="F140" s="166" t="s">
        <v>442</v>
      </c>
      <c r="H140" s="167">
        <v>42</v>
      </c>
      <c r="I140" s="168"/>
      <c r="L140" s="164"/>
      <c r="M140" s="169"/>
      <c r="T140" s="170"/>
      <c r="AT140" s="165" t="s">
        <v>231</v>
      </c>
      <c r="AU140" s="165" t="s">
        <v>80</v>
      </c>
      <c r="AV140" s="11" t="s">
        <v>80</v>
      </c>
      <c r="AW140" s="11" t="s">
        <v>32</v>
      </c>
      <c r="AX140" s="11" t="s">
        <v>78</v>
      </c>
      <c r="AY140" s="165" t="s">
        <v>119</v>
      </c>
    </row>
    <row r="141" spans="2:65" s="1" customFormat="1" ht="16.5" customHeight="1" x14ac:dyDescent="0.2">
      <c r="B141" s="28"/>
      <c r="C141" s="155" t="s">
        <v>360</v>
      </c>
      <c r="D141" s="155" t="s">
        <v>225</v>
      </c>
      <c r="E141" s="156" t="s">
        <v>923</v>
      </c>
      <c r="F141" s="157" t="s">
        <v>924</v>
      </c>
      <c r="G141" s="158" t="s">
        <v>373</v>
      </c>
      <c r="H141" s="159">
        <v>2</v>
      </c>
      <c r="I141" s="160"/>
      <c r="J141" s="161">
        <f>ROUND(I141*H141,2)</f>
        <v>0</v>
      </c>
      <c r="K141" s="157" t="s">
        <v>229</v>
      </c>
      <c r="L141" s="28"/>
      <c r="M141" s="162" t="s">
        <v>1</v>
      </c>
      <c r="N141" s="163" t="s">
        <v>41</v>
      </c>
      <c r="P141" s="123">
        <f>O141*H141</f>
        <v>0</v>
      </c>
      <c r="Q141" s="123">
        <v>7.6E-3</v>
      </c>
      <c r="R141" s="123">
        <f>Q141*H141</f>
        <v>1.52E-2</v>
      </c>
      <c r="S141" s="123">
        <v>0</v>
      </c>
      <c r="T141" s="124">
        <f>S141*H141</f>
        <v>0</v>
      </c>
      <c r="AR141" s="14" t="s">
        <v>561</v>
      </c>
      <c r="AT141" s="14" t="s">
        <v>225</v>
      </c>
      <c r="AU141" s="14" t="s">
        <v>80</v>
      </c>
      <c r="AY141" s="14" t="s">
        <v>119</v>
      </c>
      <c r="BE141" s="125">
        <f>IF(N141="základní",J141,0)</f>
        <v>0</v>
      </c>
      <c r="BF141" s="125">
        <f>IF(N141="snížená",J141,0)</f>
        <v>0</v>
      </c>
      <c r="BG141" s="125">
        <f>IF(N141="zákl. přenesená",J141,0)</f>
        <v>0</v>
      </c>
      <c r="BH141" s="125">
        <f>IF(N141="sníž. přenesená",J141,0)</f>
        <v>0</v>
      </c>
      <c r="BI141" s="125">
        <f>IF(N141="nulová",J141,0)</f>
        <v>0</v>
      </c>
      <c r="BJ141" s="14" t="s">
        <v>78</v>
      </c>
      <c r="BK141" s="125">
        <f>ROUND(I141*H141,2)</f>
        <v>0</v>
      </c>
      <c r="BL141" s="14" t="s">
        <v>561</v>
      </c>
      <c r="BM141" s="14" t="s">
        <v>925</v>
      </c>
    </row>
    <row r="142" spans="2:65" s="1" customFormat="1" ht="16.5" customHeight="1" x14ac:dyDescent="0.2">
      <c r="B142" s="28"/>
      <c r="C142" s="155" t="s">
        <v>365</v>
      </c>
      <c r="D142" s="155" t="s">
        <v>225</v>
      </c>
      <c r="E142" s="156" t="s">
        <v>926</v>
      </c>
      <c r="F142" s="157" t="s">
        <v>927</v>
      </c>
      <c r="G142" s="158" t="s">
        <v>253</v>
      </c>
      <c r="H142" s="159">
        <v>42</v>
      </c>
      <c r="I142" s="160"/>
      <c r="J142" s="161">
        <f>ROUND(I142*H142,2)</f>
        <v>0</v>
      </c>
      <c r="K142" s="157" t="s">
        <v>229</v>
      </c>
      <c r="L142" s="28"/>
      <c r="M142" s="162" t="s">
        <v>1</v>
      </c>
      <c r="N142" s="163" t="s">
        <v>41</v>
      </c>
      <c r="P142" s="123">
        <f>O142*H142</f>
        <v>0</v>
      </c>
      <c r="Q142" s="123">
        <v>1.9E-3</v>
      </c>
      <c r="R142" s="123">
        <f>Q142*H142</f>
        <v>7.9799999999999996E-2</v>
      </c>
      <c r="S142" s="123">
        <v>0</v>
      </c>
      <c r="T142" s="124">
        <f>S142*H142</f>
        <v>0</v>
      </c>
      <c r="AR142" s="14" t="s">
        <v>561</v>
      </c>
      <c r="AT142" s="14" t="s">
        <v>225</v>
      </c>
      <c r="AU142" s="14" t="s">
        <v>80</v>
      </c>
      <c r="AY142" s="14" t="s">
        <v>119</v>
      </c>
      <c r="BE142" s="125">
        <f>IF(N142="základní",J142,0)</f>
        <v>0</v>
      </c>
      <c r="BF142" s="125">
        <f>IF(N142="snížená",J142,0)</f>
        <v>0</v>
      </c>
      <c r="BG142" s="125">
        <f>IF(N142="zákl. přenesená",J142,0)</f>
        <v>0</v>
      </c>
      <c r="BH142" s="125">
        <f>IF(N142="sníž. přenesená",J142,0)</f>
        <v>0</v>
      </c>
      <c r="BI142" s="125">
        <f>IF(N142="nulová",J142,0)</f>
        <v>0</v>
      </c>
      <c r="BJ142" s="14" t="s">
        <v>78</v>
      </c>
      <c r="BK142" s="125">
        <f>ROUND(I142*H142,2)</f>
        <v>0</v>
      </c>
      <c r="BL142" s="14" t="s">
        <v>561</v>
      </c>
      <c r="BM142" s="14" t="s">
        <v>928</v>
      </c>
    </row>
    <row r="143" spans="2:65" s="1" customFormat="1" ht="16.5" customHeight="1" x14ac:dyDescent="0.2">
      <c r="B143" s="28"/>
      <c r="C143" s="155" t="s">
        <v>370</v>
      </c>
      <c r="D143" s="155" t="s">
        <v>225</v>
      </c>
      <c r="E143" s="156" t="s">
        <v>929</v>
      </c>
      <c r="F143" s="157" t="s">
        <v>930</v>
      </c>
      <c r="G143" s="158" t="s">
        <v>253</v>
      </c>
      <c r="H143" s="159">
        <v>88</v>
      </c>
      <c r="I143" s="160"/>
      <c r="J143" s="161">
        <f>ROUND(I143*H143,2)</f>
        <v>0</v>
      </c>
      <c r="K143" s="157" t="s">
        <v>229</v>
      </c>
      <c r="L143" s="28"/>
      <c r="M143" s="162" t="s">
        <v>1</v>
      </c>
      <c r="N143" s="163" t="s">
        <v>41</v>
      </c>
      <c r="P143" s="123">
        <f>O143*H143</f>
        <v>0</v>
      </c>
      <c r="Q143" s="123">
        <v>0</v>
      </c>
      <c r="R143" s="123">
        <f>Q143*H143</f>
        <v>0</v>
      </c>
      <c r="S143" s="123">
        <v>0</v>
      </c>
      <c r="T143" s="124">
        <f>S143*H143</f>
        <v>0</v>
      </c>
      <c r="AR143" s="14" t="s">
        <v>561</v>
      </c>
      <c r="AT143" s="14" t="s">
        <v>225</v>
      </c>
      <c r="AU143" s="14" t="s">
        <v>80</v>
      </c>
      <c r="AY143" s="14" t="s">
        <v>119</v>
      </c>
      <c r="BE143" s="125">
        <f>IF(N143="základní",J143,0)</f>
        <v>0</v>
      </c>
      <c r="BF143" s="125">
        <f>IF(N143="snížená",J143,0)</f>
        <v>0</v>
      </c>
      <c r="BG143" s="125">
        <f>IF(N143="zákl. přenesená",J143,0)</f>
        <v>0</v>
      </c>
      <c r="BH143" s="125">
        <f>IF(N143="sníž. přenesená",J143,0)</f>
        <v>0</v>
      </c>
      <c r="BI143" s="125">
        <f>IF(N143="nulová",J143,0)</f>
        <v>0</v>
      </c>
      <c r="BJ143" s="14" t="s">
        <v>78</v>
      </c>
      <c r="BK143" s="125">
        <f>ROUND(I143*H143,2)</f>
        <v>0</v>
      </c>
      <c r="BL143" s="14" t="s">
        <v>561</v>
      </c>
      <c r="BM143" s="14" t="s">
        <v>931</v>
      </c>
    </row>
    <row r="144" spans="2:65" s="11" customFormat="1" ht="11.25" x14ac:dyDescent="0.2">
      <c r="B144" s="164"/>
      <c r="D144" s="126" t="s">
        <v>231</v>
      </c>
      <c r="E144" s="165" t="s">
        <v>1</v>
      </c>
      <c r="F144" s="166" t="s">
        <v>820</v>
      </c>
      <c r="H144" s="167">
        <v>88</v>
      </c>
      <c r="I144" s="168"/>
      <c r="L144" s="164"/>
      <c r="M144" s="169"/>
      <c r="T144" s="170"/>
      <c r="AT144" s="165" t="s">
        <v>231</v>
      </c>
      <c r="AU144" s="165" t="s">
        <v>80</v>
      </c>
      <c r="AV144" s="11" t="s">
        <v>80</v>
      </c>
      <c r="AW144" s="11" t="s">
        <v>32</v>
      </c>
      <c r="AX144" s="11" t="s">
        <v>78</v>
      </c>
      <c r="AY144" s="165" t="s">
        <v>119</v>
      </c>
    </row>
    <row r="145" spans="2:65" s="1" customFormat="1" ht="16.5" customHeight="1" x14ac:dyDescent="0.2">
      <c r="B145" s="28"/>
      <c r="C145" s="113" t="s">
        <v>375</v>
      </c>
      <c r="D145" s="113" t="s">
        <v>114</v>
      </c>
      <c r="E145" s="114" t="s">
        <v>932</v>
      </c>
      <c r="F145" s="115" t="s">
        <v>933</v>
      </c>
      <c r="G145" s="116" t="s">
        <v>253</v>
      </c>
      <c r="H145" s="117">
        <v>92.4</v>
      </c>
      <c r="I145" s="118"/>
      <c r="J145" s="119">
        <f>ROUND(I145*H145,2)</f>
        <v>0</v>
      </c>
      <c r="K145" s="115" t="s">
        <v>229</v>
      </c>
      <c r="L145" s="120"/>
      <c r="M145" s="121" t="s">
        <v>1</v>
      </c>
      <c r="N145" s="122" t="s">
        <v>41</v>
      </c>
      <c r="P145" s="123">
        <f>O145*H145</f>
        <v>0</v>
      </c>
      <c r="Q145" s="123">
        <v>4.2999999999999999E-4</v>
      </c>
      <c r="R145" s="123">
        <f>Q145*H145</f>
        <v>3.9732000000000003E-2</v>
      </c>
      <c r="S145" s="123">
        <v>0</v>
      </c>
      <c r="T145" s="124">
        <f>S145*H145</f>
        <v>0</v>
      </c>
      <c r="AR145" s="14" t="s">
        <v>829</v>
      </c>
      <c r="AT145" s="14" t="s">
        <v>114</v>
      </c>
      <c r="AU145" s="14" t="s">
        <v>80</v>
      </c>
      <c r="AY145" s="14" t="s">
        <v>119</v>
      </c>
      <c r="BE145" s="125">
        <f>IF(N145="základní",J145,0)</f>
        <v>0</v>
      </c>
      <c r="BF145" s="125">
        <f>IF(N145="snížená",J145,0)</f>
        <v>0</v>
      </c>
      <c r="BG145" s="125">
        <f>IF(N145="zákl. přenesená",J145,0)</f>
        <v>0</v>
      </c>
      <c r="BH145" s="125">
        <f>IF(N145="sníž. přenesená",J145,0)</f>
        <v>0</v>
      </c>
      <c r="BI145" s="125">
        <f>IF(N145="nulová",J145,0)</f>
        <v>0</v>
      </c>
      <c r="BJ145" s="14" t="s">
        <v>78</v>
      </c>
      <c r="BK145" s="125">
        <f>ROUND(I145*H145,2)</f>
        <v>0</v>
      </c>
      <c r="BL145" s="14" t="s">
        <v>829</v>
      </c>
      <c r="BM145" s="14" t="s">
        <v>934</v>
      </c>
    </row>
    <row r="146" spans="2:65" s="1" customFormat="1" ht="19.5" x14ac:dyDescent="0.2">
      <c r="B146" s="28"/>
      <c r="D146" s="126" t="s">
        <v>122</v>
      </c>
      <c r="F146" s="127" t="s">
        <v>935</v>
      </c>
      <c r="I146" s="81"/>
      <c r="L146" s="28"/>
      <c r="M146" s="128"/>
      <c r="T146" s="47"/>
      <c r="AT146" s="14" t="s">
        <v>122</v>
      </c>
      <c r="AU146" s="14" t="s">
        <v>80</v>
      </c>
    </row>
    <row r="147" spans="2:65" s="11" customFormat="1" ht="11.25" x14ac:dyDescent="0.2">
      <c r="B147" s="164"/>
      <c r="D147" s="126" t="s">
        <v>231</v>
      </c>
      <c r="F147" s="166" t="s">
        <v>936</v>
      </c>
      <c r="H147" s="167">
        <v>92.4</v>
      </c>
      <c r="I147" s="168"/>
      <c r="L147" s="164"/>
      <c r="M147" s="169"/>
      <c r="T147" s="170"/>
      <c r="AT147" s="165" t="s">
        <v>231</v>
      </c>
      <c r="AU147" s="165" t="s">
        <v>80</v>
      </c>
      <c r="AV147" s="11" t="s">
        <v>80</v>
      </c>
      <c r="AW147" s="11" t="s">
        <v>4</v>
      </c>
      <c r="AX147" s="11" t="s">
        <v>78</v>
      </c>
      <c r="AY147" s="165" t="s">
        <v>119</v>
      </c>
    </row>
    <row r="148" spans="2:65" s="1" customFormat="1" ht="16.5" customHeight="1" x14ac:dyDescent="0.2">
      <c r="B148" s="28"/>
      <c r="C148" s="155" t="s">
        <v>380</v>
      </c>
      <c r="D148" s="155" t="s">
        <v>225</v>
      </c>
      <c r="E148" s="156" t="s">
        <v>937</v>
      </c>
      <c r="F148" s="157" t="s">
        <v>938</v>
      </c>
      <c r="G148" s="158" t="s">
        <v>253</v>
      </c>
      <c r="H148" s="159">
        <v>42</v>
      </c>
      <c r="I148" s="160"/>
      <c r="J148" s="161">
        <f>ROUND(I148*H148,2)</f>
        <v>0</v>
      </c>
      <c r="K148" s="157" t="s">
        <v>229</v>
      </c>
      <c r="L148" s="28"/>
      <c r="M148" s="162" t="s">
        <v>1</v>
      </c>
      <c r="N148" s="163" t="s">
        <v>41</v>
      </c>
      <c r="P148" s="123">
        <f>O148*H148</f>
        <v>0</v>
      </c>
      <c r="Q148" s="123">
        <v>0</v>
      </c>
      <c r="R148" s="123">
        <f>Q148*H148</f>
        <v>0</v>
      </c>
      <c r="S148" s="123">
        <v>0</v>
      </c>
      <c r="T148" s="124">
        <f>S148*H148</f>
        <v>0</v>
      </c>
      <c r="AR148" s="14" t="s">
        <v>561</v>
      </c>
      <c r="AT148" s="14" t="s">
        <v>225</v>
      </c>
      <c r="AU148" s="14" t="s">
        <v>80</v>
      </c>
      <c r="AY148" s="14" t="s">
        <v>119</v>
      </c>
      <c r="BE148" s="125">
        <f>IF(N148="základní",J148,0)</f>
        <v>0</v>
      </c>
      <c r="BF148" s="125">
        <f>IF(N148="snížená",J148,0)</f>
        <v>0</v>
      </c>
      <c r="BG148" s="125">
        <f>IF(N148="zákl. přenesená",J148,0)</f>
        <v>0</v>
      </c>
      <c r="BH148" s="125">
        <f>IF(N148="sníž. přenesená",J148,0)</f>
        <v>0</v>
      </c>
      <c r="BI148" s="125">
        <f>IF(N148="nulová",J148,0)</f>
        <v>0</v>
      </c>
      <c r="BJ148" s="14" t="s">
        <v>78</v>
      </c>
      <c r="BK148" s="125">
        <f>ROUND(I148*H148,2)</f>
        <v>0</v>
      </c>
      <c r="BL148" s="14" t="s">
        <v>561</v>
      </c>
      <c r="BM148" s="14" t="s">
        <v>939</v>
      </c>
    </row>
    <row r="149" spans="2:65" s="11" customFormat="1" ht="11.25" x14ac:dyDescent="0.2">
      <c r="B149" s="164"/>
      <c r="D149" s="126" t="s">
        <v>231</v>
      </c>
      <c r="E149" s="165" t="s">
        <v>1</v>
      </c>
      <c r="F149" s="166" t="s">
        <v>803</v>
      </c>
      <c r="H149" s="167">
        <v>42</v>
      </c>
      <c r="I149" s="168"/>
      <c r="L149" s="164"/>
      <c r="M149" s="169"/>
      <c r="T149" s="170"/>
      <c r="AT149" s="165" t="s">
        <v>231</v>
      </c>
      <c r="AU149" s="165" t="s">
        <v>80</v>
      </c>
      <c r="AV149" s="11" t="s">
        <v>80</v>
      </c>
      <c r="AW149" s="11" t="s">
        <v>32</v>
      </c>
      <c r="AX149" s="11" t="s">
        <v>78</v>
      </c>
      <c r="AY149" s="165" t="s">
        <v>119</v>
      </c>
    </row>
    <row r="150" spans="2:65" s="1" customFormat="1" ht="16.5" customHeight="1" x14ac:dyDescent="0.2">
      <c r="B150" s="28"/>
      <c r="C150" s="155" t="s">
        <v>387</v>
      </c>
      <c r="D150" s="155" t="s">
        <v>225</v>
      </c>
      <c r="E150" s="156" t="s">
        <v>940</v>
      </c>
      <c r="F150" s="157" t="s">
        <v>941</v>
      </c>
      <c r="G150" s="158" t="s">
        <v>228</v>
      </c>
      <c r="H150" s="159">
        <v>42</v>
      </c>
      <c r="I150" s="160"/>
      <c r="J150" s="161">
        <f>ROUND(I150*H150,2)</f>
        <v>0</v>
      </c>
      <c r="K150" s="157" t="s">
        <v>229</v>
      </c>
      <c r="L150" s="28"/>
      <c r="M150" s="162" t="s">
        <v>1</v>
      </c>
      <c r="N150" s="163" t="s">
        <v>41</v>
      </c>
      <c r="P150" s="123">
        <f>O150*H150</f>
        <v>0</v>
      </c>
      <c r="Q150" s="123">
        <v>0</v>
      </c>
      <c r="R150" s="123">
        <f>Q150*H150</f>
        <v>0</v>
      </c>
      <c r="S150" s="123">
        <v>0</v>
      </c>
      <c r="T150" s="124">
        <f>S150*H150</f>
        <v>0</v>
      </c>
      <c r="AR150" s="14" t="s">
        <v>561</v>
      </c>
      <c r="AT150" s="14" t="s">
        <v>225</v>
      </c>
      <c r="AU150" s="14" t="s">
        <v>80</v>
      </c>
      <c r="AY150" s="14" t="s">
        <v>119</v>
      </c>
      <c r="BE150" s="125">
        <f>IF(N150="základní",J150,0)</f>
        <v>0</v>
      </c>
      <c r="BF150" s="125">
        <f>IF(N150="snížená",J150,0)</f>
        <v>0</v>
      </c>
      <c r="BG150" s="125">
        <f>IF(N150="zákl. přenesená",J150,0)</f>
        <v>0</v>
      </c>
      <c r="BH150" s="125">
        <f>IF(N150="sníž. přenesená",J150,0)</f>
        <v>0</v>
      </c>
      <c r="BI150" s="125">
        <f>IF(N150="nulová",J150,0)</f>
        <v>0</v>
      </c>
      <c r="BJ150" s="14" t="s">
        <v>78</v>
      </c>
      <c r="BK150" s="125">
        <f>ROUND(I150*H150,2)</f>
        <v>0</v>
      </c>
      <c r="BL150" s="14" t="s">
        <v>561</v>
      </c>
      <c r="BM150" s="14" t="s">
        <v>942</v>
      </c>
    </row>
    <row r="151" spans="2:65" s="11" customFormat="1" ht="11.25" x14ac:dyDescent="0.2">
      <c r="B151" s="164"/>
      <c r="D151" s="126" t="s">
        <v>231</v>
      </c>
      <c r="E151" s="165" t="s">
        <v>1</v>
      </c>
      <c r="F151" s="166" t="s">
        <v>943</v>
      </c>
      <c r="H151" s="167">
        <v>42</v>
      </c>
      <c r="I151" s="168"/>
      <c r="L151" s="164"/>
      <c r="M151" s="182"/>
      <c r="N151" s="183"/>
      <c r="O151" s="183"/>
      <c r="P151" s="183"/>
      <c r="Q151" s="183"/>
      <c r="R151" s="183"/>
      <c r="S151" s="183"/>
      <c r="T151" s="184"/>
      <c r="AT151" s="165" t="s">
        <v>231</v>
      </c>
      <c r="AU151" s="165" t="s">
        <v>80</v>
      </c>
      <c r="AV151" s="11" t="s">
        <v>80</v>
      </c>
      <c r="AW151" s="11" t="s">
        <v>32</v>
      </c>
      <c r="AX151" s="11" t="s">
        <v>78</v>
      </c>
      <c r="AY151" s="165" t="s">
        <v>119</v>
      </c>
    </row>
    <row r="152" spans="2:65" s="1" customFormat="1" ht="6.95" customHeight="1" x14ac:dyDescent="0.2">
      <c r="B152" s="37"/>
      <c r="C152" s="38"/>
      <c r="D152" s="38"/>
      <c r="E152" s="38"/>
      <c r="F152" s="38"/>
      <c r="G152" s="38"/>
      <c r="H152" s="38"/>
      <c r="I152" s="97"/>
      <c r="J152" s="38"/>
      <c r="K152" s="38"/>
      <c r="L152" s="28"/>
    </row>
  </sheetData>
  <sheetProtection algorithmName="SHA-512" hashValue="Jpd2SwesSBfXAb3qBQ0zcCKAB2iaL0ia8yKgcW5GG0TRMYmGOm0Hf4cmqYvuwDdtoFyZaCt1kOfXrIb0d8Fnkw==" saltValue="V+22FLxGzsUgF9h1+QHhhzghDg2SpraSfdhki1yIeV/KdDRulZChj3FkmrzPcRL2ywE4nR6P6yHnGkPwiM0imA==" spinCount="100000" sheet="1" objects="1" scenarios="1" formatColumns="0" formatRows="0" autoFilter="0"/>
  <autoFilter ref="C83:K151" xr:uid="{00000000-0009-0000-0000-000004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scale="65" fitToHeight="100" orientation="portrait"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47"/>
  <sheetViews>
    <sheetView showGridLines="0" tabSelected="1" workbookViewId="0"/>
  </sheetViews>
  <sheetFormatPr defaultRowHeight="15" x14ac:dyDescent="0.2"/>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79" customWidth="1"/>
    <col min="10" max="10" width="23.5" customWidth="1"/>
    <col min="11" max="11" width="15.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95"/>
      <c r="M2" s="195"/>
      <c r="N2" s="195"/>
      <c r="O2" s="195"/>
      <c r="P2" s="195"/>
      <c r="Q2" s="195"/>
      <c r="R2" s="195"/>
      <c r="S2" s="195"/>
      <c r="T2" s="195"/>
      <c r="U2" s="195"/>
      <c r="V2" s="195"/>
      <c r="AT2" s="14" t="s">
        <v>92</v>
      </c>
    </row>
    <row r="3" spans="2:46" ht="6.95" customHeight="1" x14ac:dyDescent="0.2">
      <c r="B3" s="15"/>
      <c r="C3" s="16"/>
      <c r="D3" s="16"/>
      <c r="E3" s="16"/>
      <c r="F3" s="16"/>
      <c r="G3" s="16"/>
      <c r="H3" s="16"/>
      <c r="I3" s="80"/>
      <c r="J3" s="16"/>
      <c r="K3" s="16"/>
      <c r="L3" s="17"/>
      <c r="AT3" s="14" t="s">
        <v>80</v>
      </c>
    </row>
    <row r="4" spans="2:46" ht="24.95" customHeight="1" x14ac:dyDescent="0.2">
      <c r="B4" s="17"/>
      <c r="D4" s="18" t="s">
        <v>93</v>
      </c>
      <c r="L4" s="17"/>
      <c r="M4" s="19" t="s">
        <v>10</v>
      </c>
      <c r="AT4" s="14" t="s">
        <v>4</v>
      </c>
    </row>
    <row r="5" spans="2:46" ht="6.95" customHeight="1" x14ac:dyDescent="0.2">
      <c r="B5" s="17"/>
      <c r="L5" s="17"/>
    </row>
    <row r="6" spans="2:46" ht="12" customHeight="1" x14ac:dyDescent="0.2">
      <c r="B6" s="17"/>
      <c r="D6" s="23" t="s">
        <v>16</v>
      </c>
      <c r="L6" s="17"/>
    </row>
    <row r="7" spans="2:46" ht="16.5" customHeight="1" x14ac:dyDescent="0.2">
      <c r="B7" s="17"/>
      <c r="E7" s="222" t="str">
        <f>'Rekapitulace stavby'!K6</f>
        <v>Vybudování parkovacích stání na ul. Čujkovova 36, p.p.č. 654/30, k.ú. Zábřeh nad Odrou</v>
      </c>
      <c r="F7" s="199"/>
      <c r="G7" s="199"/>
      <c r="H7" s="199"/>
      <c r="L7" s="17"/>
    </row>
    <row r="8" spans="2:46" s="1" customFormat="1" ht="12" customHeight="1" x14ac:dyDescent="0.2">
      <c r="B8" s="28"/>
      <c r="D8" s="23" t="s">
        <v>94</v>
      </c>
      <c r="I8" s="81"/>
      <c r="L8" s="28"/>
    </row>
    <row r="9" spans="2:46" s="1" customFormat="1" ht="36.950000000000003" customHeight="1" x14ac:dyDescent="0.2">
      <c r="B9" s="28"/>
      <c r="E9" s="202" t="s">
        <v>944</v>
      </c>
      <c r="F9" s="201"/>
      <c r="G9" s="201"/>
      <c r="H9" s="201"/>
      <c r="I9" s="81"/>
      <c r="L9" s="28"/>
    </row>
    <row r="10" spans="2:46" s="1" customFormat="1" ht="11.25" x14ac:dyDescent="0.2">
      <c r="B10" s="28"/>
      <c r="I10" s="81"/>
      <c r="L10" s="28"/>
    </row>
    <row r="11" spans="2:46" s="1" customFormat="1" ht="12" customHeight="1" x14ac:dyDescent="0.2">
      <c r="B11" s="28"/>
      <c r="D11" s="23" t="s">
        <v>18</v>
      </c>
      <c r="F11" s="14" t="s">
        <v>1</v>
      </c>
      <c r="I11" s="82" t="s">
        <v>19</v>
      </c>
      <c r="J11" s="14" t="s">
        <v>1</v>
      </c>
      <c r="L11" s="28"/>
    </row>
    <row r="12" spans="2:46" s="1" customFormat="1" ht="12" customHeight="1" x14ac:dyDescent="0.2">
      <c r="B12" s="28"/>
      <c r="D12" s="23" t="s">
        <v>20</v>
      </c>
      <c r="F12" s="14" t="s">
        <v>21</v>
      </c>
      <c r="I12" s="82" t="s">
        <v>22</v>
      </c>
      <c r="J12" s="44" t="str">
        <f>'Rekapitulace stavby'!AN8</f>
        <v>19. 1. 2019</v>
      </c>
      <c r="L12" s="28"/>
    </row>
    <row r="13" spans="2:46" s="1" customFormat="1" ht="10.9" customHeight="1" x14ac:dyDescent="0.2">
      <c r="B13" s="28"/>
      <c r="I13" s="81"/>
      <c r="L13" s="28"/>
    </row>
    <row r="14" spans="2:46" s="1" customFormat="1" ht="12" customHeight="1" x14ac:dyDescent="0.2">
      <c r="B14" s="28"/>
      <c r="D14" s="23" t="s">
        <v>24</v>
      </c>
      <c r="I14" s="82" t="s">
        <v>25</v>
      </c>
      <c r="J14" s="14" t="s">
        <v>1</v>
      </c>
      <c r="L14" s="28"/>
    </row>
    <row r="15" spans="2:46" s="1" customFormat="1" ht="18" customHeight="1" x14ac:dyDescent="0.2">
      <c r="B15" s="28"/>
      <c r="E15" s="14" t="s">
        <v>26</v>
      </c>
      <c r="I15" s="82" t="s">
        <v>27</v>
      </c>
      <c r="J15" s="14" t="s">
        <v>1</v>
      </c>
      <c r="L15" s="28"/>
    </row>
    <row r="16" spans="2:46" s="1" customFormat="1" ht="6.95" customHeight="1" x14ac:dyDescent="0.2">
      <c r="B16" s="28"/>
      <c r="I16" s="81"/>
      <c r="L16" s="28"/>
    </row>
    <row r="17" spans="2:12" s="1" customFormat="1" ht="12" customHeight="1" x14ac:dyDescent="0.2">
      <c r="B17" s="28"/>
      <c r="D17" s="23" t="s">
        <v>28</v>
      </c>
      <c r="I17" s="82" t="s">
        <v>25</v>
      </c>
      <c r="J17" s="24" t="str">
        <f>'Rekapitulace stavby'!AN13</f>
        <v>Vyplň údaj</v>
      </c>
      <c r="L17" s="28"/>
    </row>
    <row r="18" spans="2:12" s="1" customFormat="1" ht="18" customHeight="1" x14ac:dyDescent="0.2">
      <c r="B18" s="28"/>
      <c r="E18" s="223" t="str">
        <f>'Rekapitulace stavby'!E14</f>
        <v>Vyplň údaj</v>
      </c>
      <c r="F18" s="205"/>
      <c r="G18" s="205"/>
      <c r="H18" s="205"/>
      <c r="I18" s="82" t="s">
        <v>27</v>
      </c>
      <c r="J18" s="24" t="str">
        <f>'Rekapitulace stavby'!AN14</f>
        <v>Vyplň údaj</v>
      </c>
      <c r="L18" s="28"/>
    </row>
    <row r="19" spans="2:12" s="1" customFormat="1" ht="6.95" customHeight="1" x14ac:dyDescent="0.2">
      <c r="B19" s="28"/>
      <c r="I19" s="81"/>
      <c r="L19" s="28"/>
    </row>
    <row r="20" spans="2:12" s="1" customFormat="1" ht="12" customHeight="1" x14ac:dyDescent="0.2">
      <c r="B20" s="28"/>
      <c r="D20" s="23" t="s">
        <v>30</v>
      </c>
      <c r="I20" s="82" t="s">
        <v>25</v>
      </c>
      <c r="J20" s="14" t="s">
        <v>1</v>
      </c>
      <c r="L20" s="28"/>
    </row>
    <row r="21" spans="2:12" s="1" customFormat="1" ht="18" customHeight="1" x14ac:dyDescent="0.2">
      <c r="B21" s="28"/>
      <c r="E21" s="14" t="s">
        <v>807</v>
      </c>
      <c r="I21" s="82" t="s">
        <v>27</v>
      </c>
      <c r="J21" s="14" t="s">
        <v>1</v>
      </c>
      <c r="L21" s="28"/>
    </row>
    <row r="22" spans="2:12" s="1" customFormat="1" ht="6.95" customHeight="1" x14ac:dyDescent="0.2">
      <c r="B22" s="28"/>
      <c r="I22" s="81"/>
      <c r="L22" s="28"/>
    </row>
    <row r="23" spans="2:12" s="1" customFormat="1" ht="12" customHeight="1" x14ac:dyDescent="0.2">
      <c r="B23" s="28"/>
      <c r="D23" s="23" t="s">
        <v>33</v>
      </c>
      <c r="I23" s="82" t="s">
        <v>25</v>
      </c>
      <c r="J23" s="14" t="str">
        <f>IF('Rekapitulace stavby'!AN19="","",'Rekapitulace stavby'!AN19)</f>
        <v/>
      </c>
      <c r="L23" s="28"/>
    </row>
    <row r="24" spans="2:12" s="1" customFormat="1" ht="18" customHeight="1" x14ac:dyDescent="0.2">
      <c r="B24" s="28"/>
      <c r="E24" s="14" t="str">
        <f>IF('Rekapitulace stavby'!E20="","",'Rekapitulace stavby'!E20)</f>
        <v xml:space="preserve"> </v>
      </c>
      <c r="I24" s="82" t="s">
        <v>27</v>
      </c>
      <c r="J24" s="14" t="str">
        <f>IF('Rekapitulace stavby'!AN20="","",'Rekapitulace stavby'!AN20)</f>
        <v/>
      </c>
      <c r="L24" s="28"/>
    </row>
    <row r="25" spans="2:12" s="1" customFormat="1" ht="6.95" customHeight="1" x14ac:dyDescent="0.2">
      <c r="B25" s="28"/>
      <c r="I25" s="81"/>
      <c r="L25" s="28"/>
    </row>
    <row r="26" spans="2:12" s="1" customFormat="1" ht="12" customHeight="1" x14ac:dyDescent="0.2">
      <c r="B26" s="28"/>
      <c r="D26" s="23" t="s">
        <v>35</v>
      </c>
      <c r="I26" s="81"/>
      <c r="L26" s="28"/>
    </row>
    <row r="27" spans="2:12" s="6" customFormat="1" ht="16.5" customHeight="1" x14ac:dyDescent="0.2">
      <c r="B27" s="83"/>
      <c r="E27" s="209" t="s">
        <v>1</v>
      </c>
      <c r="F27" s="209"/>
      <c r="G27" s="209"/>
      <c r="H27" s="209"/>
      <c r="I27" s="84"/>
      <c r="L27" s="83"/>
    </row>
    <row r="28" spans="2:12" s="1" customFormat="1" ht="6.95" customHeight="1" x14ac:dyDescent="0.2">
      <c r="B28" s="28"/>
      <c r="I28" s="81"/>
      <c r="L28" s="28"/>
    </row>
    <row r="29" spans="2:12" s="1" customFormat="1" ht="6.95" customHeight="1" x14ac:dyDescent="0.2">
      <c r="B29" s="28"/>
      <c r="D29" s="45"/>
      <c r="E29" s="45"/>
      <c r="F29" s="45"/>
      <c r="G29" s="45"/>
      <c r="H29" s="45"/>
      <c r="I29" s="85"/>
      <c r="J29" s="45"/>
      <c r="K29" s="45"/>
      <c r="L29" s="28"/>
    </row>
    <row r="30" spans="2:12" s="1" customFormat="1" ht="25.35" customHeight="1" x14ac:dyDescent="0.2">
      <c r="B30" s="28"/>
      <c r="D30" s="86" t="s">
        <v>36</v>
      </c>
      <c r="I30" s="81"/>
      <c r="J30" s="57">
        <f>ROUND(J82, 2)</f>
        <v>0</v>
      </c>
      <c r="L30" s="28"/>
    </row>
    <row r="31" spans="2:12" s="1" customFormat="1" ht="6.95" customHeight="1" x14ac:dyDescent="0.2">
      <c r="B31" s="28"/>
      <c r="D31" s="45"/>
      <c r="E31" s="45"/>
      <c r="F31" s="45"/>
      <c r="G31" s="45"/>
      <c r="H31" s="45"/>
      <c r="I31" s="85"/>
      <c r="J31" s="45"/>
      <c r="K31" s="45"/>
      <c r="L31" s="28"/>
    </row>
    <row r="32" spans="2:12" s="1" customFormat="1" ht="14.45" customHeight="1" x14ac:dyDescent="0.2">
      <c r="B32" s="28"/>
      <c r="F32" s="31" t="s">
        <v>38</v>
      </c>
      <c r="I32" s="87" t="s">
        <v>37</v>
      </c>
      <c r="J32" s="31" t="s">
        <v>39</v>
      </c>
      <c r="L32" s="28"/>
    </row>
    <row r="33" spans="2:12" s="1" customFormat="1" ht="14.45" customHeight="1" x14ac:dyDescent="0.2">
      <c r="B33" s="28"/>
      <c r="D33" s="23" t="s">
        <v>40</v>
      </c>
      <c r="E33" s="23" t="s">
        <v>41</v>
      </c>
      <c r="F33" s="88">
        <f>ROUND((SUM(BE82:BE146)),  2)</f>
        <v>0</v>
      </c>
      <c r="I33" s="89">
        <v>0.21</v>
      </c>
      <c r="J33" s="88">
        <f>ROUND(((SUM(BE82:BE146))*I33),  2)</f>
        <v>0</v>
      </c>
      <c r="L33" s="28"/>
    </row>
    <row r="34" spans="2:12" s="1" customFormat="1" ht="14.45" customHeight="1" x14ac:dyDescent="0.2">
      <c r="B34" s="28"/>
      <c r="E34" s="23" t="s">
        <v>42</v>
      </c>
      <c r="F34" s="88">
        <f>ROUND((SUM(BF82:BF146)),  2)</f>
        <v>0</v>
      </c>
      <c r="I34" s="89">
        <v>0.15</v>
      </c>
      <c r="J34" s="88">
        <f>ROUND(((SUM(BF82:BF146))*I34),  2)</f>
        <v>0</v>
      </c>
      <c r="L34" s="28"/>
    </row>
    <row r="35" spans="2:12" s="1" customFormat="1" ht="14.45" hidden="1" customHeight="1" x14ac:dyDescent="0.2">
      <c r="B35" s="28"/>
      <c r="E35" s="23" t="s">
        <v>43</v>
      </c>
      <c r="F35" s="88">
        <f>ROUND((SUM(BG82:BG146)),  2)</f>
        <v>0</v>
      </c>
      <c r="I35" s="89">
        <v>0.21</v>
      </c>
      <c r="J35" s="88">
        <f>0</f>
        <v>0</v>
      </c>
      <c r="L35" s="28"/>
    </row>
    <row r="36" spans="2:12" s="1" customFormat="1" ht="14.45" hidden="1" customHeight="1" x14ac:dyDescent="0.2">
      <c r="B36" s="28"/>
      <c r="E36" s="23" t="s">
        <v>44</v>
      </c>
      <c r="F36" s="88">
        <f>ROUND((SUM(BH82:BH146)),  2)</f>
        <v>0</v>
      </c>
      <c r="I36" s="89">
        <v>0.15</v>
      </c>
      <c r="J36" s="88">
        <f>0</f>
        <v>0</v>
      </c>
      <c r="L36" s="28"/>
    </row>
    <row r="37" spans="2:12" s="1" customFormat="1" ht="14.45" hidden="1" customHeight="1" x14ac:dyDescent="0.2">
      <c r="B37" s="28"/>
      <c r="E37" s="23" t="s">
        <v>45</v>
      </c>
      <c r="F37" s="88">
        <f>ROUND((SUM(BI82:BI146)),  2)</f>
        <v>0</v>
      </c>
      <c r="I37" s="89">
        <v>0</v>
      </c>
      <c r="J37" s="88">
        <f>0</f>
        <v>0</v>
      </c>
      <c r="L37" s="28"/>
    </row>
    <row r="38" spans="2:12" s="1" customFormat="1" ht="6.95" customHeight="1" x14ac:dyDescent="0.2">
      <c r="B38" s="28"/>
      <c r="I38" s="81"/>
      <c r="L38" s="28"/>
    </row>
    <row r="39" spans="2:12" s="1" customFormat="1" ht="25.35" customHeight="1" x14ac:dyDescent="0.2">
      <c r="B39" s="28"/>
      <c r="C39" s="90"/>
      <c r="D39" s="91" t="s">
        <v>46</v>
      </c>
      <c r="E39" s="48"/>
      <c r="F39" s="48"/>
      <c r="G39" s="92" t="s">
        <v>47</v>
      </c>
      <c r="H39" s="93" t="s">
        <v>48</v>
      </c>
      <c r="I39" s="94"/>
      <c r="J39" s="95">
        <f>SUM(J30:J37)</f>
        <v>0</v>
      </c>
      <c r="K39" s="96"/>
      <c r="L39" s="28"/>
    </row>
    <row r="40" spans="2:12" s="1" customFormat="1" ht="14.45" customHeight="1" x14ac:dyDescent="0.2">
      <c r="B40" s="37"/>
      <c r="C40" s="38"/>
      <c r="D40" s="38"/>
      <c r="E40" s="38"/>
      <c r="F40" s="38"/>
      <c r="G40" s="38"/>
      <c r="H40" s="38"/>
      <c r="I40" s="97"/>
      <c r="J40" s="38"/>
      <c r="K40" s="38"/>
      <c r="L40" s="28"/>
    </row>
    <row r="44" spans="2:12" s="1" customFormat="1" ht="6.95" hidden="1" customHeight="1" x14ac:dyDescent="0.2">
      <c r="B44" s="39"/>
      <c r="C44" s="40"/>
      <c r="D44" s="40"/>
      <c r="E44" s="40"/>
      <c r="F44" s="40"/>
      <c r="G44" s="40"/>
      <c r="H44" s="40"/>
      <c r="I44" s="98"/>
      <c r="J44" s="40"/>
      <c r="K44" s="40"/>
      <c r="L44" s="28"/>
    </row>
    <row r="45" spans="2:12" s="1" customFormat="1" ht="24.95" hidden="1" customHeight="1" x14ac:dyDescent="0.2">
      <c r="B45" s="28"/>
      <c r="C45" s="18" t="s">
        <v>96</v>
      </c>
      <c r="I45" s="81"/>
      <c r="L45" s="28"/>
    </row>
    <row r="46" spans="2:12" s="1" customFormat="1" ht="6.95" hidden="1" customHeight="1" x14ac:dyDescent="0.2">
      <c r="B46" s="28"/>
      <c r="I46" s="81"/>
      <c r="L46" s="28"/>
    </row>
    <row r="47" spans="2:12" s="1" customFormat="1" ht="12" hidden="1" customHeight="1" x14ac:dyDescent="0.2">
      <c r="B47" s="28"/>
      <c r="C47" s="23" t="s">
        <v>16</v>
      </c>
      <c r="I47" s="81"/>
      <c r="L47" s="28"/>
    </row>
    <row r="48" spans="2:12" s="1" customFormat="1" ht="16.5" hidden="1" customHeight="1" x14ac:dyDescent="0.2">
      <c r="B48" s="28"/>
      <c r="E48" s="222" t="str">
        <f>E7</f>
        <v>Vybudování parkovacích stání na ul. Čujkovova 36, p.p.č. 654/30, k.ú. Zábřeh nad Odrou</v>
      </c>
      <c r="F48" s="199"/>
      <c r="G48" s="199"/>
      <c r="H48" s="199"/>
      <c r="I48" s="81"/>
      <c r="L48" s="28"/>
    </row>
    <row r="49" spans="2:47" s="1" customFormat="1" ht="12" hidden="1" customHeight="1" x14ac:dyDescent="0.2">
      <c r="B49" s="28"/>
      <c r="C49" s="23" t="s">
        <v>94</v>
      </c>
      <c r="I49" s="81"/>
      <c r="L49" s="28"/>
    </row>
    <row r="50" spans="2:47" s="1" customFormat="1" ht="16.5" hidden="1" customHeight="1" x14ac:dyDescent="0.2">
      <c r="B50" s="28"/>
      <c r="E50" s="202" t="str">
        <f>E9</f>
        <v>SO 04 - Vegetační úpravy</v>
      </c>
      <c r="F50" s="201"/>
      <c r="G50" s="201"/>
      <c r="H50" s="201"/>
      <c r="I50" s="81"/>
      <c r="L50" s="28"/>
    </row>
    <row r="51" spans="2:47" s="1" customFormat="1" ht="6.95" hidden="1" customHeight="1" x14ac:dyDescent="0.2">
      <c r="B51" s="28"/>
      <c r="I51" s="81"/>
      <c r="L51" s="28"/>
    </row>
    <row r="52" spans="2:47" s="1" customFormat="1" ht="12" hidden="1" customHeight="1" x14ac:dyDescent="0.2">
      <c r="B52" s="28"/>
      <c r="C52" s="23" t="s">
        <v>20</v>
      </c>
      <c r="F52" s="14" t="str">
        <f>F12</f>
        <v>Ostrava, ul. Čujkovova 36</v>
      </c>
      <c r="I52" s="82" t="s">
        <v>22</v>
      </c>
      <c r="J52" s="44" t="str">
        <f>IF(J12="","",J12)</f>
        <v>19. 1. 2019</v>
      </c>
      <c r="L52" s="28"/>
    </row>
    <row r="53" spans="2:47" s="1" customFormat="1" ht="6.95" hidden="1" customHeight="1" x14ac:dyDescent="0.2">
      <c r="B53" s="28"/>
      <c r="I53" s="81"/>
      <c r="L53" s="28"/>
    </row>
    <row r="54" spans="2:47" s="1" customFormat="1" ht="13.7" hidden="1" customHeight="1" x14ac:dyDescent="0.2">
      <c r="B54" s="28"/>
      <c r="C54" s="23" t="s">
        <v>24</v>
      </c>
      <c r="F54" s="14" t="str">
        <f>E15</f>
        <v>Městský obvod Ostrava – Jih</v>
      </c>
      <c r="I54" s="82" t="s">
        <v>30</v>
      </c>
      <c r="J54" s="26" t="str">
        <f>E21</f>
        <v>ing. Pavol Lipták</v>
      </c>
      <c r="L54" s="28"/>
    </row>
    <row r="55" spans="2:47" s="1" customFormat="1" ht="13.7" hidden="1" customHeight="1" x14ac:dyDescent="0.2">
      <c r="B55" s="28"/>
      <c r="C55" s="23" t="s">
        <v>28</v>
      </c>
      <c r="F55" s="14" t="str">
        <f>IF(E18="","",E18)</f>
        <v>Vyplň údaj</v>
      </c>
      <c r="I55" s="82" t="s">
        <v>33</v>
      </c>
      <c r="J55" s="26" t="str">
        <f>E24</f>
        <v xml:space="preserve"> </v>
      </c>
      <c r="L55" s="28"/>
    </row>
    <row r="56" spans="2:47" s="1" customFormat="1" ht="10.35" hidden="1" customHeight="1" x14ac:dyDescent="0.2">
      <c r="B56" s="28"/>
      <c r="I56" s="81"/>
      <c r="L56" s="28"/>
    </row>
    <row r="57" spans="2:47" s="1" customFormat="1" ht="29.25" hidden="1" customHeight="1" x14ac:dyDescent="0.2">
      <c r="B57" s="28"/>
      <c r="C57" s="99" t="s">
        <v>97</v>
      </c>
      <c r="D57" s="90"/>
      <c r="E57" s="90"/>
      <c r="F57" s="90"/>
      <c r="G57" s="90"/>
      <c r="H57" s="90"/>
      <c r="I57" s="100"/>
      <c r="J57" s="101" t="s">
        <v>98</v>
      </c>
      <c r="K57" s="90"/>
      <c r="L57" s="28"/>
    </row>
    <row r="58" spans="2:47" s="1" customFormat="1" ht="10.35" hidden="1" customHeight="1" x14ac:dyDescent="0.2">
      <c r="B58" s="28"/>
      <c r="I58" s="81"/>
      <c r="L58" s="28"/>
    </row>
    <row r="59" spans="2:47" s="1" customFormat="1" ht="22.9" hidden="1" customHeight="1" x14ac:dyDescent="0.2">
      <c r="B59" s="28"/>
      <c r="C59" s="102" t="s">
        <v>99</v>
      </c>
      <c r="I59" s="81"/>
      <c r="J59" s="57">
        <f>J82</f>
        <v>0</v>
      </c>
      <c r="L59" s="28"/>
      <c r="AU59" s="14" t="s">
        <v>100</v>
      </c>
    </row>
    <row r="60" spans="2:47" s="8" customFormat="1" ht="24.95" hidden="1" customHeight="1" x14ac:dyDescent="0.2">
      <c r="B60" s="133"/>
      <c r="D60" s="134" t="s">
        <v>214</v>
      </c>
      <c r="E60" s="135"/>
      <c r="F60" s="135"/>
      <c r="G60" s="135"/>
      <c r="H60" s="135"/>
      <c r="I60" s="136"/>
      <c r="J60" s="137">
        <f>J83</f>
        <v>0</v>
      </c>
      <c r="L60" s="133"/>
    </row>
    <row r="61" spans="2:47" s="9" customFormat="1" ht="19.899999999999999" hidden="1" customHeight="1" x14ac:dyDescent="0.2">
      <c r="B61" s="138"/>
      <c r="D61" s="139" t="s">
        <v>215</v>
      </c>
      <c r="E61" s="140"/>
      <c r="F61" s="140"/>
      <c r="G61" s="140"/>
      <c r="H61" s="140"/>
      <c r="I61" s="141"/>
      <c r="J61" s="142">
        <f>J84</f>
        <v>0</v>
      </c>
      <c r="L61" s="138"/>
    </row>
    <row r="62" spans="2:47" s="9" customFormat="1" ht="19.899999999999999" hidden="1" customHeight="1" x14ac:dyDescent="0.2">
      <c r="B62" s="138"/>
      <c r="D62" s="139" t="s">
        <v>221</v>
      </c>
      <c r="E62" s="140"/>
      <c r="F62" s="140"/>
      <c r="G62" s="140"/>
      <c r="H62" s="140"/>
      <c r="I62" s="141"/>
      <c r="J62" s="142">
        <f>J144</f>
        <v>0</v>
      </c>
      <c r="L62" s="138"/>
    </row>
    <row r="63" spans="2:47" s="1" customFormat="1" ht="21.75" hidden="1" customHeight="1" x14ac:dyDescent="0.2">
      <c r="B63" s="28"/>
      <c r="I63" s="81"/>
      <c r="L63" s="28"/>
    </row>
    <row r="64" spans="2:47" s="1" customFormat="1" ht="6.95" hidden="1" customHeight="1" x14ac:dyDescent="0.2">
      <c r="B64" s="37"/>
      <c r="C64" s="38"/>
      <c r="D64" s="38"/>
      <c r="E64" s="38"/>
      <c r="F64" s="38"/>
      <c r="G64" s="38"/>
      <c r="H64" s="38"/>
      <c r="I64" s="97"/>
      <c r="J64" s="38"/>
      <c r="K64" s="38"/>
      <c r="L64" s="28"/>
    </row>
    <row r="65" spans="2:12" ht="11.25" hidden="1" x14ac:dyDescent="0.2"/>
    <row r="66" spans="2:12" ht="11.25" hidden="1" x14ac:dyDescent="0.2"/>
    <row r="67" spans="2:12" ht="11.25" hidden="1" x14ac:dyDescent="0.2"/>
    <row r="68" spans="2:12" s="1" customFormat="1" ht="6.95" customHeight="1" x14ac:dyDescent="0.2">
      <c r="B68" s="39"/>
      <c r="C68" s="40"/>
      <c r="D68" s="40"/>
      <c r="E68" s="40"/>
      <c r="F68" s="40"/>
      <c r="G68" s="40"/>
      <c r="H68" s="40"/>
      <c r="I68" s="98"/>
      <c r="J68" s="40"/>
      <c r="K68" s="40"/>
      <c r="L68" s="28"/>
    </row>
    <row r="69" spans="2:12" s="1" customFormat="1" ht="24.95" customHeight="1" x14ac:dyDescent="0.2">
      <c r="B69" s="28"/>
      <c r="C69" s="18" t="s">
        <v>101</v>
      </c>
      <c r="I69" s="81"/>
      <c r="L69" s="28"/>
    </row>
    <row r="70" spans="2:12" s="1" customFormat="1" ht="6.95" customHeight="1" x14ac:dyDescent="0.2">
      <c r="B70" s="28"/>
      <c r="I70" s="81"/>
      <c r="L70" s="28"/>
    </row>
    <row r="71" spans="2:12" s="1" customFormat="1" ht="12" customHeight="1" x14ac:dyDescent="0.2">
      <c r="B71" s="28"/>
      <c r="C71" s="23" t="s">
        <v>16</v>
      </c>
      <c r="I71" s="81"/>
      <c r="L71" s="28"/>
    </row>
    <row r="72" spans="2:12" s="1" customFormat="1" ht="16.5" customHeight="1" x14ac:dyDescent="0.2">
      <c r="B72" s="28"/>
      <c r="E72" s="222" t="str">
        <f>E7</f>
        <v>Vybudování parkovacích stání na ul. Čujkovova 36, p.p.č. 654/30, k.ú. Zábřeh nad Odrou</v>
      </c>
      <c r="F72" s="199"/>
      <c r="G72" s="199"/>
      <c r="H72" s="199"/>
      <c r="I72" s="81"/>
      <c r="L72" s="28"/>
    </row>
    <row r="73" spans="2:12" s="1" customFormat="1" ht="12" customHeight="1" x14ac:dyDescent="0.2">
      <c r="B73" s="28"/>
      <c r="C73" s="23" t="s">
        <v>94</v>
      </c>
      <c r="I73" s="81"/>
      <c r="L73" s="28"/>
    </row>
    <row r="74" spans="2:12" s="1" customFormat="1" ht="16.5" customHeight="1" x14ac:dyDescent="0.2">
      <c r="B74" s="28"/>
      <c r="E74" s="202" t="str">
        <f>E9</f>
        <v>SO 04 - Vegetační úpravy</v>
      </c>
      <c r="F74" s="201"/>
      <c r="G74" s="201"/>
      <c r="H74" s="201"/>
      <c r="I74" s="81"/>
      <c r="L74" s="28"/>
    </row>
    <row r="75" spans="2:12" s="1" customFormat="1" ht="6.95" customHeight="1" x14ac:dyDescent="0.2">
      <c r="B75" s="28"/>
      <c r="I75" s="81"/>
      <c r="L75" s="28"/>
    </row>
    <row r="76" spans="2:12" s="1" customFormat="1" ht="12" customHeight="1" x14ac:dyDescent="0.2">
      <c r="B76" s="28"/>
      <c r="C76" s="23" t="s">
        <v>20</v>
      </c>
      <c r="F76" s="14" t="str">
        <f>F12</f>
        <v>Ostrava, ul. Čujkovova 36</v>
      </c>
      <c r="I76" s="82" t="s">
        <v>22</v>
      </c>
      <c r="J76" s="44" t="str">
        <f>IF(J12="","",J12)</f>
        <v>19. 1. 2019</v>
      </c>
      <c r="L76" s="28"/>
    </row>
    <row r="77" spans="2:12" s="1" customFormat="1" ht="6.95" customHeight="1" x14ac:dyDescent="0.2">
      <c r="B77" s="28"/>
      <c r="I77" s="81"/>
      <c r="L77" s="28"/>
    </row>
    <row r="78" spans="2:12" s="1" customFormat="1" ht="13.7" customHeight="1" x14ac:dyDescent="0.2">
      <c r="B78" s="28"/>
      <c r="C78" s="23" t="s">
        <v>24</v>
      </c>
      <c r="F78" s="14" t="str">
        <f>E15</f>
        <v>Městský obvod Ostrava – Jih</v>
      </c>
      <c r="I78" s="82" t="s">
        <v>30</v>
      </c>
      <c r="J78" s="26" t="str">
        <f>E21</f>
        <v>ing. Pavol Lipták</v>
      </c>
      <c r="L78" s="28"/>
    </row>
    <row r="79" spans="2:12" s="1" customFormat="1" ht="13.7" customHeight="1" x14ac:dyDescent="0.2">
      <c r="B79" s="28"/>
      <c r="C79" s="23" t="s">
        <v>28</v>
      </c>
      <c r="F79" s="14" t="str">
        <f>IF(E18="","",E18)</f>
        <v>Vyplň údaj</v>
      </c>
      <c r="I79" s="82" t="s">
        <v>33</v>
      </c>
      <c r="J79" s="26" t="str">
        <f>E24</f>
        <v xml:space="preserve"> </v>
      </c>
      <c r="L79" s="28"/>
    </row>
    <row r="80" spans="2:12" s="1" customFormat="1" ht="10.35" customHeight="1" x14ac:dyDescent="0.2">
      <c r="B80" s="28"/>
      <c r="I80" s="81"/>
      <c r="L80" s="28"/>
    </row>
    <row r="81" spans="2:65" s="7" customFormat="1" ht="29.25" customHeight="1" x14ac:dyDescent="0.2">
      <c r="B81" s="103"/>
      <c r="C81" s="104" t="s">
        <v>102</v>
      </c>
      <c r="D81" s="105" t="s">
        <v>55</v>
      </c>
      <c r="E81" s="105" t="s">
        <v>51</v>
      </c>
      <c r="F81" s="105" t="s">
        <v>52</v>
      </c>
      <c r="G81" s="105" t="s">
        <v>103</v>
      </c>
      <c r="H81" s="105" t="s">
        <v>104</v>
      </c>
      <c r="I81" s="106" t="s">
        <v>105</v>
      </c>
      <c r="J81" s="107" t="s">
        <v>98</v>
      </c>
      <c r="K81" s="108" t="s">
        <v>106</v>
      </c>
      <c r="L81" s="103"/>
      <c r="M81" s="50" t="s">
        <v>1</v>
      </c>
      <c r="N81" s="51" t="s">
        <v>40</v>
      </c>
      <c r="O81" s="51" t="s">
        <v>107</v>
      </c>
      <c r="P81" s="51" t="s">
        <v>108</v>
      </c>
      <c r="Q81" s="51" t="s">
        <v>109</v>
      </c>
      <c r="R81" s="51" t="s">
        <v>110</v>
      </c>
      <c r="S81" s="51" t="s">
        <v>111</v>
      </c>
      <c r="T81" s="52" t="s">
        <v>112</v>
      </c>
    </row>
    <row r="82" spans="2:65" s="1" customFormat="1" ht="22.9" customHeight="1" x14ac:dyDescent="0.25">
      <c r="B82" s="28"/>
      <c r="C82" s="55" t="s">
        <v>113</v>
      </c>
      <c r="I82" s="81"/>
      <c r="J82" s="109">
        <f>BK82</f>
        <v>0</v>
      </c>
      <c r="L82" s="28"/>
      <c r="M82" s="53"/>
      <c r="N82" s="45"/>
      <c r="O82" s="45"/>
      <c r="P82" s="110">
        <f>P83</f>
        <v>0</v>
      </c>
      <c r="Q82" s="45"/>
      <c r="R82" s="110">
        <f>R83</f>
        <v>2.8276900000000005</v>
      </c>
      <c r="S82" s="45"/>
      <c r="T82" s="111">
        <f>T83</f>
        <v>0</v>
      </c>
      <c r="AT82" s="14" t="s">
        <v>69</v>
      </c>
      <c r="AU82" s="14" t="s">
        <v>100</v>
      </c>
      <c r="BK82" s="112">
        <f>BK83</f>
        <v>0</v>
      </c>
    </row>
    <row r="83" spans="2:65" s="10" customFormat="1" ht="25.9" customHeight="1" x14ac:dyDescent="0.2">
      <c r="B83" s="143"/>
      <c r="D83" s="144" t="s">
        <v>69</v>
      </c>
      <c r="E83" s="145" t="s">
        <v>222</v>
      </c>
      <c r="F83" s="145" t="s">
        <v>223</v>
      </c>
      <c r="I83" s="146"/>
      <c r="J83" s="147">
        <f>BK83</f>
        <v>0</v>
      </c>
      <c r="L83" s="143"/>
      <c r="M83" s="148"/>
      <c r="P83" s="149">
        <f>P84+P144</f>
        <v>0</v>
      </c>
      <c r="R83" s="149">
        <f>R84+R144</f>
        <v>2.8276900000000005</v>
      </c>
      <c r="T83" s="150">
        <f>T84+T144</f>
        <v>0</v>
      </c>
      <c r="AR83" s="144" t="s">
        <v>78</v>
      </c>
      <c r="AT83" s="151" t="s">
        <v>69</v>
      </c>
      <c r="AU83" s="151" t="s">
        <v>70</v>
      </c>
      <c r="AY83" s="144" t="s">
        <v>119</v>
      </c>
      <c r="BK83" s="152">
        <f>BK84+BK144</f>
        <v>0</v>
      </c>
    </row>
    <row r="84" spans="2:65" s="10" customFormat="1" ht="22.9" customHeight="1" x14ac:dyDescent="0.2">
      <c r="B84" s="143"/>
      <c r="D84" s="144" t="s">
        <v>69</v>
      </c>
      <c r="E84" s="153" t="s">
        <v>78</v>
      </c>
      <c r="F84" s="153" t="s">
        <v>224</v>
      </c>
      <c r="I84" s="146"/>
      <c r="J84" s="154">
        <f>BK84</f>
        <v>0</v>
      </c>
      <c r="L84" s="143"/>
      <c r="M84" s="148"/>
      <c r="P84" s="149">
        <f>SUM(P85:P143)</f>
        <v>0</v>
      </c>
      <c r="R84" s="149">
        <f>SUM(R85:R143)</f>
        <v>2.8276900000000005</v>
      </c>
      <c r="T84" s="150">
        <f>SUM(T85:T143)</f>
        <v>0</v>
      </c>
      <c r="AR84" s="144" t="s">
        <v>78</v>
      </c>
      <c r="AT84" s="151" t="s">
        <v>69</v>
      </c>
      <c r="AU84" s="151" t="s">
        <v>78</v>
      </c>
      <c r="AY84" s="144" t="s">
        <v>119</v>
      </c>
      <c r="BK84" s="152">
        <f>SUM(BK85:BK143)</f>
        <v>0</v>
      </c>
    </row>
    <row r="85" spans="2:65" s="1" customFormat="1" ht="16.5" customHeight="1" x14ac:dyDescent="0.2">
      <c r="B85" s="28"/>
      <c r="C85" s="155" t="s">
        <v>78</v>
      </c>
      <c r="D85" s="155" t="s">
        <v>225</v>
      </c>
      <c r="E85" s="156" t="s">
        <v>945</v>
      </c>
      <c r="F85" s="157" t="s">
        <v>946</v>
      </c>
      <c r="G85" s="158" t="s">
        <v>228</v>
      </c>
      <c r="H85" s="159">
        <v>9</v>
      </c>
      <c r="I85" s="160"/>
      <c r="J85" s="161">
        <f>ROUND(I85*H85,2)</f>
        <v>0</v>
      </c>
      <c r="K85" s="157" t="s">
        <v>229</v>
      </c>
      <c r="L85" s="28"/>
      <c r="M85" s="162" t="s">
        <v>1</v>
      </c>
      <c r="N85" s="163" t="s">
        <v>41</v>
      </c>
      <c r="P85" s="123">
        <f>O85*H85</f>
        <v>0</v>
      </c>
      <c r="Q85" s="123">
        <v>0</v>
      </c>
      <c r="R85" s="123">
        <f>Q85*H85</f>
        <v>0</v>
      </c>
      <c r="S85" s="123">
        <v>0</v>
      </c>
      <c r="T85" s="124">
        <f>S85*H85</f>
        <v>0</v>
      </c>
      <c r="AR85" s="14" t="s">
        <v>120</v>
      </c>
      <c r="AT85" s="14" t="s">
        <v>225</v>
      </c>
      <c r="AU85" s="14" t="s">
        <v>80</v>
      </c>
      <c r="AY85" s="14" t="s">
        <v>119</v>
      </c>
      <c r="BE85" s="125">
        <f>IF(N85="základní",J85,0)</f>
        <v>0</v>
      </c>
      <c r="BF85" s="125">
        <f>IF(N85="snížená",J85,0)</f>
        <v>0</v>
      </c>
      <c r="BG85" s="125">
        <f>IF(N85="zákl. přenesená",J85,0)</f>
        <v>0</v>
      </c>
      <c r="BH85" s="125">
        <f>IF(N85="sníž. přenesená",J85,0)</f>
        <v>0</v>
      </c>
      <c r="BI85" s="125">
        <f>IF(N85="nulová",J85,0)</f>
        <v>0</v>
      </c>
      <c r="BJ85" s="14" t="s">
        <v>78</v>
      </c>
      <c r="BK85" s="125">
        <f>ROUND(I85*H85,2)</f>
        <v>0</v>
      </c>
      <c r="BL85" s="14" t="s">
        <v>120</v>
      </c>
      <c r="BM85" s="14" t="s">
        <v>947</v>
      </c>
    </row>
    <row r="86" spans="2:65" s="11" customFormat="1" ht="11.25" x14ac:dyDescent="0.2">
      <c r="B86" s="164"/>
      <c r="D86" s="126" t="s">
        <v>231</v>
      </c>
      <c r="E86" s="165" t="s">
        <v>1</v>
      </c>
      <c r="F86" s="166" t="s">
        <v>948</v>
      </c>
      <c r="H86" s="167">
        <v>9</v>
      </c>
      <c r="I86" s="168"/>
      <c r="L86" s="164"/>
      <c r="M86" s="169"/>
      <c r="T86" s="170"/>
      <c r="AT86" s="165" t="s">
        <v>231</v>
      </c>
      <c r="AU86" s="165" t="s">
        <v>80</v>
      </c>
      <c r="AV86" s="11" t="s">
        <v>80</v>
      </c>
      <c r="AW86" s="11" t="s">
        <v>32</v>
      </c>
      <c r="AX86" s="11" t="s">
        <v>78</v>
      </c>
      <c r="AY86" s="165" t="s">
        <v>119</v>
      </c>
    </row>
    <row r="87" spans="2:65" s="1" customFormat="1" ht="16.5" customHeight="1" x14ac:dyDescent="0.2">
      <c r="B87" s="28"/>
      <c r="C87" s="155" t="s">
        <v>80</v>
      </c>
      <c r="D87" s="155" t="s">
        <v>225</v>
      </c>
      <c r="E87" s="156" t="s">
        <v>949</v>
      </c>
      <c r="F87" s="157" t="s">
        <v>950</v>
      </c>
      <c r="G87" s="158" t="s">
        <v>228</v>
      </c>
      <c r="H87" s="159">
        <v>9</v>
      </c>
      <c r="I87" s="160"/>
      <c r="J87" s="161">
        <f>ROUND(I87*H87,2)</f>
        <v>0</v>
      </c>
      <c r="K87" s="157" t="s">
        <v>229</v>
      </c>
      <c r="L87" s="28"/>
      <c r="M87" s="162" t="s">
        <v>1</v>
      </c>
      <c r="N87" s="163" t="s">
        <v>41</v>
      </c>
      <c r="P87" s="123">
        <f>O87*H87</f>
        <v>0</v>
      </c>
      <c r="Q87" s="123">
        <v>0</v>
      </c>
      <c r="R87" s="123">
        <f>Q87*H87</f>
        <v>0</v>
      </c>
      <c r="S87" s="123">
        <v>0</v>
      </c>
      <c r="T87" s="124">
        <f>S87*H87</f>
        <v>0</v>
      </c>
      <c r="AR87" s="14" t="s">
        <v>120</v>
      </c>
      <c r="AT87" s="14" t="s">
        <v>225</v>
      </c>
      <c r="AU87" s="14" t="s">
        <v>80</v>
      </c>
      <c r="AY87" s="14" t="s">
        <v>119</v>
      </c>
      <c r="BE87" s="125">
        <f>IF(N87="základní",J87,0)</f>
        <v>0</v>
      </c>
      <c r="BF87" s="125">
        <f>IF(N87="snížená",J87,0)</f>
        <v>0</v>
      </c>
      <c r="BG87" s="125">
        <f>IF(N87="zákl. přenesená",J87,0)</f>
        <v>0</v>
      </c>
      <c r="BH87" s="125">
        <f>IF(N87="sníž. přenesená",J87,0)</f>
        <v>0</v>
      </c>
      <c r="BI87" s="125">
        <f>IF(N87="nulová",J87,0)</f>
        <v>0</v>
      </c>
      <c r="BJ87" s="14" t="s">
        <v>78</v>
      </c>
      <c r="BK87" s="125">
        <f>ROUND(I87*H87,2)</f>
        <v>0</v>
      </c>
      <c r="BL87" s="14" t="s">
        <v>120</v>
      </c>
      <c r="BM87" s="14" t="s">
        <v>951</v>
      </c>
    </row>
    <row r="88" spans="2:65" s="11" customFormat="1" ht="11.25" x14ac:dyDescent="0.2">
      <c r="B88" s="164"/>
      <c r="D88" s="126" t="s">
        <v>231</v>
      </c>
      <c r="E88" s="165" t="s">
        <v>1</v>
      </c>
      <c r="F88" s="166" t="s">
        <v>149</v>
      </c>
      <c r="H88" s="167">
        <v>9</v>
      </c>
      <c r="I88" s="168"/>
      <c r="L88" s="164"/>
      <c r="M88" s="169"/>
      <c r="T88" s="170"/>
      <c r="AT88" s="165" t="s">
        <v>231</v>
      </c>
      <c r="AU88" s="165" t="s">
        <v>80</v>
      </c>
      <c r="AV88" s="11" t="s">
        <v>80</v>
      </c>
      <c r="AW88" s="11" t="s">
        <v>32</v>
      </c>
      <c r="AX88" s="11" t="s">
        <v>78</v>
      </c>
      <c r="AY88" s="165" t="s">
        <v>119</v>
      </c>
    </row>
    <row r="89" spans="2:65" s="1" customFormat="1" ht="16.5" customHeight="1" x14ac:dyDescent="0.2">
      <c r="B89" s="28"/>
      <c r="C89" s="155" t="s">
        <v>126</v>
      </c>
      <c r="D89" s="155" t="s">
        <v>225</v>
      </c>
      <c r="E89" s="156" t="s">
        <v>952</v>
      </c>
      <c r="F89" s="157" t="s">
        <v>953</v>
      </c>
      <c r="G89" s="158" t="s">
        <v>373</v>
      </c>
      <c r="H89" s="159">
        <v>1</v>
      </c>
      <c r="I89" s="160"/>
      <c r="J89" s="161">
        <f>ROUND(I89*H89,2)</f>
        <v>0</v>
      </c>
      <c r="K89" s="157" t="s">
        <v>229</v>
      </c>
      <c r="L89" s="28"/>
      <c r="M89" s="162" t="s">
        <v>1</v>
      </c>
      <c r="N89" s="163" t="s">
        <v>41</v>
      </c>
      <c r="P89" s="123">
        <f>O89*H89</f>
        <v>0</v>
      </c>
      <c r="Q89" s="123">
        <v>0</v>
      </c>
      <c r="R89" s="123">
        <f>Q89*H89</f>
        <v>0</v>
      </c>
      <c r="S89" s="123">
        <v>0</v>
      </c>
      <c r="T89" s="124">
        <f>S89*H89</f>
        <v>0</v>
      </c>
      <c r="AR89" s="14" t="s">
        <v>120</v>
      </c>
      <c r="AT89" s="14" t="s">
        <v>225</v>
      </c>
      <c r="AU89" s="14" t="s">
        <v>80</v>
      </c>
      <c r="AY89" s="14" t="s">
        <v>119</v>
      </c>
      <c r="BE89" s="125">
        <f>IF(N89="základní",J89,0)</f>
        <v>0</v>
      </c>
      <c r="BF89" s="125">
        <f>IF(N89="snížená",J89,0)</f>
        <v>0</v>
      </c>
      <c r="BG89" s="125">
        <f>IF(N89="zákl. přenesená",J89,0)</f>
        <v>0</v>
      </c>
      <c r="BH89" s="125">
        <f>IF(N89="sníž. přenesená",J89,0)</f>
        <v>0</v>
      </c>
      <c r="BI89" s="125">
        <f>IF(N89="nulová",J89,0)</f>
        <v>0</v>
      </c>
      <c r="BJ89" s="14" t="s">
        <v>78</v>
      </c>
      <c r="BK89" s="125">
        <f>ROUND(I89*H89,2)</f>
        <v>0</v>
      </c>
      <c r="BL89" s="14" t="s">
        <v>120</v>
      </c>
      <c r="BM89" s="14" t="s">
        <v>954</v>
      </c>
    </row>
    <row r="90" spans="2:65" s="1" customFormat="1" ht="16.5" customHeight="1" x14ac:dyDescent="0.2">
      <c r="B90" s="28"/>
      <c r="C90" s="113" t="s">
        <v>120</v>
      </c>
      <c r="D90" s="113" t="s">
        <v>114</v>
      </c>
      <c r="E90" s="114" t="s">
        <v>955</v>
      </c>
      <c r="F90" s="115" t="s">
        <v>956</v>
      </c>
      <c r="G90" s="116" t="s">
        <v>373</v>
      </c>
      <c r="H90" s="117">
        <v>1</v>
      </c>
      <c r="I90" s="118"/>
      <c r="J90" s="119">
        <f>ROUND(I90*H90,2)</f>
        <v>0</v>
      </c>
      <c r="K90" s="115" t="s">
        <v>229</v>
      </c>
      <c r="L90" s="120"/>
      <c r="M90" s="121" t="s">
        <v>1</v>
      </c>
      <c r="N90" s="122" t="s">
        <v>41</v>
      </c>
      <c r="P90" s="123">
        <f>O90*H90</f>
        <v>0</v>
      </c>
      <c r="Q90" s="123">
        <v>1.7999999999999999E-2</v>
      </c>
      <c r="R90" s="123">
        <f>Q90*H90</f>
        <v>1.7999999999999999E-2</v>
      </c>
      <c r="S90" s="123">
        <v>0</v>
      </c>
      <c r="T90" s="124">
        <f>S90*H90</f>
        <v>0</v>
      </c>
      <c r="AR90" s="14" t="s">
        <v>118</v>
      </c>
      <c r="AT90" s="14" t="s">
        <v>114</v>
      </c>
      <c r="AU90" s="14" t="s">
        <v>80</v>
      </c>
      <c r="AY90" s="14" t="s">
        <v>119</v>
      </c>
      <c r="BE90" s="125">
        <f>IF(N90="základní",J90,0)</f>
        <v>0</v>
      </c>
      <c r="BF90" s="125">
        <f>IF(N90="snížená",J90,0)</f>
        <v>0</v>
      </c>
      <c r="BG90" s="125">
        <f>IF(N90="zákl. přenesená",J90,0)</f>
        <v>0</v>
      </c>
      <c r="BH90" s="125">
        <f>IF(N90="sníž. přenesená",J90,0)</f>
        <v>0</v>
      </c>
      <c r="BI90" s="125">
        <f>IF(N90="nulová",J90,0)</f>
        <v>0</v>
      </c>
      <c r="BJ90" s="14" t="s">
        <v>78</v>
      </c>
      <c r="BK90" s="125">
        <f>ROUND(I90*H90,2)</f>
        <v>0</v>
      </c>
      <c r="BL90" s="14" t="s">
        <v>120</v>
      </c>
      <c r="BM90" s="14" t="s">
        <v>957</v>
      </c>
    </row>
    <row r="91" spans="2:65" s="1" customFormat="1" ht="16.5" customHeight="1" x14ac:dyDescent="0.2">
      <c r="B91" s="28"/>
      <c r="C91" s="155" t="s">
        <v>134</v>
      </c>
      <c r="D91" s="155" t="s">
        <v>225</v>
      </c>
      <c r="E91" s="156" t="s">
        <v>958</v>
      </c>
      <c r="F91" s="157" t="s">
        <v>959</v>
      </c>
      <c r="G91" s="158" t="s">
        <v>373</v>
      </c>
      <c r="H91" s="159">
        <v>4</v>
      </c>
      <c r="I91" s="160"/>
      <c r="J91" s="161">
        <f>ROUND(I91*H91,2)</f>
        <v>0</v>
      </c>
      <c r="K91" s="157" t="s">
        <v>229</v>
      </c>
      <c r="L91" s="28"/>
      <c r="M91" s="162" t="s">
        <v>1</v>
      </c>
      <c r="N91" s="163" t="s">
        <v>41</v>
      </c>
      <c r="P91" s="123">
        <f>O91*H91</f>
        <v>0</v>
      </c>
      <c r="Q91" s="123">
        <v>0</v>
      </c>
      <c r="R91" s="123">
        <f>Q91*H91</f>
        <v>0</v>
      </c>
      <c r="S91" s="123">
        <v>0</v>
      </c>
      <c r="T91" s="124">
        <f>S91*H91</f>
        <v>0</v>
      </c>
      <c r="AR91" s="14" t="s">
        <v>120</v>
      </c>
      <c r="AT91" s="14" t="s">
        <v>225</v>
      </c>
      <c r="AU91" s="14" t="s">
        <v>80</v>
      </c>
      <c r="AY91" s="14" t="s">
        <v>119</v>
      </c>
      <c r="BE91" s="125">
        <f>IF(N91="základní",J91,0)</f>
        <v>0</v>
      </c>
      <c r="BF91" s="125">
        <f>IF(N91="snížená",J91,0)</f>
        <v>0</v>
      </c>
      <c r="BG91" s="125">
        <f>IF(N91="zákl. přenesená",J91,0)</f>
        <v>0</v>
      </c>
      <c r="BH91" s="125">
        <f>IF(N91="sníž. přenesená",J91,0)</f>
        <v>0</v>
      </c>
      <c r="BI91" s="125">
        <f>IF(N91="nulová",J91,0)</f>
        <v>0</v>
      </c>
      <c r="BJ91" s="14" t="s">
        <v>78</v>
      </c>
      <c r="BK91" s="125">
        <f>ROUND(I91*H91,2)</f>
        <v>0</v>
      </c>
      <c r="BL91" s="14" t="s">
        <v>120</v>
      </c>
      <c r="BM91" s="14" t="s">
        <v>960</v>
      </c>
    </row>
    <row r="92" spans="2:65" s="1" customFormat="1" ht="16.5" customHeight="1" x14ac:dyDescent="0.2">
      <c r="B92" s="28"/>
      <c r="C92" s="155" t="s">
        <v>138</v>
      </c>
      <c r="D92" s="155" t="s">
        <v>225</v>
      </c>
      <c r="E92" s="156" t="s">
        <v>961</v>
      </c>
      <c r="F92" s="157" t="s">
        <v>962</v>
      </c>
      <c r="G92" s="158" t="s">
        <v>373</v>
      </c>
      <c r="H92" s="159">
        <v>4</v>
      </c>
      <c r="I92" s="160"/>
      <c r="J92" s="161">
        <f>ROUND(I92*H92,2)</f>
        <v>0</v>
      </c>
      <c r="K92" s="157" t="s">
        <v>229</v>
      </c>
      <c r="L92" s="28"/>
      <c r="M92" s="162" t="s">
        <v>1</v>
      </c>
      <c r="N92" s="163" t="s">
        <v>41</v>
      </c>
      <c r="P92" s="123">
        <f>O92*H92</f>
        <v>0</v>
      </c>
      <c r="Q92" s="123">
        <v>6.5599999999999999E-3</v>
      </c>
      <c r="R92" s="123">
        <f>Q92*H92</f>
        <v>2.6239999999999999E-2</v>
      </c>
      <c r="S92" s="123">
        <v>0</v>
      </c>
      <c r="T92" s="124">
        <f>S92*H92</f>
        <v>0</v>
      </c>
      <c r="AR92" s="14" t="s">
        <v>120</v>
      </c>
      <c r="AT92" s="14" t="s">
        <v>225</v>
      </c>
      <c r="AU92" s="14" t="s">
        <v>80</v>
      </c>
      <c r="AY92" s="14" t="s">
        <v>119</v>
      </c>
      <c r="BE92" s="125">
        <f>IF(N92="základní",J92,0)</f>
        <v>0</v>
      </c>
      <c r="BF92" s="125">
        <f>IF(N92="snížená",J92,0)</f>
        <v>0</v>
      </c>
      <c r="BG92" s="125">
        <f>IF(N92="zákl. přenesená",J92,0)</f>
        <v>0</v>
      </c>
      <c r="BH92" s="125">
        <f>IF(N92="sníž. přenesená",J92,0)</f>
        <v>0</v>
      </c>
      <c r="BI92" s="125">
        <f>IF(N92="nulová",J92,0)</f>
        <v>0</v>
      </c>
      <c r="BJ92" s="14" t="s">
        <v>78</v>
      </c>
      <c r="BK92" s="125">
        <f>ROUND(I92*H92,2)</f>
        <v>0</v>
      </c>
      <c r="BL92" s="14" t="s">
        <v>120</v>
      </c>
      <c r="BM92" s="14" t="s">
        <v>963</v>
      </c>
    </row>
    <row r="93" spans="2:65" s="1" customFormat="1" ht="11.25" x14ac:dyDescent="0.2">
      <c r="B93" s="28"/>
      <c r="D93" s="126" t="s">
        <v>122</v>
      </c>
      <c r="F93" s="127" t="s">
        <v>962</v>
      </c>
      <c r="I93" s="81"/>
      <c r="L93" s="28"/>
      <c r="M93" s="128"/>
      <c r="T93" s="47"/>
      <c r="AT93" s="14" t="s">
        <v>122</v>
      </c>
      <c r="AU93" s="14" t="s">
        <v>80</v>
      </c>
    </row>
    <row r="94" spans="2:65" s="1" customFormat="1" ht="16.5" customHeight="1" x14ac:dyDescent="0.2">
      <c r="B94" s="28"/>
      <c r="C94" s="155" t="s">
        <v>142</v>
      </c>
      <c r="D94" s="155" t="s">
        <v>225</v>
      </c>
      <c r="E94" s="156" t="s">
        <v>964</v>
      </c>
      <c r="F94" s="157" t="s">
        <v>965</v>
      </c>
      <c r="G94" s="158" t="s">
        <v>373</v>
      </c>
      <c r="H94" s="159">
        <v>5</v>
      </c>
      <c r="I94" s="160"/>
      <c r="J94" s="161">
        <f>ROUND(I94*H94,2)</f>
        <v>0</v>
      </c>
      <c r="K94" s="157" t="s">
        <v>229</v>
      </c>
      <c r="L94" s="28"/>
      <c r="M94" s="162" t="s">
        <v>1</v>
      </c>
      <c r="N94" s="163" t="s">
        <v>41</v>
      </c>
      <c r="P94" s="123">
        <f>O94*H94</f>
        <v>0</v>
      </c>
      <c r="Q94" s="123">
        <v>0</v>
      </c>
      <c r="R94" s="123">
        <f>Q94*H94</f>
        <v>0</v>
      </c>
      <c r="S94" s="123">
        <v>0</v>
      </c>
      <c r="T94" s="124">
        <f>S94*H94</f>
        <v>0</v>
      </c>
      <c r="AR94" s="14" t="s">
        <v>120</v>
      </c>
      <c r="AT94" s="14" t="s">
        <v>225</v>
      </c>
      <c r="AU94" s="14" t="s">
        <v>80</v>
      </c>
      <c r="AY94" s="14" t="s">
        <v>119</v>
      </c>
      <c r="BE94" s="125">
        <f>IF(N94="základní",J94,0)</f>
        <v>0</v>
      </c>
      <c r="BF94" s="125">
        <f>IF(N94="snížená",J94,0)</f>
        <v>0</v>
      </c>
      <c r="BG94" s="125">
        <f>IF(N94="zákl. přenesená",J94,0)</f>
        <v>0</v>
      </c>
      <c r="BH94" s="125">
        <f>IF(N94="sníž. přenesená",J94,0)</f>
        <v>0</v>
      </c>
      <c r="BI94" s="125">
        <f>IF(N94="nulová",J94,0)</f>
        <v>0</v>
      </c>
      <c r="BJ94" s="14" t="s">
        <v>78</v>
      </c>
      <c r="BK94" s="125">
        <f>ROUND(I94*H94,2)</f>
        <v>0</v>
      </c>
      <c r="BL94" s="14" t="s">
        <v>120</v>
      </c>
      <c r="BM94" s="14" t="s">
        <v>966</v>
      </c>
    </row>
    <row r="95" spans="2:65" s="1" customFormat="1" ht="16.5" customHeight="1" x14ac:dyDescent="0.2">
      <c r="B95" s="28"/>
      <c r="C95" s="113" t="s">
        <v>118</v>
      </c>
      <c r="D95" s="113" t="s">
        <v>114</v>
      </c>
      <c r="E95" s="114" t="s">
        <v>967</v>
      </c>
      <c r="F95" s="115" t="s">
        <v>968</v>
      </c>
      <c r="G95" s="116" t="s">
        <v>260</v>
      </c>
      <c r="H95" s="117">
        <v>7.5</v>
      </c>
      <c r="I95" s="118"/>
      <c r="J95" s="119">
        <f>ROUND(I95*H95,2)</f>
        <v>0</v>
      </c>
      <c r="K95" s="115" t="s">
        <v>229</v>
      </c>
      <c r="L95" s="120"/>
      <c r="M95" s="121" t="s">
        <v>1</v>
      </c>
      <c r="N95" s="122" t="s">
        <v>41</v>
      </c>
      <c r="P95" s="123">
        <f>O95*H95</f>
        <v>0</v>
      </c>
      <c r="Q95" s="123">
        <v>0.22</v>
      </c>
      <c r="R95" s="123">
        <f>Q95*H95</f>
        <v>1.65</v>
      </c>
      <c r="S95" s="123">
        <v>0</v>
      </c>
      <c r="T95" s="124">
        <f>S95*H95</f>
        <v>0</v>
      </c>
      <c r="AR95" s="14" t="s">
        <v>118</v>
      </c>
      <c r="AT95" s="14" t="s">
        <v>114</v>
      </c>
      <c r="AU95" s="14" t="s">
        <v>80</v>
      </c>
      <c r="AY95" s="14" t="s">
        <v>119</v>
      </c>
      <c r="BE95" s="125">
        <f>IF(N95="základní",J95,0)</f>
        <v>0</v>
      </c>
      <c r="BF95" s="125">
        <f>IF(N95="snížená",J95,0)</f>
        <v>0</v>
      </c>
      <c r="BG95" s="125">
        <f>IF(N95="zákl. přenesená",J95,0)</f>
        <v>0</v>
      </c>
      <c r="BH95" s="125">
        <f>IF(N95="sníž. přenesená",J95,0)</f>
        <v>0</v>
      </c>
      <c r="BI95" s="125">
        <f>IF(N95="nulová",J95,0)</f>
        <v>0</v>
      </c>
      <c r="BJ95" s="14" t="s">
        <v>78</v>
      </c>
      <c r="BK95" s="125">
        <f>ROUND(I95*H95,2)</f>
        <v>0</v>
      </c>
      <c r="BL95" s="14" t="s">
        <v>120</v>
      </c>
      <c r="BM95" s="14" t="s">
        <v>969</v>
      </c>
    </row>
    <row r="96" spans="2:65" s="1" customFormat="1" ht="11.25" x14ac:dyDescent="0.2">
      <c r="B96" s="28"/>
      <c r="D96" s="126" t="s">
        <v>122</v>
      </c>
      <c r="F96" s="127" t="s">
        <v>968</v>
      </c>
      <c r="I96" s="81"/>
      <c r="L96" s="28"/>
      <c r="M96" s="128"/>
      <c r="T96" s="47"/>
      <c r="AT96" s="14" t="s">
        <v>122</v>
      </c>
      <c r="AU96" s="14" t="s">
        <v>80</v>
      </c>
    </row>
    <row r="97" spans="2:65" s="11" customFormat="1" ht="11.25" x14ac:dyDescent="0.2">
      <c r="B97" s="164"/>
      <c r="D97" s="126" t="s">
        <v>231</v>
      </c>
      <c r="E97" s="165" t="s">
        <v>1</v>
      </c>
      <c r="F97" s="166" t="s">
        <v>970</v>
      </c>
      <c r="H97" s="167">
        <v>7.5</v>
      </c>
      <c r="I97" s="168"/>
      <c r="L97" s="164"/>
      <c r="M97" s="169"/>
      <c r="T97" s="170"/>
      <c r="AT97" s="165" t="s">
        <v>231</v>
      </c>
      <c r="AU97" s="165" t="s">
        <v>80</v>
      </c>
      <c r="AV97" s="11" t="s">
        <v>80</v>
      </c>
      <c r="AW97" s="11" t="s">
        <v>32</v>
      </c>
      <c r="AX97" s="11" t="s">
        <v>78</v>
      </c>
      <c r="AY97" s="165" t="s">
        <v>119</v>
      </c>
    </row>
    <row r="98" spans="2:65" s="1" customFormat="1" ht="16.5" customHeight="1" x14ac:dyDescent="0.2">
      <c r="B98" s="28"/>
      <c r="C98" s="155" t="s">
        <v>149</v>
      </c>
      <c r="D98" s="155" t="s">
        <v>225</v>
      </c>
      <c r="E98" s="156" t="s">
        <v>971</v>
      </c>
      <c r="F98" s="157" t="s">
        <v>972</v>
      </c>
      <c r="G98" s="158" t="s">
        <v>373</v>
      </c>
      <c r="H98" s="159">
        <v>5</v>
      </c>
      <c r="I98" s="160"/>
      <c r="J98" s="161">
        <f>ROUND(I98*H98,2)</f>
        <v>0</v>
      </c>
      <c r="K98" s="157" t="s">
        <v>229</v>
      </c>
      <c r="L98" s="28"/>
      <c r="M98" s="162" t="s">
        <v>1</v>
      </c>
      <c r="N98" s="163" t="s">
        <v>41</v>
      </c>
      <c r="P98" s="123">
        <f>O98*H98</f>
        <v>0</v>
      </c>
      <c r="Q98" s="123">
        <v>0</v>
      </c>
      <c r="R98" s="123">
        <f>Q98*H98</f>
        <v>0</v>
      </c>
      <c r="S98" s="123">
        <v>0</v>
      </c>
      <c r="T98" s="124">
        <f>S98*H98</f>
        <v>0</v>
      </c>
      <c r="AR98" s="14" t="s">
        <v>120</v>
      </c>
      <c r="AT98" s="14" t="s">
        <v>225</v>
      </c>
      <c r="AU98" s="14" t="s">
        <v>80</v>
      </c>
      <c r="AY98" s="14" t="s">
        <v>119</v>
      </c>
      <c r="BE98" s="125">
        <f>IF(N98="základní",J98,0)</f>
        <v>0</v>
      </c>
      <c r="BF98" s="125">
        <f>IF(N98="snížená",J98,0)</f>
        <v>0</v>
      </c>
      <c r="BG98" s="125">
        <f>IF(N98="zákl. přenesená",J98,0)</f>
        <v>0</v>
      </c>
      <c r="BH98" s="125">
        <f>IF(N98="sníž. přenesená",J98,0)</f>
        <v>0</v>
      </c>
      <c r="BI98" s="125">
        <f>IF(N98="nulová",J98,0)</f>
        <v>0</v>
      </c>
      <c r="BJ98" s="14" t="s">
        <v>78</v>
      </c>
      <c r="BK98" s="125">
        <f>ROUND(I98*H98,2)</f>
        <v>0</v>
      </c>
      <c r="BL98" s="14" t="s">
        <v>120</v>
      </c>
      <c r="BM98" s="14" t="s">
        <v>973</v>
      </c>
    </row>
    <row r="99" spans="2:65" s="1" customFormat="1" ht="16.5" customHeight="1" x14ac:dyDescent="0.2">
      <c r="B99" s="28"/>
      <c r="C99" s="113" t="s">
        <v>153</v>
      </c>
      <c r="D99" s="113" t="s">
        <v>114</v>
      </c>
      <c r="E99" s="114" t="s">
        <v>974</v>
      </c>
      <c r="F99" s="115" t="s">
        <v>975</v>
      </c>
      <c r="G99" s="116" t="s">
        <v>373</v>
      </c>
      <c r="H99" s="117">
        <v>5</v>
      </c>
      <c r="I99" s="118"/>
      <c r="J99" s="119">
        <f>ROUND(I99*H99,2)</f>
        <v>0</v>
      </c>
      <c r="K99" s="115" t="s">
        <v>229</v>
      </c>
      <c r="L99" s="120"/>
      <c r="M99" s="121" t="s">
        <v>1</v>
      </c>
      <c r="N99" s="122" t="s">
        <v>41</v>
      </c>
      <c r="P99" s="123">
        <f>O99*H99</f>
        <v>0</v>
      </c>
      <c r="Q99" s="123">
        <v>6.3E-2</v>
      </c>
      <c r="R99" s="123">
        <f>Q99*H99</f>
        <v>0.315</v>
      </c>
      <c r="S99" s="123">
        <v>0</v>
      </c>
      <c r="T99" s="124">
        <f>S99*H99</f>
        <v>0</v>
      </c>
      <c r="AR99" s="14" t="s">
        <v>118</v>
      </c>
      <c r="AT99" s="14" t="s">
        <v>114</v>
      </c>
      <c r="AU99" s="14" t="s">
        <v>80</v>
      </c>
      <c r="AY99" s="14" t="s">
        <v>119</v>
      </c>
      <c r="BE99" s="125">
        <f>IF(N99="základní",J99,0)</f>
        <v>0</v>
      </c>
      <c r="BF99" s="125">
        <f>IF(N99="snížená",J99,0)</f>
        <v>0</v>
      </c>
      <c r="BG99" s="125">
        <f>IF(N99="zákl. přenesená",J99,0)</f>
        <v>0</v>
      </c>
      <c r="BH99" s="125">
        <f>IF(N99="sníž. přenesená",J99,0)</f>
        <v>0</v>
      </c>
      <c r="BI99" s="125">
        <f>IF(N99="nulová",J99,0)</f>
        <v>0</v>
      </c>
      <c r="BJ99" s="14" t="s">
        <v>78</v>
      </c>
      <c r="BK99" s="125">
        <f>ROUND(I99*H99,2)</f>
        <v>0</v>
      </c>
      <c r="BL99" s="14" t="s">
        <v>120</v>
      </c>
      <c r="BM99" s="14" t="s">
        <v>976</v>
      </c>
    </row>
    <row r="100" spans="2:65" s="1" customFormat="1" ht="16.5" customHeight="1" x14ac:dyDescent="0.2">
      <c r="B100" s="28"/>
      <c r="C100" s="155" t="s">
        <v>157</v>
      </c>
      <c r="D100" s="155" t="s">
        <v>225</v>
      </c>
      <c r="E100" s="156" t="s">
        <v>977</v>
      </c>
      <c r="F100" s="157" t="s">
        <v>978</v>
      </c>
      <c r="G100" s="158" t="s">
        <v>373</v>
      </c>
      <c r="H100" s="159">
        <v>5</v>
      </c>
      <c r="I100" s="160"/>
      <c r="J100" s="161">
        <f>ROUND(I100*H100,2)</f>
        <v>0</v>
      </c>
      <c r="K100" s="157" t="s">
        <v>229</v>
      </c>
      <c r="L100" s="28"/>
      <c r="M100" s="162" t="s">
        <v>1</v>
      </c>
      <c r="N100" s="163" t="s">
        <v>41</v>
      </c>
      <c r="P100" s="123">
        <f>O100*H100</f>
        <v>0</v>
      </c>
      <c r="Q100" s="123">
        <v>6.0000000000000002E-5</v>
      </c>
      <c r="R100" s="123">
        <f>Q100*H100</f>
        <v>3.0000000000000003E-4</v>
      </c>
      <c r="S100" s="123">
        <v>0</v>
      </c>
      <c r="T100" s="124">
        <f>S100*H100</f>
        <v>0</v>
      </c>
      <c r="AR100" s="14" t="s">
        <v>120</v>
      </c>
      <c r="AT100" s="14" t="s">
        <v>225</v>
      </c>
      <c r="AU100" s="14" t="s">
        <v>80</v>
      </c>
      <c r="AY100" s="14" t="s">
        <v>119</v>
      </c>
      <c r="BE100" s="125">
        <f>IF(N100="základní",J100,0)</f>
        <v>0</v>
      </c>
      <c r="BF100" s="125">
        <f>IF(N100="snížená",J100,0)</f>
        <v>0</v>
      </c>
      <c r="BG100" s="125">
        <f>IF(N100="zákl. přenesená",J100,0)</f>
        <v>0</v>
      </c>
      <c r="BH100" s="125">
        <f>IF(N100="sníž. přenesená",J100,0)</f>
        <v>0</v>
      </c>
      <c r="BI100" s="125">
        <f>IF(N100="nulová",J100,0)</f>
        <v>0</v>
      </c>
      <c r="BJ100" s="14" t="s">
        <v>78</v>
      </c>
      <c r="BK100" s="125">
        <f>ROUND(I100*H100,2)</f>
        <v>0</v>
      </c>
      <c r="BL100" s="14" t="s">
        <v>120</v>
      </c>
      <c r="BM100" s="14" t="s">
        <v>979</v>
      </c>
    </row>
    <row r="101" spans="2:65" s="1" customFormat="1" ht="11.25" x14ac:dyDescent="0.2">
      <c r="B101" s="28"/>
      <c r="D101" s="126" t="s">
        <v>122</v>
      </c>
      <c r="F101" s="127" t="s">
        <v>980</v>
      </c>
      <c r="I101" s="81"/>
      <c r="L101" s="28"/>
      <c r="M101" s="128"/>
      <c r="T101" s="47"/>
      <c r="AT101" s="14" t="s">
        <v>122</v>
      </c>
      <c r="AU101" s="14" t="s">
        <v>80</v>
      </c>
    </row>
    <row r="102" spans="2:65" s="1" customFormat="1" ht="16.5" customHeight="1" x14ac:dyDescent="0.2">
      <c r="B102" s="28"/>
      <c r="C102" s="113" t="s">
        <v>161</v>
      </c>
      <c r="D102" s="113" t="s">
        <v>114</v>
      </c>
      <c r="E102" s="114" t="s">
        <v>981</v>
      </c>
      <c r="F102" s="115" t="s">
        <v>982</v>
      </c>
      <c r="G102" s="116" t="s">
        <v>373</v>
      </c>
      <c r="H102" s="117">
        <v>15</v>
      </c>
      <c r="I102" s="118"/>
      <c r="J102" s="119">
        <f>ROUND(I102*H102,2)</f>
        <v>0</v>
      </c>
      <c r="K102" s="115" t="s">
        <v>1</v>
      </c>
      <c r="L102" s="120"/>
      <c r="M102" s="121" t="s">
        <v>1</v>
      </c>
      <c r="N102" s="122" t="s">
        <v>41</v>
      </c>
      <c r="P102" s="123">
        <f>O102*H102</f>
        <v>0</v>
      </c>
      <c r="Q102" s="123">
        <v>6.0000000000000001E-3</v>
      </c>
      <c r="R102" s="123">
        <f>Q102*H102</f>
        <v>0.09</v>
      </c>
      <c r="S102" s="123">
        <v>0</v>
      </c>
      <c r="T102" s="124">
        <f>S102*H102</f>
        <v>0</v>
      </c>
      <c r="AR102" s="14" t="s">
        <v>118</v>
      </c>
      <c r="AT102" s="14" t="s">
        <v>114</v>
      </c>
      <c r="AU102" s="14" t="s">
        <v>80</v>
      </c>
      <c r="AY102" s="14" t="s">
        <v>119</v>
      </c>
      <c r="BE102" s="125">
        <f>IF(N102="základní",J102,0)</f>
        <v>0</v>
      </c>
      <c r="BF102" s="125">
        <f>IF(N102="snížená",J102,0)</f>
        <v>0</v>
      </c>
      <c r="BG102" s="125">
        <f>IF(N102="zákl. přenesená",J102,0)</f>
        <v>0</v>
      </c>
      <c r="BH102" s="125">
        <f>IF(N102="sníž. přenesená",J102,0)</f>
        <v>0</v>
      </c>
      <c r="BI102" s="125">
        <f>IF(N102="nulová",J102,0)</f>
        <v>0</v>
      </c>
      <c r="BJ102" s="14" t="s">
        <v>78</v>
      </c>
      <c r="BK102" s="125">
        <f>ROUND(I102*H102,2)</f>
        <v>0</v>
      </c>
      <c r="BL102" s="14" t="s">
        <v>120</v>
      </c>
      <c r="BM102" s="14" t="s">
        <v>983</v>
      </c>
    </row>
    <row r="103" spans="2:65" s="1" customFormat="1" ht="11.25" x14ac:dyDescent="0.2">
      <c r="B103" s="28"/>
      <c r="D103" s="126" t="s">
        <v>122</v>
      </c>
      <c r="F103" s="127" t="s">
        <v>982</v>
      </c>
      <c r="I103" s="81"/>
      <c r="L103" s="28"/>
      <c r="M103" s="128"/>
      <c r="T103" s="47"/>
      <c r="AT103" s="14" t="s">
        <v>122</v>
      </c>
      <c r="AU103" s="14" t="s">
        <v>80</v>
      </c>
    </row>
    <row r="104" spans="2:65" s="11" customFormat="1" ht="11.25" x14ac:dyDescent="0.2">
      <c r="B104" s="164"/>
      <c r="D104" s="126" t="s">
        <v>231</v>
      </c>
      <c r="E104" s="165" t="s">
        <v>1</v>
      </c>
      <c r="F104" s="166" t="s">
        <v>984</v>
      </c>
      <c r="H104" s="167">
        <v>15</v>
      </c>
      <c r="I104" s="168"/>
      <c r="L104" s="164"/>
      <c r="M104" s="169"/>
      <c r="T104" s="170"/>
      <c r="AT104" s="165" t="s">
        <v>231</v>
      </c>
      <c r="AU104" s="165" t="s">
        <v>80</v>
      </c>
      <c r="AV104" s="11" t="s">
        <v>80</v>
      </c>
      <c r="AW104" s="11" t="s">
        <v>32</v>
      </c>
      <c r="AX104" s="11" t="s">
        <v>78</v>
      </c>
      <c r="AY104" s="165" t="s">
        <v>119</v>
      </c>
    </row>
    <row r="105" spans="2:65" s="1" customFormat="1" ht="16.5" customHeight="1" x14ac:dyDescent="0.2">
      <c r="B105" s="28"/>
      <c r="C105" s="113" t="s">
        <v>165</v>
      </c>
      <c r="D105" s="113" t="s">
        <v>114</v>
      </c>
      <c r="E105" s="114" t="s">
        <v>985</v>
      </c>
      <c r="F105" s="115" t="s">
        <v>986</v>
      </c>
      <c r="G105" s="116" t="s">
        <v>373</v>
      </c>
      <c r="H105" s="117">
        <v>15</v>
      </c>
      <c r="I105" s="118"/>
      <c r="J105" s="119">
        <f>ROUND(I105*H105,2)</f>
        <v>0</v>
      </c>
      <c r="K105" s="115" t="s">
        <v>1</v>
      </c>
      <c r="L105" s="120"/>
      <c r="M105" s="121" t="s">
        <v>1</v>
      </c>
      <c r="N105" s="122" t="s">
        <v>41</v>
      </c>
      <c r="P105" s="123">
        <f>O105*H105</f>
        <v>0</v>
      </c>
      <c r="Q105" s="123">
        <v>2E-3</v>
      </c>
      <c r="R105" s="123">
        <f>Q105*H105</f>
        <v>0.03</v>
      </c>
      <c r="S105" s="123">
        <v>0</v>
      </c>
      <c r="T105" s="124">
        <f>S105*H105</f>
        <v>0</v>
      </c>
      <c r="AR105" s="14" t="s">
        <v>118</v>
      </c>
      <c r="AT105" s="14" t="s">
        <v>114</v>
      </c>
      <c r="AU105" s="14" t="s">
        <v>80</v>
      </c>
      <c r="AY105" s="14" t="s">
        <v>119</v>
      </c>
      <c r="BE105" s="125">
        <f>IF(N105="základní",J105,0)</f>
        <v>0</v>
      </c>
      <c r="BF105" s="125">
        <f>IF(N105="snížená",J105,0)</f>
        <v>0</v>
      </c>
      <c r="BG105" s="125">
        <f>IF(N105="zákl. přenesená",J105,0)</f>
        <v>0</v>
      </c>
      <c r="BH105" s="125">
        <f>IF(N105="sníž. přenesená",J105,0)</f>
        <v>0</v>
      </c>
      <c r="BI105" s="125">
        <f>IF(N105="nulová",J105,0)</f>
        <v>0</v>
      </c>
      <c r="BJ105" s="14" t="s">
        <v>78</v>
      </c>
      <c r="BK105" s="125">
        <f>ROUND(I105*H105,2)</f>
        <v>0</v>
      </c>
      <c r="BL105" s="14" t="s">
        <v>120</v>
      </c>
      <c r="BM105" s="14" t="s">
        <v>987</v>
      </c>
    </row>
    <row r="106" spans="2:65" s="1" customFormat="1" ht="11.25" x14ac:dyDescent="0.2">
      <c r="B106" s="28"/>
      <c r="D106" s="126" t="s">
        <v>122</v>
      </c>
      <c r="F106" s="127" t="s">
        <v>982</v>
      </c>
      <c r="I106" s="81"/>
      <c r="L106" s="28"/>
      <c r="M106" s="128"/>
      <c r="T106" s="47"/>
      <c r="AT106" s="14" t="s">
        <v>122</v>
      </c>
      <c r="AU106" s="14" t="s">
        <v>80</v>
      </c>
    </row>
    <row r="107" spans="2:65" s="11" customFormat="1" ht="11.25" x14ac:dyDescent="0.2">
      <c r="B107" s="164"/>
      <c r="D107" s="126" t="s">
        <v>231</v>
      </c>
      <c r="E107" s="165" t="s">
        <v>1</v>
      </c>
      <c r="F107" s="166" t="s">
        <v>984</v>
      </c>
      <c r="H107" s="167">
        <v>15</v>
      </c>
      <c r="I107" s="168"/>
      <c r="L107" s="164"/>
      <c r="M107" s="169"/>
      <c r="T107" s="170"/>
      <c r="AT107" s="165" t="s">
        <v>231</v>
      </c>
      <c r="AU107" s="165" t="s">
        <v>80</v>
      </c>
      <c r="AV107" s="11" t="s">
        <v>80</v>
      </c>
      <c r="AW107" s="11" t="s">
        <v>32</v>
      </c>
      <c r="AX107" s="11" t="s">
        <v>78</v>
      </c>
      <c r="AY107" s="165" t="s">
        <v>119</v>
      </c>
    </row>
    <row r="108" spans="2:65" s="1" customFormat="1" ht="16.5" customHeight="1" x14ac:dyDescent="0.2">
      <c r="B108" s="28"/>
      <c r="C108" s="113" t="s">
        <v>169</v>
      </c>
      <c r="D108" s="113" t="s">
        <v>114</v>
      </c>
      <c r="E108" s="114" t="s">
        <v>988</v>
      </c>
      <c r="F108" s="115" t="s">
        <v>989</v>
      </c>
      <c r="G108" s="116" t="s">
        <v>253</v>
      </c>
      <c r="H108" s="117">
        <v>7.5</v>
      </c>
      <c r="I108" s="118"/>
      <c r="J108" s="119">
        <f>ROUND(I108*H108,2)</f>
        <v>0</v>
      </c>
      <c r="K108" s="115" t="s">
        <v>1</v>
      </c>
      <c r="L108" s="120"/>
      <c r="M108" s="121" t="s">
        <v>1</v>
      </c>
      <c r="N108" s="122" t="s">
        <v>41</v>
      </c>
      <c r="P108" s="123">
        <f>O108*H108</f>
        <v>0</v>
      </c>
      <c r="Q108" s="123">
        <v>5.0000000000000001E-4</v>
      </c>
      <c r="R108" s="123">
        <f>Q108*H108</f>
        <v>3.7499999999999999E-3</v>
      </c>
      <c r="S108" s="123">
        <v>0</v>
      </c>
      <c r="T108" s="124">
        <f>S108*H108</f>
        <v>0</v>
      </c>
      <c r="AR108" s="14" t="s">
        <v>118</v>
      </c>
      <c r="AT108" s="14" t="s">
        <v>114</v>
      </c>
      <c r="AU108" s="14" t="s">
        <v>80</v>
      </c>
      <c r="AY108" s="14" t="s">
        <v>119</v>
      </c>
      <c r="BE108" s="125">
        <f>IF(N108="základní",J108,0)</f>
        <v>0</v>
      </c>
      <c r="BF108" s="125">
        <f>IF(N108="snížená",J108,0)</f>
        <v>0</v>
      </c>
      <c r="BG108" s="125">
        <f>IF(N108="zákl. přenesená",J108,0)</f>
        <v>0</v>
      </c>
      <c r="BH108" s="125">
        <f>IF(N108="sníž. přenesená",J108,0)</f>
        <v>0</v>
      </c>
      <c r="BI108" s="125">
        <f>IF(N108="nulová",J108,0)</f>
        <v>0</v>
      </c>
      <c r="BJ108" s="14" t="s">
        <v>78</v>
      </c>
      <c r="BK108" s="125">
        <f>ROUND(I108*H108,2)</f>
        <v>0</v>
      </c>
      <c r="BL108" s="14" t="s">
        <v>120</v>
      </c>
      <c r="BM108" s="14" t="s">
        <v>990</v>
      </c>
    </row>
    <row r="109" spans="2:65" s="1" customFormat="1" ht="11.25" x14ac:dyDescent="0.2">
      <c r="B109" s="28"/>
      <c r="D109" s="126" t="s">
        <v>122</v>
      </c>
      <c r="F109" s="127" t="s">
        <v>982</v>
      </c>
      <c r="I109" s="81"/>
      <c r="L109" s="28"/>
      <c r="M109" s="128"/>
      <c r="T109" s="47"/>
      <c r="AT109" s="14" t="s">
        <v>122</v>
      </c>
      <c r="AU109" s="14" t="s">
        <v>80</v>
      </c>
    </row>
    <row r="110" spans="2:65" s="11" customFormat="1" ht="11.25" x14ac:dyDescent="0.2">
      <c r="B110" s="164"/>
      <c r="D110" s="126" t="s">
        <v>231</v>
      </c>
      <c r="E110" s="165" t="s">
        <v>1</v>
      </c>
      <c r="F110" s="166" t="s">
        <v>991</v>
      </c>
      <c r="H110" s="167">
        <v>7.5</v>
      </c>
      <c r="I110" s="168"/>
      <c r="L110" s="164"/>
      <c r="M110" s="169"/>
      <c r="T110" s="170"/>
      <c r="AT110" s="165" t="s">
        <v>231</v>
      </c>
      <c r="AU110" s="165" t="s">
        <v>80</v>
      </c>
      <c r="AV110" s="11" t="s">
        <v>80</v>
      </c>
      <c r="AW110" s="11" t="s">
        <v>32</v>
      </c>
      <c r="AX110" s="11" t="s">
        <v>78</v>
      </c>
      <c r="AY110" s="165" t="s">
        <v>119</v>
      </c>
    </row>
    <row r="111" spans="2:65" s="1" customFormat="1" ht="16.5" customHeight="1" x14ac:dyDescent="0.2">
      <c r="B111" s="28"/>
      <c r="C111" s="155" t="s">
        <v>8</v>
      </c>
      <c r="D111" s="155" t="s">
        <v>225</v>
      </c>
      <c r="E111" s="156" t="s">
        <v>992</v>
      </c>
      <c r="F111" s="157" t="s">
        <v>993</v>
      </c>
      <c r="G111" s="158" t="s">
        <v>373</v>
      </c>
      <c r="H111" s="159">
        <v>5</v>
      </c>
      <c r="I111" s="160"/>
      <c r="J111" s="161">
        <f>ROUND(I111*H111,2)</f>
        <v>0</v>
      </c>
      <c r="K111" s="157" t="s">
        <v>229</v>
      </c>
      <c r="L111" s="28"/>
      <c r="M111" s="162" t="s">
        <v>1</v>
      </c>
      <c r="N111" s="163" t="s">
        <v>41</v>
      </c>
      <c r="P111" s="123">
        <f>O111*H111</f>
        <v>0</v>
      </c>
      <c r="Q111" s="123">
        <v>0</v>
      </c>
      <c r="R111" s="123">
        <f>Q111*H111</f>
        <v>0</v>
      </c>
      <c r="S111" s="123">
        <v>0</v>
      </c>
      <c r="T111" s="124">
        <f>S111*H111</f>
        <v>0</v>
      </c>
      <c r="AR111" s="14" t="s">
        <v>120</v>
      </c>
      <c r="AT111" s="14" t="s">
        <v>225</v>
      </c>
      <c r="AU111" s="14" t="s">
        <v>80</v>
      </c>
      <c r="AY111" s="14" t="s">
        <v>119</v>
      </c>
      <c r="BE111" s="125">
        <f>IF(N111="základní",J111,0)</f>
        <v>0</v>
      </c>
      <c r="BF111" s="125">
        <f>IF(N111="snížená",J111,0)</f>
        <v>0</v>
      </c>
      <c r="BG111" s="125">
        <f>IF(N111="zákl. přenesená",J111,0)</f>
        <v>0</v>
      </c>
      <c r="BH111" s="125">
        <f>IF(N111="sníž. přenesená",J111,0)</f>
        <v>0</v>
      </c>
      <c r="BI111" s="125">
        <f>IF(N111="nulová",J111,0)</f>
        <v>0</v>
      </c>
      <c r="BJ111" s="14" t="s">
        <v>78</v>
      </c>
      <c r="BK111" s="125">
        <f>ROUND(I111*H111,2)</f>
        <v>0</v>
      </c>
      <c r="BL111" s="14" t="s">
        <v>120</v>
      </c>
      <c r="BM111" s="14" t="s">
        <v>994</v>
      </c>
    </row>
    <row r="112" spans="2:65" s="1" customFormat="1" ht="16.5" customHeight="1" x14ac:dyDescent="0.2">
      <c r="B112" s="28"/>
      <c r="C112" s="155" t="s">
        <v>177</v>
      </c>
      <c r="D112" s="155" t="s">
        <v>225</v>
      </c>
      <c r="E112" s="156" t="s">
        <v>995</v>
      </c>
      <c r="F112" s="157" t="s">
        <v>996</v>
      </c>
      <c r="G112" s="158" t="s">
        <v>373</v>
      </c>
      <c r="H112" s="159">
        <v>5</v>
      </c>
      <c r="I112" s="160"/>
      <c r="J112" s="161">
        <f>ROUND(I112*H112,2)</f>
        <v>0</v>
      </c>
      <c r="K112" s="157" t="s">
        <v>229</v>
      </c>
      <c r="L112" s="28"/>
      <c r="M112" s="162" t="s">
        <v>1</v>
      </c>
      <c r="N112" s="163" t="s">
        <v>41</v>
      </c>
      <c r="P112" s="123">
        <f>O112*H112</f>
        <v>0</v>
      </c>
      <c r="Q112" s="123">
        <v>0</v>
      </c>
      <c r="R112" s="123">
        <f>Q112*H112</f>
        <v>0</v>
      </c>
      <c r="S112" s="123">
        <v>0</v>
      </c>
      <c r="T112" s="124">
        <f>S112*H112</f>
        <v>0</v>
      </c>
      <c r="AR112" s="14" t="s">
        <v>120</v>
      </c>
      <c r="AT112" s="14" t="s">
        <v>225</v>
      </c>
      <c r="AU112" s="14" t="s">
        <v>80</v>
      </c>
      <c r="AY112" s="14" t="s">
        <v>119</v>
      </c>
      <c r="BE112" s="125">
        <f>IF(N112="základní",J112,0)</f>
        <v>0</v>
      </c>
      <c r="BF112" s="125">
        <f>IF(N112="snížená",J112,0)</f>
        <v>0</v>
      </c>
      <c r="BG112" s="125">
        <f>IF(N112="zákl. přenesená",J112,0)</f>
        <v>0</v>
      </c>
      <c r="BH112" s="125">
        <f>IF(N112="sníž. přenesená",J112,0)</f>
        <v>0</v>
      </c>
      <c r="BI112" s="125">
        <f>IF(N112="nulová",J112,0)</f>
        <v>0</v>
      </c>
      <c r="BJ112" s="14" t="s">
        <v>78</v>
      </c>
      <c r="BK112" s="125">
        <f>ROUND(I112*H112,2)</f>
        <v>0</v>
      </c>
      <c r="BL112" s="14" t="s">
        <v>120</v>
      </c>
      <c r="BM112" s="14" t="s">
        <v>997</v>
      </c>
    </row>
    <row r="113" spans="2:65" s="1" customFormat="1" ht="16.5" customHeight="1" x14ac:dyDescent="0.2">
      <c r="B113" s="28"/>
      <c r="C113" s="155" t="s">
        <v>181</v>
      </c>
      <c r="D113" s="155" t="s">
        <v>225</v>
      </c>
      <c r="E113" s="156" t="s">
        <v>998</v>
      </c>
      <c r="F113" s="157" t="s">
        <v>999</v>
      </c>
      <c r="G113" s="158" t="s">
        <v>228</v>
      </c>
      <c r="H113" s="159">
        <v>7.5</v>
      </c>
      <c r="I113" s="160"/>
      <c r="J113" s="161">
        <f>ROUND(I113*H113,2)</f>
        <v>0</v>
      </c>
      <c r="K113" s="157" t="s">
        <v>229</v>
      </c>
      <c r="L113" s="28"/>
      <c r="M113" s="162" t="s">
        <v>1</v>
      </c>
      <c r="N113" s="163" t="s">
        <v>41</v>
      </c>
      <c r="P113" s="123">
        <f>O113*H113</f>
        <v>0</v>
      </c>
      <c r="Q113" s="123">
        <v>0</v>
      </c>
      <c r="R113" s="123">
        <f>Q113*H113</f>
        <v>0</v>
      </c>
      <c r="S113" s="123">
        <v>0</v>
      </c>
      <c r="T113" s="124">
        <f>S113*H113</f>
        <v>0</v>
      </c>
      <c r="AR113" s="14" t="s">
        <v>120</v>
      </c>
      <c r="AT113" s="14" t="s">
        <v>225</v>
      </c>
      <c r="AU113" s="14" t="s">
        <v>80</v>
      </c>
      <c r="AY113" s="14" t="s">
        <v>119</v>
      </c>
      <c r="BE113" s="125">
        <f>IF(N113="základní",J113,0)</f>
        <v>0</v>
      </c>
      <c r="BF113" s="125">
        <f>IF(N113="snížená",J113,0)</f>
        <v>0</v>
      </c>
      <c r="BG113" s="125">
        <f>IF(N113="zákl. přenesená",J113,0)</f>
        <v>0</v>
      </c>
      <c r="BH113" s="125">
        <f>IF(N113="sníž. přenesená",J113,0)</f>
        <v>0</v>
      </c>
      <c r="BI113" s="125">
        <f>IF(N113="nulová",J113,0)</f>
        <v>0</v>
      </c>
      <c r="BJ113" s="14" t="s">
        <v>78</v>
      </c>
      <c r="BK113" s="125">
        <f>ROUND(I113*H113,2)</f>
        <v>0</v>
      </c>
      <c r="BL113" s="14" t="s">
        <v>120</v>
      </c>
      <c r="BM113" s="14" t="s">
        <v>1000</v>
      </c>
    </row>
    <row r="114" spans="2:65" s="11" customFormat="1" ht="11.25" x14ac:dyDescent="0.2">
      <c r="B114" s="164"/>
      <c r="D114" s="126" t="s">
        <v>231</v>
      </c>
      <c r="E114" s="165" t="s">
        <v>1</v>
      </c>
      <c r="F114" s="166" t="s">
        <v>1001</v>
      </c>
      <c r="H114" s="167">
        <v>7.5</v>
      </c>
      <c r="I114" s="168"/>
      <c r="L114" s="164"/>
      <c r="M114" s="169"/>
      <c r="T114" s="170"/>
      <c r="AT114" s="165" t="s">
        <v>231</v>
      </c>
      <c r="AU114" s="165" t="s">
        <v>80</v>
      </c>
      <c r="AV114" s="11" t="s">
        <v>80</v>
      </c>
      <c r="AW114" s="11" t="s">
        <v>32</v>
      </c>
      <c r="AX114" s="11" t="s">
        <v>78</v>
      </c>
      <c r="AY114" s="165" t="s">
        <v>119</v>
      </c>
    </row>
    <row r="115" spans="2:65" s="1" customFormat="1" ht="16.5" customHeight="1" x14ac:dyDescent="0.2">
      <c r="B115" s="28"/>
      <c r="C115" s="113" t="s">
        <v>185</v>
      </c>
      <c r="D115" s="113" t="s">
        <v>114</v>
      </c>
      <c r="E115" s="114" t="s">
        <v>1002</v>
      </c>
      <c r="F115" s="115" t="s">
        <v>1003</v>
      </c>
      <c r="G115" s="116" t="s">
        <v>260</v>
      </c>
      <c r="H115" s="117">
        <v>0.17199999999999999</v>
      </c>
      <c r="I115" s="118"/>
      <c r="J115" s="119">
        <f>ROUND(I115*H115,2)</f>
        <v>0</v>
      </c>
      <c r="K115" s="115" t="s">
        <v>229</v>
      </c>
      <c r="L115" s="120"/>
      <c r="M115" s="121" t="s">
        <v>1</v>
      </c>
      <c r="N115" s="122" t="s">
        <v>41</v>
      </c>
      <c r="P115" s="123">
        <f>O115*H115</f>
        <v>0</v>
      </c>
      <c r="Q115" s="123">
        <v>0.2</v>
      </c>
      <c r="R115" s="123">
        <f>Q115*H115</f>
        <v>3.44E-2</v>
      </c>
      <c r="S115" s="123">
        <v>0</v>
      </c>
      <c r="T115" s="124">
        <f>S115*H115</f>
        <v>0</v>
      </c>
      <c r="AR115" s="14" t="s">
        <v>118</v>
      </c>
      <c r="AT115" s="14" t="s">
        <v>114</v>
      </c>
      <c r="AU115" s="14" t="s">
        <v>80</v>
      </c>
      <c r="AY115" s="14" t="s">
        <v>119</v>
      </c>
      <c r="BE115" s="125">
        <f>IF(N115="základní",J115,0)</f>
        <v>0</v>
      </c>
      <c r="BF115" s="125">
        <f>IF(N115="snížená",J115,0)</f>
        <v>0</v>
      </c>
      <c r="BG115" s="125">
        <f>IF(N115="zákl. přenesená",J115,0)</f>
        <v>0</v>
      </c>
      <c r="BH115" s="125">
        <f>IF(N115="sníž. přenesená",J115,0)</f>
        <v>0</v>
      </c>
      <c r="BI115" s="125">
        <f>IF(N115="nulová",J115,0)</f>
        <v>0</v>
      </c>
      <c r="BJ115" s="14" t="s">
        <v>78</v>
      </c>
      <c r="BK115" s="125">
        <f>ROUND(I115*H115,2)</f>
        <v>0</v>
      </c>
      <c r="BL115" s="14" t="s">
        <v>120</v>
      </c>
      <c r="BM115" s="14" t="s">
        <v>1004</v>
      </c>
    </row>
    <row r="116" spans="2:65" s="11" customFormat="1" ht="11.25" x14ac:dyDescent="0.2">
      <c r="B116" s="164"/>
      <c r="D116" s="126" t="s">
        <v>231</v>
      </c>
      <c r="F116" s="166" t="s">
        <v>1005</v>
      </c>
      <c r="H116" s="167">
        <v>0.17199999999999999</v>
      </c>
      <c r="I116" s="168"/>
      <c r="L116" s="164"/>
      <c r="M116" s="169"/>
      <c r="T116" s="170"/>
      <c r="AT116" s="165" t="s">
        <v>231</v>
      </c>
      <c r="AU116" s="165" t="s">
        <v>80</v>
      </c>
      <c r="AV116" s="11" t="s">
        <v>80</v>
      </c>
      <c r="AW116" s="11" t="s">
        <v>4</v>
      </c>
      <c r="AX116" s="11" t="s">
        <v>78</v>
      </c>
      <c r="AY116" s="165" t="s">
        <v>119</v>
      </c>
    </row>
    <row r="117" spans="2:65" s="1" customFormat="1" ht="16.5" customHeight="1" x14ac:dyDescent="0.2">
      <c r="B117" s="28"/>
      <c r="C117" s="155" t="s">
        <v>189</v>
      </c>
      <c r="D117" s="155" t="s">
        <v>225</v>
      </c>
      <c r="E117" s="156" t="s">
        <v>1006</v>
      </c>
      <c r="F117" s="157" t="s">
        <v>1007</v>
      </c>
      <c r="G117" s="158" t="s">
        <v>298</v>
      </c>
      <c r="H117" s="159">
        <v>0.25</v>
      </c>
      <c r="I117" s="160"/>
      <c r="J117" s="161">
        <f>ROUND(I117*H117,2)</f>
        <v>0</v>
      </c>
      <c r="K117" s="157" t="s">
        <v>229</v>
      </c>
      <c r="L117" s="28"/>
      <c r="M117" s="162" t="s">
        <v>1</v>
      </c>
      <c r="N117" s="163" t="s">
        <v>41</v>
      </c>
      <c r="P117" s="123">
        <f>O117*H117</f>
        <v>0</v>
      </c>
      <c r="Q117" s="123">
        <v>0</v>
      </c>
      <c r="R117" s="123">
        <f>Q117*H117</f>
        <v>0</v>
      </c>
      <c r="S117" s="123">
        <v>0</v>
      </c>
      <c r="T117" s="124">
        <f>S117*H117</f>
        <v>0</v>
      </c>
      <c r="AR117" s="14" t="s">
        <v>120</v>
      </c>
      <c r="AT117" s="14" t="s">
        <v>225</v>
      </c>
      <c r="AU117" s="14" t="s">
        <v>80</v>
      </c>
      <c r="AY117" s="14" t="s">
        <v>119</v>
      </c>
      <c r="BE117" s="125">
        <f>IF(N117="základní",J117,0)</f>
        <v>0</v>
      </c>
      <c r="BF117" s="125">
        <f>IF(N117="snížená",J117,0)</f>
        <v>0</v>
      </c>
      <c r="BG117" s="125">
        <f>IF(N117="zákl. přenesená",J117,0)</f>
        <v>0</v>
      </c>
      <c r="BH117" s="125">
        <f>IF(N117="sníž. přenesená",J117,0)</f>
        <v>0</v>
      </c>
      <c r="BI117" s="125">
        <f>IF(N117="nulová",J117,0)</f>
        <v>0</v>
      </c>
      <c r="BJ117" s="14" t="s">
        <v>78</v>
      </c>
      <c r="BK117" s="125">
        <f>ROUND(I117*H117,2)</f>
        <v>0</v>
      </c>
      <c r="BL117" s="14" t="s">
        <v>120</v>
      </c>
      <c r="BM117" s="14" t="s">
        <v>1008</v>
      </c>
    </row>
    <row r="118" spans="2:65" s="1" customFormat="1" ht="11.25" x14ac:dyDescent="0.2">
      <c r="B118" s="28"/>
      <c r="D118" s="126" t="s">
        <v>122</v>
      </c>
      <c r="F118" s="127" t="s">
        <v>1007</v>
      </c>
      <c r="I118" s="81"/>
      <c r="L118" s="28"/>
      <c r="M118" s="128"/>
      <c r="T118" s="47"/>
      <c r="AT118" s="14" t="s">
        <v>122</v>
      </c>
      <c r="AU118" s="14" t="s">
        <v>80</v>
      </c>
    </row>
    <row r="119" spans="2:65" s="11" customFormat="1" ht="11.25" x14ac:dyDescent="0.2">
      <c r="B119" s="164"/>
      <c r="D119" s="126" t="s">
        <v>231</v>
      </c>
      <c r="E119" s="165" t="s">
        <v>1</v>
      </c>
      <c r="F119" s="166" t="s">
        <v>1009</v>
      </c>
      <c r="H119" s="167">
        <v>0.25</v>
      </c>
      <c r="I119" s="168"/>
      <c r="L119" s="164"/>
      <c r="M119" s="169"/>
      <c r="T119" s="170"/>
      <c r="AT119" s="165" t="s">
        <v>231</v>
      </c>
      <c r="AU119" s="165" t="s">
        <v>80</v>
      </c>
      <c r="AV119" s="11" t="s">
        <v>80</v>
      </c>
      <c r="AW119" s="11" t="s">
        <v>32</v>
      </c>
      <c r="AX119" s="11" t="s">
        <v>78</v>
      </c>
      <c r="AY119" s="165" t="s">
        <v>119</v>
      </c>
    </row>
    <row r="120" spans="2:65" s="1" customFormat="1" ht="16.5" customHeight="1" x14ac:dyDescent="0.2">
      <c r="B120" s="28"/>
      <c r="C120" s="113" t="s">
        <v>193</v>
      </c>
      <c r="D120" s="113" t="s">
        <v>114</v>
      </c>
      <c r="E120" s="114" t="s">
        <v>1010</v>
      </c>
      <c r="F120" s="115" t="s">
        <v>1011</v>
      </c>
      <c r="G120" s="116" t="s">
        <v>373</v>
      </c>
      <c r="H120" s="117">
        <v>25</v>
      </c>
      <c r="I120" s="118"/>
      <c r="J120" s="119">
        <f>ROUND(I120*H120,2)</f>
        <v>0</v>
      </c>
      <c r="K120" s="115" t="s">
        <v>1</v>
      </c>
      <c r="L120" s="120"/>
      <c r="M120" s="121" t="s">
        <v>1</v>
      </c>
      <c r="N120" s="122" t="s">
        <v>41</v>
      </c>
      <c r="P120" s="123">
        <f>O120*H120</f>
        <v>0</v>
      </c>
      <c r="Q120" s="123">
        <v>1E-3</v>
      </c>
      <c r="R120" s="123">
        <f>Q120*H120</f>
        <v>2.5000000000000001E-2</v>
      </c>
      <c r="S120" s="123">
        <v>0</v>
      </c>
      <c r="T120" s="124">
        <f>S120*H120</f>
        <v>0</v>
      </c>
      <c r="AR120" s="14" t="s">
        <v>118</v>
      </c>
      <c r="AT120" s="14" t="s">
        <v>114</v>
      </c>
      <c r="AU120" s="14" t="s">
        <v>80</v>
      </c>
      <c r="AY120" s="14" t="s">
        <v>119</v>
      </c>
      <c r="BE120" s="125">
        <f>IF(N120="základní",J120,0)</f>
        <v>0</v>
      </c>
      <c r="BF120" s="125">
        <f>IF(N120="snížená",J120,0)</f>
        <v>0</v>
      </c>
      <c r="BG120" s="125">
        <f>IF(N120="zákl. přenesená",J120,0)</f>
        <v>0</v>
      </c>
      <c r="BH120" s="125">
        <f>IF(N120="sníž. přenesená",J120,0)</f>
        <v>0</v>
      </c>
      <c r="BI120" s="125">
        <f>IF(N120="nulová",J120,0)</f>
        <v>0</v>
      </c>
      <c r="BJ120" s="14" t="s">
        <v>78</v>
      </c>
      <c r="BK120" s="125">
        <f>ROUND(I120*H120,2)</f>
        <v>0</v>
      </c>
      <c r="BL120" s="14" t="s">
        <v>120</v>
      </c>
      <c r="BM120" s="14" t="s">
        <v>1012</v>
      </c>
    </row>
    <row r="121" spans="2:65" s="1" customFormat="1" ht="16.5" customHeight="1" x14ac:dyDescent="0.2">
      <c r="B121" s="28"/>
      <c r="C121" s="155" t="s">
        <v>7</v>
      </c>
      <c r="D121" s="155" t="s">
        <v>225</v>
      </c>
      <c r="E121" s="156" t="s">
        <v>1013</v>
      </c>
      <c r="F121" s="157" t="s">
        <v>1014</v>
      </c>
      <c r="G121" s="158" t="s">
        <v>260</v>
      </c>
      <c r="H121" s="159">
        <v>0.5</v>
      </c>
      <c r="I121" s="160"/>
      <c r="J121" s="161">
        <f>ROUND(I121*H121,2)</f>
        <v>0</v>
      </c>
      <c r="K121" s="157" t="s">
        <v>229</v>
      </c>
      <c r="L121" s="28"/>
      <c r="M121" s="162" t="s">
        <v>1</v>
      </c>
      <c r="N121" s="163" t="s">
        <v>41</v>
      </c>
      <c r="P121" s="123">
        <f>O121*H121</f>
        <v>0</v>
      </c>
      <c r="Q121" s="123">
        <v>0</v>
      </c>
      <c r="R121" s="123">
        <f>Q121*H121</f>
        <v>0</v>
      </c>
      <c r="S121" s="123">
        <v>0</v>
      </c>
      <c r="T121" s="124">
        <f>S121*H121</f>
        <v>0</v>
      </c>
      <c r="AR121" s="14" t="s">
        <v>120</v>
      </c>
      <c r="AT121" s="14" t="s">
        <v>225</v>
      </c>
      <c r="AU121" s="14" t="s">
        <v>80</v>
      </c>
      <c r="AY121" s="14" t="s">
        <v>119</v>
      </c>
      <c r="BE121" s="125">
        <f>IF(N121="základní",J121,0)</f>
        <v>0</v>
      </c>
      <c r="BF121" s="125">
        <f>IF(N121="snížená",J121,0)</f>
        <v>0</v>
      </c>
      <c r="BG121" s="125">
        <f>IF(N121="zákl. přenesená",J121,0)</f>
        <v>0</v>
      </c>
      <c r="BH121" s="125">
        <f>IF(N121="sníž. přenesená",J121,0)</f>
        <v>0</v>
      </c>
      <c r="BI121" s="125">
        <f>IF(N121="nulová",J121,0)</f>
        <v>0</v>
      </c>
      <c r="BJ121" s="14" t="s">
        <v>78</v>
      </c>
      <c r="BK121" s="125">
        <f>ROUND(I121*H121,2)</f>
        <v>0</v>
      </c>
      <c r="BL121" s="14" t="s">
        <v>120</v>
      </c>
      <c r="BM121" s="14" t="s">
        <v>1015</v>
      </c>
    </row>
    <row r="122" spans="2:65" s="1" customFormat="1" ht="11.25" x14ac:dyDescent="0.2">
      <c r="B122" s="28"/>
      <c r="D122" s="126" t="s">
        <v>122</v>
      </c>
      <c r="F122" s="127" t="s">
        <v>1014</v>
      </c>
      <c r="I122" s="81"/>
      <c r="L122" s="28"/>
      <c r="M122" s="128"/>
      <c r="T122" s="47"/>
      <c r="AT122" s="14" t="s">
        <v>122</v>
      </c>
      <c r="AU122" s="14" t="s">
        <v>80</v>
      </c>
    </row>
    <row r="123" spans="2:65" s="11" customFormat="1" ht="11.25" x14ac:dyDescent="0.2">
      <c r="B123" s="164"/>
      <c r="D123" s="126" t="s">
        <v>231</v>
      </c>
      <c r="E123" s="165" t="s">
        <v>1</v>
      </c>
      <c r="F123" s="166" t="s">
        <v>1016</v>
      </c>
      <c r="H123" s="167">
        <v>0.5</v>
      </c>
      <c r="I123" s="168"/>
      <c r="L123" s="164"/>
      <c r="M123" s="169"/>
      <c r="T123" s="170"/>
      <c r="AT123" s="165" t="s">
        <v>231</v>
      </c>
      <c r="AU123" s="165" t="s">
        <v>80</v>
      </c>
      <c r="AV123" s="11" t="s">
        <v>80</v>
      </c>
      <c r="AW123" s="11" t="s">
        <v>32</v>
      </c>
      <c r="AX123" s="11" t="s">
        <v>78</v>
      </c>
      <c r="AY123" s="165" t="s">
        <v>119</v>
      </c>
    </row>
    <row r="124" spans="2:65" s="1" customFormat="1" ht="16.5" customHeight="1" x14ac:dyDescent="0.2">
      <c r="B124" s="28"/>
      <c r="C124" s="155" t="s">
        <v>330</v>
      </c>
      <c r="D124" s="155" t="s">
        <v>225</v>
      </c>
      <c r="E124" s="156" t="s">
        <v>1017</v>
      </c>
      <c r="F124" s="157" t="s">
        <v>1018</v>
      </c>
      <c r="G124" s="158" t="s">
        <v>260</v>
      </c>
      <c r="H124" s="159">
        <v>0.5</v>
      </c>
      <c r="I124" s="160"/>
      <c r="J124" s="161">
        <f>ROUND(I124*H124,2)</f>
        <v>0</v>
      </c>
      <c r="K124" s="157" t="s">
        <v>229</v>
      </c>
      <c r="L124" s="28"/>
      <c r="M124" s="162" t="s">
        <v>1</v>
      </c>
      <c r="N124" s="163" t="s">
        <v>41</v>
      </c>
      <c r="P124" s="123">
        <f>O124*H124</f>
        <v>0</v>
      </c>
      <c r="Q124" s="123">
        <v>0</v>
      </c>
      <c r="R124" s="123">
        <f>Q124*H124</f>
        <v>0</v>
      </c>
      <c r="S124" s="123">
        <v>0</v>
      </c>
      <c r="T124" s="124">
        <f>S124*H124</f>
        <v>0</v>
      </c>
      <c r="AR124" s="14" t="s">
        <v>120</v>
      </c>
      <c r="AT124" s="14" t="s">
        <v>225</v>
      </c>
      <c r="AU124" s="14" t="s">
        <v>80</v>
      </c>
      <c r="AY124" s="14" t="s">
        <v>119</v>
      </c>
      <c r="BE124" s="125">
        <f>IF(N124="základní",J124,0)</f>
        <v>0</v>
      </c>
      <c r="BF124" s="125">
        <f>IF(N124="snížená",J124,0)</f>
        <v>0</v>
      </c>
      <c r="BG124" s="125">
        <f>IF(N124="zákl. přenesená",J124,0)</f>
        <v>0</v>
      </c>
      <c r="BH124" s="125">
        <f>IF(N124="sníž. přenesená",J124,0)</f>
        <v>0</v>
      </c>
      <c r="BI124" s="125">
        <f>IF(N124="nulová",J124,0)</f>
        <v>0</v>
      </c>
      <c r="BJ124" s="14" t="s">
        <v>78</v>
      </c>
      <c r="BK124" s="125">
        <f>ROUND(I124*H124,2)</f>
        <v>0</v>
      </c>
      <c r="BL124" s="14" t="s">
        <v>120</v>
      </c>
      <c r="BM124" s="14" t="s">
        <v>1019</v>
      </c>
    </row>
    <row r="125" spans="2:65" s="1" customFormat="1" ht="16.5" customHeight="1" x14ac:dyDescent="0.2">
      <c r="B125" s="28"/>
      <c r="C125" s="155" t="s">
        <v>335</v>
      </c>
      <c r="D125" s="155" t="s">
        <v>225</v>
      </c>
      <c r="E125" s="156" t="s">
        <v>1020</v>
      </c>
      <c r="F125" s="157" t="s">
        <v>1021</v>
      </c>
      <c r="G125" s="158" t="s">
        <v>260</v>
      </c>
      <c r="H125" s="159">
        <v>4.5</v>
      </c>
      <c r="I125" s="160"/>
      <c r="J125" s="161">
        <f>ROUND(I125*H125,2)</f>
        <v>0</v>
      </c>
      <c r="K125" s="157" t="s">
        <v>229</v>
      </c>
      <c r="L125" s="28"/>
      <c r="M125" s="162" t="s">
        <v>1</v>
      </c>
      <c r="N125" s="163" t="s">
        <v>41</v>
      </c>
      <c r="P125" s="123">
        <f>O125*H125</f>
        <v>0</v>
      </c>
      <c r="Q125" s="123">
        <v>0</v>
      </c>
      <c r="R125" s="123">
        <f>Q125*H125</f>
        <v>0</v>
      </c>
      <c r="S125" s="123">
        <v>0</v>
      </c>
      <c r="T125" s="124">
        <f>S125*H125</f>
        <v>0</v>
      </c>
      <c r="AR125" s="14" t="s">
        <v>120</v>
      </c>
      <c r="AT125" s="14" t="s">
        <v>225</v>
      </c>
      <c r="AU125" s="14" t="s">
        <v>80</v>
      </c>
      <c r="AY125" s="14" t="s">
        <v>119</v>
      </c>
      <c r="BE125" s="125">
        <f>IF(N125="základní",J125,0)</f>
        <v>0</v>
      </c>
      <c r="BF125" s="125">
        <f>IF(N125="snížená",J125,0)</f>
        <v>0</v>
      </c>
      <c r="BG125" s="125">
        <f>IF(N125="zákl. přenesená",J125,0)</f>
        <v>0</v>
      </c>
      <c r="BH125" s="125">
        <f>IF(N125="sníž. přenesená",J125,0)</f>
        <v>0</v>
      </c>
      <c r="BI125" s="125">
        <f>IF(N125="nulová",J125,0)</f>
        <v>0</v>
      </c>
      <c r="BJ125" s="14" t="s">
        <v>78</v>
      </c>
      <c r="BK125" s="125">
        <f>ROUND(I125*H125,2)</f>
        <v>0</v>
      </c>
      <c r="BL125" s="14" t="s">
        <v>120</v>
      </c>
      <c r="BM125" s="14" t="s">
        <v>1022</v>
      </c>
    </row>
    <row r="126" spans="2:65" s="1" customFormat="1" ht="11.25" x14ac:dyDescent="0.2">
      <c r="B126" s="28"/>
      <c r="D126" s="126" t="s">
        <v>122</v>
      </c>
      <c r="F126" s="127" t="s">
        <v>1021</v>
      </c>
      <c r="I126" s="81"/>
      <c r="L126" s="28"/>
      <c r="M126" s="128"/>
      <c r="T126" s="47"/>
      <c r="AT126" s="14" t="s">
        <v>122</v>
      </c>
      <c r="AU126" s="14" t="s">
        <v>80</v>
      </c>
    </row>
    <row r="127" spans="2:65" s="11" customFormat="1" ht="11.25" x14ac:dyDescent="0.2">
      <c r="B127" s="164"/>
      <c r="D127" s="126" t="s">
        <v>231</v>
      </c>
      <c r="E127" s="165" t="s">
        <v>1</v>
      </c>
      <c r="F127" s="166" t="s">
        <v>1023</v>
      </c>
      <c r="H127" s="167">
        <v>4.5</v>
      </c>
      <c r="I127" s="168"/>
      <c r="L127" s="164"/>
      <c r="M127" s="169"/>
      <c r="T127" s="170"/>
      <c r="AT127" s="165" t="s">
        <v>231</v>
      </c>
      <c r="AU127" s="165" t="s">
        <v>80</v>
      </c>
      <c r="AV127" s="11" t="s">
        <v>80</v>
      </c>
      <c r="AW127" s="11" t="s">
        <v>32</v>
      </c>
      <c r="AX127" s="11" t="s">
        <v>78</v>
      </c>
      <c r="AY127" s="165" t="s">
        <v>119</v>
      </c>
    </row>
    <row r="128" spans="2:65" s="1" customFormat="1" ht="16.5" customHeight="1" x14ac:dyDescent="0.2">
      <c r="B128" s="28"/>
      <c r="C128" s="113" t="s">
        <v>343</v>
      </c>
      <c r="D128" s="113" t="s">
        <v>114</v>
      </c>
      <c r="E128" s="114" t="s">
        <v>1024</v>
      </c>
      <c r="F128" s="115" t="s">
        <v>1025</v>
      </c>
      <c r="G128" s="116" t="s">
        <v>260</v>
      </c>
      <c r="H128" s="117">
        <v>0.5</v>
      </c>
      <c r="I128" s="118"/>
      <c r="J128" s="119">
        <f>ROUND(I128*H128,2)</f>
        <v>0</v>
      </c>
      <c r="K128" s="115" t="s">
        <v>1</v>
      </c>
      <c r="L128" s="120"/>
      <c r="M128" s="121" t="s">
        <v>1</v>
      </c>
      <c r="N128" s="122" t="s">
        <v>41</v>
      </c>
      <c r="P128" s="123">
        <f>O128*H128</f>
        <v>0</v>
      </c>
      <c r="Q128" s="123">
        <v>1</v>
      </c>
      <c r="R128" s="123">
        <f>Q128*H128</f>
        <v>0.5</v>
      </c>
      <c r="S128" s="123">
        <v>0</v>
      </c>
      <c r="T128" s="124">
        <f>S128*H128</f>
        <v>0</v>
      </c>
      <c r="AR128" s="14" t="s">
        <v>118</v>
      </c>
      <c r="AT128" s="14" t="s">
        <v>114</v>
      </c>
      <c r="AU128" s="14" t="s">
        <v>80</v>
      </c>
      <c r="AY128" s="14" t="s">
        <v>119</v>
      </c>
      <c r="BE128" s="125">
        <f>IF(N128="základní",J128,0)</f>
        <v>0</v>
      </c>
      <c r="BF128" s="125">
        <f>IF(N128="snížená",J128,0)</f>
        <v>0</v>
      </c>
      <c r="BG128" s="125">
        <f>IF(N128="zákl. přenesená",J128,0)</f>
        <v>0</v>
      </c>
      <c r="BH128" s="125">
        <f>IF(N128="sníž. přenesená",J128,0)</f>
        <v>0</v>
      </c>
      <c r="BI128" s="125">
        <f>IF(N128="nulová",J128,0)</f>
        <v>0</v>
      </c>
      <c r="BJ128" s="14" t="s">
        <v>78</v>
      </c>
      <c r="BK128" s="125">
        <f>ROUND(I128*H128,2)</f>
        <v>0</v>
      </c>
      <c r="BL128" s="14" t="s">
        <v>120</v>
      </c>
      <c r="BM128" s="14" t="s">
        <v>1026</v>
      </c>
    </row>
    <row r="129" spans="2:65" s="1" customFormat="1" ht="11.25" x14ac:dyDescent="0.2">
      <c r="B129" s="28"/>
      <c r="D129" s="126" t="s">
        <v>122</v>
      </c>
      <c r="F129" s="127" t="s">
        <v>982</v>
      </c>
      <c r="I129" s="81"/>
      <c r="L129" s="28"/>
      <c r="M129" s="128"/>
      <c r="T129" s="47"/>
      <c r="AT129" s="14" t="s">
        <v>122</v>
      </c>
      <c r="AU129" s="14" t="s">
        <v>80</v>
      </c>
    </row>
    <row r="130" spans="2:65" s="1" customFormat="1" ht="16.5" customHeight="1" x14ac:dyDescent="0.2">
      <c r="B130" s="28"/>
      <c r="C130" s="155" t="s">
        <v>348</v>
      </c>
      <c r="D130" s="155" t="s">
        <v>225</v>
      </c>
      <c r="E130" s="156" t="s">
        <v>1027</v>
      </c>
      <c r="F130" s="157" t="s">
        <v>1028</v>
      </c>
      <c r="G130" s="158" t="s">
        <v>253</v>
      </c>
      <c r="H130" s="159">
        <v>22.5</v>
      </c>
      <c r="I130" s="160"/>
      <c r="J130" s="161">
        <f>ROUND(I130*H130,2)</f>
        <v>0</v>
      </c>
      <c r="K130" s="157" t="s">
        <v>229</v>
      </c>
      <c r="L130" s="28"/>
      <c r="M130" s="162" t="s">
        <v>1</v>
      </c>
      <c r="N130" s="163" t="s">
        <v>41</v>
      </c>
      <c r="P130" s="123">
        <f>O130*H130</f>
        <v>0</v>
      </c>
      <c r="Q130" s="123">
        <v>0</v>
      </c>
      <c r="R130" s="123">
        <f>Q130*H130</f>
        <v>0</v>
      </c>
      <c r="S130" s="123">
        <v>0</v>
      </c>
      <c r="T130" s="124">
        <f>S130*H130</f>
        <v>0</v>
      </c>
      <c r="AR130" s="14" t="s">
        <v>120</v>
      </c>
      <c r="AT130" s="14" t="s">
        <v>225</v>
      </c>
      <c r="AU130" s="14" t="s">
        <v>80</v>
      </c>
      <c r="AY130" s="14" t="s">
        <v>119</v>
      </c>
      <c r="BE130" s="125">
        <f>IF(N130="základní",J130,0)</f>
        <v>0</v>
      </c>
      <c r="BF130" s="125">
        <f>IF(N130="snížená",J130,0)</f>
        <v>0</v>
      </c>
      <c r="BG130" s="125">
        <f>IF(N130="zákl. přenesená",J130,0)</f>
        <v>0</v>
      </c>
      <c r="BH130" s="125">
        <f>IF(N130="sníž. přenesená",J130,0)</f>
        <v>0</v>
      </c>
      <c r="BI130" s="125">
        <f>IF(N130="nulová",J130,0)</f>
        <v>0</v>
      </c>
      <c r="BJ130" s="14" t="s">
        <v>78</v>
      </c>
      <c r="BK130" s="125">
        <f>ROUND(I130*H130,2)</f>
        <v>0</v>
      </c>
      <c r="BL130" s="14" t="s">
        <v>120</v>
      </c>
      <c r="BM130" s="14" t="s">
        <v>1029</v>
      </c>
    </row>
    <row r="131" spans="2:65" s="11" customFormat="1" ht="11.25" x14ac:dyDescent="0.2">
      <c r="B131" s="164"/>
      <c r="D131" s="126" t="s">
        <v>231</v>
      </c>
      <c r="E131" s="165" t="s">
        <v>1</v>
      </c>
      <c r="F131" s="166" t="s">
        <v>1030</v>
      </c>
      <c r="H131" s="167">
        <v>22.5</v>
      </c>
      <c r="I131" s="168"/>
      <c r="L131" s="164"/>
      <c r="M131" s="169"/>
      <c r="T131" s="170"/>
      <c r="AT131" s="165" t="s">
        <v>231</v>
      </c>
      <c r="AU131" s="165" t="s">
        <v>80</v>
      </c>
      <c r="AV131" s="11" t="s">
        <v>80</v>
      </c>
      <c r="AW131" s="11" t="s">
        <v>32</v>
      </c>
      <c r="AX131" s="11" t="s">
        <v>78</v>
      </c>
      <c r="AY131" s="165" t="s">
        <v>119</v>
      </c>
    </row>
    <row r="132" spans="2:65" s="1" customFormat="1" ht="16.5" customHeight="1" x14ac:dyDescent="0.2">
      <c r="B132" s="28"/>
      <c r="C132" s="155" t="s">
        <v>352</v>
      </c>
      <c r="D132" s="155" t="s">
        <v>225</v>
      </c>
      <c r="E132" s="156" t="s">
        <v>1031</v>
      </c>
      <c r="F132" s="157" t="s">
        <v>1032</v>
      </c>
      <c r="G132" s="158" t="s">
        <v>253</v>
      </c>
      <c r="H132" s="159">
        <v>22.5</v>
      </c>
      <c r="I132" s="160"/>
      <c r="J132" s="161">
        <f>ROUND(I132*H132,2)</f>
        <v>0</v>
      </c>
      <c r="K132" s="157" t="s">
        <v>229</v>
      </c>
      <c r="L132" s="28"/>
      <c r="M132" s="162" t="s">
        <v>1</v>
      </c>
      <c r="N132" s="163" t="s">
        <v>41</v>
      </c>
      <c r="P132" s="123">
        <f>O132*H132</f>
        <v>0</v>
      </c>
      <c r="Q132" s="123">
        <v>0</v>
      </c>
      <c r="R132" s="123">
        <f>Q132*H132</f>
        <v>0</v>
      </c>
      <c r="S132" s="123">
        <v>0</v>
      </c>
      <c r="T132" s="124">
        <f>S132*H132</f>
        <v>0</v>
      </c>
      <c r="AR132" s="14" t="s">
        <v>120</v>
      </c>
      <c r="AT132" s="14" t="s">
        <v>225</v>
      </c>
      <c r="AU132" s="14" t="s">
        <v>80</v>
      </c>
      <c r="AY132" s="14" t="s">
        <v>119</v>
      </c>
      <c r="BE132" s="125">
        <f>IF(N132="základní",J132,0)</f>
        <v>0</v>
      </c>
      <c r="BF132" s="125">
        <f>IF(N132="snížená",J132,0)</f>
        <v>0</v>
      </c>
      <c r="BG132" s="125">
        <f>IF(N132="zákl. přenesená",J132,0)</f>
        <v>0</v>
      </c>
      <c r="BH132" s="125">
        <f>IF(N132="sníž. přenesená",J132,0)</f>
        <v>0</v>
      </c>
      <c r="BI132" s="125">
        <f>IF(N132="nulová",J132,0)</f>
        <v>0</v>
      </c>
      <c r="BJ132" s="14" t="s">
        <v>78</v>
      </c>
      <c r="BK132" s="125">
        <f>ROUND(I132*H132,2)</f>
        <v>0</v>
      </c>
      <c r="BL132" s="14" t="s">
        <v>120</v>
      </c>
      <c r="BM132" s="14" t="s">
        <v>1033</v>
      </c>
    </row>
    <row r="133" spans="2:65" s="11" customFormat="1" ht="11.25" x14ac:dyDescent="0.2">
      <c r="B133" s="164"/>
      <c r="D133" s="126" t="s">
        <v>231</v>
      </c>
      <c r="E133" s="165" t="s">
        <v>1</v>
      </c>
      <c r="F133" s="166" t="s">
        <v>1034</v>
      </c>
      <c r="H133" s="167">
        <v>22.5</v>
      </c>
      <c r="I133" s="168"/>
      <c r="L133" s="164"/>
      <c r="M133" s="169"/>
      <c r="T133" s="170"/>
      <c r="AT133" s="165" t="s">
        <v>231</v>
      </c>
      <c r="AU133" s="165" t="s">
        <v>80</v>
      </c>
      <c r="AV133" s="11" t="s">
        <v>80</v>
      </c>
      <c r="AW133" s="11" t="s">
        <v>32</v>
      </c>
      <c r="AX133" s="11" t="s">
        <v>78</v>
      </c>
      <c r="AY133" s="165" t="s">
        <v>119</v>
      </c>
    </row>
    <row r="134" spans="2:65" s="1" customFormat="1" ht="16.5" customHeight="1" x14ac:dyDescent="0.2">
      <c r="B134" s="28"/>
      <c r="C134" s="155" t="s">
        <v>356</v>
      </c>
      <c r="D134" s="155" t="s">
        <v>225</v>
      </c>
      <c r="E134" s="156" t="s">
        <v>1035</v>
      </c>
      <c r="F134" s="157" t="s">
        <v>1036</v>
      </c>
      <c r="G134" s="158" t="s">
        <v>253</v>
      </c>
      <c r="H134" s="159">
        <v>22.5</v>
      </c>
      <c r="I134" s="160"/>
      <c r="J134" s="161">
        <f>ROUND(I134*H134,2)</f>
        <v>0</v>
      </c>
      <c r="K134" s="157" t="s">
        <v>229</v>
      </c>
      <c r="L134" s="28"/>
      <c r="M134" s="162" t="s">
        <v>1</v>
      </c>
      <c r="N134" s="163" t="s">
        <v>41</v>
      </c>
      <c r="P134" s="123">
        <f>O134*H134</f>
        <v>0</v>
      </c>
      <c r="Q134" s="123">
        <v>0</v>
      </c>
      <c r="R134" s="123">
        <f>Q134*H134</f>
        <v>0</v>
      </c>
      <c r="S134" s="123">
        <v>0</v>
      </c>
      <c r="T134" s="124">
        <f>S134*H134</f>
        <v>0</v>
      </c>
      <c r="AR134" s="14" t="s">
        <v>120</v>
      </c>
      <c r="AT134" s="14" t="s">
        <v>225</v>
      </c>
      <c r="AU134" s="14" t="s">
        <v>80</v>
      </c>
      <c r="AY134" s="14" t="s">
        <v>119</v>
      </c>
      <c r="BE134" s="125">
        <f>IF(N134="základní",J134,0)</f>
        <v>0</v>
      </c>
      <c r="BF134" s="125">
        <f>IF(N134="snížená",J134,0)</f>
        <v>0</v>
      </c>
      <c r="BG134" s="125">
        <f>IF(N134="zákl. přenesená",J134,0)</f>
        <v>0</v>
      </c>
      <c r="BH134" s="125">
        <f>IF(N134="sníž. přenesená",J134,0)</f>
        <v>0</v>
      </c>
      <c r="BI134" s="125">
        <f>IF(N134="nulová",J134,0)</f>
        <v>0</v>
      </c>
      <c r="BJ134" s="14" t="s">
        <v>78</v>
      </c>
      <c r="BK134" s="125">
        <f>ROUND(I134*H134,2)</f>
        <v>0</v>
      </c>
      <c r="BL134" s="14" t="s">
        <v>120</v>
      </c>
      <c r="BM134" s="14" t="s">
        <v>1037</v>
      </c>
    </row>
    <row r="135" spans="2:65" s="11" customFormat="1" ht="11.25" x14ac:dyDescent="0.2">
      <c r="B135" s="164"/>
      <c r="D135" s="126" t="s">
        <v>231</v>
      </c>
      <c r="E135" s="165" t="s">
        <v>1</v>
      </c>
      <c r="F135" s="166" t="s">
        <v>1030</v>
      </c>
      <c r="H135" s="167">
        <v>22.5</v>
      </c>
      <c r="I135" s="168"/>
      <c r="L135" s="164"/>
      <c r="M135" s="169"/>
      <c r="T135" s="170"/>
      <c r="AT135" s="165" t="s">
        <v>231</v>
      </c>
      <c r="AU135" s="165" t="s">
        <v>80</v>
      </c>
      <c r="AV135" s="11" t="s">
        <v>80</v>
      </c>
      <c r="AW135" s="11" t="s">
        <v>32</v>
      </c>
      <c r="AX135" s="11" t="s">
        <v>78</v>
      </c>
      <c r="AY135" s="165" t="s">
        <v>119</v>
      </c>
    </row>
    <row r="136" spans="2:65" s="1" customFormat="1" ht="16.5" customHeight="1" x14ac:dyDescent="0.2">
      <c r="B136" s="28"/>
      <c r="C136" s="113" t="s">
        <v>360</v>
      </c>
      <c r="D136" s="113" t="s">
        <v>114</v>
      </c>
      <c r="E136" s="114" t="s">
        <v>1038</v>
      </c>
      <c r="F136" s="115" t="s">
        <v>1039</v>
      </c>
      <c r="G136" s="116" t="s">
        <v>1040</v>
      </c>
      <c r="H136" s="117">
        <v>30</v>
      </c>
      <c r="I136" s="118"/>
      <c r="J136" s="119">
        <f>ROUND(I136*H136,2)</f>
        <v>0</v>
      </c>
      <c r="K136" s="115" t="s">
        <v>1</v>
      </c>
      <c r="L136" s="120"/>
      <c r="M136" s="121" t="s">
        <v>1</v>
      </c>
      <c r="N136" s="122" t="s">
        <v>41</v>
      </c>
      <c r="P136" s="123">
        <f>O136*H136</f>
        <v>0</v>
      </c>
      <c r="Q136" s="123">
        <v>2E-3</v>
      </c>
      <c r="R136" s="123">
        <f>Q136*H136</f>
        <v>0.06</v>
      </c>
      <c r="S136" s="123">
        <v>0</v>
      </c>
      <c r="T136" s="124">
        <f>S136*H136</f>
        <v>0</v>
      </c>
      <c r="AR136" s="14" t="s">
        <v>118</v>
      </c>
      <c r="AT136" s="14" t="s">
        <v>114</v>
      </c>
      <c r="AU136" s="14" t="s">
        <v>80</v>
      </c>
      <c r="AY136" s="14" t="s">
        <v>119</v>
      </c>
      <c r="BE136" s="125">
        <f>IF(N136="základní",J136,0)</f>
        <v>0</v>
      </c>
      <c r="BF136" s="125">
        <f>IF(N136="snížená",J136,0)</f>
        <v>0</v>
      </c>
      <c r="BG136" s="125">
        <f>IF(N136="zákl. přenesená",J136,0)</f>
        <v>0</v>
      </c>
      <c r="BH136" s="125">
        <f>IF(N136="sníž. přenesená",J136,0)</f>
        <v>0</v>
      </c>
      <c r="BI136" s="125">
        <f>IF(N136="nulová",J136,0)</f>
        <v>0</v>
      </c>
      <c r="BJ136" s="14" t="s">
        <v>78</v>
      </c>
      <c r="BK136" s="125">
        <f>ROUND(I136*H136,2)</f>
        <v>0</v>
      </c>
      <c r="BL136" s="14" t="s">
        <v>120</v>
      </c>
      <c r="BM136" s="14" t="s">
        <v>1041</v>
      </c>
    </row>
    <row r="137" spans="2:65" s="1" customFormat="1" ht="11.25" x14ac:dyDescent="0.2">
      <c r="B137" s="28"/>
      <c r="D137" s="126" t="s">
        <v>122</v>
      </c>
      <c r="F137" s="127" t="s">
        <v>78</v>
      </c>
      <c r="I137" s="81"/>
      <c r="L137" s="28"/>
      <c r="M137" s="128"/>
      <c r="T137" s="47"/>
      <c r="AT137" s="14" t="s">
        <v>122</v>
      </c>
      <c r="AU137" s="14" t="s">
        <v>80</v>
      </c>
    </row>
    <row r="138" spans="2:65" s="11" customFormat="1" ht="11.25" x14ac:dyDescent="0.2">
      <c r="B138" s="164"/>
      <c r="D138" s="126" t="s">
        <v>231</v>
      </c>
      <c r="E138" s="165" t="s">
        <v>1</v>
      </c>
      <c r="F138" s="166" t="s">
        <v>1042</v>
      </c>
      <c r="H138" s="167">
        <v>30</v>
      </c>
      <c r="I138" s="168"/>
      <c r="L138" s="164"/>
      <c r="M138" s="169"/>
      <c r="T138" s="170"/>
      <c r="AT138" s="165" t="s">
        <v>231</v>
      </c>
      <c r="AU138" s="165" t="s">
        <v>80</v>
      </c>
      <c r="AV138" s="11" t="s">
        <v>80</v>
      </c>
      <c r="AW138" s="11" t="s">
        <v>32</v>
      </c>
      <c r="AX138" s="11" t="s">
        <v>78</v>
      </c>
      <c r="AY138" s="165" t="s">
        <v>119</v>
      </c>
    </row>
    <row r="139" spans="2:65" s="1" customFormat="1" ht="16.5" customHeight="1" x14ac:dyDescent="0.2">
      <c r="B139" s="28"/>
      <c r="C139" s="155" t="s">
        <v>365</v>
      </c>
      <c r="D139" s="155" t="s">
        <v>225</v>
      </c>
      <c r="E139" s="156" t="s">
        <v>1043</v>
      </c>
      <c r="F139" s="157" t="s">
        <v>1044</v>
      </c>
      <c r="G139" s="158" t="s">
        <v>253</v>
      </c>
      <c r="H139" s="159">
        <v>22.5</v>
      </c>
      <c r="I139" s="160"/>
      <c r="J139" s="161">
        <f>ROUND(I139*H139,2)</f>
        <v>0</v>
      </c>
      <c r="K139" s="157" t="s">
        <v>229</v>
      </c>
      <c r="L139" s="28"/>
      <c r="M139" s="162" t="s">
        <v>1</v>
      </c>
      <c r="N139" s="163" t="s">
        <v>41</v>
      </c>
      <c r="P139" s="123">
        <f>O139*H139</f>
        <v>0</v>
      </c>
      <c r="Q139" s="123">
        <v>0</v>
      </c>
      <c r="R139" s="123">
        <f>Q139*H139</f>
        <v>0</v>
      </c>
      <c r="S139" s="123">
        <v>0</v>
      </c>
      <c r="T139" s="124">
        <f>S139*H139</f>
        <v>0</v>
      </c>
      <c r="AR139" s="14" t="s">
        <v>120</v>
      </c>
      <c r="AT139" s="14" t="s">
        <v>225</v>
      </c>
      <c r="AU139" s="14" t="s">
        <v>80</v>
      </c>
      <c r="AY139" s="14" t="s">
        <v>119</v>
      </c>
      <c r="BE139" s="125">
        <f>IF(N139="základní",J139,0)</f>
        <v>0</v>
      </c>
      <c r="BF139" s="125">
        <f>IF(N139="snížená",J139,0)</f>
        <v>0</v>
      </c>
      <c r="BG139" s="125">
        <f>IF(N139="zákl. přenesená",J139,0)</f>
        <v>0</v>
      </c>
      <c r="BH139" s="125">
        <f>IF(N139="sníž. přenesená",J139,0)</f>
        <v>0</v>
      </c>
      <c r="BI139" s="125">
        <f>IF(N139="nulová",J139,0)</f>
        <v>0</v>
      </c>
      <c r="BJ139" s="14" t="s">
        <v>78</v>
      </c>
      <c r="BK139" s="125">
        <f>ROUND(I139*H139,2)</f>
        <v>0</v>
      </c>
      <c r="BL139" s="14" t="s">
        <v>120</v>
      </c>
      <c r="BM139" s="14" t="s">
        <v>1045</v>
      </c>
    </row>
    <row r="140" spans="2:65" s="11" customFormat="1" ht="11.25" x14ac:dyDescent="0.2">
      <c r="B140" s="164"/>
      <c r="D140" s="126" t="s">
        <v>231</v>
      </c>
      <c r="E140" s="165" t="s">
        <v>1</v>
      </c>
      <c r="F140" s="166" t="s">
        <v>1034</v>
      </c>
      <c r="H140" s="167">
        <v>22.5</v>
      </c>
      <c r="I140" s="168"/>
      <c r="L140" s="164"/>
      <c r="M140" s="169"/>
      <c r="T140" s="170"/>
      <c r="AT140" s="165" t="s">
        <v>231</v>
      </c>
      <c r="AU140" s="165" t="s">
        <v>80</v>
      </c>
      <c r="AV140" s="11" t="s">
        <v>80</v>
      </c>
      <c r="AW140" s="11" t="s">
        <v>32</v>
      </c>
      <c r="AX140" s="11" t="s">
        <v>78</v>
      </c>
      <c r="AY140" s="165" t="s">
        <v>119</v>
      </c>
    </row>
    <row r="141" spans="2:65" s="1" customFormat="1" ht="16.5" customHeight="1" x14ac:dyDescent="0.2">
      <c r="B141" s="28"/>
      <c r="C141" s="113" t="s">
        <v>370</v>
      </c>
      <c r="D141" s="113" t="s">
        <v>114</v>
      </c>
      <c r="E141" s="114" t="s">
        <v>1046</v>
      </c>
      <c r="F141" s="115" t="s">
        <v>1047</v>
      </c>
      <c r="G141" s="116" t="s">
        <v>1040</v>
      </c>
      <c r="H141" s="117">
        <v>30</v>
      </c>
      <c r="I141" s="118"/>
      <c r="J141" s="119">
        <f>ROUND(I141*H141,2)</f>
        <v>0</v>
      </c>
      <c r="K141" s="115" t="s">
        <v>1</v>
      </c>
      <c r="L141" s="120"/>
      <c r="M141" s="121" t="s">
        <v>1</v>
      </c>
      <c r="N141" s="122" t="s">
        <v>41</v>
      </c>
      <c r="P141" s="123">
        <f>O141*H141</f>
        <v>0</v>
      </c>
      <c r="Q141" s="123">
        <v>2.5000000000000001E-3</v>
      </c>
      <c r="R141" s="123">
        <f>Q141*H141</f>
        <v>7.4999999999999997E-2</v>
      </c>
      <c r="S141" s="123">
        <v>0</v>
      </c>
      <c r="T141" s="124">
        <f>S141*H141</f>
        <v>0</v>
      </c>
      <c r="AR141" s="14" t="s">
        <v>118</v>
      </c>
      <c r="AT141" s="14" t="s">
        <v>114</v>
      </c>
      <c r="AU141" s="14" t="s">
        <v>80</v>
      </c>
      <c r="AY141" s="14" t="s">
        <v>119</v>
      </c>
      <c r="BE141" s="125">
        <f>IF(N141="základní",J141,0)</f>
        <v>0</v>
      </c>
      <c r="BF141" s="125">
        <f>IF(N141="snížená",J141,0)</f>
        <v>0</v>
      </c>
      <c r="BG141" s="125">
        <f>IF(N141="zákl. přenesená",J141,0)</f>
        <v>0</v>
      </c>
      <c r="BH141" s="125">
        <f>IF(N141="sníž. přenesená",J141,0)</f>
        <v>0</v>
      </c>
      <c r="BI141" s="125">
        <f>IF(N141="nulová",J141,0)</f>
        <v>0</v>
      </c>
      <c r="BJ141" s="14" t="s">
        <v>78</v>
      </c>
      <c r="BK141" s="125">
        <f>ROUND(I141*H141,2)</f>
        <v>0</v>
      </c>
      <c r="BL141" s="14" t="s">
        <v>120</v>
      </c>
      <c r="BM141" s="14" t="s">
        <v>1048</v>
      </c>
    </row>
    <row r="142" spans="2:65" s="1" customFormat="1" ht="11.25" x14ac:dyDescent="0.2">
      <c r="B142" s="28"/>
      <c r="D142" s="126" t="s">
        <v>122</v>
      </c>
      <c r="F142" s="127" t="s">
        <v>78</v>
      </c>
      <c r="I142" s="81"/>
      <c r="L142" s="28"/>
      <c r="M142" s="128"/>
      <c r="T142" s="47"/>
      <c r="AT142" s="14" t="s">
        <v>122</v>
      </c>
      <c r="AU142" s="14" t="s">
        <v>80</v>
      </c>
    </row>
    <row r="143" spans="2:65" s="11" customFormat="1" ht="11.25" x14ac:dyDescent="0.2">
      <c r="B143" s="164"/>
      <c r="D143" s="126" t="s">
        <v>231</v>
      </c>
      <c r="E143" s="165" t="s">
        <v>1</v>
      </c>
      <c r="F143" s="166" t="s">
        <v>1042</v>
      </c>
      <c r="H143" s="167">
        <v>30</v>
      </c>
      <c r="I143" s="168"/>
      <c r="L143" s="164"/>
      <c r="M143" s="169"/>
      <c r="T143" s="170"/>
      <c r="AT143" s="165" t="s">
        <v>231</v>
      </c>
      <c r="AU143" s="165" t="s">
        <v>80</v>
      </c>
      <c r="AV143" s="11" t="s">
        <v>80</v>
      </c>
      <c r="AW143" s="11" t="s">
        <v>32</v>
      </c>
      <c r="AX143" s="11" t="s">
        <v>78</v>
      </c>
      <c r="AY143" s="165" t="s">
        <v>119</v>
      </c>
    </row>
    <row r="144" spans="2:65" s="10" customFormat="1" ht="22.9" customHeight="1" x14ac:dyDescent="0.2">
      <c r="B144" s="143"/>
      <c r="D144" s="144" t="s">
        <v>69</v>
      </c>
      <c r="E144" s="153" t="s">
        <v>583</v>
      </c>
      <c r="F144" s="153" t="s">
        <v>584</v>
      </c>
      <c r="I144" s="146"/>
      <c r="J144" s="154">
        <f>BK144</f>
        <v>0</v>
      </c>
      <c r="L144" s="143"/>
      <c r="M144" s="148"/>
      <c r="P144" s="149">
        <f>SUM(P145:P146)</f>
        <v>0</v>
      </c>
      <c r="R144" s="149">
        <f>SUM(R145:R146)</f>
        <v>0</v>
      </c>
      <c r="T144" s="150">
        <f>SUM(T145:T146)</f>
        <v>0</v>
      </c>
      <c r="AR144" s="144" t="s">
        <v>78</v>
      </c>
      <c r="AT144" s="151" t="s">
        <v>69</v>
      </c>
      <c r="AU144" s="151" t="s">
        <v>78</v>
      </c>
      <c r="AY144" s="144" t="s">
        <v>119</v>
      </c>
      <c r="BK144" s="152">
        <f>SUM(BK145:BK146)</f>
        <v>0</v>
      </c>
    </row>
    <row r="145" spans="2:65" s="1" customFormat="1" ht="16.5" customHeight="1" x14ac:dyDescent="0.2">
      <c r="B145" s="28"/>
      <c r="C145" s="155" t="s">
        <v>375</v>
      </c>
      <c r="D145" s="155" t="s">
        <v>225</v>
      </c>
      <c r="E145" s="156" t="s">
        <v>1049</v>
      </c>
      <c r="F145" s="157" t="s">
        <v>1050</v>
      </c>
      <c r="G145" s="158" t="s">
        <v>298</v>
      </c>
      <c r="H145" s="159">
        <v>2.8279999999999998</v>
      </c>
      <c r="I145" s="160"/>
      <c r="J145" s="161">
        <f>ROUND(I145*H145,2)</f>
        <v>0</v>
      </c>
      <c r="K145" s="157" t="s">
        <v>229</v>
      </c>
      <c r="L145" s="28"/>
      <c r="M145" s="162" t="s">
        <v>1</v>
      </c>
      <c r="N145" s="163" t="s">
        <v>41</v>
      </c>
      <c r="P145" s="123">
        <f>O145*H145</f>
        <v>0</v>
      </c>
      <c r="Q145" s="123">
        <v>0</v>
      </c>
      <c r="R145" s="123">
        <f>Q145*H145</f>
        <v>0</v>
      </c>
      <c r="S145" s="123">
        <v>0</v>
      </c>
      <c r="T145" s="124">
        <f>S145*H145</f>
        <v>0</v>
      </c>
      <c r="AR145" s="14" t="s">
        <v>120</v>
      </c>
      <c r="AT145" s="14" t="s">
        <v>225</v>
      </c>
      <c r="AU145" s="14" t="s">
        <v>80</v>
      </c>
      <c r="AY145" s="14" t="s">
        <v>119</v>
      </c>
      <c r="BE145" s="125">
        <f>IF(N145="základní",J145,0)</f>
        <v>0</v>
      </c>
      <c r="BF145" s="125">
        <f>IF(N145="snížená",J145,0)</f>
        <v>0</v>
      </c>
      <c r="BG145" s="125">
        <f>IF(N145="zákl. přenesená",J145,0)</f>
        <v>0</v>
      </c>
      <c r="BH145" s="125">
        <f>IF(N145="sníž. přenesená",J145,0)</f>
        <v>0</v>
      </c>
      <c r="BI145" s="125">
        <f>IF(N145="nulová",J145,0)</f>
        <v>0</v>
      </c>
      <c r="BJ145" s="14" t="s">
        <v>78</v>
      </c>
      <c r="BK145" s="125">
        <f>ROUND(I145*H145,2)</f>
        <v>0</v>
      </c>
      <c r="BL145" s="14" t="s">
        <v>120</v>
      </c>
      <c r="BM145" s="14" t="s">
        <v>1051</v>
      </c>
    </row>
    <row r="146" spans="2:65" s="1" customFormat="1" ht="16.5" customHeight="1" x14ac:dyDescent="0.2">
      <c r="B146" s="28"/>
      <c r="C146" s="155" t="s">
        <v>380</v>
      </c>
      <c r="D146" s="155" t="s">
        <v>225</v>
      </c>
      <c r="E146" s="156" t="s">
        <v>1052</v>
      </c>
      <c r="F146" s="157" t="s">
        <v>1053</v>
      </c>
      <c r="G146" s="158" t="s">
        <v>298</v>
      </c>
      <c r="H146" s="159">
        <v>2.8279999999999998</v>
      </c>
      <c r="I146" s="160"/>
      <c r="J146" s="161">
        <f>ROUND(I146*H146,2)</f>
        <v>0</v>
      </c>
      <c r="K146" s="157" t="s">
        <v>1</v>
      </c>
      <c r="L146" s="28"/>
      <c r="M146" s="178" t="s">
        <v>1</v>
      </c>
      <c r="N146" s="179" t="s">
        <v>41</v>
      </c>
      <c r="O146" s="130"/>
      <c r="P146" s="180">
        <f>O146*H146</f>
        <v>0</v>
      </c>
      <c r="Q146" s="180">
        <v>0</v>
      </c>
      <c r="R146" s="180">
        <f>Q146*H146</f>
        <v>0</v>
      </c>
      <c r="S146" s="180">
        <v>0</v>
      </c>
      <c r="T146" s="181">
        <f>S146*H146</f>
        <v>0</v>
      </c>
      <c r="AR146" s="14" t="s">
        <v>120</v>
      </c>
      <c r="AT146" s="14" t="s">
        <v>225</v>
      </c>
      <c r="AU146" s="14" t="s">
        <v>80</v>
      </c>
      <c r="AY146" s="14" t="s">
        <v>119</v>
      </c>
      <c r="BE146" s="125">
        <f>IF(N146="základní",J146,0)</f>
        <v>0</v>
      </c>
      <c r="BF146" s="125">
        <f>IF(N146="snížená",J146,0)</f>
        <v>0</v>
      </c>
      <c r="BG146" s="125">
        <f>IF(N146="zákl. přenesená",J146,0)</f>
        <v>0</v>
      </c>
      <c r="BH146" s="125">
        <f>IF(N146="sníž. přenesená",J146,0)</f>
        <v>0</v>
      </c>
      <c r="BI146" s="125">
        <f>IF(N146="nulová",J146,0)</f>
        <v>0</v>
      </c>
      <c r="BJ146" s="14" t="s">
        <v>78</v>
      </c>
      <c r="BK146" s="125">
        <f>ROUND(I146*H146,2)</f>
        <v>0</v>
      </c>
      <c r="BL146" s="14" t="s">
        <v>120</v>
      </c>
      <c r="BM146" s="14" t="s">
        <v>1054</v>
      </c>
    </row>
    <row r="147" spans="2:65" s="1" customFormat="1" ht="6.95" customHeight="1" x14ac:dyDescent="0.2">
      <c r="B147" s="37"/>
      <c r="C147" s="38"/>
      <c r="D147" s="38"/>
      <c r="E147" s="38"/>
      <c r="F147" s="38"/>
      <c r="G147" s="38"/>
      <c r="H147" s="38"/>
      <c r="I147" s="97"/>
      <c r="J147" s="38"/>
      <c r="K147" s="38"/>
      <c r="L147" s="28"/>
    </row>
  </sheetData>
  <sheetProtection algorithmName="SHA-512" hashValue="UZDtVaEzAqx9UIVoVLgyY+YcUDYWwSzvyR3tM41dKY7Cw8YFz1Xwi8Gzf09GoR8hWZ1t9Hre6m6zfP1SPmSy8Q==" saltValue="j6icYxARelUcCatbPzFfslGawt/+StoncsD81COlqQZd/9f6ydN0Navg/5QZYy6fyp85MSs2aJ2Dk/Lvh78ogg==" spinCount="100000" sheet="1" objects="1" scenarios="1" formatColumns="0" formatRows="0" autoFilter="0"/>
  <autoFilter ref="C81:K146" xr:uid="{00000000-0009-0000-0000-000005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scale="65"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000 - Vedlejší rozpočtové...</vt:lpstr>
      <vt:lpstr>SO 01 - Parkoviště a zpev...</vt:lpstr>
      <vt:lpstr>SO 02 - Vsakovací objekty</vt:lpstr>
      <vt:lpstr>SO 03 - Ochrana kabelů VO</vt:lpstr>
      <vt:lpstr>SO 04 - Vegetační úpravy</vt:lpstr>
      <vt:lpstr>'000 - Vedlejší rozpočtové...'!Názvy_tisku</vt:lpstr>
      <vt:lpstr>'Rekapitulace stavby'!Názvy_tisku</vt:lpstr>
      <vt:lpstr>'SO 01 - Parkoviště a zpev...'!Názvy_tisku</vt:lpstr>
      <vt:lpstr>'SO 02 - Vsakovací objekty'!Názvy_tisku</vt:lpstr>
      <vt:lpstr>'SO 03 - Ochrana kabelů VO'!Názvy_tisku</vt:lpstr>
      <vt:lpstr>'SO 04 - Vegetační úpravy'!Názvy_tisku</vt:lpstr>
      <vt:lpstr>'000 - Vedlejší rozpočtové...'!Oblast_tisku</vt:lpstr>
      <vt:lpstr>'Rekapitulace stavby'!Oblast_tisku</vt:lpstr>
      <vt:lpstr>'SO 01 - Parkoviště a zpev...'!Oblast_tisku</vt:lpstr>
      <vt:lpstr>'SO 02 - Vsakovací objekty'!Oblast_tisku</vt:lpstr>
      <vt:lpstr>'SO 03 - Ochrana kabelů VO'!Oblast_tisku</vt:lpstr>
      <vt:lpstr>'SO 04 - Vegetační úpravy'!Oblast_tisku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Lipták Pavol</dc:creator>
  <cp:lastModifiedBy>Pflegrová Drahomíra</cp:lastModifiedBy>
  <cp:lastPrinted>2024-11-06T14:30:08Z</cp:lastPrinted>
  <dcterms:created xsi:type="dcterms:W3CDTF">2019-08-20T11:23:52Z</dcterms:created>
  <dcterms:modified xsi:type="dcterms:W3CDTF">2024-11-06T14:30:11Z</dcterms:modified>
</cp:coreProperties>
</file>