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04_ZAKAZKY\PS_17_108_OVA_JIH_DSP+DPS\05_DPS\_FINAL_DPS\VÝKAZ VÝMĚR\"/>
    </mc:Choice>
  </mc:AlternateContent>
  <bookViews>
    <workbookView xWindow="0" yWindow="0" windowWidth="11136" windowHeight="4908"/>
  </bookViews>
  <sheets>
    <sheet name="SO 17.2 Pítko" sheetId="8" r:id="rId1"/>
  </sheets>
  <definedNames>
    <definedName name="_xlnm.Print_Titles" localSheetId="0">'SO 17.2 Pítko'!$108:$108</definedName>
    <definedName name="_xlnm.Print_Area" localSheetId="0">'SO 17.2 Pítko'!$C$4:$Q$63,'SO 17.2 Pítko'!$C$69:$Q$92,'SO 17.2 Pítko'!$C$98:$Q$155</definedName>
  </definedNames>
  <calcPr calcId="152511"/>
</workbook>
</file>

<file path=xl/calcChain.xml><?xml version="1.0" encoding="utf-8"?>
<calcChain xmlns="http://schemas.openxmlformats.org/spreadsheetml/2006/main">
  <c r="P127" i="8" l="1"/>
  <c r="P126" i="8"/>
  <c r="P124" i="8"/>
  <c r="P123" i="8"/>
  <c r="BI155" i="8" l="1"/>
  <c r="BH155" i="8"/>
  <c r="BG155" i="8"/>
  <c r="BF155" i="8"/>
  <c r="X155" i="8"/>
  <c r="X154" i="8" s="1"/>
  <c r="K89" i="8" s="1"/>
  <c r="W155" i="8"/>
  <c r="W154" i="8" s="1"/>
  <c r="H89" i="8" s="1"/>
  <c r="AD155" i="8"/>
  <c r="AD154" i="8" s="1"/>
  <c r="AB155" i="8"/>
  <c r="AB154" i="8" s="1"/>
  <c r="Z155" i="8"/>
  <c r="Z154" i="8" s="1"/>
  <c r="V155" i="8"/>
  <c r="BK155" i="8" s="1"/>
  <c r="BK154" i="8" s="1"/>
  <c r="M154" i="8" s="1"/>
  <c r="M89" i="8" s="1"/>
  <c r="BI153" i="8"/>
  <c r="BH153" i="8"/>
  <c r="BG153" i="8"/>
  <c r="BF153" i="8"/>
  <c r="X153" i="8"/>
  <c r="W153" i="8"/>
  <c r="AD153" i="8"/>
  <c r="AB153" i="8"/>
  <c r="Z153" i="8"/>
  <c r="V153" i="8"/>
  <c r="BK153" i="8" s="1"/>
  <c r="BI152" i="8"/>
  <c r="BH152" i="8"/>
  <c r="BG152" i="8"/>
  <c r="BF152" i="8"/>
  <c r="X152" i="8"/>
  <c r="W152" i="8"/>
  <c r="AD152" i="8"/>
  <c r="AB152" i="8"/>
  <c r="Z152" i="8"/>
  <c r="V152" i="8"/>
  <c r="BK152" i="8" s="1"/>
  <c r="BI151" i="8"/>
  <c r="BH151" i="8"/>
  <c r="BG151" i="8"/>
  <c r="BF151" i="8"/>
  <c r="X151" i="8"/>
  <c r="W151" i="8"/>
  <c r="AD151" i="8"/>
  <c r="AB151" i="8"/>
  <c r="Z151" i="8"/>
  <c r="V151" i="8"/>
  <c r="BK151" i="8" s="1"/>
  <c r="BI149" i="8"/>
  <c r="BH149" i="8"/>
  <c r="BG149" i="8"/>
  <c r="BF149" i="8"/>
  <c r="X149" i="8"/>
  <c r="W149" i="8"/>
  <c r="AD149" i="8"/>
  <c r="AB149" i="8"/>
  <c r="Z149" i="8"/>
  <c r="V149" i="8"/>
  <c r="BK149" i="8" s="1"/>
  <c r="BI148" i="8"/>
  <c r="BH148" i="8"/>
  <c r="BG148" i="8"/>
  <c r="BF148" i="8"/>
  <c r="X148" i="8"/>
  <c r="W148" i="8"/>
  <c r="AD148" i="8"/>
  <c r="AB148" i="8"/>
  <c r="Z148" i="8"/>
  <c r="V148" i="8"/>
  <c r="BK148" i="8" s="1"/>
  <c r="BI147" i="8"/>
  <c r="BH147" i="8"/>
  <c r="BG147" i="8"/>
  <c r="BF147" i="8"/>
  <c r="X147" i="8"/>
  <c r="W147" i="8"/>
  <c r="AD147" i="8"/>
  <c r="AB147" i="8"/>
  <c r="Z147" i="8"/>
  <c r="V147" i="8"/>
  <c r="BK147" i="8" s="1"/>
  <c r="BI146" i="8"/>
  <c r="BH146" i="8"/>
  <c r="BG146" i="8"/>
  <c r="BF146" i="8"/>
  <c r="X146" i="8"/>
  <c r="W146" i="8"/>
  <c r="AD146" i="8"/>
  <c r="AB146" i="8"/>
  <c r="Z146" i="8"/>
  <c r="V146" i="8"/>
  <c r="BK146" i="8" s="1"/>
  <c r="BI145" i="8"/>
  <c r="BH145" i="8"/>
  <c r="BG145" i="8"/>
  <c r="BF145" i="8"/>
  <c r="X145" i="8"/>
  <c r="W145" i="8"/>
  <c r="AD145" i="8"/>
  <c r="AB145" i="8"/>
  <c r="Z145" i="8"/>
  <c r="V145" i="8"/>
  <c r="BK145" i="8" s="1"/>
  <c r="BI143" i="8"/>
  <c r="BH143" i="8"/>
  <c r="BG143" i="8"/>
  <c r="BF143" i="8"/>
  <c r="X143" i="8"/>
  <c r="W143" i="8"/>
  <c r="AD143" i="8"/>
  <c r="AB143" i="8"/>
  <c r="Z143" i="8"/>
  <c r="V143" i="8"/>
  <c r="BK143" i="8" s="1"/>
  <c r="BI142" i="8"/>
  <c r="BH142" i="8"/>
  <c r="BG142" i="8"/>
  <c r="BF142" i="8"/>
  <c r="X142" i="8"/>
  <c r="W142" i="8"/>
  <c r="AD142" i="8"/>
  <c r="AD141" i="8" s="1"/>
  <c r="AB142" i="8"/>
  <c r="Z142" i="8"/>
  <c r="V142" i="8"/>
  <c r="BK142" i="8" s="1"/>
  <c r="BI138" i="8"/>
  <c r="BH138" i="8"/>
  <c r="BG138" i="8"/>
  <c r="BF138" i="8"/>
  <c r="X138" i="8"/>
  <c r="W138" i="8"/>
  <c r="AD138" i="8"/>
  <c r="AB138" i="8"/>
  <c r="Z138" i="8"/>
  <c r="V138" i="8"/>
  <c r="BK138" i="8" s="1"/>
  <c r="BI136" i="8"/>
  <c r="BH136" i="8"/>
  <c r="BG136" i="8"/>
  <c r="BF136" i="8"/>
  <c r="X136" i="8"/>
  <c r="W136" i="8"/>
  <c r="AD136" i="8"/>
  <c r="AB136" i="8"/>
  <c r="Z136" i="8"/>
  <c r="V136" i="8"/>
  <c r="BK136" i="8" s="1"/>
  <c r="BI134" i="8"/>
  <c r="BH134" i="8"/>
  <c r="BG134" i="8"/>
  <c r="BF134" i="8"/>
  <c r="X134" i="8"/>
  <c r="W134" i="8"/>
  <c r="AD134" i="8"/>
  <c r="AB134" i="8"/>
  <c r="Z134" i="8"/>
  <c r="V134" i="8"/>
  <c r="BK134" i="8" s="1"/>
  <c r="BI130" i="8"/>
  <c r="BH130" i="8"/>
  <c r="BG130" i="8"/>
  <c r="BF130" i="8"/>
  <c r="X130" i="8"/>
  <c r="W130" i="8"/>
  <c r="AD130" i="8"/>
  <c r="AB130" i="8"/>
  <c r="Z130" i="8"/>
  <c r="V130" i="8"/>
  <c r="BK130" i="8" s="1"/>
  <c r="BI121" i="8"/>
  <c r="BH121" i="8"/>
  <c r="BG121" i="8"/>
  <c r="BF121" i="8"/>
  <c r="X121" i="8"/>
  <c r="W121" i="8"/>
  <c r="AD121" i="8"/>
  <c r="AB121" i="8"/>
  <c r="Z121" i="8"/>
  <c r="V121" i="8"/>
  <c r="BK121" i="8" s="1"/>
  <c r="BI119" i="8"/>
  <c r="BH119" i="8"/>
  <c r="BG119" i="8"/>
  <c r="BF119" i="8"/>
  <c r="X119" i="8"/>
  <c r="W119" i="8"/>
  <c r="AD119" i="8"/>
  <c r="AB119" i="8"/>
  <c r="Z119" i="8"/>
  <c r="V119" i="8"/>
  <c r="BK119" i="8" s="1"/>
  <c r="BI117" i="8"/>
  <c r="BH117" i="8"/>
  <c r="BG117" i="8"/>
  <c r="BF117" i="8"/>
  <c r="X117" i="8"/>
  <c r="W117" i="8"/>
  <c r="AD117" i="8"/>
  <c r="AB117" i="8"/>
  <c r="Z117" i="8"/>
  <c r="V117" i="8"/>
  <c r="BK117" i="8" s="1"/>
  <c r="BI115" i="8"/>
  <c r="BH115" i="8"/>
  <c r="BG115" i="8"/>
  <c r="BF115" i="8"/>
  <c r="X115" i="8"/>
  <c r="W115" i="8"/>
  <c r="AD115" i="8"/>
  <c r="AB115" i="8"/>
  <c r="Z115" i="8"/>
  <c r="V115" i="8"/>
  <c r="BK115" i="8" s="1"/>
  <c r="BI114" i="8"/>
  <c r="BH114" i="8"/>
  <c r="BG114" i="8"/>
  <c r="BF114" i="8"/>
  <c r="X114" i="8"/>
  <c r="W114" i="8"/>
  <c r="AD114" i="8"/>
  <c r="AB114" i="8"/>
  <c r="Z114" i="8"/>
  <c r="V114" i="8"/>
  <c r="P114" i="8" s="1"/>
  <c r="BE114" i="8" s="1"/>
  <c r="BI113" i="8"/>
  <c r="BH113" i="8"/>
  <c r="BG113" i="8"/>
  <c r="BF113" i="8"/>
  <c r="X113" i="8"/>
  <c r="W113" i="8"/>
  <c r="AD113" i="8"/>
  <c r="AB113" i="8"/>
  <c r="Z113" i="8"/>
  <c r="V113" i="8"/>
  <c r="BK113" i="8" s="1"/>
  <c r="BI112" i="8"/>
  <c r="BH112" i="8"/>
  <c r="BG112" i="8"/>
  <c r="BF112" i="8"/>
  <c r="X112" i="8"/>
  <c r="W112" i="8"/>
  <c r="AD112" i="8"/>
  <c r="AB112" i="8"/>
  <c r="Z112" i="8"/>
  <c r="V112" i="8"/>
  <c r="P112" i="8" s="1"/>
  <c r="M106" i="8"/>
  <c r="M105" i="8"/>
  <c r="F105" i="8"/>
  <c r="F103" i="8"/>
  <c r="F101" i="8"/>
  <c r="M77" i="8"/>
  <c r="M76" i="8"/>
  <c r="F76" i="8"/>
  <c r="F74" i="8"/>
  <c r="F72" i="8"/>
  <c r="F106" i="8"/>
  <c r="F100" i="8"/>
  <c r="BE112" i="8" l="1"/>
  <c r="W116" i="8"/>
  <c r="H84" i="8" s="1"/>
  <c r="W150" i="8"/>
  <c r="H88" i="8" s="1"/>
  <c r="W129" i="8"/>
  <c r="AD116" i="8"/>
  <c r="AD111" i="8" s="1"/>
  <c r="AD150" i="8"/>
  <c r="AD140" i="8" s="1"/>
  <c r="Z129" i="8"/>
  <c r="Z128" i="8" s="1"/>
  <c r="X129" i="8"/>
  <c r="P136" i="8"/>
  <c r="BE136" i="8" s="1"/>
  <c r="W141" i="8"/>
  <c r="H87" i="8" s="1"/>
  <c r="Z116" i="8"/>
  <c r="Z111" i="8" s="1"/>
  <c r="X116" i="8"/>
  <c r="K84" i="8" s="1"/>
  <c r="P121" i="8"/>
  <c r="BE121" i="8" s="1"/>
  <c r="AB129" i="8"/>
  <c r="AB128" i="8" s="1"/>
  <c r="Z141" i="8"/>
  <c r="X141" i="8"/>
  <c r="K87" i="8" s="1"/>
  <c r="P145" i="8"/>
  <c r="BE145" i="8" s="1"/>
  <c r="Z150" i="8"/>
  <c r="X150" i="8"/>
  <c r="K88" i="8" s="1"/>
  <c r="P153" i="8"/>
  <c r="BE153" i="8" s="1"/>
  <c r="P115" i="8"/>
  <c r="BE115" i="8" s="1"/>
  <c r="AB116" i="8"/>
  <c r="AB111" i="8" s="1"/>
  <c r="AD129" i="8"/>
  <c r="AD128" i="8" s="1"/>
  <c r="AB141" i="8"/>
  <c r="P149" i="8"/>
  <c r="BE149" i="8" s="1"/>
  <c r="AB150" i="8"/>
  <c r="H35" i="8"/>
  <c r="H37" i="8"/>
  <c r="BK112" i="8"/>
  <c r="P113" i="8"/>
  <c r="BE113" i="8" s="1"/>
  <c r="P117" i="8"/>
  <c r="P130" i="8"/>
  <c r="BE130" i="8" s="1"/>
  <c r="P142" i="8"/>
  <c r="BE142" i="8" s="1"/>
  <c r="P147" i="8"/>
  <c r="BE147" i="8" s="1"/>
  <c r="P151" i="8"/>
  <c r="BE151" i="8" s="1"/>
  <c r="P155" i="8"/>
  <c r="BE155" i="8" s="1"/>
  <c r="F71" i="8"/>
  <c r="M103" i="8"/>
  <c r="M74" i="8"/>
  <c r="F77" i="8"/>
  <c r="H34" i="8"/>
  <c r="M34" i="8"/>
  <c r="H36" i="8"/>
  <c r="BK114" i="8"/>
  <c r="BK116" i="8"/>
  <c r="BK129" i="8"/>
  <c r="BK141" i="8"/>
  <c r="X140" i="8"/>
  <c r="K86" i="8" s="1"/>
  <c r="BK150" i="8"/>
  <c r="M150" i="8" s="1"/>
  <c r="M88" i="8" s="1"/>
  <c r="P119" i="8"/>
  <c r="BE119" i="8" s="1"/>
  <c r="P134" i="8"/>
  <c r="BE134" i="8" s="1"/>
  <c r="P138" i="8"/>
  <c r="BE138" i="8" s="1"/>
  <c r="P143" i="8"/>
  <c r="BE143" i="8" s="1"/>
  <c r="P146" i="8"/>
  <c r="BE146" i="8" s="1"/>
  <c r="P148" i="8"/>
  <c r="BE148" i="8" s="1"/>
  <c r="P152" i="8"/>
  <c r="BE152" i="8" s="1"/>
  <c r="W111" i="8" l="1"/>
  <c r="H83" i="8" s="1"/>
  <c r="M129" i="8"/>
  <c r="M85" i="8" s="1"/>
  <c r="BK128" i="8"/>
  <c r="K85" i="8"/>
  <c r="X128" i="8"/>
  <c r="H85" i="8"/>
  <c r="W128" i="8"/>
  <c r="M111" i="8"/>
  <c r="BE117" i="8"/>
  <c r="M116" i="8"/>
  <c r="M84" i="8" s="1"/>
  <c r="X111" i="8"/>
  <c r="X110" i="8" s="1"/>
  <c r="W140" i="8"/>
  <c r="H86" i="8" s="1"/>
  <c r="AD110" i="8"/>
  <c r="AD109" i="8" s="1"/>
  <c r="Z140" i="8"/>
  <c r="Z110" i="8" s="1"/>
  <c r="Z109" i="8" s="1"/>
  <c r="AB140" i="8"/>
  <c r="AB110" i="8" s="1"/>
  <c r="AB109" i="8" s="1"/>
  <c r="BK111" i="8"/>
  <c r="M33" i="8"/>
  <c r="M141" i="8"/>
  <c r="M87" i="8" s="1"/>
  <c r="BK140" i="8"/>
  <c r="M140" i="8" s="1"/>
  <c r="M86" i="8" s="1"/>
  <c r="H33" i="8"/>
  <c r="W110" i="8" l="1"/>
  <c r="M110" i="8"/>
  <c r="M109" i="8" s="1"/>
  <c r="M83" i="8"/>
  <c r="K83" i="8"/>
  <c r="X109" i="8"/>
  <c r="K81" i="8" s="1"/>
  <c r="M29" i="8" s="1"/>
  <c r="K82" i="8"/>
  <c r="BK110" i="8"/>
  <c r="W109" i="8"/>
  <c r="H81" i="8" s="1"/>
  <c r="M28" i="8" s="1"/>
  <c r="H82" i="8"/>
  <c r="M82" i="8" l="1"/>
  <c r="BK109" i="8"/>
  <c r="M81" i="8" s="1"/>
  <c r="L92" i="8" s="1"/>
  <c r="M27" i="8" l="1"/>
  <c r="M31" i="8" s="1"/>
  <c r="L39" i="8" l="1"/>
</calcChain>
</file>

<file path=xl/sharedStrings.xml><?xml version="1.0" encoding="utf-8"?>
<sst xmlns="http://schemas.openxmlformats.org/spreadsheetml/2006/main" count="570" uniqueCount="195">
  <si>
    <t>List obsahuje:</t>
  </si>
  <si>
    <t/>
  </si>
  <si>
    <t>False</t>
  </si>
  <si>
    <t>True</t>
  </si>
  <si>
    <t>optimalizováno pro tisk sestav ve formátu A4 - na výšku</t>
  </si>
  <si>
    <t>&gt;&gt;  skryté sloupce  &lt;&lt;</t>
  </si>
  <si>
    <t>v ---  níže se nacházejí doplnkové a pomocné údaje k sestavám  --- v</t>
  </si>
  <si>
    <t>Stavba:</t>
  </si>
  <si>
    <t>JKSO:</t>
  </si>
  <si>
    <t>CC-CZ:</t>
  </si>
  <si>
    <t>Místo:</t>
  </si>
  <si>
    <t>Ostrava Hrabůvka</t>
  </si>
  <si>
    <t>Datum:</t>
  </si>
  <si>
    <t>Objednatel:</t>
  </si>
  <si>
    <t>IČ:</t>
  </si>
  <si>
    <t>DIČ:</t>
  </si>
  <si>
    <t>Zhotovitel:</t>
  </si>
  <si>
    <t>Projektant:</t>
  </si>
  <si>
    <t>Ing.Petr Bělák</t>
  </si>
  <si>
    <t>Zpracovatel:</t>
  </si>
  <si>
    <t>PRIVAT Projekt Hlučín</t>
  </si>
  <si>
    <t>Poznámka:</t>
  </si>
  <si>
    <t>Materiál</t>
  </si>
  <si>
    <t>Montáž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</si>
  <si>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</si>
  <si>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</si>
  <si>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</si>
  <si>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</si>
  <si>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</si>
  <si>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</si>
  <si>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</si>
  <si>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</si>
  <si>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</si>
  <si>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</si>
  <si>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</si>
  <si>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</si>
  <si>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</si>
  <si>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</si>
  <si>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</si>
  <si>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</si>
  <si>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</si>
  <si>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Kód</t>
  </si>
  <si>
    <t>D</t>
  </si>
  <si>
    <t>0</t>
  </si>
  <si>
    <t>1</t>
  </si>
  <si>
    <t>{e655c82a-6d42-47a9-9fa0-309003198244}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</si>
  <si>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</si>
  <si>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</si>
  <si>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</si>
  <si>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</si>
  <si>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</si>
  <si>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</si>
  <si>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</si>
  <si>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</si>
  <si>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Náklady z rozpočtu</t>
  </si>
  <si>
    <t>REKAPITULACE ROZPOČTU</t>
  </si>
  <si>
    <t>Kód - Popis</t>
  </si>
  <si>
    <t>Materiál [CZK]</t>
  </si>
  <si>
    <t>Montáž [CZK]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</si>
  <si>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</si>
  <si>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</si>
  <si>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</si>
  <si>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</si>
  <si>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</si>
  <si>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  13 - Zemní práce - hloubené vykopávky</t>
  </si>
  <si>
    <t xml:space="preserve">      87 - Potrubí z trub plastických a skleněných</t>
  </si>
  <si>
    <t xml:space="preserve">    998 - Přesun hmot</t>
  </si>
  <si>
    <t>ROZPOČET</t>
  </si>
  <si>
    <t>PČ</t>
  </si>
  <si>
    <t>Typ</t>
  </si>
  <si>
    <t>Popis</t>
  </si>
  <si>
    <t>MJ</t>
  </si>
  <si>
    <t>Množství</t>
  </si>
  <si>
    <t>J. materiál [CZK]</t>
  </si>
  <si>
    <t>J. montáž [CZK]</t>
  </si>
  <si>
    <t>Poznámka</t>
  </si>
  <si>
    <t>J.cena [CZK]</t>
  </si>
  <si>
    <t>Materiál celkem [CZK]</t>
  </si>
  <si>
    <t>Montáž celkem [CZK]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</si>
  <si>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</si>
  <si>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</si>
  <si>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</si>
  <si>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</si>
  <si>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</si>
  <si>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</si>
  <si>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</si>
  <si>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</si>
  <si>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1111111</t>
  </si>
  <si>
    <t>Vytýčení stavby</t>
  </si>
  <si>
    <t>4</t>
  </si>
  <si>
    <t>1111117</t>
  </si>
  <si>
    <t>Dokumentace skutečného provedení</t>
  </si>
  <si>
    <t>3</t>
  </si>
  <si>
    <t>1111118</t>
  </si>
  <si>
    <t>Zaměření skutečného provedení stavba</t>
  </si>
  <si>
    <t>111112</t>
  </si>
  <si>
    <t>Vytýčení stávajících sítí</t>
  </si>
  <si>
    <t>5</t>
  </si>
  <si>
    <t>132201101</t>
  </si>
  <si>
    <t>Hloubení rýh š do 600 mm v hornině tř. 3 objemu do 100 m3</t>
  </si>
  <si>
    <t>m3</t>
  </si>
  <si>
    <t>VV</t>
  </si>
  <si>
    <t>6</t>
  </si>
  <si>
    <t>132201109</t>
  </si>
  <si>
    <t>Příplatek za lepivost k hloubení rýh š do 600 mm v hornině tř. 3</t>
  </si>
  <si>
    <t>7</t>
  </si>
  <si>
    <t>8</t>
  </si>
  <si>
    <t>161101101</t>
  </si>
  <si>
    <t>Svislé přemístění výkopku z horniny tř. 1 až 4 hl výkopu do 2,5 m</t>
  </si>
  <si>
    <t>t</t>
  </si>
  <si>
    <t>174101101</t>
  </si>
  <si>
    <t>Zásyp jam, šachet rýh nebo kolem objektů sypaninou se zhutněním</t>
  </si>
  <si>
    <t>M</t>
  </si>
  <si>
    <t>583439590</t>
  </si>
  <si>
    <t>583313450</t>
  </si>
  <si>
    <t>m</t>
  </si>
  <si>
    <t>ks</t>
  </si>
  <si>
    <t>kus</t>
  </si>
  <si>
    <t>998276101</t>
  </si>
  <si>
    <t>Přesun hmot pro trubní vedení z trub z plastických hmot otevřený výkop</t>
  </si>
  <si>
    <t>kpl</t>
  </si>
  <si>
    <t>871161141</t>
  </si>
  <si>
    <t>Montáž potrubí z PE100 SDR 11 otevřený výkop svařovaných na tupo D 32 x 3,0 mm</t>
  </si>
  <si>
    <t>877241121</t>
  </si>
  <si>
    <t>Montáž elektrotvarovek na potrubí z trubek z tlakového PE otevřený výkop vnější průměr 90 mm</t>
  </si>
  <si>
    <t>193-155-254</t>
  </si>
  <si>
    <t>Elektrotvarovka sedlová navrtávací  T-kus odbočkový s uzavíracím ventilem PE 100 SDR 11, D90/32</t>
  </si>
  <si>
    <t>160-050-522</t>
  </si>
  <si>
    <t>GF -ZS teleskopická L=1,00-1,50m</t>
  </si>
  <si>
    <t>899401111</t>
  </si>
  <si>
    <t>Osazení poklopů litinových ventilových</t>
  </si>
  <si>
    <t xml:space="preserve">    17 - Zemní práce - konstrukce ze zemin</t>
  </si>
  <si>
    <t xml:space="preserve">    8 -  Trubní vedení</t>
  </si>
  <si>
    <t xml:space="preserve">      89 -  Trubní vedení</t>
  </si>
  <si>
    <t>175101101</t>
  </si>
  <si>
    <t>Obsypání potrubí bez prohození sypaniny z hornin tř. 1 až 4 uloženým do 3 m od kraje výkopu</t>
  </si>
  <si>
    <t>7.2.11</t>
  </si>
  <si>
    <t>Ventilový poklop pro vavrtávací  vodovod.přípojky s nápisem VODA</t>
  </si>
  <si>
    <t>8990001</t>
  </si>
  <si>
    <t>478280079</t>
  </si>
  <si>
    <t>666164703</t>
  </si>
  <si>
    <t>-1670485364</t>
  </si>
  <si>
    <t>327515568</t>
  </si>
  <si>
    <t>220318793</t>
  </si>
  <si>
    <t>16,00*0,45*1,20       "     rýha pro přípojku k pítku</t>
  </si>
  <si>
    <t>1201563941</t>
  </si>
  <si>
    <t>8,64*0,20      "     lepivost 20% z množství</t>
  </si>
  <si>
    <t>1344740555</t>
  </si>
  <si>
    <t>8,64</t>
  </si>
  <si>
    <t>-1933806448</t>
  </si>
  <si>
    <t>8,64         "    výkop celkem</t>
  </si>
  <si>
    <t>-1,44       "     odpočet obsypu s loem pískový</t>
  </si>
  <si>
    <t>Součet           zásyp ŠDcelkem</t>
  </si>
  <si>
    <t>1117175626</t>
  </si>
  <si>
    <t>7,20*1,800      "    hmotnost ŠD</t>
  </si>
  <si>
    <t>1335880558</t>
  </si>
  <si>
    <t>16,00*0,45*0,20     "    lože vč,obsypu potrubí</t>
  </si>
  <si>
    <t>-1350670429</t>
  </si>
  <si>
    <t>1,44*1,800</t>
  </si>
  <si>
    <t>-543955027</t>
  </si>
  <si>
    <t>3,2 x 3,00</t>
  </si>
  <si>
    <t>POTRUBÍ pe 100 RC , SDR 11 D32</t>
  </si>
  <si>
    <t>-1164674048</t>
  </si>
  <si>
    <t>17,00       "     POTRUBÍ pe 100 RC , SDR 11 D32 vč.prořezu</t>
  </si>
  <si>
    <t>877161101</t>
  </si>
  <si>
    <t>Montáž elektrospojek na potrubí z PE trub d 32</t>
  </si>
  <si>
    <t>1063034649</t>
  </si>
  <si>
    <t>753-</t>
  </si>
  <si>
    <t>Elektrospojka d32, PE 100, SDR 11</t>
  </si>
  <si>
    <t>2045175140</t>
  </si>
  <si>
    <t>1618336156</t>
  </si>
  <si>
    <t>669386174</t>
  </si>
  <si>
    <t>1150378339</t>
  </si>
  <si>
    <t>899100523</t>
  </si>
  <si>
    <t>-615401784</t>
  </si>
  <si>
    <t>2117410890</t>
  </si>
  <si>
    <t>1141753716</t>
  </si>
  <si>
    <t>verze 4</t>
  </si>
  <si>
    <t>kamenivo drcené hrubé přírodní, frakce 32-63</t>
  </si>
  <si>
    <t>kamenivo těžené drobné tříděné (žlutý písek) frakce 0-4</t>
  </si>
  <si>
    <t>SMO MO Ostrava-Jih, Ostrava Hrabůvka</t>
  </si>
  <si>
    <t xml:space="preserve">Dodávka a osazení vodoměrného tubusu dle OVAK a.s.  </t>
  </si>
  <si>
    <t>SO 17.2 - Přípojka pro pítko</t>
  </si>
  <si>
    <t>20.5.2018</t>
  </si>
  <si>
    <t xml:space="preserve">Celkové náklady za stavbu </t>
  </si>
  <si>
    <t>162701105</t>
  </si>
  <si>
    <t>Vodorovné přemístění do 10000 m výkopku/sypaniny z horniny tř. 1 až 4</t>
  </si>
  <si>
    <t>162701109</t>
  </si>
  <si>
    <t>Příplatek k vodorovnému přemístění výkopku/sypaniny z horniny tř. 1 až 4 ZKD 1000 m přes 10000 m</t>
  </si>
  <si>
    <t>8,640*5     "   trvalá skládka do 15 km vzdálená</t>
  </si>
  <si>
    <t>171201201</t>
  </si>
  <si>
    <t>Uložení sypaniny na skládku</t>
  </si>
  <si>
    <t>171201211</t>
  </si>
  <si>
    <t>Poplatek za uložení odpadu ze sypaniny na skládce (skládkovné)</t>
  </si>
  <si>
    <t>8,640*1,800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</si>
</sst>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26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8"/>
      <color rgb="FFFF0000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5" fillId="0" borderId="0" applyNumberFormat="0" applyFill="0" applyBorder="0" applyAlignment="0" applyProtection="0"/>
  </cellStyleXfs>
  <cellXfs count="200">
    <xf numFmtId="0" fontId="0" fillId="0" borderId="0" xfId="0"/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6" fillId="0" borderId="9" xfId="0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7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4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0" fontId="18" fillId="4" borderId="0" xfId="0" applyFont="1" applyFill="1" applyBorder="1" applyAlignment="1">
      <alignment horizontal="left" vertical="center"/>
    </xf>
    <xf numFmtId="0" fontId="0" fillId="4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1" fillId="0" borderId="10" xfId="0" applyNumberFormat="1" applyFont="1" applyBorder="1" applyAlignment="1"/>
    <xf numFmtId="166" fontId="21" fillId="0" borderId="10" xfId="0" applyNumberFormat="1" applyFont="1" applyBorder="1" applyAlignment="1"/>
    <xf numFmtId="166" fontId="21" fillId="0" borderId="11" xfId="0" applyNumberFormat="1" applyFont="1" applyBorder="1" applyAlignment="1"/>
    <xf numFmtId="4" fontId="22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/>
    <xf numFmtId="0" fontId="4" fillId="0" borderId="0" xfId="0" applyFont="1" applyBorder="1" applyAlignment="1">
      <alignment horizontal="left"/>
    </xf>
    <xf numFmtId="0" fontId="6" fillId="0" borderId="5" xfId="0" applyFont="1" applyBorder="1" applyAlignment="1"/>
    <xf numFmtId="0" fontId="6" fillId="0" borderId="12" xfId="0" applyFont="1" applyBorder="1" applyAlignment="1"/>
    <xf numFmtId="4" fontId="6" fillId="0" borderId="0" xfId="0" applyNumberFormat="1" applyFont="1" applyBorder="1" applyAlignment="1"/>
    <xf numFmtId="166" fontId="6" fillId="0" borderId="0" xfId="0" applyNumberFormat="1" applyFont="1" applyBorder="1" applyAlignment="1"/>
    <xf numFmtId="166" fontId="6" fillId="0" borderId="13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1" fillId="0" borderId="23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167" fontId="7" fillId="0" borderId="0" xfId="0" applyNumberFormat="1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24" fillId="0" borderId="23" xfId="0" applyFont="1" applyBorder="1" applyAlignment="1" applyProtection="1">
      <alignment horizontal="center" vertical="center"/>
      <protection locked="0"/>
    </xf>
    <xf numFmtId="49" fontId="24" fillId="0" borderId="23" xfId="0" applyNumberFormat="1" applyFont="1" applyBorder="1" applyAlignment="1" applyProtection="1">
      <alignment horizontal="left" vertical="center" wrapText="1"/>
      <protection locked="0"/>
    </xf>
    <xf numFmtId="0" fontId="24" fillId="0" borderId="23" xfId="0" applyFont="1" applyBorder="1" applyAlignment="1" applyProtection="1">
      <alignment horizontal="center" vertical="center" wrapText="1"/>
      <protection locked="0"/>
    </xf>
    <xf numFmtId="167" fontId="24" fillId="0" borderId="23" xfId="0" applyNumberFormat="1" applyFont="1" applyBorder="1" applyAlignment="1" applyProtection="1">
      <alignment vertical="center"/>
      <protection locked="0"/>
    </xf>
    <xf numFmtId="4" fontId="24" fillId="0" borderId="23" xfId="0" applyNumberFormat="1" applyFont="1" applyBorder="1" applyAlignment="1" applyProtection="1">
      <alignment vertical="center"/>
      <protection locked="0"/>
    </xf>
    <xf numFmtId="0" fontId="1" fillId="0" borderId="15" xfId="0" applyFont="1" applyBorder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166" fontId="1" fillId="0" borderId="16" xfId="0" applyNumberFormat="1" applyFont="1" applyBorder="1" applyAlignment="1">
      <alignment vertical="center"/>
    </xf>
    <xf numFmtId="0" fontId="0" fillId="0" borderId="23" xfId="0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>
      <alignment horizontal="left" vertical="center"/>
    </xf>
    <xf numFmtId="4" fontId="6" fillId="0" borderId="0" xfId="0" applyNumberFormat="1" applyFont="1" applyBorder="1" applyAlignment="1"/>
    <xf numFmtId="0" fontId="7" fillId="0" borderId="0" xfId="0" applyFont="1" applyBorder="1" applyAlignment="1">
      <alignment vertical="center"/>
    </xf>
    <xf numFmtId="0" fontId="0" fillId="0" borderId="0" xfId="0" applyFill="1" applyBorder="1"/>
    <xf numFmtId="0" fontId="0" fillId="0" borderId="0" xfId="0" applyFont="1" applyFill="1" applyBorder="1" applyAlignment="1">
      <alignment vertical="center"/>
    </xf>
    <xf numFmtId="0" fontId="0" fillId="0" borderId="23" xfId="0" applyFont="1" applyFill="1" applyBorder="1" applyAlignment="1" applyProtection="1">
      <alignment horizontal="center" vertical="center"/>
      <protection locked="0"/>
    </xf>
    <xf numFmtId="49" fontId="0" fillId="0" borderId="2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3" xfId="0" applyFont="1" applyFill="1" applyBorder="1" applyAlignment="1" applyProtection="1">
      <alignment horizontal="center" vertical="center" wrapText="1"/>
      <protection locked="0"/>
    </xf>
    <xf numFmtId="4" fontId="0" fillId="0" borderId="23" xfId="0" applyNumberFormat="1" applyFont="1" applyBorder="1" applyAlignment="1" applyProtection="1">
      <alignment vertical="center"/>
    </xf>
    <xf numFmtId="0" fontId="0" fillId="0" borderId="23" xfId="0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Border="1" applyAlignment="1" applyProtection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vertical="center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4" fontId="3" fillId="4" borderId="8" xfId="0" applyNumberFormat="1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/>
    </xf>
    <xf numFmtId="0" fontId="2" fillId="4" borderId="0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vertical="center"/>
    </xf>
    <xf numFmtId="0" fontId="2" fillId="4" borderId="0" xfId="0" applyFont="1" applyFill="1" applyBorder="1" applyAlignment="1">
      <alignment horizontal="left" vertical="center"/>
    </xf>
    <xf numFmtId="4" fontId="18" fillId="0" borderId="0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18" fillId="4" borderId="0" xfId="0" applyNumberFormat="1" applyFont="1" applyFill="1" applyBorder="1" applyAlignment="1">
      <alignment vertical="center"/>
    </xf>
    <xf numFmtId="0" fontId="2" fillId="4" borderId="21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0" fillId="0" borderId="23" xfId="0" applyFont="1" applyBorder="1" applyAlignment="1" applyProtection="1">
      <alignment horizontal="left" vertical="center" wrapText="1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7" fillId="0" borderId="10" xfId="0" applyFont="1" applyBorder="1" applyAlignment="1">
      <alignment horizontal="left" vertical="center" wrapText="1"/>
    </xf>
    <xf numFmtId="0" fontId="7" fillId="0" borderId="10" xfId="0" applyFont="1" applyBorder="1" applyAlignment="1">
      <alignment vertical="center"/>
    </xf>
    <xf numFmtId="0" fontId="0" fillId="0" borderId="23" xfId="0" applyFont="1" applyFill="1" applyBorder="1" applyAlignment="1" applyProtection="1">
      <alignment horizontal="left" vertical="center" wrapText="1"/>
      <protection locked="0"/>
    </xf>
    <xf numFmtId="4" fontId="0" fillId="0" borderId="23" xfId="0" applyNumberFormat="1" applyFont="1" applyBorder="1" applyAlignment="1" applyProtection="1">
      <alignment vertical="center"/>
    </xf>
    <xf numFmtId="0" fontId="7" fillId="0" borderId="10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vertical="center"/>
    </xf>
    <xf numFmtId="0" fontId="0" fillId="0" borderId="23" xfId="0" applyFill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/>
    </xf>
    <xf numFmtId="0" fontId="23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24" fillId="0" borderId="23" xfId="0" applyFont="1" applyBorder="1" applyAlignment="1" applyProtection="1">
      <alignment horizontal="left" vertical="center" wrapText="1"/>
      <protection locked="0"/>
    </xf>
    <xf numFmtId="0" fontId="24" fillId="0" borderId="23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11" fillId="2" borderId="0" xfId="1" applyFont="1" applyFill="1" applyAlignment="1" applyProtection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0" fillId="0" borderId="23" xfId="0" applyBorder="1" applyAlignment="1" applyProtection="1">
      <alignment horizontal="left" vertical="center" wrapText="1"/>
      <protection locked="0"/>
    </xf>
    <xf numFmtId="4" fontId="18" fillId="0" borderId="10" xfId="0" applyNumberFormat="1" applyFont="1" applyBorder="1" applyAlignment="1"/>
    <xf numFmtId="4" fontId="3" fillId="0" borderId="10" xfId="0" applyNumberFormat="1" applyFont="1" applyBorder="1" applyAlignment="1">
      <alignment vertical="center"/>
    </xf>
    <xf numFmtId="4" fontId="4" fillId="0" borderId="0" xfId="0" applyNumberFormat="1" applyFont="1" applyBorder="1" applyAlignment="1"/>
    <xf numFmtId="4" fontId="6" fillId="0" borderId="15" xfId="0" applyNumberFormat="1" applyFont="1" applyBorder="1" applyAlignment="1"/>
    <xf numFmtId="4" fontId="6" fillId="0" borderId="15" xfId="0" applyNumberFormat="1" applyFont="1" applyBorder="1" applyAlignment="1">
      <alignment vertical="center"/>
    </xf>
    <xf numFmtId="4" fontId="6" fillId="0" borderId="21" xfId="0" applyNumberFormat="1" applyFont="1" applyBorder="1" applyAlignment="1"/>
    <xf numFmtId="4" fontId="6" fillId="0" borderId="21" xfId="0" applyNumberFormat="1" applyFont="1" applyBorder="1" applyAlignment="1">
      <alignment vertical="center"/>
    </xf>
    <xf numFmtId="4" fontId="6" fillId="0" borderId="0" xfId="0" applyNumberFormat="1" applyFont="1" applyBorder="1" applyAlignment="1"/>
    <xf numFmtId="4" fontId="6" fillId="0" borderId="0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N156"/>
  <sheetViews>
    <sheetView showGridLines="0" tabSelected="1" workbookViewId="0">
      <pane ySplit="1" topLeftCell="A2" activePane="bottomLeft" state="frozen"/>
      <selection pane="bottomLeft" activeCell="M155" sqref="M155:O155"/>
    </sheetView>
  </sheetViews>
  <sheetFormatPr defaultRowHeight="12" x14ac:dyDescent="0.3"/>
  <cols>
    <col min="1" max="1" width="8.28515625" customWidth="1"/>
    <col min="2" max="2" width="1.7109375" customWidth="1"/>
    <col min="3" max="4" width="3.85546875" customWidth="1"/>
    <col min="5" max="5" width="14.85546875" customWidth="1"/>
    <col min="6" max="7" width="22.85546875" customWidth="1"/>
    <col min="8" max="10" width="6.85546875" customWidth="1"/>
    <col min="11" max="12" width="10.85546875" customWidth="1"/>
    <col min="13" max="15" width="3.85546875" customWidth="1"/>
    <col min="16" max="17" width="5.8554687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4" width="20" hidden="1" customWidth="1"/>
    <col min="25" max="25" width="12.28515625" hidden="1" customWidth="1"/>
    <col min="26" max="26" width="16.28515625" hidden="1" customWidth="1"/>
    <col min="27" max="27" width="12.28515625" hidden="1" customWidth="1"/>
    <col min="28" max="28" width="15" hidden="1" customWidth="1"/>
    <col min="29" max="29" width="11" hidden="1" customWidth="1"/>
    <col min="30" max="30" width="15" hidden="1" customWidth="1"/>
    <col min="31" max="31" width="16.28515625" hidden="1" customWidth="1"/>
    <col min="44" max="65" width="9.28515625" hidden="1"/>
  </cols>
  <sheetData>
    <row r="1" spans="1:66" ht="21.75" customHeight="1" x14ac:dyDescent="0.3">
      <c r="A1" s="53"/>
      <c r="B1" s="8"/>
      <c r="C1" s="8"/>
      <c r="D1" s="9" t="s">
        <v>0</v>
      </c>
      <c r="E1" s="8"/>
      <c r="F1" s="10" t="s">
        <v>46</v>
      </c>
      <c r="G1" s="10"/>
      <c r="H1" s="187" t="s">
        <v>47</v>
      </c>
      <c r="I1" s="187"/>
      <c r="J1" s="187"/>
      <c r="K1" s="187"/>
      <c r="L1" s="10" t="s">
        <v>48</v>
      </c>
      <c r="M1" s="8"/>
      <c r="N1" s="8"/>
      <c r="O1" s="9" t="s">
        <v>49</v>
      </c>
      <c r="P1" s="8"/>
      <c r="Q1" s="8"/>
      <c r="R1" s="8"/>
      <c r="S1" s="10" t="s">
        <v>50</v>
      </c>
      <c r="T1" s="10"/>
      <c r="U1" s="53"/>
      <c r="V1" s="53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</row>
    <row r="2" spans="1:66" ht="36.9" customHeight="1" x14ac:dyDescent="0.3">
      <c r="C2" s="140" t="s">
        <v>4</v>
      </c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S2" s="188" t="s">
        <v>5</v>
      </c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T2" s="12" t="s">
        <v>45</v>
      </c>
    </row>
    <row r="3" spans="1:66" ht="6.9" customHeight="1" x14ac:dyDescent="0.3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5"/>
      <c r="AT3" s="12" t="s">
        <v>51</v>
      </c>
    </row>
    <row r="4" spans="1:66" ht="36.9" customHeight="1" x14ac:dyDescent="0.3">
      <c r="B4" s="16"/>
      <c r="C4" s="142" t="s">
        <v>52</v>
      </c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7"/>
      <c r="T4" s="18" t="s">
        <v>6</v>
      </c>
      <c r="AT4" s="12" t="s">
        <v>2</v>
      </c>
    </row>
    <row r="5" spans="1:66" ht="6.9" customHeight="1" x14ac:dyDescent="0.3">
      <c r="B5" s="16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7"/>
    </row>
    <row r="6" spans="1:66" ht="25.35" customHeight="1" x14ac:dyDescent="0.3">
      <c r="B6" s="16"/>
      <c r="C6" s="19"/>
      <c r="D6" s="22" t="s">
        <v>7</v>
      </c>
      <c r="E6" s="19"/>
      <c r="F6" s="144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30"/>
      <c r="R6" s="17"/>
    </row>
    <row r="7" spans="1:66" s="1" customFormat="1" ht="32.85" customHeight="1" x14ac:dyDescent="0.3">
      <c r="B7" s="23"/>
      <c r="C7" s="24"/>
      <c r="D7" s="21" t="s">
        <v>53</v>
      </c>
      <c r="E7" s="24"/>
      <c r="F7" s="146" t="s">
        <v>182</v>
      </c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24"/>
      <c r="R7" s="25"/>
    </row>
    <row r="8" spans="1:66" s="1" customFormat="1" ht="14.4" customHeight="1" x14ac:dyDescent="0.3">
      <c r="B8" s="23"/>
      <c r="C8" s="24"/>
      <c r="D8" s="22" t="s">
        <v>8</v>
      </c>
      <c r="E8" s="24"/>
      <c r="F8" s="20" t="s">
        <v>1</v>
      </c>
      <c r="G8" s="24"/>
      <c r="H8" s="24"/>
      <c r="I8" s="24"/>
      <c r="J8" s="24"/>
      <c r="K8" s="24"/>
      <c r="L8" s="24"/>
      <c r="M8" s="22" t="s">
        <v>9</v>
      </c>
      <c r="N8" s="24"/>
      <c r="O8" s="20" t="s">
        <v>1</v>
      </c>
      <c r="P8" s="24"/>
      <c r="Q8" s="24"/>
      <c r="R8" s="25"/>
    </row>
    <row r="9" spans="1:66" s="1" customFormat="1" ht="14.4" customHeight="1" x14ac:dyDescent="0.3">
      <c r="B9" s="23"/>
      <c r="C9" s="24"/>
      <c r="D9" s="22" t="s">
        <v>10</v>
      </c>
      <c r="E9" s="24"/>
      <c r="F9" s="20" t="s">
        <v>11</v>
      </c>
      <c r="G9" s="24"/>
      <c r="H9" s="24"/>
      <c r="I9" s="24"/>
      <c r="J9" s="24"/>
      <c r="K9" s="24"/>
      <c r="L9" s="24"/>
      <c r="M9" s="22" t="s">
        <v>12</v>
      </c>
      <c r="N9" s="24"/>
      <c r="O9" s="148" t="s">
        <v>183</v>
      </c>
      <c r="P9" s="148"/>
      <c r="Q9" s="24"/>
      <c r="R9" s="25"/>
    </row>
    <row r="10" spans="1:66" s="1" customFormat="1" ht="10.95" customHeight="1" x14ac:dyDescent="0.3">
      <c r="B10" s="23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5"/>
    </row>
    <row r="11" spans="1:66" s="1" customFormat="1" ht="14.4" customHeight="1" x14ac:dyDescent="0.3">
      <c r="B11" s="23"/>
      <c r="C11" s="24"/>
      <c r="D11" s="22" t="s">
        <v>13</v>
      </c>
      <c r="E11" s="24"/>
      <c r="F11" s="24"/>
      <c r="G11" s="24"/>
      <c r="H11" s="24"/>
      <c r="I11" s="24"/>
      <c r="J11" s="24"/>
      <c r="K11" s="24"/>
      <c r="L11" s="24"/>
      <c r="M11" s="22" t="s">
        <v>14</v>
      </c>
      <c r="N11" s="24"/>
      <c r="O11" s="149" t="s">
        <v>1</v>
      </c>
      <c r="P11" s="149"/>
      <c r="Q11" s="24"/>
      <c r="R11" s="25"/>
    </row>
    <row r="12" spans="1:66" s="1" customFormat="1" ht="18" customHeight="1" x14ac:dyDescent="0.3">
      <c r="B12" s="23"/>
      <c r="C12" s="24"/>
      <c r="D12" s="24"/>
      <c r="E12" s="127" t="s">
        <v>180</v>
      </c>
      <c r="F12" s="24"/>
      <c r="G12" s="24"/>
      <c r="H12" s="24"/>
      <c r="I12" s="24"/>
      <c r="J12" s="24"/>
      <c r="K12" s="24"/>
      <c r="L12" s="24"/>
      <c r="M12" s="22" t="s">
        <v>15</v>
      </c>
      <c r="N12" s="24"/>
      <c r="O12" s="149" t="s">
        <v>1</v>
      </c>
      <c r="P12" s="149"/>
      <c r="Q12" s="24"/>
      <c r="R12" s="25"/>
    </row>
    <row r="13" spans="1:66" s="1" customFormat="1" ht="6.9" customHeight="1" x14ac:dyDescent="0.3">
      <c r="B13" s="23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5"/>
    </row>
    <row r="14" spans="1:66" s="1" customFormat="1" ht="14.4" customHeight="1" x14ac:dyDescent="0.3">
      <c r="B14" s="23"/>
      <c r="C14" s="24"/>
      <c r="D14" s="22" t="s">
        <v>16</v>
      </c>
      <c r="E14" s="24"/>
      <c r="F14" s="24"/>
      <c r="G14" s="24"/>
      <c r="H14" s="24"/>
      <c r="I14" s="24"/>
      <c r="J14" s="24"/>
      <c r="K14" s="24"/>
      <c r="L14" s="24"/>
      <c r="M14" s="22" t="s">
        <v>14</v>
      </c>
      <c r="N14" s="24"/>
      <c r="O14" s="149"/>
      <c r="P14" s="149"/>
      <c r="Q14" s="24"/>
      <c r="R14" s="25"/>
    </row>
    <row r="15" spans="1:66" s="1" customFormat="1" ht="18" customHeight="1" x14ac:dyDescent="0.3">
      <c r="B15" s="23"/>
      <c r="C15" s="24"/>
      <c r="D15" s="24"/>
      <c r="E15" s="20"/>
      <c r="F15" s="24"/>
      <c r="G15" s="24"/>
      <c r="H15" s="24"/>
      <c r="I15" s="24"/>
      <c r="J15" s="24"/>
      <c r="K15" s="24"/>
      <c r="L15" s="24"/>
      <c r="M15" s="22" t="s">
        <v>15</v>
      </c>
      <c r="N15" s="24"/>
      <c r="O15" s="149"/>
      <c r="P15" s="149"/>
      <c r="Q15" s="24"/>
      <c r="R15" s="25"/>
    </row>
    <row r="16" spans="1:66" s="1" customFormat="1" ht="6.9" customHeight="1" x14ac:dyDescent="0.3">
      <c r="B16" s="23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5"/>
    </row>
    <row r="17" spans="2:18" s="1" customFormat="1" ht="14.4" customHeight="1" x14ac:dyDescent="0.3">
      <c r="B17" s="23"/>
      <c r="C17" s="24"/>
      <c r="D17" s="22" t="s">
        <v>17</v>
      </c>
      <c r="E17" s="24"/>
      <c r="F17" s="24"/>
      <c r="G17" s="24"/>
      <c r="H17" s="24"/>
      <c r="I17" s="24"/>
      <c r="J17" s="24"/>
      <c r="K17" s="24"/>
      <c r="L17" s="24"/>
      <c r="M17" s="22" t="s">
        <v>14</v>
      </c>
      <c r="N17" s="24"/>
      <c r="O17" s="149" t="s">
        <v>1</v>
      </c>
      <c r="P17" s="149"/>
      <c r="Q17" s="24"/>
      <c r="R17" s="25"/>
    </row>
    <row r="18" spans="2:18" s="1" customFormat="1" ht="18" customHeight="1" x14ac:dyDescent="0.3">
      <c r="B18" s="23"/>
      <c r="C18" s="24"/>
      <c r="D18" s="24"/>
      <c r="E18" s="20" t="s">
        <v>18</v>
      </c>
      <c r="F18" s="24"/>
      <c r="G18" s="24"/>
      <c r="H18" s="24"/>
      <c r="I18" s="24"/>
      <c r="J18" s="24"/>
      <c r="K18" s="24"/>
      <c r="L18" s="24"/>
      <c r="M18" s="22" t="s">
        <v>15</v>
      </c>
      <c r="N18" s="24"/>
      <c r="O18" s="149" t="s">
        <v>1</v>
      </c>
      <c r="P18" s="149"/>
      <c r="Q18" s="24"/>
      <c r="R18" s="25"/>
    </row>
    <row r="19" spans="2:18" s="1" customFormat="1" ht="6.9" customHeight="1" x14ac:dyDescent="0.3">
      <c r="B19" s="23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5"/>
    </row>
    <row r="20" spans="2:18" s="1" customFormat="1" ht="14.4" customHeight="1" x14ac:dyDescent="0.3">
      <c r="B20" s="23"/>
      <c r="C20" s="24"/>
      <c r="D20" s="22" t="s">
        <v>19</v>
      </c>
      <c r="E20" s="24"/>
      <c r="F20" s="24"/>
      <c r="G20" s="24"/>
      <c r="H20" s="24"/>
      <c r="I20" s="24"/>
      <c r="J20" s="24"/>
      <c r="K20" s="24"/>
      <c r="L20" s="24"/>
      <c r="M20" s="22" t="s">
        <v>14</v>
      </c>
      <c r="N20" s="24"/>
      <c r="O20" s="149" t="s">
        <v>1</v>
      </c>
      <c r="P20" s="149"/>
      <c r="Q20" s="24"/>
      <c r="R20" s="25"/>
    </row>
    <row r="21" spans="2:18" s="1" customFormat="1" ht="18" customHeight="1" x14ac:dyDescent="0.3">
      <c r="B21" s="23"/>
      <c r="C21" s="24"/>
      <c r="D21" s="24"/>
      <c r="E21" s="20" t="s">
        <v>20</v>
      </c>
      <c r="F21" s="24"/>
      <c r="G21" s="24"/>
      <c r="H21" s="24"/>
      <c r="I21" s="24"/>
      <c r="J21" s="24"/>
      <c r="K21" s="24"/>
      <c r="L21" s="24"/>
      <c r="M21" s="22" t="s">
        <v>15</v>
      </c>
      <c r="N21" s="24"/>
      <c r="O21" s="149" t="s">
        <v>1</v>
      </c>
      <c r="P21" s="149"/>
      <c r="Q21" s="24"/>
      <c r="R21" s="25"/>
    </row>
    <row r="22" spans="2:18" s="1" customFormat="1" ht="6.9" customHeight="1" x14ac:dyDescent="0.3">
      <c r="B22" s="23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5"/>
    </row>
    <row r="23" spans="2:18" s="1" customFormat="1" ht="14.4" customHeight="1" x14ac:dyDescent="0.3">
      <c r="B23" s="23"/>
      <c r="C23" s="24"/>
      <c r="D23" s="22" t="s">
        <v>21</v>
      </c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5"/>
    </row>
    <row r="24" spans="2:18" s="1" customFormat="1" ht="22.5" customHeight="1" x14ac:dyDescent="0.3">
      <c r="B24" s="23"/>
      <c r="C24" s="24"/>
      <c r="D24" s="24"/>
      <c r="E24" s="150" t="s">
        <v>177</v>
      </c>
      <c r="F24" s="150"/>
      <c r="G24" s="150"/>
      <c r="H24" s="150"/>
      <c r="I24" s="150"/>
      <c r="J24" s="150"/>
      <c r="K24" s="150"/>
      <c r="L24" s="150"/>
      <c r="M24" s="24"/>
      <c r="N24" s="24"/>
      <c r="O24" s="24"/>
      <c r="P24" s="24"/>
      <c r="Q24" s="24"/>
      <c r="R24" s="25"/>
    </row>
    <row r="25" spans="2:18" s="1" customFormat="1" ht="6.9" customHeight="1" x14ac:dyDescent="0.3">
      <c r="B25" s="23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5"/>
    </row>
    <row r="26" spans="2:18" s="1" customFormat="1" ht="6.9" customHeight="1" x14ac:dyDescent="0.3">
      <c r="B26" s="23"/>
      <c r="C26" s="24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24"/>
      <c r="R26" s="25"/>
    </row>
    <row r="27" spans="2:18" s="1" customFormat="1" ht="14.4" customHeight="1" x14ac:dyDescent="0.3">
      <c r="B27" s="23"/>
      <c r="C27" s="24"/>
      <c r="D27" s="54" t="s">
        <v>54</v>
      </c>
      <c r="E27" s="24"/>
      <c r="F27" s="24"/>
      <c r="G27" s="24"/>
      <c r="H27" s="24"/>
      <c r="I27" s="24"/>
      <c r="J27" s="24"/>
      <c r="K27" s="24"/>
      <c r="L27" s="24"/>
      <c r="M27" s="151">
        <f>M81</f>
        <v>0</v>
      </c>
      <c r="N27" s="151"/>
      <c r="O27" s="151"/>
      <c r="P27" s="151"/>
      <c r="Q27" s="24"/>
      <c r="R27" s="25"/>
    </row>
    <row r="28" spans="2:18" s="1" customFormat="1" ht="13.2" x14ac:dyDescent="0.3">
      <c r="B28" s="23"/>
      <c r="C28" s="24"/>
      <c r="D28" s="24"/>
      <c r="E28" s="22" t="s">
        <v>22</v>
      </c>
      <c r="F28" s="24"/>
      <c r="G28" s="24"/>
      <c r="H28" s="24"/>
      <c r="I28" s="24"/>
      <c r="J28" s="24"/>
      <c r="K28" s="24"/>
      <c r="L28" s="24"/>
      <c r="M28" s="152">
        <f>H81</f>
        <v>0</v>
      </c>
      <c r="N28" s="152"/>
      <c r="O28" s="152"/>
      <c r="P28" s="152"/>
      <c r="Q28" s="24"/>
      <c r="R28" s="25"/>
    </row>
    <row r="29" spans="2:18" s="1" customFormat="1" ht="13.2" x14ac:dyDescent="0.3">
      <c r="B29" s="23"/>
      <c r="C29" s="24"/>
      <c r="D29" s="24"/>
      <c r="E29" s="22" t="s">
        <v>23</v>
      </c>
      <c r="F29" s="24"/>
      <c r="G29" s="24"/>
      <c r="H29" s="24"/>
      <c r="I29" s="24"/>
      <c r="J29" s="24"/>
      <c r="K29" s="24"/>
      <c r="L29" s="24"/>
      <c r="M29" s="152">
        <f>K81</f>
        <v>0</v>
      </c>
      <c r="N29" s="152"/>
      <c r="O29" s="152"/>
      <c r="P29" s="152"/>
      <c r="Q29" s="24"/>
      <c r="R29" s="25"/>
    </row>
    <row r="30" spans="2:18" s="1" customFormat="1" ht="6.9" customHeight="1" x14ac:dyDescent="0.3">
      <c r="B30" s="23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5"/>
    </row>
    <row r="31" spans="2:18" s="1" customFormat="1" ht="25.35" customHeight="1" x14ac:dyDescent="0.3">
      <c r="B31" s="23"/>
      <c r="C31" s="24"/>
      <c r="D31" s="55" t="s">
        <v>24</v>
      </c>
      <c r="E31" s="24"/>
      <c r="F31" s="24"/>
      <c r="G31" s="24"/>
      <c r="H31" s="24"/>
      <c r="I31" s="24"/>
      <c r="J31" s="24"/>
      <c r="K31" s="24"/>
      <c r="L31" s="24"/>
      <c r="M31" s="153">
        <f>M27</f>
        <v>0</v>
      </c>
      <c r="N31" s="147"/>
      <c r="O31" s="147"/>
      <c r="P31" s="147"/>
      <c r="Q31" s="24"/>
      <c r="R31" s="25"/>
    </row>
    <row r="32" spans="2:18" s="1" customFormat="1" ht="6.9" customHeight="1" x14ac:dyDescent="0.3">
      <c r="B32" s="23"/>
      <c r="C32" s="24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24"/>
      <c r="R32" s="25"/>
    </row>
    <row r="33" spans="2:18" s="1" customFormat="1" ht="14.4" customHeight="1" x14ac:dyDescent="0.3">
      <c r="B33" s="23"/>
      <c r="C33" s="24"/>
      <c r="D33" s="26" t="s">
        <v>25</v>
      </c>
      <c r="E33" s="26" t="s">
        <v>26</v>
      </c>
      <c r="F33" s="27">
        <v>0.21</v>
      </c>
      <c r="G33" s="56" t="s">
        <v>27</v>
      </c>
      <c r="H33" s="154">
        <f>ROUND((SUM(BE91:BE91)+SUM(BE109:BE155)), 2)</f>
        <v>0</v>
      </c>
      <c r="I33" s="147"/>
      <c r="J33" s="147"/>
      <c r="K33" s="24"/>
      <c r="L33" s="24"/>
      <c r="M33" s="154">
        <f>ROUND(ROUND((SUM(BE91:BE91)+SUM(BE109:BE155)), 2)*F33, 2)</f>
        <v>0</v>
      </c>
      <c r="N33" s="147"/>
      <c r="O33" s="147"/>
      <c r="P33" s="147"/>
      <c r="Q33" s="24"/>
      <c r="R33" s="25"/>
    </row>
    <row r="34" spans="2:18" s="1" customFormat="1" ht="14.4" customHeight="1" x14ac:dyDescent="0.3">
      <c r="B34" s="23"/>
      <c r="C34" s="24"/>
      <c r="D34" s="24"/>
      <c r="E34" s="26" t="s">
        <v>28</v>
      </c>
      <c r="F34" s="27">
        <v>0.15</v>
      </c>
      <c r="G34" s="56" t="s">
        <v>27</v>
      </c>
      <c r="H34" s="154">
        <f>ROUND((SUM(BF91:BF91)+SUM(BF109:BF155)), 2)</f>
        <v>0</v>
      </c>
      <c r="I34" s="147"/>
      <c r="J34" s="147"/>
      <c r="K34" s="24"/>
      <c r="L34" s="24"/>
      <c r="M34" s="154">
        <f>ROUND(ROUND((SUM(BF91:BF91)+SUM(BF109:BF155)), 2)*F34, 2)</f>
        <v>0</v>
      </c>
      <c r="N34" s="147"/>
      <c r="O34" s="147"/>
      <c r="P34" s="147"/>
      <c r="Q34" s="24"/>
      <c r="R34" s="25"/>
    </row>
    <row r="35" spans="2:18" s="1" customFormat="1" ht="14.4" hidden="1" customHeight="1" x14ac:dyDescent="0.3">
      <c r="B35" s="23"/>
      <c r="C35" s="24"/>
      <c r="D35" s="24"/>
      <c r="E35" s="26" t="s">
        <v>29</v>
      </c>
      <c r="F35" s="27">
        <v>0.21</v>
      </c>
      <c r="G35" s="56" t="s">
        <v>27</v>
      </c>
      <c r="H35" s="154">
        <f>ROUND((SUM(BG91:BG91)+SUM(BG109:BG155)), 2)</f>
        <v>0</v>
      </c>
      <c r="I35" s="147"/>
      <c r="J35" s="147"/>
      <c r="K35" s="24"/>
      <c r="L35" s="24"/>
      <c r="M35" s="154">
        <v>0</v>
      </c>
      <c r="N35" s="147"/>
      <c r="O35" s="147"/>
      <c r="P35" s="147"/>
      <c r="Q35" s="24"/>
      <c r="R35" s="25"/>
    </row>
    <row r="36" spans="2:18" s="1" customFormat="1" ht="14.4" hidden="1" customHeight="1" x14ac:dyDescent="0.3">
      <c r="B36" s="23"/>
      <c r="C36" s="24"/>
      <c r="D36" s="24"/>
      <c r="E36" s="26" t="s">
        <v>30</v>
      </c>
      <c r="F36" s="27">
        <v>0.15</v>
      </c>
      <c r="G36" s="56" t="s">
        <v>27</v>
      </c>
      <c r="H36" s="154">
        <f>ROUND((SUM(BH91:BH91)+SUM(BH109:BH155)), 2)</f>
        <v>0</v>
      </c>
      <c r="I36" s="147"/>
      <c r="J36" s="147"/>
      <c r="K36" s="24"/>
      <c r="L36" s="24"/>
      <c r="M36" s="154">
        <v>0</v>
      </c>
      <c r="N36" s="147"/>
      <c r="O36" s="147"/>
      <c r="P36" s="147"/>
      <c r="Q36" s="24"/>
      <c r="R36" s="25"/>
    </row>
    <row r="37" spans="2:18" s="1" customFormat="1" ht="14.4" hidden="1" customHeight="1" x14ac:dyDescent="0.3">
      <c r="B37" s="23"/>
      <c r="C37" s="24"/>
      <c r="D37" s="24"/>
      <c r="E37" s="26" t="s">
        <v>31</v>
      </c>
      <c r="F37" s="27">
        <v>0</v>
      </c>
      <c r="G37" s="56" t="s">
        <v>27</v>
      </c>
      <c r="H37" s="154">
        <f>ROUND((SUM(BI91:BI91)+SUM(BI109:BI155)), 2)</f>
        <v>0</v>
      </c>
      <c r="I37" s="147"/>
      <c r="J37" s="147"/>
      <c r="K37" s="24"/>
      <c r="L37" s="24"/>
      <c r="M37" s="154">
        <v>0</v>
      </c>
      <c r="N37" s="147"/>
      <c r="O37" s="147"/>
      <c r="P37" s="147"/>
      <c r="Q37" s="24"/>
      <c r="R37" s="25"/>
    </row>
    <row r="38" spans="2:18" s="1" customFormat="1" ht="6.9" customHeight="1" x14ac:dyDescent="0.3">
      <c r="B38" s="23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5"/>
    </row>
    <row r="39" spans="2:18" s="1" customFormat="1" ht="25.35" customHeight="1" x14ac:dyDescent="0.3">
      <c r="B39" s="23"/>
      <c r="C39" s="52"/>
      <c r="D39" s="58" t="s">
        <v>32</v>
      </c>
      <c r="E39" s="45"/>
      <c r="F39" s="45"/>
      <c r="G39" s="59" t="s">
        <v>33</v>
      </c>
      <c r="H39" s="60" t="s">
        <v>34</v>
      </c>
      <c r="I39" s="45"/>
      <c r="J39" s="45"/>
      <c r="K39" s="45"/>
      <c r="L39" s="155">
        <f>SUM(M31:M37)</f>
        <v>0</v>
      </c>
      <c r="M39" s="155"/>
      <c r="N39" s="155"/>
      <c r="O39" s="155"/>
      <c r="P39" s="156"/>
      <c r="Q39" s="52"/>
      <c r="R39" s="25"/>
    </row>
    <row r="40" spans="2:18" s="1" customFormat="1" ht="14.4" customHeight="1" x14ac:dyDescent="0.3">
      <c r="B40" s="23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5"/>
    </row>
    <row r="41" spans="2:18" x14ac:dyDescent="0.3">
      <c r="B41" s="16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7"/>
    </row>
    <row r="42" spans="2:18" x14ac:dyDescent="0.3">
      <c r="B42" s="16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7"/>
    </row>
    <row r="43" spans="2:18" s="1" customFormat="1" ht="14.4" x14ac:dyDescent="0.3">
      <c r="B43" s="23"/>
      <c r="C43" s="24"/>
      <c r="D43" s="29" t="s">
        <v>35</v>
      </c>
      <c r="E43" s="30"/>
      <c r="F43" s="30"/>
      <c r="G43" s="30"/>
      <c r="H43" s="31"/>
      <c r="I43" s="24"/>
      <c r="J43" s="29" t="s">
        <v>36</v>
      </c>
      <c r="K43" s="30"/>
      <c r="L43" s="30"/>
      <c r="M43" s="30"/>
      <c r="N43" s="30"/>
      <c r="O43" s="30"/>
      <c r="P43" s="31"/>
      <c r="Q43" s="24"/>
      <c r="R43" s="25"/>
    </row>
    <row r="44" spans="2:18" x14ac:dyDescent="0.3">
      <c r="B44" s="16"/>
      <c r="C44" s="19"/>
      <c r="D44" s="32"/>
      <c r="E44" s="19"/>
      <c r="F44" s="19"/>
      <c r="G44" s="19"/>
      <c r="H44" s="33"/>
      <c r="I44" s="19"/>
      <c r="J44" s="32"/>
      <c r="K44" s="19"/>
      <c r="L44" s="19"/>
      <c r="M44" s="19"/>
      <c r="N44" s="19"/>
      <c r="O44" s="19"/>
      <c r="P44" s="33"/>
      <c r="Q44" s="19"/>
      <c r="R44" s="17"/>
    </row>
    <row r="45" spans="2:18" x14ac:dyDescent="0.3">
      <c r="B45" s="16"/>
      <c r="C45" s="19"/>
      <c r="D45" s="32"/>
      <c r="E45" s="19"/>
      <c r="F45" s="19"/>
      <c r="G45" s="19"/>
      <c r="H45" s="33"/>
      <c r="I45" s="19"/>
      <c r="J45" s="32"/>
      <c r="K45" s="19"/>
      <c r="L45" s="19"/>
      <c r="M45" s="19"/>
      <c r="N45" s="19"/>
      <c r="O45" s="19"/>
      <c r="P45" s="33"/>
      <c r="Q45" s="19"/>
      <c r="R45" s="17"/>
    </row>
    <row r="46" spans="2:18" x14ac:dyDescent="0.3">
      <c r="B46" s="16"/>
      <c r="C46" s="19"/>
      <c r="D46" s="32"/>
      <c r="E46" s="19"/>
      <c r="F46" s="19"/>
      <c r="G46" s="19"/>
      <c r="H46" s="33"/>
      <c r="I46" s="19"/>
      <c r="J46" s="32"/>
      <c r="K46" s="19"/>
      <c r="L46" s="19"/>
      <c r="M46" s="19"/>
      <c r="N46" s="19"/>
      <c r="O46" s="19"/>
      <c r="P46" s="33"/>
      <c r="Q46" s="19"/>
      <c r="R46" s="17"/>
    </row>
    <row r="47" spans="2:18" x14ac:dyDescent="0.3">
      <c r="B47" s="16"/>
      <c r="C47" s="19"/>
      <c r="D47" s="32"/>
      <c r="E47" s="19"/>
      <c r="F47" s="19"/>
      <c r="G47" s="19"/>
      <c r="H47" s="33"/>
      <c r="I47" s="19"/>
      <c r="J47" s="32"/>
      <c r="K47" s="19"/>
      <c r="L47" s="19"/>
      <c r="M47" s="19"/>
      <c r="N47" s="19"/>
      <c r="O47" s="19"/>
      <c r="P47" s="33"/>
      <c r="Q47" s="19"/>
      <c r="R47" s="17"/>
    </row>
    <row r="48" spans="2:18" x14ac:dyDescent="0.3">
      <c r="B48" s="16"/>
      <c r="C48" s="19"/>
      <c r="D48" s="32"/>
      <c r="E48" s="19"/>
      <c r="F48" s="19"/>
      <c r="G48" s="19"/>
      <c r="H48" s="33"/>
      <c r="I48" s="19"/>
      <c r="J48" s="32"/>
      <c r="K48" s="19"/>
      <c r="L48" s="19"/>
      <c r="M48" s="19"/>
      <c r="N48" s="19"/>
      <c r="O48" s="19"/>
      <c r="P48" s="33"/>
      <c r="Q48" s="19"/>
      <c r="R48" s="17"/>
    </row>
    <row r="49" spans="2:18" x14ac:dyDescent="0.3">
      <c r="B49" s="16"/>
      <c r="C49" s="19"/>
      <c r="D49" s="32"/>
      <c r="E49" s="19"/>
      <c r="F49" s="19"/>
      <c r="G49" s="19"/>
      <c r="H49" s="33"/>
      <c r="I49" s="19"/>
      <c r="J49" s="32"/>
      <c r="K49" s="19"/>
      <c r="L49" s="19"/>
      <c r="M49" s="19"/>
      <c r="N49" s="19"/>
      <c r="O49" s="19"/>
      <c r="P49" s="33"/>
      <c r="Q49" s="19"/>
      <c r="R49" s="17"/>
    </row>
    <row r="50" spans="2:18" x14ac:dyDescent="0.3">
      <c r="B50" s="16"/>
      <c r="C50" s="19"/>
      <c r="D50" s="32"/>
      <c r="E50" s="19"/>
      <c r="F50" s="19"/>
      <c r="G50" s="19"/>
      <c r="H50" s="33"/>
      <c r="I50" s="19"/>
      <c r="J50" s="32"/>
      <c r="K50" s="19"/>
      <c r="L50" s="19"/>
      <c r="M50" s="19"/>
      <c r="N50" s="19"/>
      <c r="O50" s="19"/>
      <c r="P50" s="33"/>
      <c r="Q50" s="19"/>
      <c r="R50" s="17"/>
    </row>
    <row r="51" spans="2:18" x14ac:dyDescent="0.3">
      <c r="B51" s="16"/>
      <c r="C51" s="19"/>
      <c r="D51" s="32"/>
      <c r="E51" s="19"/>
      <c r="F51" s="19"/>
      <c r="G51" s="19"/>
      <c r="H51" s="33"/>
      <c r="I51" s="19"/>
      <c r="J51" s="32"/>
      <c r="K51" s="19"/>
      <c r="L51" s="19"/>
      <c r="M51" s="19"/>
      <c r="N51" s="19"/>
      <c r="O51" s="19"/>
      <c r="P51" s="33"/>
      <c r="Q51" s="19"/>
      <c r="R51" s="17"/>
    </row>
    <row r="52" spans="2:18" s="1" customFormat="1" ht="14.4" x14ac:dyDescent="0.3">
      <c r="B52" s="23"/>
      <c r="C52" s="24"/>
      <c r="D52" s="34" t="s">
        <v>37</v>
      </c>
      <c r="E52" s="35"/>
      <c r="F52" s="35"/>
      <c r="G52" s="36" t="s">
        <v>38</v>
      </c>
      <c r="H52" s="37"/>
      <c r="I52" s="24"/>
      <c r="J52" s="34" t="s">
        <v>37</v>
      </c>
      <c r="K52" s="35"/>
      <c r="L52" s="35"/>
      <c r="M52" s="35"/>
      <c r="N52" s="36" t="s">
        <v>38</v>
      </c>
      <c r="O52" s="35"/>
      <c r="P52" s="37"/>
      <c r="Q52" s="24"/>
      <c r="R52" s="25"/>
    </row>
    <row r="53" spans="2:18" x14ac:dyDescent="0.3">
      <c r="B53" s="16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7"/>
    </row>
    <row r="54" spans="2:18" s="1" customFormat="1" ht="14.4" x14ac:dyDescent="0.3">
      <c r="B54" s="23"/>
      <c r="C54" s="24"/>
      <c r="D54" s="29" t="s">
        <v>39</v>
      </c>
      <c r="E54" s="30"/>
      <c r="F54" s="30"/>
      <c r="G54" s="30"/>
      <c r="H54" s="31"/>
      <c r="I54" s="24"/>
      <c r="J54" s="29" t="s">
        <v>40</v>
      </c>
      <c r="K54" s="30"/>
      <c r="L54" s="30"/>
      <c r="M54" s="30"/>
      <c r="N54" s="30"/>
      <c r="O54" s="30"/>
      <c r="P54" s="31"/>
      <c r="Q54" s="24"/>
      <c r="R54" s="25"/>
    </row>
    <row r="55" spans="2:18" x14ac:dyDescent="0.3">
      <c r="B55" s="16"/>
      <c r="C55" s="19"/>
      <c r="D55" s="32"/>
      <c r="E55" s="19"/>
      <c r="F55" s="19"/>
      <c r="G55" s="19"/>
      <c r="H55" s="33"/>
      <c r="I55" s="19"/>
      <c r="J55" s="32"/>
      <c r="K55" s="19"/>
      <c r="L55" s="19"/>
      <c r="M55" s="19"/>
      <c r="N55" s="19"/>
      <c r="O55" s="19"/>
      <c r="P55" s="33"/>
      <c r="Q55" s="19"/>
      <c r="R55" s="17"/>
    </row>
    <row r="56" spans="2:18" x14ac:dyDescent="0.3">
      <c r="B56" s="16"/>
      <c r="C56" s="19"/>
      <c r="D56" s="32"/>
      <c r="E56" s="19"/>
      <c r="F56" s="19"/>
      <c r="G56" s="19"/>
      <c r="H56" s="33"/>
      <c r="I56" s="19"/>
      <c r="J56" s="32"/>
      <c r="K56" s="19"/>
      <c r="L56" s="19"/>
      <c r="M56" s="19"/>
      <c r="N56" s="19"/>
      <c r="O56" s="19"/>
      <c r="P56" s="33"/>
      <c r="Q56" s="19"/>
      <c r="R56" s="17"/>
    </row>
    <row r="57" spans="2:18" x14ac:dyDescent="0.3">
      <c r="B57" s="16"/>
      <c r="C57" s="19"/>
      <c r="D57" s="32"/>
      <c r="E57" s="19"/>
      <c r="F57" s="19"/>
      <c r="G57" s="19"/>
      <c r="H57" s="33"/>
      <c r="I57" s="19"/>
      <c r="J57" s="32"/>
      <c r="K57" s="19"/>
      <c r="L57" s="19"/>
      <c r="M57" s="19"/>
      <c r="N57" s="19"/>
      <c r="O57" s="19"/>
      <c r="P57" s="33"/>
      <c r="Q57" s="19"/>
      <c r="R57" s="17"/>
    </row>
    <row r="58" spans="2:18" x14ac:dyDescent="0.3">
      <c r="B58" s="16"/>
      <c r="C58" s="19"/>
      <c r="D58" s="32"/>
      <c r="E58" s="19"/>
      <c r="F58" s="19"/>
      <c r="G58" s="19"/>
      <c r="H58" s="33"/>
      <c r="I58" s="19"/>
      <c r="J58" s="32"/>
      <c r="K58" s="19"/>
      <c r="L58" s="19"/>
      <c r="M58" s="19"/>
      <c r="N58" s="19"/>
      <c r="O58" s="19"/>
      <c r="P58" s="33"/>
      <c r="Q58" s="19"/>
      <c r="R58" s="17"/>
    </row>
    <row r="59" spans="2:18" x14ac:dyDescent="0.3">
      <c r="B59" s="16"/>
      <c r="C59" s="19"/>
      <c r="D59" s="32"/>
      <c r="E59" s="19"/>
      <c r="F59" s="19"/>
      <c r="G59" s="19"/>
      <c r="H59" s="33"/>
      <c r="I59" s="19"/>
      <c r="J59" s="32"/>
      <c r="K59" s="19"/>
      <c r="L59" s="19"/>
      <c r="M59" s="19"/>
      <c r="N59" s="19"/>
      <c r="O59" s="19"/>
      <c r="P59" s="33"/>
      <c r="Q59" s="19"/>
      <c r="R59" s="17"/>
    </row>
    <row r="60" spans="2:18" x14ac:dyDescent="0.3">
      <c r="B60" s="16"/>
      <c r="C60" s="19"/>
      <c r="D60" s="32"/>
      <c r="E60" s="19"/>
      <c r="F60" s="19"/>
      <c r="G60" s="19"/>
      <c r="H60" s="33"/>
      <c r="I60" s="19"/>
      <c r="J60" s="32"/>
      <c r="K60" s="19"/>
      <c r="L60" s="19"/>
      <c r="M60" s="19"/>
      <c r="N60" s="19"/>
      <c r="O60" s="19"/>
      <c r="P60" s="33"/>
      <c r="Q60" s="19"/>
      <c r="R60" s="17"/>
    </row>
    <row r="61" spans="2:18" x14ac:dyDescent="0.3">
      <c r="B61" s="16"/>
      <c r="C61" s="19"/>
      <c r="D61" s="32"/>
      <c r="E61" s="19"/>
      <c r="F61" s="19"/>
      <c r="G61" s="19"/>
      <c r="H61" s="33"/>
      <c r="I61" s="19"/>
      <c r="J61" s="32"/>
      <c r="K61" s="19"/>
      <c r="L61" s="19"/>
      <c r="M61" s="19"/>
      <c r="N61" s="19"/>
      <c r="O61" s="19"/>
      <c r="P61" s="33"/>
      <c r="Q61" s="19"/>
      <c r="R61" s="17"/>
    </row>
    <row r="62" spans="2:18" x14ac:dyDescent="0.3">
      <c r="B62" s="16"/>
      <c r="C62" s="19"/>
      <c r="D62" s="32"/>
      <c r="E62" s="19"/>
      <c r="F62" s="19"/>
      <c r="G62" s="19"/>
      <c r="H62" s="33"/>
      <c r="I62" s="19"/>
      <c r="J62" s="32"/>
      <c r="K62" s="19"/>
      <c r="L62" s="19"/>
      <c r="M62" s="19"/>
      <c r="N62" s="19"/>
      <c r="O62" s="19"/>
      <c r="P62" s="33"/>
      <c r="Q62" s="19"/>
      <c r="R62" s="17"/>
    </row>
    <row r="63" spans="2:18" s="1" customFormat="1" ht="14.4" x14ac:dyDescent="0.3">
      <c r="B63" s="23"/>
      <c r="C63" s="24"/>
      <c r="D63" s="34" t="s">
        <v>37</v>
      </c>
      <c r="E63" s="35"/>
      <c r="F63" s="35"/>
      <c r="G63" s="36" t="s">
        <v>38</v>
      </c>
      <c r="H63" s="37"/>
      <c r="I63" s="24"/>
      <c r="J63" s="34" t="s">
        <v>37</v>
      </c>
      <c r="K63" s="35"/>
      <c r="L63" s="35"/>
      <c r="M63" s="35"/>
      <c r="N63" s="36" t="s">
        <v>38</v>
      </c>
      <c r="O63" s="35"/>
      <c r="P63" s="37"/>
      <c r="Q63" s="24"/>
      <c r="R63" s="25"/>
    </row>
    <row r="64" spans="2:18" s="1" customFormat="1" ht="14.4" customHeight="1" x14ac:dyDescent="0.3"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40"/>
    </row>
    <row r="68" spans="2:18" s="1" customFormat="1" ht="6.9" customHeight="1" x14ac:dyDescent="0.3"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3"/>
    </row>
    <row r="69" spans="2:18" s="1" customFormat="1" ht="36.9" customHeight="1" x14ac:dyDescent="0.3">
      <c r="B69" s="23"/>
      <c r="C69" s="142" t="s">
        <v>55</v>
      </c>
      <c r="D69" s="143"/>
      <c r="E69" s="143"/>
      <c r="F69" s="143"/>
      <c r="G69" s="143"/>
      <c r="H69" s="143"/>
      <c r="I69" s="143"/>
      <c r="J69" s="143"/>
      <c r="K69" s="143"/>
      <c r="L69" s="143"/>
      <c r="M69" s="143"/>
      <c r="N69" s="143"/>
      <c r="O69" s="143"/>
      <c r="P69" s="143"/>
      <c r="Q69" s="143"/>
      <c r="R69" s="25"/>
    </row>
    <row r="70" spans="2:18" s="1" customFormat="1" ht="6.9" customHeight="1" x14ac:dyDescent="0.3">
      <c r="B70" s="23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5"/>
    </row>
    <row r="71" spans="2:18" s="1" customFormat="1" ht="30" customHeight="1" x14ac:dyDescent="0.3">
      <c r="B71" s="23"/>
      <c r="C71" s="22" t="s">
        <v>7</v>
      </c>
      <c r="D71" s="24"/>
      <c r="E71" s="24"/>
      <c r="F71" s="144">
        <f>F6</f>
        <v>0</v>
      </c>
      <c r="G71" s="145"/>
      <c r="H71" s="145"/>
      <c r="I71" s="145"/>
      <c r="J71" s="145"/>
      <c r="K71" s="145"/>
      <c r="L71" s="145"/>
      <c r="M71" s="145"/>
      <c r="N71" s="145"/>
      <c r="O71" s="145"/>
      <c r="P71" s="145"/>
      <c r="Q71" s="131"/>
      <c r="R71" s="25"/>
    </row>
    <row r="72" spans="2:18" s="1" customFormat="1" ht="36.9" customHeight="1" x14ac:dyDescent="0.3">
      <c r="B72" s="23"/>
      <c r="C72" s="44" t="s">
        <v>53</v>
      </c>
      <c r="D72" s="24"/>
      <c r="E72" s="24"/>
      <c r="F72" s="157" t="str">
        <f>F7</f>
        <v>SO 17.2 - Přípojka pro pítko</v>
      </c>
      <c r="G72" s="147"/>
      <c r="H72" s="147"/>
      <c r="I72" s="147"/>
      <c r="J72" s="147"/>
      <c r="K72" s="147"/>
      <c r="L72" s="147"/>
      <c r="M72" s="147"/>
      <c r="N72" s="147"/>
      <c r="O72" s="147"/>
      <c r="P72" s="147"/>
      <c r="Q72" s="24"/>
      <c r="R72" s="25"/>
    </row>
    <row r="73" spans="2:18" s="1" customFormat="1" ht="6.9" customHeight="1" x14ac:dyDescent="0.3">
      <c r="B73" s="23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5"/>
    </row>
    <row r="74" spans="2:18" s="1" customFormat="1" ht="18" customHeight="1" x14ac:dyDescent="0.3">
      <c r="B74" s="23"/>
      <c r="C74" s="22" t="s">
        <v>10</v>
      </c>
      <c r="D74" s="24"/>
      <c r="E74" s="24"/>
      <c r="F74" s="20" t="str">
        <f>F9</f>
        <v>Ostrava Hrabůvka</v>
      </c>
      <c r="G74" s="24"/>
      <c r="H74" s="24"/>
      <c r="I74" s="24"/>
      <c r="J74" s="24"/>
      <c r="K74" s="22" t="s">
        <v>12</v>
      </c>
      <c r="L74" s="24"/>
      <c r="M74" s="158" t="str">
        <f>IF(O9="","",O9)</f>
        <v>20.5.2018</v>
      </c>
      <c r="N74" s="158"/>
      <c r="O74" s="158"/>
      <c r="P74" s="158"/>
      <c r="Q74" s="24"/>
      <c r="R74" s="25"/>
    </row>
    <row r="75" spans="2:18" s="1" customFormat="1" ht="6.9" customHeight="1" x14ac:dyDescent="0.3">
      <c r="B75" s="23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5"/>
    </row>
    <row r="76" spans="2:18" s="1" customFormat="1" ht="13.2" x14ac:dyDescent="0.3">
      <c r="B76" s="23"/>
      <c r="C76" s="22" t="s">
        <v>13</v>
      </c>
      <c r="D76" s="24"/>
      <c r="E76" s="24"/>
      <c r="F76" s="20" t="str">
        <f>E12</f>
        <v>SMO MO Ostrava-Jih, Ostrava Hrabůvka</v>
      </c>
      <c r="G76" s="24"/>
      <c r="H76" s="24"/>
      <c r="I76" s="24"/>
      <c r="J76" s="24"/>
      <c r="K76" s="22" t="s">
        <v>17</v>
      </c>
      <c r="L76" s="24"/>
      <c r="M76" s="149" t="str">
        <f>E18</f>
        <v>Ing.Petr Bělák</v>
      </c>
      <c r="N76" s="149"/>
      <c r="O76" s="149"/>
      <c r="P76" s="149"/>
      <c r="Q76" s="149"/>
      <c r="R76" s="25"/>
    </row>
    <row r="77" spans="2:18" s="1" customFormat="1" ht="14.4" customHeight="1" x14ac:dyDescent="0.3">
      <c r="B77" s="23"/>
      <c r="C77" s="22" t="s">
        <v>16</v>
      </c>
      <c r="D77" s="24"/>
      <c r="E77" s="24"/>
      <c r="F77" s="20" t="str">
        <f>IF(E15="","",E15)</f>
        <v/>
      </c>
      <c r="G77" s="24"/>
      <c r="H77" s="24"/>
      <c r="I77" s="24"/>
      <c r="J77" s="24"/>
      <c r="K77" s="22" t="s">
        <v>19</v>
      </c>
      <c r="L77" s="24"/>
      <c r="M77" s="149" t="str">
        <f>E21</f>
        <v>PRIVAT Projekt Hlučín</v>
      </c>
      <c r="N77" s="149"/>
      <c r="O77" s="149"/>
      <c r="P77" s="149"/>
      <c r="Q77" s="149"/>
      <c r="R77" s="25"/>
    </row>
    <row r="78" spans="2:18" s="1" customFormat="1" ht="10.35" customHeight="1" x14ac:dyDescent="0.3">
      <c r="B78" s="23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5"/>
    </row>
    <row r="79" spans="2:18" s="1" customFormat="1" ht="29.25" customHeight="1" x14ac:dyDescent="0.3">
      <c r="B79" s="23"/>
      <c r="C79" s="159" t="s">
        <v>56</v>
      </c>
      <c r="D79" s="160"/>
      <c r="E79" s="160"/>
      <c r="F79" s="160"/>
      <c r="G79" s="160"/>
      <c r="H79" s="159" t="s">
        <v>57</v>
      </c>
      <c r="I79" s="161"/>
      <c r="J79" s="161"/>
      <c r="K79" s="159" t="s">
        <v>58</v>
      </c>
      <c r="L79" s="160"/>
      <c r="M79" s="159" t="s">
        <v>59</v>
      </c>
      <c r="N79" s="160"/>
      <c r="O79" s="160"/>
      <c r="P79" s="160"/>
      <c r="Q79" s="160"/>
      <c r="R79" s="25"/>
    </row>
    <row r="80" spans="2:18" s="1" customFormat="1" ht="10.35" customHeight="1" x14ac:dyDescent="0.3">
      <c r="B80" s="23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5"/>
    </row>
    <row r="81" spans="2:47" s="1" customFormat="1" ht="29.25" customHeight="1" x14ac:dyDescent="0.3">
      <c r="B81" s="23"/>
      <c r="C81" s="61" t="s">
        <v>60</v>
      </c>
      <c r="D81" s="24"/>
      <c r="E81" s="24"/>
      <c r="F81" s="24"/>
      <c r="G81" s="24"/>
      <c r="H81" s="162">
        <f>W109</f>
        <v>0</v>
      </c>
      <c r="I81" s="147"/>
      <c r="J81" s="147"/>
      <c r="K81" s="162">
        <f>X109</f>
        <v>0</v>
      </c>
      <c r="L81" s="147"/>
      <c r="M81" s="162">
        <f>M109</f>
        <v>0</v>
      </c>
      <c r="N81" s="163"/>
      <c r="O81" s="163"/>
      <c r="P81" s="163"/>
      <c r="Q81" s="163"/>
      <c r="R81" s="25"/>
      <c r="AU81" s="12" t="s">
        <v>61</v>
      </c>
    </row>
    <row r="82" spans="2:47" s="2" customFormat="1" ht="24.9" customHeight="1" x14ac:dyDescent="0.3">
      <c r="B82" s="62"/>
      <c r="C82" s="63"/>
      <c r="D82" s="64" t="s">
        <v>62</v>
      </c>
      <c r="E82" s="63"/>
      <c r="F82" s="63"/>
      <c r="G82" s="63"/>
      <c r="H82" s="164">
        <f>W110</f>
        <v>0</v>
      </c>
      <c r="I82" s="165"/>
      <c r="J82" s="165"/>
      <c r="K82" s="164">
        <f>X110</f>
        <v>0</v>
      </c>
      <c r="L82" s="165"/>
      <c r="M82" s="164">
        <f>M110</f>
        <v>0</v>
      </c>
      <c r="N82" s="165"/>
      <c r="O82" s="165"/>
      <c r="P82" s="165"/>
      <c r="Q82" s="165"/>
      <c r="R82" s="65"/>
    </row>
    <row r="83" spans="2:47" s="3" customFormat="1" ht="19.95" customHeight="1" x14ac:dyDescent="0.3">
      <c r="B83" s="66"/>
      <c r="C83" s="67"/>
      <c r="D83" s="68" t="s">
        <v>63</v>
      </c>
      <c r="E83" s="67"/>
      <c r="F83" s="67"/>
      <c r="G83" s="67"/>
      <c r="H83" s="166">
        <f>W111</f>
        <v>0</v>
      </c>
      <c r="I83" s="167"/>
      <c r="J83" s="167"/>
      <c r="K83" s="166">
        <f>X111</f>
        <v>0</v>
      </c>
      <c r="L83" s="167"/>
      <c r="M83" s="166">
        <f>M111</f>
        <v>0</v>
      </c>
      <c r="N83" s="167"/>
      <c r="O83" s="167"/>
      <c r="P83" s="167"/>
      <c r="Q83" s="167"/>
      <c r="R83" s="69"/>
    </row>
    <row r="84" spans="2:47" s="3" customFormat="1" ht="14.85" customHeight="1" x14ac:dyDescent="0.3">
      <c r="B84" s="66"/>
      <c r="C84" s="67"/>
      <c r="D84" s="68" t="s">
        <v>64</v>
      </c>
      <c r="E84" s="67"/>
      <c r="F84" s="67"/>
      <c r="G84" s="67"/>
      <c r="H84" s="166">
        <f>W116</f>
        <v>0</v>
      </c>
      <c r="I84" s="167"/>
      <c r="J84" s="167"/>
      <c r="K84" s="166">
        <f>X116</f>
        <v>0</v>
      </c>
      <c r="L84" s="167"/>
      <c r="M84" s="166">
        <f>M116</f>
        <v>0</v>
      </c>
      <c r="N84" s="167"/>
      <c r="O84" s="167"/>
      <c r="P84" s="167"/>
      <c r="Q84" s="167"/>
      <c r="R84" s="69"/>
    </row>
    <row r="85" spans="2:47" s="3" customFormat="1" ht="19.95" customHeight="1" x14ac:dyDescent="0.3">
      <c r="B85" s="66"/>
      <c r="C85" s="67"/>
      <c r="D85" s="68" t="s">
        <v>131</v>
      </c>
      <c r="E85" s="67"/>
      <c r="F85" s="67"/>
      <c r="G85" s="67"/>
      <c r="H85" s="166">
        <f>W129</f>
        <v>0</v>
      </c>
      <c r="I85" s="167"/>
      <c r="J85" s="167"/>
      <c r="K85" s="166">
        <f>X129</f>
        <v>0</v>
      </c>
      <c r="L85" s="167"/>
      <c r="M85" s="166">
        <f>M129</f>
        <v>0</v>
      </c>
      <c r="N85" s="167"/>
      <c r="O85" s="167"/>
      <c r="P85" s="167"/>
      <c r="Q85" s="167"/>
      <c r="R85" s="69"/>
    </row>
    <row r="86" spans="2:47" s="3" customFormat="1" ht="19.95" customHeight="1" x14ac:dyDescent="0.3">
      <c r="B86" s="66"/>
      <c r="C86" s="67"/>
      <c r="D86" s="68" t="s">
        <v>132</v>
      </c>
      <c r="E86" s="67"/>
      <c r="F86" s="67"/>
      <c r="G86" s="67"/>
      <c r="H86" s="166">
        <f>W140</f>
        <v>0</v>
      </c>
      <c r="I86" s="167"/>
      <c r="J86" s="167"/>
      <c r="K86" s="166">
        <f>X140</f>
        <v>0</v>
      </c>
      <c r="L86" s="167"/>
      <c r="M86" s="166">
        <f>M140</f>
        <v>0</v>
      </c>
      <c r="N86" s="167"/>
      <c r="O86" s="167"/>
      <c r="P86" s="167"/>
      <c r="Q86" s="167"/>
      <c r="R86" s="69"/>
    </row>
    <row r="87" spans="2:47" s="3" customFormat="1" ht="14.85" customHeight="1" x14ac:dyDescent="0.3">
      <c r="B87" s="66"/>
      <c r="C87" s="67"/>
      <c r="D87" s="68" t="s">
        <v>65</v>
      </c>
      <c r="E87" s="67"/>
      <c r="F87" s="67"/>
      <c r="G87" s="67"/>
      <c r="H87" s="166">
        <f>W141</f>
        <v>0</v>
      </c>
      <c r="I87" s="167"/>
      <c r="J87" s="167"/>
      <c r="K87" s="166">
        <f>X141</f>
        <v>0</v>
      </c>
      <c r="L87" s="167"/>
      <c r="M87" s="166">
        <f>M141</f>
        <v>0</v>
      </c>
      <c r="N87" s="167"/>
      <c r="O87" s="167"/>
      <c r="P87" s="167"/>
      <c r="Q87" s="167"/>
      <c r="R87" s="69"/>
    </row>
    <row r="88" spans="2:47" s="3" customFormat="1" ht="14.85" customHeight="1" x14ac:dyDescent="0.3">
      <c r="B88" s="66"/>
      <c r="C88" s="67"/>
      <c r="D88" s="68" t="s">
        <v>133</v>
      </c>
      <c r="E88" s="67"/>
      <c r="F88" s="67"/>
      <c r="G88" s="67"/>
      <c r="H88" s="166">
        <f>W150</f>
        <v>0</v>
      </c>
      <c r="I88" s="167"/>
      <c r="J88" s="167"/>
      <c r="K88" s="166">
        <f>X150</f>
        <v>0</v>
      </c>
      <c r="L88" s="167"/>
      <c r="M88" s="166">
        <f>M150</f>
        <v>0</v>
      </c>
      <c r="N88" s="167"/>
      <c r="O88" s="167"/>
      <c r="P88" s="167"/>
      <c r="Q88" s="167"/>
      <c r="R88" s="69"/>
    </row>
    <row r="89" spans="2:47" s="3" customFormat="1" ht="19.95" customHeight="1" x14ac:dyDescent="0.3">
      <c r="B89" s="66"/>
      <c r="C89" s="67"/>
      <c r="D89" s="68" t="s">
        <v>66</v>
      </c>
      <c r="E89" s="67"/>
      <c r="F89" s="67"/>
      <c r="G89" s="67"/>
      <c r="H89" s="166">
        <f>W154</f>
        <v>0</v>
      </c>
      <c r="I89" s="167"/>
      <c r="J89" s="167"/>
      <c r="K89" s="166">
        <f>X154</f>
        <v>0</v>
      </c>
      <c r="L89" s="167"/>
      <c r="M89" s="166">
        <f>M154</f>
        <v>0</v>
      </c>
      <c r="N89" s="167"/>
      <c r="O89" s="167"/>
      <c r="P89" s="167"/>
      <c r="Q89" s="167"/>
      <c r="R89" s="69"/>
    </row>
    <row r="90" spans="2:47" s="1" customFormat="1" ht="21.75" customHeight="1" x14ac:dyDescent="0.3">
      <c r="B90" s="23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5"/>
    </row>
    <row r="91" spans="2:47" s="1" customFormat="1" x14ac:dyDescent="0.3">
      <c r="B91" s="23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5"/>
    </row>
    <row r="92" spans="2:47" s="1" customFormat="1" ht="29.25" customHeight="1" x14ac:dyDescent="0.3">
      <c r="B92" s="23"/>
      <c r="C92" s="51" t="s">
        <v>184</v>
      </c>
      <c r="D92" s="52"/>
      <c r="E92" s="52"/>
      <c r="F92" s="52"/>
      <c r="G92" s="52"/>
      <c r="H92" s="52"/>
      <c r="I92" s="52"/>
      <c r="J92" s="52"/>
      <c r="K92" s="52"/>
      <c r="L92" s="168">
        <f>M81</f>
        <v>0</v>
      </c>
      <c r="M92" s="168"/>
      <c r="N92" s="168"/>
      <c r="O92" s="168"/>
      <c r="P92" s="168"/>
      <c r="Q92" s="168"/>
      <c r="R92" s="25"/>
    </row>
    <row r="93" spans="2:47" s="1" customFormat="1" ht="6.9" customHeight="1" x14ac:dyDescent="0.3"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40"/>
    </row>
    <row r="97" spans="2:65" s="1" customFormat="1" ht="6.9" customHeight="1" x14ac:dyDescent="0.3"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3"/>
    </row>
    <row r="98" spans="2:65" s="1" customFormat="1" ht="36.9" customHeight="1" x14ac:dyDescent="0.3">
      <c r="B98" s="23"/>
      <c r="C98" s="142" t="s">
        <v>67</v>
      </c>
      <c r="D98" s="147"/>
      <c r="E98" s="147"/>
      <c r="F98" s="147"/>
      <c r="G98" s="147"/>
      <c r="H98" s="147"/>
      <c r="I98" s="147"/>
      <c r="J98" s="147"/>
      <c r="K98" s="147"/>
      <c r="L98" s="147"/>
      <c r="M98" s="147"/>
      <c r="N98" s="147"/>
      <c r="O98" s="147"/>
      <c r="P98" s="147"/>
      <c r="Q98" s="147"/>
      <c r="R98" s="25"/>
    </row>
    <row r="99" spans="2:65" s="1" customFormat="1" ht="6.9" customHeight="1" x14ac:dyDescent="0.3">
      <c r="B99" s="23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5"/>
    </row>
    <row r="100" spans="2:65" s="1" customFormat="1" ht="30" customHeight="1" x14ac:dyDescent="0.3">
      <c r="B100" s="23"/>
      <c r="C100" s="22" t="s">
        <v>7</v>
      </c>
      <c r="D100" s="24"/>
      <c r="E100" s="24"/>
      <c r="F100" s="144">
        <f>F6</f>
        <v>0</v>
      </c>
      <c r="G100" s="145"/>
      <c r="H100" s="145"/>
      <c r="I100" s="145"/>
      <c r="J100" s="145"/>
      <c r="K100" s="145"/>
      <c r="L100" s="145"/>
      <c r="M100" s="145"/>
      <c r="N100" s="145"/>
      <c r="O100" s="145"/>
      <c r="P100" s="145"/>
      <c r="Q100" s="131"/>
      <c r="R100" s="25"/>
    </row>
    <row r="101" spans="2:65" s="1" customFormat="1" ht="36.9" customHeight="1" x14ac:dyDescent="0.3">
      <c r="B101" s="23"/>
      <c r="C101" s="44" t="s">
        <v>53</v>
      </c>
      <c r="D101" s="24"/>
      <c r="E101" s="24"/>
      <c r="F101" s="157" t="str">
        <f>F7</f>
        <v>SO 17.2 - Přípojka pro pítko</v>
      </c>
      <c r="G101" s="147"/>
      <c r="H101" s="147"/>
      <c r="I101" s="147"/>
      <c r="J101" s="147"/>
      <c r="K101" s="147"/>
      <c r="L101" s="147"/>
      <c r="M101" s="147"/>
      <c r="N101" s="147"/>
      <c r="O101" s="147"/>
      <c r="P101" s="147"/>
      <c r="Q101" s="24"/>
      <c r="R101" s="25"/>
    </row>
    <row r="102" spans="2:65" s="1" customFormat="1" ht="6.9" customHeight="1" x14ac:dyDescent="0.3">
      <c r="B102" s="23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5"/>
    </row>
    <row r="103" spans="2:65" s="1" customFormat="1" ht="18" customHeight="1" x14ac:dyDescent="0.3">
      <c r="B103" s="23"/>
      <c r="C103" s="22" t="s">
        <v>10</v>
      </c>
      <c r="D103" s="24"/>
      <c r="E103" s="24"/>
      <c r="F103" s="20" t="str">
        <f>F9</f>
        <v>Ostrava Hrabůvka</v>
      </c>
      <c r="G103" s="24"/>
      <c r="H103" s="24"/>
      <c r="I103" s="24"/>
      <c r="J103" s="24"/>
      <c r="K103" s="22" t="s">
        <v>12</v>
      </c>
      <c r="L103" s="24"/>
      <c r="M103" s="158" t="str">
        <f>IF(O9="","",O9)</f>
        <v>20.5.2018</v>
      </c>
      <c r="N103" s="158"/>
      <c r="O103" s="158"/>
      <c r="P103" s="158"/>
      <c r="Q103" s="24"/>
      <c r="R103" s="25"/>
    </row>
    <row r="104" spans="2:65" s="1" customFormat="1" ht="6.9" customHeight="1" x14ac:dyDescent="0.3">
      <c r="B104" s="23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5"/>
    </row>
    <row r="105" spans="2:65" s="1" customFormat="1" ht="13.2" x14ac:dyDescent="0.3">
      <c r="B105" s="23"/>
      <c r="C105" s="22" t="s">
        <v>13</v>
      </c>
      <c r="D105" s="24"/>
      <c r="E105" s="24"/>
      <c r="F105" s="20" t="str">
        <f>E12</f>
        <v>SMO MO Ostrava-Jih, Ostrava Hrabůvka</v>
      </c>
      <c r="G105" s="24"/>
      <c r="H105" s="24"/>
      <c r="I105" s="24"/>
      <c r="J105" s="24"/>
      <c r="K105" s="22" t="s">
        <v>17</v>
      </c>
      <c r="L105" s="24"/>
      <c r="M105" s="149" t="str">
        <f>E18</f>
        <v>Ing.Petr Bělák</v>
      </c>
      <c r="N105" s="149"/>
      <c r="O105" s="149"/>
      <c r="P105" s="149"/>
      <c r="Q105" s="149"/>
      <c r="R105" s="25"/>
    </row>
    <row r="106" spans="2:65" s="1" customFormat="1" ht="14.4" customHeight="1" x14ac:dyDescent="0.3">
      <c r="B106" s="23"/>
      <c r="C106" s="22" t="s">
        <v>16</v>
      </c>
      <c r="D106" s="24"/>
      <c r="E106" s="24"/>
      <c r="F106" s="20" t="str">
        <f>IF(E15="","",E15)</f>
        <v/>
      </c>
      <c r="G106" s="24"/>
      <c r="H106" s="24"/>
      <c r="I106" s="24"/>
      <c r="J106" s="24"/>
      <c r="K106" s="22" t="s">
        <v>19</v>
      </c>
      <c r="L106" s="24"/>
      <c r="M106" s="149" t="str">
        <f>E21</f>
        <v>PRIVAT Projekt Hlučín</v>
      </c>
      <c r="N106" s="149"/>
      <c r="O106" s="149"/>
      <c r="P106" s="149"/>
      <c r="Q106" s="149"/>
      <c r="R106" s="25"/>
    </row>
    <row r="107" spans="2:65" s="1" customFormat="1" ht="10.35" customHeight="1" x14ac:dyDescent="0.3">
      <c r="B107" s="23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5"/>
    </row>
    <row r="108" spans="2:65" s="4" customFormat="1" ht="29.25" customHeight="1" x14ac:dyDescent="0.3">
      <c r="B108" s="72"/>
      <c r="C108" s="73" t="s">
        <v>68</v>
      </c>
      <c r="D108" s="74" t="s">
        <v>69</v>
      </c>
      <c r="E108" s="74" t="s">
        <v>41</v>
      </c>
      <c r="F108" s="169" t="s">
        <v>70</v>
      </c>
      <c r="G108" s="169"/>
      <c r="H108" s="169"/>
      <c r="I108" s="169"/>
      <c r="J108" s="74" t="s">
        <v>71</v>
      </c>
      <c r="K108" s="74" t="s">
        <v>72</v>
      </c>
      <c r="L108" s="74" t="s">
        <v>73</v>
      </c>
      <c r="M108" s="169" t="s">
        <v>74</v>
      </c>
      <c r="N108" s="169"/>
      <c r="O108" s="169"/>
      <c r="P108" s="169" t="s">
        <v>59</v>
      </c>
      <c r="Q108" s="170"/>
      <c r="R108" s="75"/>
      <c r="T108" s="46" t="s">
        <v>75</v>
      </c>
      <c r="U108" s="47" t="s">
        <v>25</v>
      </c>
      <c r="V108" s="47" t="s">
        <v>76</v>
      </c>
      <c r="W108" s="47" t="s">
        <v>77</v>
      </c>
      <c r="X108" s="47" t="s">
        <v>78</v>
      </c>
      <c r="Y108" s="47" t="s">
        <v>79</v>
      </c>
      <c r="Z108" s="47" t="s">
        <v>80</v>
      </c>
      <c r="AA108" s="47" t="s">
        <v>81</v>
      </c>
      <c r="AB108" s="47" t="s">
        <v>82</v>
      </c>
      <c r="AC108" s="47" t="s">
        <v>83</v>
      </c>
      <c r="AD108" s="48" t="s">
        <v>84</v>
      </c>
    </row>
    <row r="109" spans="2:65" s="1" customFormat="1" ht="29.25" customHeight="1" x14ac:dyDescent="0.35">
      <c r="B109" s="23"/>
      <c r="C109" s="50" t="s">
        <v>54</v>
      </c>
      <c r="D109" s="24"/>
      <c r="E109" s="24"/>
      <c r="F109" s="24"/>
      <c r="G109" s="24"/>
      <c r="H109" s="24"/>
      <c r="I109" s="24"/>
      <c r="J109" s="24"/>
      <c r="K109" s="24"/>
      <c r="L109" s="24"/>
      <c r="M109" s="191">
        <f>M110</f>
        <v>0</v>
      </c>
      <c r="N109" s="192"/>
      <c r="O109" s="192"/>
      <c r="P109" s="192"/>
      <c r="Q109" s="192"/>
      <c r="R109" s="25"/>
      <c r="T109" s="49"/>
      <c r="U109" s="30"/>
      <c r="V109" s="30"/>
      <c r="W109" s="76">
        <f>W110</f>
        <v>0</v>
      </c>
      <c r="X109" s="76">
        <f>X110</f>
        <v>0</v>
      </c>
      <c r="Y109" s="30"/>
      <c r="Z109" s="77">
        <f>Z110</f>
        <v>45.728324799999996</v>
      </c>
      <c r="AA109" s="30"/>
      <c r="AB109" s="77">
        <f>AB110</f>
        <v>15.615830000000001</v>
      </c>
      <c r="AC109" s="30"/>
      <c r="AD109" s="78">
        <f>AD110</f>
        <v>0</v>
      </c>
      <c r="AT109" s="12" t="s">
        <v>42</v>
      </c>
      <c r="AU109" s="12" t="s">
        <v>61</v>
      </c>
      <c r="BK109" s="79">
        <f>BK110</f>
        <v>0</v>
      </c>
    </row>
    <row r="110" spans="2:65" s="5" customFormat="1" ht="37.35" customHeight="1" x14ac:dyDescent="0.35">
      <c r="B110" s="80"/>
      <c r="C110" s="81"/>
      <c r="D110" s="82" t="s">
        <v>62</v>
      </c>
      <c r="E110" s="82"/>
      <c r="F110" s="82"/>
      <c r="G110" s="82"/>
      <c r="H110" s="82"/>
      <c r="I110" s="82"/>
      <c r="J110" s="82"/>
      <c r="K110" s="82"/>
      <c r="L110" s="82"/>
      <c r="M110" s="193">
        <f>M111+M140+M154</f>
        <v>0</v>
      </c>
      <c r="N110" s="164"/>
      <c r="O110" s="164"/>
      <c r="P110" s="164"/>
      <c r="Q110" s="164"/>
      <c r="R110" s="83"/>
      <c r="T110" s="84"/>
      <c r="U110" s="81"/>
      <c r="V110" s="81"/>
      <c r="W110" s="85">
        <f>W111+W129+W140+W154</f>
        <v>0</v>
      </c>
      <c r="X110" s="85">
        <f>X111+X129+X140+X154</f>
        <v>0</v>
      </c>
      <c r="Y110" s="81"/>
      <c r="Z110" s="86">
        <f>Z111+Z129+Z140+Z154</f>
        <v>45.728324799999996</v>
      </c>
      <c r="AA110" s="81"/>
      <c r="AB110" s="86">
        <f>AB111+AB129+AB140+AB154</f>
        <v>15.615830000000001</v>
      </c>
      <c r="AC110" s="81"/>
      <c r="AD110" s="87">
        <f>AD111+AD129+AD140+AD154</f>
        <v>0</v>
      </c>
      <c r="AR110" s="88" t="s">
        <v>44</v>
      </c>
      <c r="AT110" s="89" t="s">
        <v>42</v>
      </c>
      <c r="AU110" s="89" t="s">
        <v>43</v>
      </c>
      <c r="AY110" s="88" t="s">
        <v>85</v>
      </c>
      <c r="BK110" s="90">
        <f>BK111+BK129+BK140+BK154</f>
        <v>0</v>
      </c>
    </row>
    <row r="111" spans="2:65" s="5" customFormat="1" ht="19.95" customHeight="1" x14ac:dyDescent="0.35">
      <c r="B111" s="80"/>
      <c r="C111" s="81"/>
      <c r="D111" s="91" t="s">
        <v>63</v>
      </c>
      <c r="E111" s="91"/>
      <c r="F111" s="91"/>
      <c r="G111" s="91"/>
      <c r="H111" s="91"/>
      <c r="I111" s="91"/>
      <c r="J111" s="91"/>
      <c r="K111" s="91"/>
      <c r="L111" s="91"/>
      <c r="M111" s="194">
        <f>P112+P113+P114+P115+M116+M129</f>
        <v>0</v>
      </c>
      <c r="N111" s="195"/>
      <c r="O111" s="195"/>
      <c r="P111" s="195"/>
      <c r="Q111" s="195"/>
      <c r="R111" s="83"/>
      <c r="T111" s="84"/>
      <c r="U111" s="81"/>
      <c r="V111" s="81"/>
      <c r="W111" s="85">
        <f>W112+SUM(W113:W116)</f>
        <v>0</v>
      </c>
      <c r="X111" s="85">
        <f>X112+SUM(X113:X116)</f>
        <v>0</v>
      </c>
      <c r="Y111" s="81"/>
      <c r="Z111" s="86">
        <f>Z112+SUM(Z113:Z116)</f>
        <v>24.155711999999998</v>
      </c>
      <c r="AA111" s="81"/>
      <c r="AB111" s="86">
        <f>AB112+SUM(AB113:AB116)</f>
        <v>0</v>
      </c>
      <c r="AC111" s="81"/>
      <c r="AD111" s="87">
        <f>AD112+SUM(AD113:AD116)</f>
        <v>0</v>
      </c>
      <c r="AR111" s="88" t="s">
        <v>44</v>
      </c>
      <c r="AT111" s="89" t="s">
        <v>42</v>
      </c>
      <c r="AU111" s="89" t="s">
        <v>44</v>
      </c>
      <c r="AY111" s="88" t="s">
        <v>85</v>
      </c>
      <c r="BK111" s="90">
        <f>BK112+SUM(BK113:BK116)</f>
        <v>0</v>
      </c>
    </row>
    <row r="112" spans="2:65" s="1" customFormat="1" ht="20.100000000000001" customHeight="1" x14ac:dyDescent="0.3">
      <c r="B112" s="70"/>
      <c r="C112" s="92" t="s">
        <v>44</v>
      </c>
      <c r="D112" s="92" t="s">
        <v>86</v>
      </c>
      <c r="E112" s="93" t="s">
        <v>87</v>
      </c>
      <c r="F112" s="171" t="s">
        <v>88</v>
      </c>
      <c r="G112" s="171"/>
      <c r="H112" s="171"/>
      <c r="I112" s="171"/>
      <c r="J112" s="126" t="s">
        <v>120</v>
      </c>
      <c r="K112" s="95">
        <v>1</v>
      </c>
      <c r="L112" s="96">
        <v>0</v>
      </c>
      <c r="M112" s="172"/>
      <c r="N112" s="172"/>
      <c r="O112" s="172"/>
      <c r="P112" s="172">
        <f>ROUND(V112*K112,2)</f>
        <v>0</v>
      </c>
      <c r="Q112" s="172"/>
      <c r="R112" s="71"/>
      <c r="T112" s="97" t="s">
        <v>1</v>
      </c>
      <c r="U112" s="28" t="s">
        <v>26</v>
      </c>
      <c r="V112" s="57">
        <f>L112+M112</f>
        <v>0</v>
      </c>
      <c r="W112" s="57">
        <f>ROUND(L112*K112,2)</f>
        <v>0</v>
      </c>
      <c r="X112" s="57">
        <f>ROUND(M112*K112,2)</f>
        <v>0</v>
      </c>
      <c r="Y112" s="98">
        <v>0</v>
      </c>
      <c r="Z112" s="98">
        <f>Y112*K112</f>
        <v>0</v>
      </c>
      <c r="AA112" s="98">
        <v>0</v>
      </c>
      <c r="AB112" s="98">
        <f>AA112*K112</f>
        <v>0</v>
      </c>
      <c r="AC112" s="98">
        <v>0</v>
      </c>
      <c r="AD112" s="99">
        <f>AC112*K112</f>
        <v>0</v>
      </c>
      <c r="AR112" s="12" t="s">
        <v>89</v>
      </c>
      <c r="AT112" s="12" t="s">
        <v>86</v>
      </c>
      <c r="AU112" s="12" t="s">
        <v>51</v>
      </c>
      <c r="AY112" s="12" t="s">
        <v>85</v>
      </c>
      <c r="BE112" s="100">
        <f>IF(U112="základní",P112,0)</f>
        <v>0</v>
      </c>
      <c r="BF112" s="100">
        <f>IF(U112="snížená",P112,0)</f>
        <v>0</v>
      </c>
      <c r="BG112" s="100">
        <f>IF(U112="zákl. přenesená",P112,0)</f>
        <v>0</v>
      </c>
      <c r="BH112" s="100">
        <f>IF(U112="sníž. přenesená",P112,0)</f>
        <v>0</v>
      </c>
      <c r="BI112" s="100">
        <f>IF(U112="nulová",P112,0)</f>
        <v>0</v>
      </c>
      <c r="BJ112" s="12" t="s">
        <v>44</v>
      </c>
      <c r="BK112" s="100">
        <f>ROUND(V112*K112,2)</f>
        <v>0</v>
      </c>
      <c r="BL112" s="12" t="s">
        <v>89</v>
      </c>
      <c r="BM112" s="12" t="s">
        <v>139</v>
      </c>
    </row>
    <row r="113" spans="2:65" s="1" customFormat="1" ht="20.100000000000001" customHeight="1" x14ac:dyDescent="0.3">
      <c r="B113" s="70"/>
      <c r="C113" s="92" t="s">
        <v>51</v>
      </c>
      <c r="D113" s="92" t="s">
        <v>86</v>
      </c>
      <c r="E113" s="93" t="s">
        <v>90</v>
      </c>
      <c r="F113" s="171" t="s">
        <v>91</v>
      </c>
      <c r="G113" s="171"/>
      <c r="H113" s="171"/>
      <c r="I113" s="171"/>
      <c r="J113" s="126" t="s">
        <v>120</v>
      </c>
      <c r="K113" s="95">
        <v>1</v>
      </c>
      <c r="L113" s="96">
        <v>0</v>
      </c>
      <c r="M113" s="172"/>
      <c r="N113" s="172"/>
      <c r="O113" s="172"/>
      <c r="P113" s="172">
        <f>ROUND(V113*K113,2)</f>
        <v>0</v>
      </c>
      <c r="Q113" s="172"/>
      <c r="R113" s="71"/>
      <c r="T113" s="97" t="s">
        <v>1</v>
      </c>
      <c r="U113" s="28" t="s">
        <v>26</v>
      </c>
      <c r="V113" s="57">
        <f>L113+M113</f>
        <v>0</v>
      </c>
      <c r="W113" s="57">
        <f>ROUND(L113*K113,2)</f>
        <v>0</v>
      </c>
      <c r="X113" s="57">
        <f>ROUND(M113*K113,2)</f>
        <v>0</v>
      </c>
      <c r="Y113" s="98">
        <v>0</v>
      </c>
      <c r="Z113" s="98">
        <f>Y113*K113</f>
        <v>0</v>
      </c>
      <c r="AA113" s="98">
        <v>0</v>
      </c>
      <c r="AB113" s="98">
        <f>AA113*K113</f>
        <v>0</v>
      </c>
      <c r="AC113" s="98">
        <v>0</v>
      </c>
      <c r="AD113" s="99">
        <f>AC113*K113</f>
        <v>0</v>
      </c>
      <c r="AR113" s="12" t="s">
        <v>89</v>
      </c>
      <c r="AT113" s="12" t="s">
        <v>86</v>
      </c>
      <c r="AU113" s="12" t="s">
        <v>51</v>
      </c>
      <c r="AY113" s="12" t="s">
        <v>85</v>
      </c>
      <c r="BE113" s="100">
        <f>IF(U113="základní",P113,0)</f>
        <v>0</v>
      </c>
      <c r="BF113" s="100">
        <f>IF(U113="snížená",P113,0)</f>
        <v>0</v>
      </c>
      <c r="BG113" s="100">
        <f>IF(U113="zákl. přenesená",P113,0)</f>
        <v>0</v>
      </c>
      <c r="BH113" s="100">
        <f>IF(U113="sníž. přenesená",P113,0)</f>
        <v>0</v>
      </c>
      <c r="BI113" s="100">
        <f>IF(U113="nulová",P113,0)</f>
        <v>0</v>
      </c>
      <c r="BJ113" s="12" t="s">
        <v>44</v>
      </c>
      <c r="BK113" s="100">
        <f>ROUND(V113*K113,2)</f>
        <v>0</v>
      </c>
      <c r="BL113" s="12" t="s">
        <v>89</v>
      </c>
      <c r="BM113" s="12" t="s">
        <v>140</v>
      </c>
    </row>
    <row r="114" spans="2:65" s="1" customFormat="1" ht="20.100000000000001" customHeight="1" x14ac:dyDescent="0.3">
      <c r="B114" s="70"/>
      <c r="C114" s="92" t="s">
        <v>92</v>
      </c>
      <c r="D114" s="92" t="s">
        <v>86</v>
      </c>
      <c r="E114" s="93" t="s">
        <v>93</v>
      </c>
      <c r="F114" s="171" t="s">
        <v>94</v>
      </c>
      <c r="G114" s="171"/>
      <c r="H114" s="171"/>
      <c r="I114" s="171"/>
      <c r="J114" s="126" t="s">
        <v>120</v>
      </c>
      <c r="K114" s="95">
        <v>1</v>
      </c>
      <c r="L114" s="96">
        <v>0</v>
      </c>
      <c r="M114" s="172"/>
      <c r="N114" s="172"/>
      <c r="O114" s="172"/>
      <c r="P114" s="172">
        <f>ROUND(V114*K114,2)</f>
        <v>0</v>
      </c>
      <c r="Q114" s="172"/>
      <c r="R114" s="71"/>
      <c r="T114" s="97" t="s">
        <v>1</v>
      </c>
      <c r="U114" s="28" t="s">
        <v>26</v>
      </c>
      <c r="V114" s="57">
        <f>L114+M114</f>
        <v>0</v>
      </c>
      <c r="W114" s="57">
        <f>ROUND(L114*K114,2)</f>
        <v>0</v>
      </c>
      <c r="X114" s="57">
        <f>ROUND(M114*K114,2)</f>
        <v>0</v>
      </c>
      <c r="Y114" s="98">
        <v>0</v>
      </c>
      <c r="Z114" s="98">
        <f>Y114*K114</f>
        <v>0</v>
      </c>
      <c r="AA114" s="98">
        <v>0</v>
      </c>
      <c r="AB114" s="98">
        <f>AA114*K114</f>
        <v>0</v>
      </c>
      <c r="AC114" s="98">
        <v>0</v>
      </c>
      <c r="AD114" s="99">
        <f>AC114*K114</f>
        <v>0</v>
      </c>
      <c r="AR114" s="12" t="s">
        <v>89</v>
      </c>
      <c r="AT114" s="12" t="s">
        <v>86</v>
      </c>
      <c r="AU114" s="12" t="s">
        <v>51</v>
      </c>
      <c r="AY114" s="12" t="s">
        <v>85</v>
      </c>
      <c r="BE114" s="100">
        <f>IF(U114="základní",P114,0)</f>
        <v>0</v>
      </c>
      <c r="BF114" s="100">
        <f>IF(U114="snížená",P114,0)</f>
        <v>0</v>
      </c>
      <c r="BG114" s="100">
        <f>IF(U114="zákl. přenesená",P114,0)</f>
        <v>0</v>
      </c>
      <c r="BH114" s="100">
        <f>IF(U114="sníž. přenesená",P114,0)</f>
        <v>0</v>
      </c>
      <c r="BI114" s="100">
        <f>IF(U114="nulová",P114,0)</f>
        <v>0</v>
      </c>
      <c r="BJ114" s="12" t="s">
        <v>44</v>
      </c>
      <c r="BK114" s="100">
        <f>ROUND(V114*K114,2)</f>
        <v>0</v>
      </c>
      <c r="BL114" s="12" t="s">
        <v>89</v>
      </c>
      <c r="BM114" s="12" t="s">
        <v>141</v>
      </c>
    </row>
    <row r="115" spans="2:65" s="1" customFormat="1" ht="20.100000000000001" customHeight="1" x14ac:dyDescent="0.3">
      <c r="B115" s="70"/>
      <c r="C115" s="92" t="s">
        <v>89</v>
      </c>
      <c r="D115" s="92" t="s">
        <v>86</v>
      </c>
      <c r="E115" s="93" t="s">
        <v>95</v>
      </c>
      <c r="F115" s="171" t="s">
        <v>96</v>
      </c>
      <c r="G115" s="171"/>
      <c r="H115" s="171"/>
      <c r="I115" s="171"/>
      <c r="J115" s="126" t="s">
        <v>120</v>
      </c>
      <c r="K115" s="95">
        <v>1</v>
      </c>
      <c r="L115" s="96">
        <v>0</v>
      </c>
      <c r="M115" s="172"/>
      <c r="N115" s="172"/>
      <c r="O115" s="172"/>
      <c r="P115" s="172">
        <f>ROUND(V115*K115,2)</f>
        <v>0</v>
      </c>
      <c r="Q115" s="172"/>
      <c r="R115" s="71"/>
      <c r="T115" s="97" t="s">
        <v>1</v>
      </c>
      <c r="U115" s="28" t="s">
        <v>26</v>
      </c>
      <c r="V115" s="57">
        <f>L115+M115</f>
        <v>0</v>
      </c>
      <c r="W115" s="57">
        <f>ROUND(L115*K115,2)</f>
        <v>0</v>
      </c>
      <c r="X115" s="57">
        <f>ROUND(M115*K115,2)</f>
        <v>0</v>
      </c>
      <c r="Y115" s="98">
        <v>0</v>
      </c>
      <c r="Z115" s="98">
        <f>Y115*K115</f>
        <v>0</v>
      </c>
      <c r="AA115" s="98">
        <v>0</v>
      </c>
      <c r="AB115" s="98">
        <f>AA115*K115</f>
        <v>0</v>
      </c>
      <c r="AC115" s="98">
        <v>0</v>
      </c>
      <c r="AD115" s="99">
        <f>AC115*K115</f>
        <v>0</v>
      </c>
      <c r="AR115" s="12" t="s">
        <v>89</v>
      </c>
      <c r="AT115" s="12" t="s">
        <v>86</v>
      </c>
      <c r="AU115" s="12" t="s">
        <v>51</v>
      </c>
      <c r="AY115" s="12" t="s">
        <v>85</v>
      </c>
      <c r="BE115" s="100">
        <f>IF(U115="základní",P115,0)</f>
        <v>0</v>
      </c>
      <c r="BF115" s="100">
        <f>IF(U115="snížená",P115,0)</f>
        <v>0</v>
      </c>
      <c r="BG115" s="100">
        <f>IF(U115="zákl. přenesená",P115,0)</f>
        <v>0</v>
      </c>
      <c r="BH115" s="100">
        <f>IF(U115="sníž. přenesená",P115,0)</f>
        <v>0</v>
      </c>
      <c r="BI115" s="100">
        <f>IF(U115="nulová",P115,0)</f>
        <v>0</v>
      </c>
      <c r="BJ115" s="12" t="s">
        <v>44</v>
      </c>
      <c r="BK115" s="100">
        <f>ROUND(V115*K115,2)</f>
        <v>0</v>
      </c>
      <c r="BL115" s="12" t="s">
        <v>89</v>
      </c>
      <c r="BM115" s="12" t="s">
        <v>142</v>
      </c>
    </row>
    <row r="116" spans="2:65" s="5" customFormat="1" ht="22.35" customHeight="1" x14ac:dyDescent="0.35">
      <c r="B116" s="80"/>
      <c r="C116" s="81"/>
      <c r="D116" s="91" t="s">
        <v>64</v>
      </c>
      <c r="E116" s="91"/>
      <c r="F116" s="91"/>
      <c r="G116" s="91"/>
      <c r="H116" s="91"/>
      <c r="I116" s="91"/>
      <c r="J116" s="91"/>
      <c r="K116" s="91"/>
      <c r="L116" s="91"/>
      <c r="M116" s="196">
        <f>SUM(P117:Q127)</f>
        <v>0</v>
      </c>
      <c r="N116" s="197"/>
      <c r="O116" s="197"/>
      <c r="P116" s="197"/>
      <c r="Q116" s="197"/>
      <c r="R116" s="83"/>
      <c r="T116" s="84"/>
      <c r="U116" s="81"/>
      <c r="V116" s="81"/>
      <c r="W116" s="85">
        <f>SUM(W117:W122)</f>
        <v>0</v>
      </c>
      <c r="X116" s="85">
        <f>SUM(X117:X122)</f>
        <v>0</v>
      </c>
      <c r="Y116" s="81"/>
      <c r="Z116" s="86">
        <f>SUM(Z117:Z122)</f>
        <v>24.155711999999998</v>
      </c>
      <c r="AA116" s="81"/>
      <c r="AB116" s="86">
        <f>SUM(AB117:AB122)</f>
        <v>0</v>
      </c>
      <c r="AC116" s="81"/>
      <c r="AD116" s="87">
        <f>SUM(AD117:AD122)</f>
        <v>0</v>
      </c>
      <c r="AR116" s="88" t="s">
        <v>44</v>
      </c>
      <c r="AT116" s="89" t="s">
        <v>42</v>
      </c>
      <c r="AU116" s="89" t="s">
        <v>51</v>
      </c>
      <c r="AY116" s="88" t="s">
        <v>85</v>
      </c>
      <c r="BK116" s="90">
        <f>SUM(BK117:BK122)</f>
        <v>0</v>
      </c>
    </row>
    <row r="117" spans="2:65" s="1" customFormat="1" ht="20.100000000000001" customHeight="1" x14ac:dyDescent="0.3">
      <c r="B117" s="70"/>
      <c r="C117" s="92" t="s">
        <v>97</v>
      </c>
      <c r="D117" s="92" t="s">
        <v>86</v>
      </c>
      <c r="E117" s="93" t="s">
        <v>98</v>
      </c>
      <c r="F117" s="171" t="s">
        <v>99</v>
      </c>
      <c r="G117" s="171"/>
      <c r="H117" s="171"/>
      <c r="I117" s="171"/>
      <c r="J117" s="94" t="s">
        <v>100</v>
      </c>
      <c r="K117" s="95">
        <v>8.64</v>
      </c>
      <c r="L117" s="96">
        <v>0</v>
      </c>
      <c r="M117" s="172"/>
      <c r="N117" s="172"/>
      <c r="O117" s="172"/>
      <c r="P117" s="172">
        <f>ROUND(V117*K117,2)</f>
        <v>0</v>
      </c>
      <c r="Q117" s="172"/>
      <c r="R117" s="71"/>
      <c r="T117" s="97" t="s">
        <v>1</v>
      </c>
      <c r="U117" s="28" t="s">
        <v>26</v>
      </c>
      <c r="V117" s="57">
        <f>L117+M117</f>
        <v>0</v>
      </c>
      <c r="W117" s="57">
        <f>ROUND(L117*K117,2)</f>
        <v>0</v>
      </c>
      <c r="X117" s="57">
        <f>ROUND(M117*K117,2)</f>
        <v>0</v>
      </c>
      <c r="Y117" s="98">
        <v>2.3199999999999998</v>
      </c>
      <c r="Z117" s="98">
        <f>Y117*K117</f>
        <v>20.044799999999999</v>
      </c>
      <c r="AA117" s="98">
        <v>0</v>
      </c>
      <c r="AB117" s="98">
        <f>AA117*K117</f>
        <v>0</v>
      </c>
      <c r="AC117" s="98">
        <v>0</v>
      </c>
      <c r="AD117" s="99">
        <f>AC117*K117</f>
        <v>0</v>
      </c>
      <c r="AR117" s="12" t="s">
        <v>89</v>
      </c>
      <c r="AT117" s="12" t="s">
        <v>86</v>
      </c>
      <c r="AU117" s="12" t="s">
        <v>92</v>
      </c>
      <c r="AY117" s="12" t="s">
        <v>85</v>
      </c>
      <c r="BE117" s="100">
        <f>IF(U117="základní",P117,0)</f>
        <v>0</v>
      </c>
      <c r="BF117" s="100">
        <f>IF(U117="snížená",P117,0)</f>
        <v>0</v>
      </c>
      <c r="BG117" s="100">
        <f>IF(U117="zákl. přenesená",P117,0)</f>
        <v>0</v>
      </c>
      <c r="BH117" s="100">
        <f>IF(U117="sníž. přenesená",P117,0)</f>
        <v>0</v>
      </c>
      <c r="BI117" s="100">
        <f>IF(U117="nulová",P117,0)</f>
        <v>0</v>
      </c>
      <c r="BJ117" s="12" t="s">
        <v>44</v>
      </c>
      <c r="BK117" s="100">
        <f>ROUND(V117*K117,2)</f>
        <v>0</v>
      </c>
      <c r="BL117" s="12" t="s">
        <v>89</v>
      </c>
      <c r="BM117" s="12" t="s">
        <v>143</v>
      </c>
    </row>
    <row r="118" spans="2:65" s="6" customFormat="1" ht="20.100000000000001" customHeight="1" x14ac:dyDescent="0.3">
      <c r="B118" s="101"/>
      <c r="C118" s="102"/>
      <c r="D118" s="102"/>
      <c r="E118" s="103" t="s">
        <v>1</v>
      </c>
      <c r="F118" s="173" t="s">
        <v>144</v>
      </c>
      <c r="G118" s="174"/>
      <c r="H118" s="174"/>
      <c r="I118" s="174"/>
      <c r="J118" s="102"/>
      <c r="K118" s="104">
        <v>8.64</v>
      </c>
      <c r="L118" s="102"/>
      <c r="M118" s="102"/>
      <c r="N118" s="102"/>
      <c r="O118" s="102"/>
      <c r="P118" s="102"/>
      <c r="Q118" s="102"/>
      <c r="R118" s="105"/>
      <c r="T118" s="106"/>
      <c r="U118" s="102"/>
      <c r="V118" s="102"/>
      <c r="W118" s="102"/>
      <c r="X118" s="102"/>
      <c r="Y118" s="102"/>
      <c r="Z118" s="102"/>
      <c r="AA118" s="102"/>
      <c r="AB118" s="102"/>
      <c r="AC118" s="102"/>
      <c r="AD118" s="107"/>
      <c r="AT118" s="108" t="s">
        <v>101</v>
      </c>
      <c r="AU118" s="108" t="s">
        <v>92</v>
      </c>
      <c r="AV118" s="6" t="s">
        <v>51</v>
      </c>
      <c r="AW118" s="6" t="s">
        <v>3</v>
      </c>
      <c r="AX118" s="6" t="s">
        <v>44</v>
      </c>
      <c r="AY118" s="108" t="s">
        <v>85</v>
      </c>
    </row>
    <row r="119" spans="2:65" s="1" customFormat="1" ht="20.100000000000001" customHeight="1" x14ac:dyDescent="0.3">
      <c r="B119" s="70"/>
      <c r="C119" s="92" t="s">
        <v>102</v>
      </c>
      <c r="D119" s="92" t="s">
        <v>86</v>
      </c>
      <c r="E119" s="93" t="s">
        <v>103</v>
      </c>
      <c r="F119" s="171" t="s">
        <v>104</v>
      </c>
      <c r="G119" s="171"/>
      <c r="H119" s="171"/>
      <c r="I119" s="171"/>
      <c r="J119" s="94" t="s">
        <v>100</v>
      </c>
      <c r="K119" s="95">
        <v>1.728</v>
      </c>
      <c r="L119" s="96">
        <v>0</v>
      </c>
      <c r="M119" s="172"/>
      <c r="N119" s="172"/>
      <c r="O119" s="172"/>
      <c r="P119" s="172">
        <f>ROUND(V119*K119,2)</f>
        <v>0</v>
      </c>
      <c r="Q119" s="172"/>
      <c r="R119" s="71"/>
      <c r="T119" s="97" t="s">
        <v>1</v>
      </c>
      <c r="U119" s="28" t="s">
        <v>26</v>
      </c>
      <c r="V119" s="57">
        <f>L119+M119</f>
        <v>0</v>
      </c>
      <c r="W119" s="57">
        <f>ROUND(L119*K119,2)</f>
        <v>0</v>
      </c>
      <c r="X119" s="57">
        <f>ROUND(M119*K119,2)</f>
        <v>0</v>
      </c>
      <c r="Y119" s="98">
        <v>0.65400000000000003</v>
      </c>
      <c r="Z119" s="98">
        <f>Y119*K119</f>
        <v>1.130112</v>
      </c>
      <c r="AA119" s="98">
        <v>0</v>
      </c>
      <c r="AB119" s="98">
        <f>AA119*K119</f>
        <v>0</v>
      </c>
      <c r="AC119" s="98">
        <v>0</v>
      </c>
      <c r="AD119" s="99">
        <f>AC119*K119</f>
        <v>0</v>
      </c>
      <c r="AR119" s="12" t="s">
        <v>89</v>
      </c>
      <c r="AT119" s="12" t="s">
        <v>86</v>
      </c>
      <c r="AU119" s="12" t="s">
        <v>92</v>
      </c>
      <c r="AY119" s="12" t="s">
        <v>85</v>
      </c>
      <c r="BE119" s="100">
        <f>IF(U119="základní",P119,0)</f>
        <v>0</v>
      </c>
      <c r="BF119" s="100">
        <f>IF(U119="snížená",P119,0)</f>
        <v>0</v>
      </c>
      <c r="BG119" s="100">
        <f>IF(U119="zákl. přenesená",P119,0)</f>
        <v>0</v>
      </c>
      <c r="BH119" s="100">
        <f>IF(U119="sníž. přenesená",P119,0)</f>
        <v>0</v>
      </c>
      <c r="BI119" s="100">
        <f>IF(U119="nulová",P119,0)</f>
        <v>0</v>
      </c>
      <c r="BJ119" s="12" t="s">
        <v>44</v>
      </c>
      <c r="BK119" s="100">
        <f>ROUND(V119*K119,2)</f>
        <v>0</v>
      </c>
      <c r="BL119" s="12" t="s">
        <v>89</v>
      </c>
      <c r="BM119" s="12" t="s">
        <v>145</v>
      </c>
    </row>
    <row r="120" spans="2:65" s="6" customFormat="1" ht="20.100000000000001" customHeight="1" x14ac:dyDescent="0.3">
      <c r="B120" s="101"/>
      <c r="C120" s="102"/>
      <c r="D120" s="102"/>
      <c r="E120" s="103" t="s">
        <v>1</v>
      </c>
      <c r="F120" s="173" t="s">
        <v>146</v>
      </c>
      <c r="G120" s="174"/>
      <c r="H120" s="174"/>
      <c r="I120" s="174"/>
      <c r="J120" s="102"/>
      <c r="K120" s="104">
        <v>1.728</v>
      </c>
      <c r="L120" s="102"/>
      <c r="M120" s="102"/>
      <c r="N120" s="102"/>
      <c r="O120" s="102"/>
      <c r="P120" s="102"/>
      <c r="Q120" s="102"/>
      <c r="R120" s="105"/>
      <c r="T120" s="106"/>
      <c r="U120" s="102"/>
      <c r="V120" s="102"/>
      <c r="W120" s="102"/>
      <c r="X120" s="102"/>
      <c r="Y120" s="102"/>
      <c r="Z120" s="102"/>
      <c r="AA120" s="102"/>
      <c r="AB120" s="102"/>
      <c r="AC120" s="102"/>
      <c r="AD120" s="107"/>
      <c r="AT120" s="108" t="s">
        <v>101</v>
      </c>
      <c r="AU120" s="108" t="s">
        <v>92</v>
      </c>
      <c r="AV120" s="6" t="s">
        <v>51</v>
      </c>
      <c r="AW120" s="6" t="s">
        <v>3</v>
      </c>
      <c r="AX120" s="6" t="s">
        <v>44</v>
      </c>
      <c r="AY120" s="108" t="s">
        <v>85</v>
      </c>
    </row>
    <row r="121" spans="2:65" s="1" customFormat="1" ht="20.100000000000001" customHeight="1" x14ac:dyDescent="0.3">
      <c r="B121" s="70"/>
      <c r="C121" s="92" t="s">
        <v>105</v>
      </c>
      <c r="D121" s="92" t="s">
        <v>86</v>
      </c>
      <c r="E121" s="93" t="s">
        <v>107</v>
      </c>
      <c r="F121" s="171" t="s">
        <v>108</v>
      </c>
      <c r="G121" s="171"/>
      <c r="H121" s="171"/>
      <c r="I121" s="171"/>
      <c r="J121" s="94" t="s">
        <v>100</v>
      </c>
      <c r="K121" s="95">
        <v>8.64</v>
      </c>
      <c r="L121" s="96">
        <v>0</v>
      </c>
      <c r="M121" s="172"/>
      <c r="N121" s="172"/>
      <c r="O121" s="172"/>
      <c r="P121" s="172">
        <f>ROUND(V121*K121,2)</f>
        <v>0</v>
      </c>
      <c r="Q121" s="172"/>
      <c r="R121" s="71"/>
      <c r="T121" s="97" t="s">
        <v>1</v>
      </c>
      <c r="U121" s="28" t="s">
        <v>26</v>
      </c>
      <c r="V121" s="57">
        <f>L121+M121</f>
        <v>0</v>
      </c>
      <c r="W121" s="57">
        <f>ROUND(L121*K121,2)</f>
        <v>0</v>
      </c>
      <c r="X121" s="57">
        <f>ROUND(M121*K121,2)</f>
        <v>0</v>
      </c>
      <c r="Y121" s="98">
        <v>0.34499999999999997</v>
      </c>
      <c r="Z121" s="98">
        <f>Y121*K121</f>
        <v>2.9807999999999999</v>
      </c>
      <c r="AA121" s="98">
        <v>0</v>
      </c>
      <c r="AB121" s="98">
        <f>AA121*K121</f>
        <v>0</v>
      </c>
      <c r="AC121" s="98">
        <v>0</v>
      </c>
      <c r="AD121" s="99">
        <f>AC121*K121</f>
        <v>0</v>
      </c>
      <c r="AR121" s="12" t="s">
        <v>89</v>
      </c>
      <c r="AT121" s="12" t="s">
        <v>86</v>
      </c>
      <c r="AU121" s="12" t="s">
        <v>92</v>
      </c>
      <c r="AY121" s="12" t="s">
        <v>85</v>
      </c>
      <c r="BE121" s="100">
        <f>IF(U121="základní",P121,0)</f>
        <v>0</v>
      </c>
      <c r="BF121" s="100">
        <f>IF(U121="snížená",P121,0)</f>
        <v>0</v>
      </c>
      <c r="BG121" s="100">
        <f>IF(U121="zákl. přenesená",P121,0)</f>
        <v>0</v>
      </c>
      <c r="BH121" s="100">
        <f>IF(U121="sníž. přenesená",P121,0)</f>
        <v>0</v>
      </c>
      <c r="BI121" s="100">
        <f>IF(U121="nulová",P121,0)</f>
        <v>0</v>
      </c>
      <c r="BJ121" s="12" t="s">
        <v>44</v>
      </c>
      <c r="BK121" s="100">
        <f>ROUND(V121*K121,2)</f>
        <v>0</v>
      </c>
      <c r="BL121" s="12" t="s">
        <v>89</v>
      </c>
      <c r="BM121" s="12" t="s">
        <v>147</v>
      </c>
    </row>
    <row r="122" spans="2:65" s="6" customFormat="1" ht="20.100000000000001" customHeight="1" x14ac:dyDescent="0.3">
      <c r="B122" s="101"/>
      <c r="C122" s="102"/>
      <c r="D122" s="102"/>
      <c r="E122" s="103" t="s">
        <v>1</v>
      </c>
      <c r="F122" s="173" t="s">
        <v>148</v>
      </c>
      <c r="G122" s="174"/>
      <c r="H122" s="174"/>
      <c r="I122" s="174"/>
      <c r="J122" s="102"/>
      <c r="K122" s="104">
        <v>8.64</v>
      </c>
      <c r="L122" s="102"/>
      <c r="M122" s="102"/>
      <c r="N122" s="102"/>
      <c r="O122" s="102"/>
      <c r="P122" s="102"/>
      <c r="Q122" s="102"/>
      <c r="R122" s="105"/>
      <c r="T122" s="106"/>
      <c r="U122" s="102"/>
      <c r="V122" s="102"/>
      <c r="W122" s="102"/>
      <c r="X122" s="102"/>
      <c r="Y122" s="102"/>
      <c r="Z122" s="102"/>
      <c r="AA122" s="102"/>
      <c r="AB122" s="102"/>
      <c r="AC122" s="102"/>
      <c r="AD122" s="107"/>
      <c r="AT122" s="108" t="s">
        <v>101</v>
      </c>
      <c r="AU122" s="108" t="s">
        <v>92</v>
      </c>
      <c r="AV122" s="6" t="s">
        <v>51</v>
      </c>
      <c r="AW122" s="6" t="s">
        <v>3</v>
      </c>
      <c r="AX122" s="6" t="s">
        <v>44</v>
      </c>
      <c r="AY122" s="108" t="s">
        <v>85</v>
      </c>
    </row>
    <row r="123" spans="2:65" s="6" customFormat="1" ht="30" customHeight="1" x14ac:dyDescent="0.3">
      <c r="B123" s="101"/>
      <c r="C123" s="132">
        <v>8</v>
      </c>
      <c r="D123" s="132" t="s">
        <v>86</v>
      </c>
      <c r="E123" s="133" t="s">
        <v>185</v>
      </c>
      <c r="F123" s="175" t="s">
        <v>186</v>
      </c>
      <c r="G123" s="175"/>
      <c r="H123" s="175"/>
      <c r="I123" s="175"/>
      <c r="J123" s="134" t="s">
        <v>100</v>
      </c>
      <c r="K123" s="95">
        <v>8.64</v>
      </c>
      <c r="L123" s="135">
        <v>0</v>
      </c>
      <c r="M123" s="176"/>
      <c r="N123" s="176"/>
      <c r="O123" s="176"/>
      <c r="P123" s="176">
        <f>M123*K123</f>
        <v>0</v>
      </c>
      <c r="Q123" s="176"/>
      <c r="R123" s="105"/>
      <c r="T123" s="106"/>
      <c r="U123" s="129"/>
      <c r="V123" s="129"/>
      <c r="W123" s="129"/>
      <c r="X123" s="129"/>
      <c r="Y123" s="129"/>
      <c r="Z123" s="129"/>
      <c r="AA123" s="129"/>
      <c r="AB123" s="129"/>
      <c r="AC123" s="129"/>
      <c r="AD123" s="107"/>
      <c r="AT123" s="108"/>
      <c r="AU123" s="108"/>
      <c r="AY123" s="108"/>
    </row>
    <row r="124" spans="2:65" s="6" customFormat="1" ht="30" customHeight="1" x14ac:dyDescent="0.3">
      <c r="B124" s="101"/>
      <c r="C124" s="132">
        <v>9</v>
      </c>
      <c r="D124" s="136" t="s">
        <v>86</v>
      </c>
      <c r="E124" s="133" t="s">
        <v>187</v>
      </c>
      <c r="F124" s="175" t="s">
        <v>188</v>
      </c>
      <c r="G124" s="175"/>
      <c r="H124" s="175"/>
      <c r="I124" s="175"/>
      <c r="J124" s="134" t="s">
        <v>100</v>
      </c>
      <c r="K124" s="95">
        <v>43.2</v>
      </c>
      <c r="L124" s="135">
        <v>0</v>
      </c>
      <c r="M124" s="176"/>
      <c r="N124" s="176"/>
      <c r="O124" s="176"/>
      <c r="P124" s="176">
        <f>M124*K124</f>
        <v>0</v>
      </c>
      <c r="Q124" s="176"/>
      <c r="R124" s="105"/>
      <c r="T124" s="106"/>
      <c r="U124" s="129"/>
      <c r="V124" s="129"/>
      <c r="W124" s="129"/>
      <c r="X124" s="129"/>
      <c r="Y124" s="129"/>
      <c r="Z124" s="129"/>
      <c r="AA124" s="129"/>
      <c r="AB124" s="129"/>
      <c r="AC124" s="129"/>
      <c r="AD124" s="107"/>
      <c r="AT124" s="108"/>
      <c r="AU124" s="108"/>
      <c r="AY124" s="108"/>
    </row>
    <row r="125" spans="2:65" s="6" customFormat="1" ht="20.100000000000001" customHeight="1" x14ac:dyDescent="0.3">
      <c r="B125" s="101"/>
      <c r="C125" s="137"/>
      <c r="D125" s="137"/>
      <c r="E125" s="138" t="s">
        <v>1</v>
      </c>
      <c r="F125" s="177" t="s">
        <v>189</v>
      </c>
      <c r="G125" s="178"/>
      <c r="H125" s="178"/>
      <c r="I125" s="178"/>
      <c r="J125" s="137"/>
      <c r="K125" s="104">
        <v>43.2</v>
      </c>
      <c r="L125" s="139"/>
      <c r="M125" s="139"/>
      <c r="N125" s="139"/>
      <c r="O125" s="139"/>
      <c r="P125" s="139"/>
      <c r="Q125" s="139"/>
      <c r="R125" s="105"/>
      <c r="T125" s="106"/>
      <c r="U125" s="129"/>
      <c r="V125" s="129"/>
      <c r="W125" s="129"/>
      <c r="X125" s="129"/>
      <c r="Y125" s="129"/>
      <c r="Z125" s="129"/>
      <c r="AA125" s="129"/>
      <c r="AB125" s="129"/>
      <c r="AC125" s="129"/>
      <c r="AD125" s="107"/>
      <c r="AT125" s="108"/>
      <c r="AU125" s="108"/>
      <c r="AY125" s="108"/>
    </row>
    <row r="126" spans="2:65" s="6" customFormat="1" ht="20.100000000000001" customHeight="1" x14ac:dyDescent="0.3">
      <c r="B126" s="101"/>
      <c r="C126" s="132">
        <v>10</v>
      </c>
      <c r="D126" s="132" t="s">
        <v>86</v>
      </c>
      <c r="E126" s="133" t="s">
        <v>190</v>
      </c>
      <c r="F126" s="179" t="s">
        <v>191</v>
      </c>
      <c r="G126" s="175"/>
      <c r="H126" s="175"/>
      <c r="I126" s="175"/>
      <c r="J126" s="134" t="s">
        <v>100</v>
      </c>
      <c r="K126" s="95">
        <v>8.64</v>
      </c>
      <c r="L126" s="135">
        <v>0</v>
      </c>
      <c r="M126" s="176"/>
      <c r="N126" s="176"/>
      <c r="O126" s="176"/>
      <c r="P126" s="176">
        <f>M126*K126</f>
        <v>0</v>
      </c>
      <c r="Q126" s="176"/>
      <c r="R126" s="105"/>
      <c r="T126" s="106"/>
      <c r="U126" s="129"/>
      <c r="V126" s="129"/>
      <c r="W126" s="129"/>
      <c r="X126" s="129"/>
      <c r="Y126" s="129"/>
      <c r="Z126" s="129"/>
      <c r="AA126" s="129"/>
      <c r="AB126" s="129"/>
      <c r="AC126" s="129"/>
      <c r="AD126" s="107"/>
      <c r="AT126" s="108"/>
      <c r="AU126" s="108"/>
      <c r="AY126" s="108"/>
    </row>
    <row r="127" spans="2:65" s="6" customFormat="1" ht="20.100000000000001" customHeight="1" x14ac:dyDescent="0.3">
      <c r="B127" s="101"/>
      <c r="C127" s="132">
        <v>11</v>
      </c>
      <c r="D127" s="132" t="s">
        <v>86</v>
      </c>
      <c r="E127" s="133" t="s">
        <v>192</v>
      </c>
      <c r="F127" s="175" t="s">
        <v>193</v>
      </c>
      <c r="G127" s="175"/>
      <c r="H127" s="175"/>
      <c r="I127" s="175"/>
      <c r="J127" s="134" t="s">
        <v>109</v>
      </c>
      <c r="K127" s="95">
        <v>15.552</v>
      </c>
      <c r="L127" s="135">
        <v>0</v>
      </c>
      <c r="M127" s="176"/>
      <c r="N127" s="176"/>
      <c r="O127" s="176"/>
      <c r="P127" s="176">
        <f>M127*K127</f>
        <v>0</v>
      </c>
      <c r="Q127" s="176"/>
      <c r="R127" s="105"/>
      <c r="T127" s="106"/>
      <c r="U127" s="129"/>
      <c r="V127" s="129"/>
      <c r="W127" s="129"/>
      <c r="X127" s="129"/>
      <c r="Y127" s="129"/>
      <c r="Z127" s="129"/>
      <c r="AA127" s="129"/>
      <c r="AB127" s="129"/>
      <c r="AC127" s="129"/>
      <c r="AD127" s="107"/>
      <c r="AT127" s="108"/>
      <c r="AU127" s="108"/>
      <c r="AY127" s="108"/>
    </row>
    <row r="128" spans="2:65" s="5" customFormat="1" ht="20.100000000000001" customHeight="1" x14ac:dyDescent="0.3">
      <c r="B128" s="80"/>
      <c r="C128" s="137"/>
      <c r="D128" s="137"/>
      <c r="E128" s="138" t="s">
        <v>1</v>
      </c>
      <c r="F128" s="177" t="s">
        <v>194</v>
      </c>
      <c r="G128" s="178"/>
      <c r="H128" s="178"/>
      <c r="I128" s="178"/>
      <c r="J128" s="137"/>
      <c r="K128" s="104">
        <v>15.552</v>
      </c>
      <c r="L128" s="139"/>
      <c r="M128" s="139"/>
      <c r="N128" s="139"/>
      <c r="O128" s="139"/>
      <c r="P128" s="139"/>
      <c r="Q128" s="139"/>
      <c r="R128" s="83"/>
      <c r="T128" s="84"/>
      <c r="U128" s="81"/>
      <c r="V128" s="81"/>
      <c r="W128" s="128">
        <f>SUM(W129:W138)</f>
        <v>0</v>
      </c>
      <c r="X128" s="128">
        <f>SUM(X129:X138)</f>
        <v>0</v>
      </c>
      <c r="Y128" s="81"/>
      <c r="Z128" s="86">
        <f>SUM(Z129:Z138)</f>
        <v>8.8761599999999987</v>
      </c>
      <c r="AA128" s="81"/>
      <c r="AB128" s="86">
        <f>SUM(AB129:AB138)</f>
        <v>31.103999999999999</v>
      </c>
      <c r="AC128" s="81"/>
      <c r="AD128" s="87">
        <f>SUM(AD129:AD138)</f>
        <v>0</v>
      </c>
      <c r="AR128" s="88" t="s">
        <v>44</v>
      </c>
      <c r="AT128" s="89" t="s">
        <v>42</v>
      </c>
      <c r="AU128" s="89" t="s">
        <v>44</v>
      </c>
      <c r="AY128" s="88" t="s">
        <v>85</v>
      </c>
      <c r="BK128" s="90">
        <f>SUM(BK129:BK138)</f>
        <v>0</v>
      </c>
    </row>
    <row r="129" spans="2:65" s="5" customFormat="1" ht="29.85" customHeight="1" x14ac:dyDescent="0.35">
      <c r="B129" s="80"/>
      <c r="C129" s="81"/>
      <c r="D129" s="91" t="s">
        <v>131</v>
      </c>
      <c r="E129" s="91"/>
      <c r="F129" s="91"/>
      <c r="G129" s="91"/>
      <c r="H129" s="91"/>
      <c r="I129" s="91"/>
      <c r="J129" s="91"/>
      <c r="K129" s="91"/>
      <c r="L129" s="91"/>
      <c r="M129" s="194">
        <f>BK129</f>
        <v>0</v>
      </c>
      <c r="N129" s="195"/>
      <c r="O129" s="195"/>
      <c r="P129" s="195"/>
      <c r="Q129" s="195"/>
      <c r="R129" s="83"/>
      <c r="T129" s="84"/>
      <c r="U129" s="81"/>
      <c r="V129" s="81"/>
      <c r="W129" s="85">
        <f>SUM(W130:W139)</f>
        <v>0</v>
      </c>
      <c r="X129" s="85">
        <f>SUM(X130:X139)</f>
        <v>0</v>
      </c>
      <c r="Y129" s="81"/>
      <c r="Z129" s="86">
        <f>SUM(Z130:Z139)</f>
        <v>4.4380799999999994</v>
      </c>
      <c r="AA129" s="81"/>
      <c r="AB129" s="86">
        <f>SUM(AB130:AB139)</f>
        <v>15.552000000000001</v>
      </c>
      <c r="AC129" s="81"/>
      <c r="AD129" s="87">
        <f>SUM(AD130:AD139)</f>
        <v>0</v>
      </c>
      <c r="AR129" s="88" t="s">
        <v>44</v>
      </c>
      <c r="AT129" s="89" t="s">
        <v>42</v>
      </c>
      <c r="AU129" s="89" t="s">
        <v>44</v>
      </c>
      <c r="AY129" s="88" t="s">
        <v>85</v>
      </c>
      <c r="BK129" s="90">
        <f>SUM(BK130:BK139)</f>
        <v>0</v>
      </c>
    </row>
    <row r="130" spans="2:65" s="1" customFormat="1" ht="30" customHeight="1" x14ac:dyDescent="0.3">
      <c r="B130" s="70"/>
      <c r="C130" s="92">
        <v>12</v>
      </c>
      <c r="D130" s="92" t="s">
        <v>86</v>
      </c>
      <c r="E130" s="93" t="s">
        <v>110</v>
      </c>
      <c r="F130" s="171" t="s">
        <v>111</v>
      </c>
      <c r="G130" s="171"/>
      <c r="H130" s="171"/>
      <c r="I130" s="171"/>
      <c r="J130" s="94" t="s">
        <v>100</v>
      </c>
      <c r="K130" s="95">
        <v>7.2</v>
      </c>
      <c r="L130" s="96">
        <v>0</v>
      </c>
      <c r="M130" s="172"/>
      <c r="N130" s="172"/>
      <c r="O130" s="172"/>
      <c r="P130" s="172">
        <f>ROUND(V130*K130,2)</f>
        <v>0</v>
      </c>
      <c r="Q130" s="172"/>
      <c r="R130" s="71"/>
      <c r="T130" s="97" t="s">
        <v>1</v>
      </c>
      <c r="U130" s="28" t="s">
        <v>26</v>
      </c>
      <c r="V130" s="57">
        <f>L130+M130</f>
        <v>0</v>
      </c>
      <c r="W130" s="57">
        <f>ROUND(L130*K130,2)</f>
        <v>0</v>
      </c>
      <c r="X130" s="57">
        <f>ROUND(M130*K130,2)</f>
        <v>0</v>
      </c>
      <c r="Y130" s="98">
        <v>0.29899999999999999</v>
      </c>
      <c r="Z130" s="98">
        <f>Y130*K130</f>
        <v>2.1528</v>
      </c>
      <c r="AA130" s="98">
        <v>0</v>
      </c>
      <c r="AB130" s="98">
        <f>AA130*K130</f>
        <v>0</v>
      </c>
      <c r="AC130" s="98">
        <v>0</v>
      </c>
      <c r="AD130" s="99">
        <f>AC130*K130</f>
        <v>0</v>
      </c>
      <c r="AR130" s="12" t="s">
        <v>89</v>
      </c>
      <c r="AT130" s="12" t="s">
        <v>86</v>
      </c>
      <c r="AU130" s="12" t="s">
        <v>51</v>
      </c>
      <c r="AY130" s="12" t="s">
        <v>85</v>
      </c>
      <c r="BE130" s="100">
        <f>IF(U130="základní",P130,0)</f>
        <v>0</v>
      </c>
      <c r="BF130" s="100">
        <f>IF(U130="snížená",P130,0)</f>
        <v>0</v>
      </c>
      <c r="BG130" s="100">
        <f>IF(U130="zákl. přenesená",P130,0)</f>
        <v>0</v>
      </c>
      <c r="BH130" s="100">
        <f>IF(U130="sníž. přenesená",P130,0)</f>
        <v>0</v>
      </c>
      <c r="BI130" s="100">
        <f>IF(U130="nulová",P130,0)</f>
        <v>0</v>
      </c>
      <c r="BJ130" s="12" t="s">
        <v>44</v>
      </c>
      <c r="BK130" s="100">
        <f>ROUND(V130*K130,2)</f>
        <v>0</v>
      </c>
      <c r="BL130" s="12" t="s">
        <v>89</v>
      </c>
      <c r="BM130" s="12" t="s">
        <v>149</v>
      </c>
    </row>
    <row r="131" spans="2:65" s="6" customFormat="1" ht="20.100000000000001" customHeight="1" x14ac:dyDescent="0.3">
      <c r="B131" s="101"/>
      <c r="C131" s="102"/>
      <c r="D131" s="102"/>
      <c r="E131" s="103" t="s">
        <v>1</v>
      </c>
      <c r="F131" s="173" t="s">
        <v>150</v>
      </c>
      <c r="G131" s="174"/>
      <c r="H131" s="174"/>
      <c r="I131" s="174"/>
      <c r="J131" s="102"/>
      <c r="K131" s="104">
        <v>8.64</v>
      </c>
      <c r="L131" s="102"/>
      <c r="M131" s="102"/>
      <c r="N131" s="102"/>
      <c r="O131" s="102"/>
      <c r="P131" s="102"/>
      <c r="Q131" s="102"/>
      <c r="R131" s="105"/>
      <c r="T131" s="106"/>
      <c r="U131" s="102"/>
      <c r="V131" s="102"/>
      <c r="W131" s="102"/>
      <c r="X131" s="102"/>
      <c r="Y131" s="102"/>
      <c r="Z131" s="102"/>
      <c r="AA131" s="102"/>
      <c r="AB131" s="102"/>
      <c r="AC131" s="102"/>
      <c r="AD131" s="107"/>
      <c r="AT131" s="108" t="s">
        <v>101</v>
      </c>
      <c r="AU131" s="108" t="s">
        <v>51</v>
      </c>
      <c r="AV131" s="6" t="s">
        <v>51</v>
      </c>
      <c r="AW131" s="6" t="s">
        <v>3</v>
      </c>
      <c r="AX131" s="6" t="s">
        <v>43</v>
      </c>
      <c r="AY131" s="108" t="s">
        <v>85</v>
      </c>
    </row>
    <row r="132" spans="2:65" s="6" customFormat="1" ht="20.100000000000001" customHeight="1" x14ac:dyDescent="0.3">
      <c r="B132" s="101"/>
      <c r="C132" s="102"/>
      <c r="D132" s="102"/>
      <c r="E132" s="103" t="s">
        <v>1</v>
      </c>
      <c r="F132" s="180" t="s">
        <v>151</v>
      </c>
      <c r="G132" s="181"/>
      <c r="H132" s="181"/>
      <c r="I132" s="181"/>
      <c r="J132" s="102"/>
      <c r="K132" s="104">
        <v>-1.44</v>
      </c>
      <c r="L132" s="102"/>
      <c r="M132" s="102"/>
      <c r="N132" s="102"/>
      <c r="O132" s="102"/>
      <c r="P132" s="102"/>
      <c r="Q132" s="102"/>
      <c r="R132" s="105"/>
      <c r="T132" s="106"/>
      <c r="U132" s="102"/>
      <c r="V132" s="102"/>
      <c r="W132" s="102"/>
      <c r="X132" s="102"/>
      <c r="Y132" s="102"/>
      <c r="Z132" s="102"/>
      <c r="AA132" s="102"/>
      <c r="AB132" s="102"/>
      <c r="AC132" s="102"/>
      <c r="AD132" s="107"/>
      <c r="AT132" s="108" t="s">
        <v>101</v>
      </c>
      <c r="AU132" s="108" t="s">
        <v>51</v>
      </c>
      <c r="AV132" s="6" t="s">
        <v>51</v>
      </c>
      <c r="AW132" s="6" t="s">
        <v>3</v>
      </c>
      <c r="AX132" s="6" t="s">
        <v>43</v>
      </c>
      <c r="AY132" s="108" t="s">
        <v>85</v>
      </c>
    </row>
    <row r="133" spans="2:65" s="7" customFormat="1" ht="20.100000000000001" customHeight="1" x14ac:dyDescent="0.3">
      <c r="B133" s="109"/>
      <c r="C133" s="110"/>
      <c r="D133" s="110"/>
      <c r="E133" s="111" t="s">
        <v>1</v>
      </c>
      <c r="F133" s="182" t="s">
        <v>152</v>
      </c>
      <c r="G133" s="183"/>
      <c r="H133" s="183"/>
      <c r="I133" s="183"/>
      <c r="J133" s="110"/>
      <c r="K133" s="112">
        <v>7.2</v>
      </c>
      <c r="L133" s="110"/>
      <c r="M133" s="110"/>
      <c r="N133" s="110"/>
      <c r="O133" s="110"/>
      <c r="P133" s="110"/>
      <c r="Q133" s="110"/>
      <c r="R133" s="113"/>
      <c r="T133" s="114"/>
      <c r="U133" s="110"/>
      <c r="V133" s="110"/>
      <c r="W133" s="110"/>
      <c r="X133" s="110"/>
      <c r="Y133" s="110"/>
      <c r="Z133" s="110"/>
      <c r="AA133" s="110"/>
      <c r="AB133" s="110"/>
      <c r="AC133" s="110"/>
      <c r="AD133" s="115"/>
      <c r="AT133" s="116" t="s">
        <v>101</v>
      </c>
      <c r="AU133" s="116" t="s">
        <v>51</v>
      </c>
      <c r="AV133" s="7" t="s">
        <v>89</v>
      </c>
      <c r="AW133" s="7" t="s">
        <v>3</v>
      </c>
      <c r="AX133" s="7" t="s">
        <v>44</v>
      </c>
      <c r="AY133" s="116" t="s">
        <v>85</v>
      </c>
    </row>
    <row r="134" spans="2:65" s="1" customFormat="1" ht="20.100000000000001" customHeight="1" x14ac:dyDescent="0.3">
      <c r="B134" s="70"/>
      <c r="C134" s="117">
        <v>13</v>
      </c>
      <c r="D134" s="117" t="s">
        <v>112</v>
      </c>
      <c r="E134" s="118" t="s">
        <v>113</v>
      </c>
      <c r="F134" s="184" t="s">
        <v>178</v>
      </c>
      <c r="G134" s="184"/>
      <c r="H134" s="184"/>
      <c r="I134" s="184"/>
      <c r="J134" s="119" t="s">
        <v>109</v>
      </c>
      <c r="K134" s="120">
        <v>12.96</v>
      </c>
      <c r="L134" s="121"/>
      <c r="M134" s="185"/>
      <c r="N134" s="185"/>
      <c r="O134" s="186"/>
      <c r="P134" s="172">
        <f>ROUND(V134*K134,2)</f>
        <v>0</v>
      </c>
      <c r="Q134" s="172"/>
      <c r="R134" s="71"/>
      <c r="T134" s="97" t="s">
        <v>1</v>
      </c>
      <c r="U134" s="28" t="s">
        <v>26</v>
      </c>
      <c r="V134" s="57">
        <f>L134+M134</f>
        <v>0</v>
      </c>
      <c r="W134" s="57">
        <f>ROUND(L134*K134,2)</f>
        <v>0</v>
      </c>
      <c r="X134" s="57">
        <f>ROUND(M134*K134,2)</f>
        <v>0</v>
      </c>
      <c r="Y134" s="98">
        <v>0</v>
      </c>
      <c r="Z134" s="98">
        <f>Y134*K134</f>
        <v>0</v>
      </c>
      <c r="AA134" s="98">
        <v>1</v>
      </c>
      <c r="AB134" s="98">
        <f>AA134*K134</f>
        <v>12.96</v>
      </c>
      <c r="AC134" s="98">
        <v>0</v>
      </c>
      <c r="AD134" s="99">
        <f>AC134*K134</f>
        <v>0</v>
      </c>
      <c r="AR134" s="12" t="s">
        <v>106</v>
      </c>
      <c r="AT134" s="12" t="s">
        <v>112</v>
      </c>
      <c r="AU134" s="12" t="s">
        <v>51</v>
      </c>
      <c r="AY134" s="12" t="s">
        <v>85</v>
      </c>
      <c r="BE134" s="100">
        <f>IF(U134="základní",P134,0)</f>
        <v>0</v>
      </c>
      <c r="BF134" s="100">
        <f>IF(U134="snížená",P134,0)</f>
        <v>0</v>
      </c>
      <c r="BG134" s="100">
        <f>IF(U134="zákl. přenesená",P134,0)</f>
        <v>0</v>
      </c>
      <c r="BH134" s="100">
        <f>IF(U134="sníž. přenesená",P134,0)</f>
        <v>0</v>
      </c>
      <c r="BI134" s="100">
        <f>IF(U134="nulová",P134,0)</f>
        <v>0</v>
      </c>
      <c r="BJ134" s="12" t="s">
        <v>44</v>
      </c>
      <c r="BK134" s="100">
        <f>ROUND(V134*K134,2)</f>
        <v>0</v>
      </c>
      <c r="BL134" s="12" t="s">
        <v>89</v>
      </c>
      <c r="BM134" s="12" t="s">
        <v>153</v>
      </c>
    </row>
    <row r="135" spans="2:65" s="6" customFormat="1" ht="20.100000000000001" customHeight="1" x14ac:dyDescent="0.3">
      <c r="B135" s="101"/>
      <c r="C135" s="102"/>
      <c r="D135" s="102"/>
      <c r="E135" s="103" t="s">
        <v>1</v>
      </c>
      <c r="F135" s="173" t="s">
        <v>154</v>
      </c>
      <c r="G135" s="174"/>
      <c r="H135" s="174"/>
      <c r="I135" s="174"/>
      <c r="J135" s="102"/>
      <c r="K135" s="104">
        <v>12.96</v>
      </c>
      <c r="L135" s="102"/>
      <c r="M135" s="102"/>
      <c r="N135" s="102"/>
      <c r="O135" s="102"/>
      <c r="P135" s="102"/>
      <c r="Q135" s="102"/>
      <c r="R135" s="105"/>
      <c r="T135" s="106"/>
      <c r="U135" s="102"/>
      <c r="V135" s="102"/>
      <c r="W135" s="102"/>
      <c r="X135" s="102"/>
      <c r="Y135" s="102"/>
      <c r="Z135" s="102"/>
      <c r="AA135" s="102"/>
      <c r="AB135" s="102"/>
      <c r="AC135" s="102"/>
      <c r="AD135" s="107"/>
      <c r="AT135" s="108" t="s">
        <v>101</v>
      </c>
      <c r="AU135" s="108" t="s">
        <v>51</v>
      </c>
      <c r="AV135" s="6" t="s">
        <v>51</v>
      </c>
      <c r="AW135" s="6" t="s">
        <v>3</v>
      </c>
      <c r="AX135" s="6" t="s">
        <v>44</v>
      </c>
      <c r="AY135" s="108" t="s">
        <v>85</v>
      </c>
    </row>
    <row r="136" spans="2:65" s="1" customFormat="1" ht="30" customHeight="1" x14ac:dyDescent="0.3">
      <c r="B136" s="70"/>
      <c r="C136" s="92">
        <v>14</v>
      </c>
      <c r="D136" s="92" t="s">
        <v>86</v>
      </c>
      <c r="E136" s="93" t="s">
        <v>134</v>
      </c>
      <c r="F136" s="171" t="s">
        <v>135</v>
      </c>
      <c r="G136" s="171"/>
      <c r="H136" s="171"/>
      <c r="I136" s="171"/>
      <c r="J136" s="94" t="s">
        <v>100</v>
      </c>
      <c r="K136" s="95">
        <v>1.44</v>
      </c>
      <c r="L136" s="96">
        <v>0</v>
      </c>
      <c r="M136" s="172"/>
      <c r="N136" s="172"/>
      <c r="O136" s="172"/>
      <c r="P136" s="172">
        <f>ROUND(V136*K136,2)</f>
        <v>0</v>
      </c>
      <c r="Q136" s="172"/>
      <c r="R136" s="71"/>
      <c r="T136" s="97" t="s">
        <v>1</v>
      </c>
      <c r="U136" s="28" t="s">
        <v>26</v>
      </c>
      <c r="V136" s="57">
        <f>L136+M136</f>
        <v>0</v>
      </c>
      <c r="W136" s="57">
        <f>ROUND(L136*K136,2)</f>
        <v>0</v>
      </c>
      <c r="X136" s="57">
        <f>ROUND(M136*K136,2)</f>
        <v>0</v>
      </c>
      <c r="Y136" s="98">
        <v>1.587</v>
      </c>
      <c r="Z136" s="98">
        <f>Y136*K136</f>
        <v>2.2852799999999998</v>
      </c>
      <c r="AA136" s="98">
        <v>0</v>
      </c>
      <c r="AB136" s="98">
        <f>AA136*K136</f>
        <v>0</v>
      </c>
      <c r="AC136" s="98">
        <v>0</v>
      </c>
      <c r="AD136" s="99">
        <f>AC136*K136</f>
        <v>0</v>
      </c>
      <c r="AR136" s="12" t="s">
        <v>89</v>
      </c>
      <c r="AT136" s="12" t="s">
        <v>86</v>
      </c>
      <c r="AU136" s="12" t="s">
        <v>51</v>
      </c>
      <c r="AY136" s="12" t="s">
        <v>85</v>
      </c>
      <c r="BE136" s="100">
        <f>IF(U136="základní",P136,0)</f>
        <v>0</v>
      </c>
      <c r="BF136" s="100">
        <f>IF(U136="snížená",P136,0)</f>
        <v>0</v>
      </c>
      <c r="BG136" s="100">
        <f>IF(U136="zákl. přenesená",P136,0)</f>
        <v>0</v>
      </c>
      <c r="BH136" s="100">
        <f>IF(U136="sníž. přenesená",P136,0)</f>
        <v>0</v>
      </c>
      <c r="BI136" s="100">
        <f>IF(U136="nulová",P136,0)</f>
        <v>0</v>
      </c>
      <c r="BJ136" s="12" t="s">
        <v>44</v>
      </c>
      <c r="BK136" s="100">
        <f>ROUND(V136*K136,2)</f>
        <v>0</v>
      </c>
      <c r="BL136" s="12" t="s">
        <v>89</v>
      </c>
      <c r="BM136" s="12" t="s">
        <v>155</v>
      </c>
    </row>
    <row r="137" spans="2:65" s="6" customFormat="1" ht="20.100000000000001" customHeight="1" x14ac:dyDescent="0.3">
      <c r="B137" s="101"/>
      <c r="C137" s="102"/>
      <c r="D137" s="102"/>
      <c r="E137" s="103" t="s">
        <v>1</v>
      </c>
      <c r="F137" s="173" t="s">
        <v>156</v>
      </c>
      <c r="G137" s="174"/>
      <c r="H137" s="174"/>
      <c r="I137" s="174"/>
      <c r="J137" s="102"/>
      <c r="K137" s="104">
        <v>1.44</v>
      </c>
      <c r="L137" s="102"/>
      <c r="M137" s="102"/>
      <c r="N137" s="102"/>
      <c r="O137" s="102"/>
      <c r="P137" s="102"/>
      <c r="Q137" s="102"/>
      <c r="R137" s="105"/>
      <c r="T137" s="106"/>
      <c r="U137" s="102"/>
      <c r="V137" s="102"/>
      <c r="W137" s="102"/>
      <c r="X137" s="102"/>
      <c r="Y137" s="102"/>
      <c r="Z137" s="102"/>
      <c r="AA137" s="102"/>
      <c r="AB137" s="102"/>
      <c r="AC137" s="102"/>
      <c r="AD137" s="107"/>
      <c r="AT137" s="108" t="s">
        <v>101</v>
      </c>
      <c r="AU137" s="108" t="s">
        <v>51</v>
      </c>
      <c r="AV137" s="6" t="s">
        <v>51</v>
      </c>
      <c r="AW137" s="6" t="s">
        <v>3</v>
      </c>
      <c r="AX137" s="6" t="s">
        <v>44</v>
      </c>
      <c r="AY137" s="108" t="s">
        <v>85</v>
      </c>
    </row>
    <row r="138" spans="2:65" s="1" customFormat="1" ht="20.100000000000001" customHeight="1" x14ac:dyDescent="0.3">
      <c r="B138" s="70"/>
      <c r="C138" s="117">
        <v>15</v>
      </c>
      <c r="D138" s="117" t="s">
        <v>112</v>
      </c>
      <c r="E138" s="118" t="s">
        <v>114</v>
      </c>
      <c r="F138" s="184" t="s">
        <v>179</v>
      </c>
      <c r="G138" s="184"/>
      <c r="H138" s="184"/>
      <c r="I138" s="184"/>
      <c r="J138" s="119" t="s">
        <v>109</v>
      </c>
      <c r="K138" s="120">
        <v>2.5920000000000001</v>
      </c>
      <c r="L138" s="121"/>
      <c r="M138" s="185"/>
      <c r="N138" s="185"/>
      <c r="O138" s="186"/>
      <c r="P138" s="172">
        <f>ROUND(V138*K138,2)</f>
        <v>0</v>
      </c>
      <c r="Q138" s="172"/>
      <c r="R138" s="71"/>
      <c r="T138" s="97" t="s">
        <v>1</v>
      </c>
      <c r="U138" s="28" t="s">
        <v>26</v>
      </c>
      <c r="V138" s="57">
        <f>L138+M138</f>
        <v>0</v>
      </c>
      <c r="W138" s="57">
        <f>ROUND(L138*K138,2)</f>
        <v>0</v>
      </c>
      <c r="X138" s="57">
        <f>ROUND(M138*K138,2)</f>
        <v>0</v>
      </c>
      <c r="Y138" s="98">
        <v>0</v>
      </c>
      <c r="Z138" s="98">
        <f>Y138*K138</f>
        <v>0</v>
      </c>
      <c r="AA138" s="98">
        <v>1</v>
      </c>
      <c r="AB138" s="98">
        <f>AA138*K138</f>
        <v>2.5920000000000001</v>
      </c>
      <c r="AC138" s="98">
        <v>0</v>
      </c>
      <c r="AD138" s="99">
        <f>AC138*K138</f>
        <v>0</v>
      </c>
      <c r="AR138" s="12" t="s">
        <v>106</v>
      </c>
      <c r="AT138" s="12" t="s">
        <v>112</v>
      </c>
      <c r="AU138" s="12" t="s">
        <v>51</v>
      </c>
      <c r="AY138" s="12" t="s">
        <v>85</v>
      </c>
      <c r="BE138" s="100">
        <f>IF(U138="základní",P138,0)</f>
        <v>0</v>
      </c>
      <c r="BF138" s="100">
        <f>IF(U138="snížená",P138,0)</f>
        <v>0</v>
      </c>
      <c r="BG138" s="100">
        <f>IF(U138="zákl. přenesená",P138,0)</f>
        <v>0</v>
      </c>
      <c r="BH138" s="100">
        <f>IF(U138="sníž. přenesená",P138,0)</f>
        <v>0</v>
      </c>
      <c r="BI138" s="100">
        <f>IF(U138="nulová",P138,0)</f>
        <v>0</v>
      </c>
      <c r="BJ138" s="12" t="s">
        <v>44</v>
      </c>
      <c r="BK138" s="100">
        <f>ROUND(V138*K138,2)</f>
        <v>0</v>
      </c>
      <c r="BL138" s="12" t="s">
        <v>89</v>
      </c>
      <c r="BM138" s="12" t="s">
        <v>157</v>
      </c>
    </row>
    <row r="139" spans="2:65" s="6" customFormat="1" ht="20.100000000000001" customHeight="1" x14ac:dyDescent="0.3">
      <c r="B139" s="101"/>
      <c r="C139" s="102"/>
      <c r="D139" s="102"/>
      <c r="E139" s="103" t="s">
        <v>1</v>
      </c>
      <c r="F139" s="173" t="s">
        <v>158</v>
      </c>
      <c r="G139" s="174"/>
      <c r="H139" s="174"/>
      <c r="I139" s="174"/>
      <c r="J139" s="102"/>
      <c r="K139" s="104">
        <v>2.5920000000000001</v>
      </c>
      <c r="L139" s="102"/>
      <c r="M139" s="102"/>
      <c r="N139" s="102"/>
      <c r="O139" s="102"/>
      <c r="P139" s="102"/>
      <c r="Q139" s="102"/>
      <c r="R139" s="105"/>
      <c r="T139" s="106"/>
      <c r="U139" s="102"/>
      <c r="V139" s="102"/>
      <c r="W139" s="102"/>
      <c r="X139" s="102"/>
      <c r="Y139" s="102"/>
      <c r="Z139" s="102"/>
      <c r="AA139" s="102"/>
      <c r="AB139" s="102"/>
      <c r="AC139" s="102"/>
      <c r="AD139" s="107"/>
      <c r="AT139" s="108" t="s">
        <v>101</v>
      </c>
      <c r="AU139" s="108" t="s">
        <v>51</v>
      </c>
      <c r="AV139" s="6" t="s">
        <v>51</v>
      </c>
      <c r="AW139" s="6" t="s">
        <v>3</v>
      </c>
      <c r="AX139" s="6" t="s">
        <v>44</v>
      </c>
      <c r="AY139" s="108" t="s">
        <v>85</v>
      </c>
    </row>
    <row r="140" spans="2:65" s="5" customFormat="1" ht="29.85" customHeight="1" x14ac:dyDescent="0.35">
      <c r="B140" s="80"/>
      <c r="C140" s="81"/>
      <c r="D140" s="91" t="s">
        <v>132</v>
      </c>
      <c r="E140" s="91"/>
      <c r="F140" s="91"/>
      <c r="G140" s="91"/>
      <c r="H140" s="91"/>
      <c r="I140" s="91"/>
      <c r="J140" s="91"/>
      <c r="K140" s="91"/>
      <c r="L140" s="91"/>
      <c r="M140" s="198">
        <f>BK140</f>
        <v>0</v>
      </c>
      <c r="N140" s="199"/>
      <c r="O140" s="199"/>
      <c r="P140" s="199"/>
      <c r="Q140" s="199"/>
      <c r="R140" s="83"/>
      <c r="T140" s="84"/>
      <c r="U140" s="81"/>
      <c r="V140" s="81"/>
      <c r="W140" s="85">
        <f>W141+W150</f>
        <v>0</v>
      </c>
      <c r="X140" s="85">
        <f>X141+X150</f>
        <v>0</v>
      </c>
      <c r="Y140" s="81"/>
      <c r="Z140" s="86">
        <f>Z141+Z150</f>
        <v>3.9619999999999997</v>
      </c>
      <c r="AA140" s="81"/>
      <c r="AB140" s="86">
        <f>AB141+AB150</f>
        <v>6.3829999999999998E-2</v>
      </c>
      <c r="AC140" s="81"/>
      <c r="AD140" s="87">
        <f>AD141+AD150</f>
        <v>0</v>
      </c>
      <c r="AR140" s="88" t="s">
        <v>44</v>
      </c>
      <c r="AT140" s="89" t="s">
        <v>42</v>
      </c>
      <c r="AU140" s="89" t="s">
        <v>44</v>
      </c>
      <c r="AY140" s="88" t="s">
        <v>85</v>
      </c>
      <c r="BK140" s="90">
        <f>BK141+BK150</f>
        <v>0</v>
      </c>
    </row>
    <row r="141" spans="2:65" s="5" customFormat="1" ht="14.85" customHeight="1" x14ac:dyDescent="0.35">
      <c r="B141" s="80"/>
      <c r="C141" s="81"/>
      <c r="D141" s="91" t="s">
        <v>65</v>
      </c>
      <c r="E141" s="91"/>
      <c r="F141" s="91"/>
      <c r="G141" s="91"/>
      <c r="H141" s="91"/>
      <c r="I141" s="91"/>
      <c r="J141" s="91"/>
      <c r="K141" s="91"/>
      <c r="L141" s="91"/>
      <c r="M141" s="194">
        <f>BK141</f>
        <v>0</v>
      </c>
      <c r="N141" s="195"/>
      <c r="O141" s="195"/>
      <c r="P141" s="195"/>
      <c r="Q141" s="195"/>
      <c r="R141" s="83"/>
      <c r="T141" s="84"/>
      <c r="U141" s="81"/>
      <c r="V141" s="81"/>
      <c r="W141" s="85">
        <f>SUM(W142:W149)</f>
        <v>0</v>
      </c>
      <c r="X141" s="85">
        <f>SUM(X142:X149)</f>
        <v>0</v>
      </c>
      <c r="Y141" s="81"/>
      <c r="Z141" s="86">
        <f>SUM(Z142:Z149)</f>
        <v>3.1899999999999995</v>
      </c>
      <c r="AA141" s="81"/>
      <c r="AB141" s="86">
        <f>SUM(AB142:AB149)</f>
        <v>0</v>
      </c>
      <c r="AC141" s="81"/>
      <c r="AD141" s="87">
        <f>SUM(AD142:AD149)</f>
        <v>0</v>
      </c>
      <c r="AR141" s="88" t="s">
        <v>44</v>
      </c>
      <c r="AT141" s="89" t="s">
        <v>42</v>
      </c>
      <c r="AU141" s="89" t="s">
        <v>51</v>
      </c>
      <c r="AY141" s="88" t="s">
        <v>85</v>
      </c>
      <c r="BK141" s="90">
        <f>SUM(BK142:BK149)</f>
        <v>0</v>
      </c>
    </row>
    <row r="142" spans="2:65" s="1" customFormat="1" ht="30" customHeight="1" x14ac:dyDescent="0.3">
      <c r="B142" s="70"/>
      <c r="C142" s="92">
        <v>16</v>
      </c>
      <c r="D142" s="92" t="s">
        <v>86</v>
      </c>
      <c r="E142" s="93" t="s">
        <v>121</v>
      </c>
      <c r="F142" s="171" t="s">
        <v>122</v>
      </c>
      <c r="G142" s="171"/>
      <c r="H142" s="171"/>
      <c r="I142" s="171"/>
      <c r="J142" s="94" t="s">
        <v>115</v>
      </c>
      <c r="K142" s="95">
        <v>16</v>
      </c>
      <c r="L142" s="96">
        <v>0</v>
      </c>
      <c r="M142" s="172"/>
      <c r="N142" s="172"/>
      <c r="O142" s="172"/>
      <c r="P142" s="172">
        <f>ROUND(V142*K142,2)</f>
        <v>0</v>
      </c>
      <c r="Q142" s="172"/>
      <c r="R142" s="71"/>
      <c r="T142" s="97" t="s">
        <v>1</v>
      </c>
      <c r="U142" s="28" t="s">
        <v>26</v>
      </c>
      <c r="V142" s="57">
        <f>L142+M142</f>
        <v>0</v>
      </c>
      <c r="W142" s="57">
        <f>ROUND(L142*K142,2)</f>
        <v>0</v>
      </c>
      <c r="X142" s="57">
        <f>ROUND(M142*K142,2)</f>
        <v>0</v>
      </c>
      <c r="Y142" s="98">
        <v>0.124</v>
      </c>
      <c r="Z142" s="98">
        <f>Y142*K142</f>
        <v>1.984</v>
      </c>
      <c r="AA142" s="98">
        <v>0</v>
      </c>
      <c r="AB142" s="98">
        <f>AA142*K142</f>
        <v>0</v>
      </c>
      <c r="AC142" s="98">
        <v>0</v>
      </c>
      <c r="AD142" s="99">
        <f>AC142*K142</f>
        <v>0</v>
      </c>
      <c r="AR142" s="12" t="s">
        <v>89</v>
      </c>
      <c r="AT142" s="12" t="s">
        <v>86</v>
      </c>
      <c r="AU142" s="12" t="s">
        <v>92</v>
      </c>
      <c r="AY142" s="12" t="s">
        <v>85</v>
      </c>
      <c r="BE142" s="100">
        <f>IF(U142="základní",P142,0)</f>
        <v>0</v>
      </c>
      <c r="BF142" s="100">
        <f>IF(U142="snížená",P142,0)</f>
        <v>0</v>
      </c>
      <c r="BG142" s="100">
        <f>IF(U142="zákl. přenesená",P142,0)</f>
        <v>0</v>
      </c>
      <c r="BH142" s="100">
        <f>IF(U142="sníž. přenesená",P142,0)</f>
        <v>0</v>
      </c>
      <c r="BI142" s="100">
        <f>IF(U142="nulová",P142,0)</f>
        <v>0</v>
      </c>
      <c r="BJ142" s="12" t="s">
        <v>44</v>
      </c>
      <c r="BK142" s="100">
        <f>ROUND(V142*K142,2)</f>
        <v>0</v>
      </c>
      <c r="BL142" s="12" t="s">
        <v>89</v>
      </c>
      <c r="BM142" s="12" t="s">
        <v>159</v>
      </c>
    </row>
    <row r="143" spans="2:65" s="1" customFormat="1" ht="20.100000000000001" customHeight="1" x14ac:dyDescent="0.3">
      <c r="B143" s="70"/>
      <c r="C143" s="117">
        <v>17</v>
      </c>
      <c r="D143" s="117" t="s">
        <v>112</v>
      </c>
      <c r="E143" s="118" t="s">
        <v>160</v>
      </c>
      <c r="F143" s="184" t="s">
        <v>161</v>
      </c>
      <c r="G143" s="184"/>
      <c r="H143" s="184"/>
      <c r="I143" s="184"/>
      <c r="J143" s="119" t="s">
        <v>115</v>
      </c>
      <c r="K143" s="120">
        <v>17</v>
      </c>
      <c r="L143" s="121"/>
      <c r="M143" s="185"/>
      <c r="N143" s="185"/>
      <c r="O143" s="186"/>
      <c r="P143" s="172">
        <f>ROUND(V143*K143,2)</f>
        <v>0</v>
      </c>
      <c r="Q143" s="172"/>
      <c r="R143" s="71"/>
      <c r="T143" s="97" t="s">
        <v>1</v>
      </c>
      <c r="U143" s="28" t="s">
        <v>26</v>
      </c>
      <c r="V143" s="57">
        <f>L143+M143</f>
        <v>0</v>
      </c>
      <c r="W143" s="57">
        <f>ROUND(L143*K143,2)</f>
        <v>0</v>
      </c>
      <c r="X143" s="57">
        <f>ROUND(M143*K143,2)</f>
        <v>0</v>
      </c>
      <c r="Y143" s="98">
        <v>0</v>
      </c>
      <c r="Z143" s="98">
        <f>Y143*K143</f>
        <v>0</v>
      </c>
      <c r="AA143" s="98">
        <v>0</v>
      </c>
      <c r="AB143" s="98">
        <f>AA143*K143</f>
        <v>0</v>
      </c>
      <c r="AC143" s="98">
        <v>0</v>
      </c>
      <c r="AD143" s="99">
        <f>AC143*K143</f>
        <v>0</v>
      </c>
      <c r="AR143" s="12" t="s">
        <v>106</v>
      </c>
      <c r="AT143" s="12" t="s">
        <v>112</v>
      </c>
      <c r="AU143" s="12" t="s">
        <v>92</v>
      </c>
      <c r="AY143" s="12" t="s">
        <v>85</v>
      </c>
      <c r="BE143" s="100">
        <f>IF(U143="základní",P143,0)</f>
        <v>0</v>
      </c>
      <c r="BF143" s="100">
        <f>IF(U143="snížená",P143,0)</f>
        <v>0</v>
      </c>
      <c r="BG143" s="100">
        <f>IF(U143="zákl. přenesená",P143,0)</f>
        <v>0</v>
      </c>
      <c r="BH143" s="100">
        <f>IF(U143="sníž. přenesená",P143,0)</f>
        <v>0</v>
      </c>
      <c r="BI143" s="100">
        <f>IF(U143="nulová",P143,0)</f>
        <v>0</v>
      </c>
      <c r="BJ143" s="12" t="s">
        <v>44</v>
      </c>
      <c r="BK143" s="100">
        <f>ROUND(V143*K143,2)</f>
        <v>0</v>
      </c>
      <c r="BL143" s="12" t="s">
        <v>89</v>
      </c>
      <c r="BM143" s="12" t="s">
        <v>162</v>
      </c>
    </row>
    <row r="144" spans="2:65" s="6" customFormat="1" ht="20.100000000000001" customHeight="1" x14ac:dyDescent="0.3">
      <c r="B144" s="101"/>
      <c r="C144" s="102"/>
      <c r="D144" s="102"/>
      <c r="E144" s="103" t="s">
        <v>1</v>
      </c>
      <c r="F144" s="173" t="s">
        <v>163</v>
      </c>
      <c r="G144" s="174"/>
      <c r="H144" s="174"/>
      <c r="I144" s="174"/>
      <c r="J144" s="102"/>
      <c r="K144" s="104">
        <v>17</v>
      </c>
      <c r="L144" s="102"/>
      <c r="M144" s="102"/>
      <c r="N144" s="102"/>
      <c r="O144" s="102"/>
      <c r="P144" s="102"/>
      <c r="Q144" s="102"/>
      <c r="R144" s="105"/>
      <c r="T144" s="106"/>
      <c r="U144" s="102"/>
      <c r="V144" s="102"/>
      <c r="W144" s="102"/>
      <c r="X144" s="102"/>
      <c r="Y144" s="102"/>
      <c r="Z144" s="102"/>
      <c r="AA144" s="102"/>
      <c r="AB144" s="102"/>
      <c r="AC144" s="102"/>
      <c r="AD144" s="107"/>
      <c r="AT144" s="108" t="s">
        <v>101</v>
      </c>
      <c r="AU144" s="108" t="s">
        <v>92</v>
      </c>
      <c r="AV144" s="6" t="s">
        <v>51</v>
      </c>
      <c r="AW144" s="6" t="s">
        <v>3</v>
      </c>
      <c r="AX144" s="6" t="s">
        <v>44</v>
      </c>
      <c r="AY144" s="108" t="s">
        <v>85</v>
      </c>
    </row>
    <row r="145" spans="2:65" s="1" customFormat="1" ht="20.100000000000001" customHeight="1" x14ac:dyDescent="0.3">
      <c r="B145" s="70"/>
      <c r="C145" s="92">
        <v>18</v>
      </c>
      <c r="D145" s="92" t="s">
        <v>86</v>
      </c>
      <c r="E145" s="93" t="s">
        <v>164</v>
      </c>
      <c r="F145" s="171" t="s">
        <v>165</v>
      </c>
      <c r="G145" s="171"/>
      <c r="H145" s="171"/>
      <c r="I145" s="171"/>
      <c r="J145" s="94" t="s">
        <v>117</v>
      </c>
      <c r="K145" s="95">
        <v>2</v>
      </c>
      <c r="L145" s="96">
        <v>0</v>
      </c>
      <c r="M145" s="172"/>
      <c r="N145" s="172"/>
      <c r="O145" s="172"/>
      <c r="P145" s="172">
        <f>ROUND(V145*K145,2)</f>
        <v>0</v>
      </c>
      <c r="Q145" s="172"/>
      <c r="R145" s="71"/>
      <c r="T145" s="97" t="s">
        <v>1</v>
      </c>
      <c r="U145" s="28" t="s">
        <v>26</v>
      </c>
      <c r="V145" s="57">
        <f>L145+M145</f>
        <v>0</v>
      </c>
      <c r="W145" s="57">
        <f>ROUND(L145*K145,2)</f>
        <v>0</v>
      </c>
      <c r="X145" s="57">
        <f>ROUND(M145*K145,2)</f>
        <v>0</v>
      </c>
      <c r="Y145" s="98">
        <v>0.47299999999999998</v>
      </c>
      <c r="Z145" s="98">
        <f>Y145*K145</f>
        <v>0.94599999999999995</v>
      </c>
      <c r="AA145" s="98">
        <v>0</v>
      </c>
      <c r="AB145" s="98">
        <f>AA145*K145</f>
        <v>0</v>
      </c>
      <c r="AC145" s="98">
        <v>0</v>
      </c>
      <c r="AD145" s="99">
        <f>AC145*K145</f>
        <v>0</v>
      </c>
      <c r="AR145" s="12" t="s">
        <v>89</v>
      </c>
      <c r="AT145" s="12" t="s">
        <v>86</v>
      </c>
      <c r="AU145" s="12" t="s">
        <v>92</v>
      </c>
      <c r="AY145" s="12" t="s">
        <v>85</v>
      </c>
      <c r="BE145" s="100">
        <f>IF(U145="základní",P145,0)</f>
        <v>0</v>
      </c>
      <c r="BF145" s="100">
        <f>IF(U145="snížená",P145,0)</f>
        <v>0</v>
      </c>
      <c r="BG145" s="100">
        <f>IF(U145="zákl. přenesená",P145,0)</f>
        <v>0</v>
      </c>
      <c r="BH145" s="100">
        <f>IF(U145="sníž. přenesená",P145,0)</f>
        <v>0</v>
      </c>
      <c r="BI145" s="100">
        <f>IF(U145="nulová",P145,0)</f>
        <v>0</v>
      </c>
      <c r="BJ145" s="12" t="s">
        <v>44</v>
      </c>
      <c r="BK145" s="100">
        <f>ROUND(V145*K145,2)</f>
        <v>0</v>
      </c>
      <c r="BL145" s="12" t="s">
        <v>89</v>
      </c>
      <c r="BM145" s="12" t="s">
        <v>166</v>
      </c>
    </row>
    <row r="146" spans="2:65" s="1" customFormat="1" ht="20.100000000000001" customHeight="1" x14ac:dyDescent="0.3">
      <c r="B146" s="70"/>
      <c r="C146" s="117">
        <v>19</v>
      </c>
      <c r="D146" s="117" t="s">
        <v>112</v>
      </c>
      <c r="E146" s="118" t="s">
        <v>167</v>
      </c>
      <c r="F146" s="184" t="s">
        <v>168</v>
      </c>
      <c r="G146" s="184"/>
      <c r="H146" s="184"/>
      <c r="I146" s="184"/>
      <c r="J146" s="119" t="s">
        <v>116</v>
      </c>
      <c r="K146" s="120">
        <v>2</v>
      </c>
      <c r="L146" s="121"/>
      <c r="M146" s="185"/>
      <c r="N146" s="185"/>
      <c r="O146" s="186"/>
      <c r="P146" s="172">
        <f>ROUND(V146*K146,2)</f>
        <v>0</v>
      </c>
      <c r="Q146" s="172"/>
      <c r="R146" s="71"/>
      <c r="T146" s="97" t="s">
        <v>1</v>
      </c>
      <c r="U146" s="28" t="s">
        <v>26</v>
      </c>
      <c r="V146" s="57">
        <f>L146+M146</f>
        <v>0</v>
      </c>
      <c r="W146" s="57">
        <f>ROUND(L146*K146,2)</f>
        <v>0</v>
      </c>
      <c r="X146" s="57">
        <f>ROUND(M146*K146,2)</f>
        <v>0</v>
      </c>
      <c r="Y146" s="98">
        <v>0</v>
      </c>
      <c r="Z146" s="98">
        <f>Y146*K146</f>
        <v>0</v>
      </c>
      <c r="AA146" s="98">
        <v>0</v>
      </c>
      <c r="AB146" s="98">
        <f>AA146*K146</f>
        <v>0</v>
      </c>
      <c r="AC146" s="98">
        <v>0</v>
      </c>
      <c r="AD146" s="99">
        <f>AC146*K146</f>
        <v>0</v>
      </c>
      <c r="AR146" s="12" t="s">
        <v>106</v>
      </c>
      <c r="AT146" s="12" t="s">
        <v>112</v>
      </c>
      <c r="AU146" s="12" t="s">
        <v>92</v>
      </c>
      <c r="AY146" s="12" t="s">
        <v>85</v>
      </c>
      <c r="BE146" s="100">
        <f>IF(U146="základní",P146,0)</f>
        <v>0</v>
      </c>
      <c r="BF146" s="100">
        <f>IF(U146="snížená",P146,0)</f>
        <v>0</v>
      </c>
      <c r="BG146" s="100">
        <f>IF(U146="zákl. přenesená",P146,0)</f>
        <v>0</v>
      </c>
      <c r="BH146" s="100">
        <f>IF(U146="sníž. přenesená",P146,0)</f>
        <v>0</v>
      </c>
      <c r="BI146" s="100">
        <f>IF(U146="nulová",P146,0)</f>
        <v>0</v>
      </c>
      <c r="BJ146" s="12" t="s">
        <v>44</v>
      </c>
      <c r="BK146" s="100">
        <f>ROUND(V146*K146,2)</f>
        <v>0</v>
      </c>
      <c r="BL146" s="12" t="s">
        <v>89</v>
      </c>
      <c r="BM146" s="12" t="s">
        <v>169</v>
      </c>
    </row>
    <row r="147" spans="2:65" s="1" customFormat="1" ht="30" customHeight="1" x14ac:dyDescent="0.3">
      <c r="B147" s="70"/>
      <c r="C147" s="92">
        <v>20</v>
      </c>
      <c r="D147" s="92" t="s">
        <v>86</v>
      </c>
      <c r="E147" s="93" t="s">
        <v>123</v>
      </c>
      <c r="F147" s="171" t="s">
        <v>124</v>
      </c>
      <c r="G147" s="171"/>
      <c r="H147" s="171"/>
      <c r="I147" s="171"/>
      <c r="J147" s="94" t="s">
        <v>117</v>
      </c>
      <c r="K147" s="95">
        <v>1</v>
      </c>
      <c r="L147" s="96">
        <v>0</v>
      </c>
      <c r="M147" s="172"/>
      <c r="N147" s="172"/>
      <c r="O147" s="172"/>
      <c r="P147" s="172">
        <f>ROUND(V147*K147,2)</f>
        <v>0</v>
      </c>
      <c r="Q147" s="172"/>
      <c r="R147" s="71"/>
      <c r="T147" s="97" t="s">
        <v>1</v>
      </c>
      <c r="U147" s="28" t="s">
        <v>26</v>
      </c>
      <c r="V147" s="57">
        <f>L147+M147</f>
        <v>0</v>
      </c>
      <c r="W147" s="57">
        <f>ROUND(L147*K147,2)</f>
        <v>0</v>
      </c>
      <c r="X147" s="57">
        <f>ROUND(M147*K147,2)</f>
        <v>0</v>
      </c>
      <c r="Y147" s="98">
        <v>0.26</v>
      </c>
      <c r="Z147" s="98">
        <f>Y147*K147</f>
        <v>0.26</v>
      </c>
      <c r="AA147" s="98">
        <v>0</v>
      </c>
      <c r="AB147" s="98">
        <f>AA147*K147</f>
        <v>0</v>
      </c>
      <c r="AC147" s="98">
        <v>0</v>
      </c>
      <c r="AD147" s="99">
        <f>AC147*K147</f>
        <v>0</v>
      </c>
      <c r="AR147" s="12" t="s">
        <v>89</v>
      </c>
      <c r="AT147" s="12" t="s">
        <v>86</v>
      </c>
      <c r="AU147" s="12" t="s">
        <v>92</v>
      </c>
      <c r="AY147" s="12" t="s">
        <v>85</v>
      </c>
      <c r="BE147" s="100">
        <f>IF(U147="základní",P147,0)</f>
        <v>0</v>
      </c>
      <c r="BF147" s="100">
        <f>IF(U147="snížená",P147,0)</f>
        <v>0</v>
      </c>
      <c r="BG147" s="100">
        <f>IF(U147="zákl. přenesená",P147,0)</f>
        <v>0</v>
      </c>
      <c r="BH147" s="100">
        <f>IF(U147="sníž. přenesená",P147,0)</f>
        <v>0</v>
      </c>
      <c r="BI147" s="100">
        <f>IF(U147="nulová",P147,0)</f>
        <v>0</v>
      </c>
      <c r="BJ147" s="12" t="s">
        <v>44</v>
      </c>
      <c r="BK147" s="100">
        <f>ROUND(V147*K147,2)</f>
        <v>0</v>
      </c>
      <c r="BL147" s="12" t="s">
        <v>89</v>
      </c>
      <c r="BM147" s="12" t="s">
        <v>170</v>
      </c>
    </row>
    <row r="148" spans="2:65" s="1" customFormat="1" ht="30" customHeight="1" x14ac:dyDescent="0.3">
      <c r="B148" s="70"/>
      <c r="C148" s="117">
        <v>21</v>
      </c>
      <c r="D148" s="117" t="s">
        <v>112</v>
      </c>
      <c r="E148" s="118" t="s">
        <v>125</v>
      </c>
      <c r="F148" s="184" t="s">
        <v>126</v>
      </c>
      <c r="G148" s="184"/>
      <c r="H148" s="184"/>
      <c r="I148" s="184"/>
      <c r="J148" s="119" t="s">
        <v>116</v>
      </c>
      <c r="K148" s="120">
        <v>1</v>
      </c>
      <c r="L148" s="121"/>
      <c r="M148" s="185"/>
      <c r="N148" s="185"/>
      <c r="O148" s="186"/>
      <c r="P148" s="172">
        <f>ROUND(V148*K148,2)</f>
        <v>0</v>
      </c>
      <c r="Q148" s="172"/>
      <c r="R148" s="71"/>
      <c r="T148" s="97" t="s">
        <v>1</v>
      </c>
      <c r="U148" s="28" t="s">
        <v>26</v>
      </c>
      <c r="V148" s="57">
        <f>L148+M148</f>
        <v>0</v>
      </c>
      <c r="W148" s="57">
        <f>ROUND(L148*K148,2)</f>
        <v>0</v>
      </c>
      <c r="X148" s="57">
        <f>ROUND(M148*K148,2)</f>
        <v>0</v>
      </c>
      <c r="Y148" s="98">
        <v>0</v>
      </c>
      <c r="Z148" s="98">
        <f>Y148*K148</f>
        <v>0</v>
      </c>
      <c r="AA148" s="98">
        <v>0</v>
      </c>
      <c r="AB148" s="98">
        <f>AA148*K148</f>
        <v>0</v>
      </c>
      <c r="AC148" s="98">
        <v>0</v>
      </c>
      <c r="AD148" s="99">
        <f>AC148*K148</f>
        <v>0</v>
      </c>
      <c r="AR148" s="12" t="s">
        <v>106</v>
      </c>
      <c r="AT148" s="12" t="s">
        <v>112</v>
      </c>
      <c r="AU148" s="12" t="s">
        <v>92</v>
      </c>
      <c r="AY148" s="12" t="s">
        <v>85</v>
      </c>
      <c r="BE148" s="100">
        <f>IF(U148="základní",P148,0)</f>
        <v>0</v>
      </c>
      <c r="BF148" s="100">
        <f>IF(U148="snížená",P148,0)</f>
        <v>0</v>
      </c>
      <c r="BG148" s="100">
        <f>IF(U148="zákl. přenesená",P148,0)</f>
        <v>0</v>
      </c>
      <c r="BH148" s="100">
        <f>IF(U148="sníž. přenesená",P148,0)</f>
        <v>0</v>
      </c>
      <c r="BI148" s="100">
        <f>IF(U148="nulová",P148,0)</f>
        <v>0</v>
      </c>
      <c r="BJ148" s="12" t="s">
        <v>44</v>
      </c>
      <c r="BK148" s="100">
        <f>ROUND(V148*K148,2)</f>
        <v>0</v>
      </c>
      <c r="BL148" s="12" t="s">
        <v>89</v>
      </c>
      <c r="BM148" s="12" t="s">
        <v>171</v>
      </c>
    </row>
    <row r="149" spans="2:65" s="1" customFormat="1" ht="20.100000000000001" customHeight="1" x14ac:dyDescent="0.3">
      <c r="B149" s="70"/>
      <c r="C149" s="117">
        <v>22</v>
      </c>
      <c r="D149" s="117" t="s">
        <v>112</v>
      </c>
      <c r="E149" s="118" t="s">
        <v>127</v>
      </c>
      <c r="F149" s="184" t="s">
        <v>128</v>
      </c>
      <c r="G149" s="184"/>
      <c r="H149" s="184"/>
      <c r="I149" s="184"/>
      <c r="J149" s="119" t="s">
        <v>116</v>
      </c>
      <c r="K149" s="120">
        <v>1</v>
      </c>
      <c r="L149" s="121"/>
      <c r="M149" s="185"/>
      <c r="N149" s="185"/>
      <c r="O149" s="186"/>
      <c r="P149" s="172">
        <f>ROUND(V149*K149,2)</f>
        <v>0</v>
      </c>
      <c r="Q149" s="172"/>
      <c r="R149" s="71"/>
      <c r="T149" s="97" t="s">
        <v>1</v>
      </c>
      <c r="U149" s="28" t="s">
        <v>26</v>
      </c>
      <c r="V149" s="57">
        <f>L149+M149</f>
        <v>0</v>
      </c>
      <c r="W149" s="57">
        <f>ROUND(L149*K149,2)</f>
        <v>0</v>
      </c>
      <c r="X149" s="57">
        <f>ROUND(M149*K149,2)</f>
        <v>0</v>
      </c>
      <c r="Y149" s="98">
        <v>0</v>
      </c>
      <c r="Z149" s="98">
        <f>Y149*K149</f>
        <v>0</v>
      </c>
      <c r="AA149" s="98">
        <v>0</v>
      </c>
      <c r="AB149" s="98">
        <f>AA149*K149</f>
        <v>0</v>
      </c>
      <c r="AC149" s="98">
        <v>0</v>
      </c>
      <c r="AD149" s="99">
        <f>AC149*K149</f>
        <v>0</v>
      </c>
      <c r="AR149" s="12" t="s">
        <v>106</v>
      </c>
      <c r="AT149" s="12" t="s">
        <v>112</v>
      </c>
      <c r="AU149" s="12" t="s">
        <v>92</v>
      </c>
      <c r="AY149" s="12" t="s">
        <v>85</v>
      </c>
      <c r="BE149" s="100">
        <f>IF(U149="základní",P149,0)</f>
        <v>0</v>
      </c>
      <c r="BF149" s="100">
        <f>IF(U149="snížená",P149,0)</f>
        <v>0</v>
      </c>
      <c r="BG149" s="100">
        <f>IF(U149="zákl. přenesená",P149,0)</f>
        <v>0</v>
      </c>
      <c r="BH149" s="100">
        <f>IF(U149="sníž. přenesená",P149,0)</f>
        <v>0</v>
      </c>
      <c r="BI149" s="100">
        <f>IF(U149="nulová",P149,0)</f>
        <v>0</v>
      </c>
      <c r="BJ149" s="12" t="s">
        <v>44</v>
      </c>
      <c r="BK149" s="100">
        <f>ROUND(V149*K149,2)</f>
        <v>0</v>
      </c>
      <c r="BL149" s="12" t="s">
        <v>89</v>
      </c>
      <c r="BM149" s="12" t="s">
        <v>172</v>
      </c>
    </row>
    <row r="150" spans="2:65" s="5" customFormat="1" ht="22.35" customHeight="1" x14ac:dyDescent="0.35">
      <c r="B150" s="80"/>
      <c r="C150" s="81"/>
      <c r="D150" s="91" t="s">
        <v>133</v>
      </c>
      <c r="E150" s="91"/>
      <c r="F150" s="91"/>
      <c r="G150" s="91"/>
      <c r="H150" s="91"/>
      <c r="I150" s="91"/>
      <c r="J150" s="91"/>
      <c r="K150" s="91"/>
      <c r="L150" s="91"/>
      <c r="M150" s="196">
        <f>BK150</f>
        <v>0</v>
      </c>
      <c r="N150" s="197"/>
      <c r="O150" s="197"/>
      <c r="P150" s="197"/>
      <c r="Q150" s="197"/>
      <c r="R150" s="83"/>
      <c r="T150" s="84"/>
      <c r="U150" s="81"/>
      <c r="V150" s="81"/>
      <c r="W150" s="85">
        <f>SUM(W151:W153)</f>
        <v>0</v>
      </c>
      <c r="X150" s="85">
        <f>SUM(X151:X153)</f>
        <v>0</v>
      </c>
      <c r="Y150" s="81"/>
      <c r="Z150" s="86">
        <f>SUM(Z151:Z153)</f>
        <v>0.77200000000000002</v>
      </c>
      <c r="AA150" s="81"/>
      <c r="AB150" s="86">
        <f>SUM(AB151:AB153)</f>
        <v>6.3829999999999998E-2</v>
      </c>
      <c r="AC150" s="81"/>
      <c r="AD150" s="87">
        <f>SUM(AD151:AD153)</f>
        <v>0</v>
      </c>
      <c r="AR150" s="88" t="s">
        <v>44</v>
      </c>
      <c r="AT150" s="89" t="s">
        <v>42</v>
      </c>
      <c r="AU150" s="89" t="s">
        <v>51</v>
      </c>
      <c r="AY150" s="88" t="s">
        <v>85</v>
      </c>
      <c r="BK150" s="90">
        <f>SUM(BK151:BK153)</f>
        <v>0</v>
      </c>
    </row>
    <row r="151" spans="2:65" s="1" customFormat="1" ht="20.100000000000001" customHeight="1" x14ac:dyDescent="0.3">
      <c r="B151" s="70"/>
      <c r="C151" s="92">
        <v>23</v>
      </c>
      <c r="D151" s="92" t="s">
        <v>86</v>
      </c>
      <c r="E151" s="93" t="s">
        <v>129</v>
      </c>
      <c r="F151" s="171" t="s">
        <v>130</v>
      </c>
      <c r="G151" s="171"/>
      <c r="H151" s="171"/>
      <c r="I151" s="171"/>
      <c r="J151" s="94" t="s">
        <v>117</v>
      </c>
      <c r="K151" s="95">
        <v>1</v>
      </c>
      <c r="L151" s="96"/>
      <c r="M151" s="172"/>
      <c r="N151" s="172"/>
      <c r="O151" s="172"/>
      <c r="P151" s="172">
        <f>ROUND(V151*K151,2)</f>
        <v>0</v>
      </c>
      <c r="Q151" s="172"/>
      <c r="R151" s="71"/>
      <c r="T151" s="97" t="s">
        <v>1</v>
      </c>
      <c r="U151" s="28" t="s">
        <v>26</v>
      </c>
      <c r="V151" s="57">
        <f>L151+M151</f>
        <v>0</v>
      </c>
      <c r="W151" s="57">
        <f>ROUND(L151*K151,2)</f>
        <v>0</v>
      </c>
      <c r="X151" s="57">
        <f>ROUND(M151*K151,2)</f>
        <v>0</v>
      </c>
      <c r="Y151" s="98">
        <v>0.77200000000000002</v>
      </c>
      <c r="Z151" s="98">
        <f>Y151*K151</f>
        <v>0.77200000000000002</v>
      </c>
      <c r="AA151" s="98">
        <v>6.3829999999999998E-2</v>
      </c>
      <c r="AB151" s="98">
        <f>AA151*K151</f>
        <v>6.3829999999999998E-2</v>
      </c>
      <c r="AC151" s="98">
        <v>0</v>
      </c>
      <c r="AD151" s="99">
        <f>AC151*K151</f>
        <v>0</v>
      </c>
      <c r="AR151" s="12" t="s">
        <v>89</v>
      </c>
      <c r="AT151" s="12" t="s">
        <v>86</v>
      </c>
      <c r="AU151" s="12" t="s">
        <v>92</v>
      </c>
      <c r="AY151" s="12" t="s">
        <v>85</v>
      </c>
      <c r="BE151" s="100">
        <f>IF(U151="základní",P151,0)</f>
        <v>0</v>
      </c>
      <c r="BF151" s="100">
        <f>IF(U151="snížená",P151,0)</f>
        <v>0</v>
      </c>
      <c r="BG151" s="100">
        <f>IF(U151="zákl. přenesená",P151,0)</f>
        <v>0</v>
      </c>
      <c r="BH151" s="100">
        <f>IF(U151="sníž. přenesená",P151,0)</f>
        <v>0</v>
      </c>
      <c r="BI151" s="100">
        <f>IF(U151="nulová",P151,0)</f>
        <v>0</v>
      </c>
      <c r="BJ151" s="12" t="s">
        <v>44</v>
      </c>
      <c r="BK151" s="100">
        <f>ROUND(V151*K151,2)</f>
        <v>0</v>
      </c>
      <c r="BL151" s="12" t="s">
        <v>89</v>
      </c>
      <c r="BM151" s="12" t="s">
        <v>173</v>
      </c>
    </row>
    <row r="152" spans="2:65" s="1" customFormat="1" ht="20.100000000000001" customHeight="1" x14ac:dyDescent="0.3">
      <c r="B152" s="70"/>
      <c r="C152" s="117">
        <v>24</v>
      </c>
      <c r="D152" s="117" t="s">
        <v>112</v>
      </c>
      <c r="E152" s="118" t="s">
        <v>136</v>
      </c>
      <c r="F152" s="184" t="s">
        <v>137</v>
      </c>
      <c r="G152" s="184"/>
      <c r="H152" s="184"/>
      <c r="I152" s="184"/>
      <c r="J152" s="119" t="s">
        <v>116</v>
      </c>
      <c r="K152" s="120">
        <v>1</v>
      </c>
      <c r="L152" s="121"/>
      <c r="M152" s="185"/>
      <c r="N152" s="185"/>
      <c r="O152" s="186"/>
      <c r="P152" s="172">
        <f>ROUND(V152*K152,2)</f>
        <v>0</v>
      </c>
      <c r="Q152" s="172"/>
      <c r="R152" s="71"/>
      <c r="T152" s="97" t="s">
        <v>1</v>
      </c>
      <c r="U152" s="28" t="s">
        <v>26</v>
      </c>
      <c r="V152" s="57">
        <f>L152+M152</f>
        <v>0</v>
      </c>
      <c r="W152" s="57">
        <f>ROUND(L152*K152,2)</f>
        <v>0</v>
      </c>
      <c r="X152" s="57">
        <f>ROUND(M152*K152,2)</f>
        <v>0</v>
      </c>
      <c r="Y152" s="98">
        <v>0</v>
      </c>
      <c r="Z152" s="98">
        <f>Y152*K152</f>
        <v>0</v>
      </c>
      <c r="AA152" s="98">
        <v>0</v>
      </c>
      <c r="AB152" s="98">
        <f>AA152*K152</f>
        <v>0</v>
      </c>
      <c r="AC152" s="98">
        <v>0</v>
      </c>
      <c r="AD152" s="99">
        <f>AC152*K152</f>
        <v>0</v>
      </c>
      <c r="AR152" s="12" t="s">
        <v>106</v>
      </c>
      <c r="AT152" s="12" t="s">
        <v>112</v>
      </c>
      <c r="AU152" s="12" t="s">
        <v>92</v>
      </c>
      <c r="AY152" s="12" t="s">
        <v>85</v>
      </c>
      <c r="BE152" s="100">
        <f>IF(U152="základní",P152,0)</f>
        <v>0</v>
      </c>
      <c r="BF152" s="100">
        <f>IF(U152="snížená",P152,0)</f>
        <v>0</v>
      </c>
      <c r="BG152" s="100">
        <f>IF(U152="zákl. přenesená",P152,0)</f>
        <v>0</v>
      </c>
      <c r="BH152" s="100">
        <f>IF(U152="sníž. přenesená",P152,0)</f>
        <v>0</v>
      </c>
      <c r="BI152" s="100">
        <f>IF(U152="nulová",P152,0)</f>
        <v>0</v>
      </c>
      <c r="BJ152" s="12" t="s">
        <v>44</v>
      </c>
      <c r="BK152" s="100">
        <f>ROUND(V152*K152,2)</f>
        <v>0</v>
      </c>
      <c r="BL152" s="12" t="s">
        <v>89</v>
      </c>
      <c r="BM152" s="12" t="s">
        <v>174</v>
      </c>
    </row>
    <row r="153" spans="2:65" s="1" customFormat="1" ht="20.100000000000001" customHeight="1" x14ac:dyDescent="0.3">
      <c r="B153" s="70"/>
      <c r="C153" s="92">
        <v>25</v>
      </c>
      <c r="D153" s="92" t="s">
        <v>86</v>
      </c>
      <c r="E153" s="93" t="s">
        <v>138</v>
      </c>
      <c r="F153" s="190" t="s">
        <v>181</v>
      </c>
      <c r="G153" s="171"/>
      <c r="H153" s="171"/>
      <c r="I153" s="171"/>
      <c r="J153" s="94" t="s">
        <v>116</v>
      </c>
      <c r="K153" s="95">
        <v>1</v>
      </c>
      <c r="L153" s="96">
        <v>0</v>
      </c>
      <c r="M153" s="172"/>
      <c r="N153" s="172"/>
      <c r="O153" s="172"/>
      <c r="P153" s="172">
        <f>ROUND(V153*K153,2)</f>
        <v>0</v>
      </c>
      <c r="Q153" s="172"/>
      <c r="R153" s="71"/>
      <c r="T153" s="97" t="s">
        <v>1</v>
      </c>
      <c r="U153" s="28" t="s">
        <v>26</v>
      </c>
      <c r="V153" s="57">
        <f>L153+M153</f>
        <v>0</v>
      </c>
      <c r="W153" s="57">
        <f>ROUND(L153*K153,2)</f>
        <v>0</v>
      </c>
      <c r="X153" s="57">
        <f>ROUND(M153*K153,2)</f>
        <v>0</v>
      </c>
      <c r="Y153" s="98">
        <v>0</v>
      </c>
      <c r="Z153" s="98">
        <f>Y153*K153</f>
        <v>0</v>
      </c>
      <c r="AA153" s="98">
        <v>0</v>
      </c>
      <c r="AB153" s="98">
        <f>AA153*K153</f>
        <v>0</v>
      </c>
      <c r="AC153" s="98">
        <v>0</v>
      </c>
      <c r="AD153" s="99">
        <f>AC153*K153</f>
        <v>0</v>
      </c>
      <c r="AR153" s="12" t="s">
        <v>89</v>
      </c>
      <c r="AT153" s="12" t="s">
        <v>86</v>
      </c>
      <c r="AU153" s="12" t="s">
        <v>92</v>
      </c>
      <c r="AY153" s="12" t="s">
        <v>85</v>
      </c>
      <c r="BE153" s="100">
        <f>IF(U153="základní",P153,0)</f>
        <v>0</v>
      </c>
      <c r="BF153" s="100">
        <f>IF(U153="snížená",P153,0)</f>
        <v>0</v>
      </c>
      <c r="BG153" s="100">
        <f>IF(U153="zákl. přenesená",P153,0)</f>
        <v>0</v>
      </c>
      <c r="BH153" s="100">
        <f>IF(U153="sníž. přenesená",P153,0)</f>
        <v>0</v>
      </c>
      <c r="BI153" s="100">
        <f>IF(U153="nulová",P153,0)</f>
        <v>0</v>
      </c>
      <c r="BJ153" s="12" t="s">
        <v>44</v>
      </c>
      <c r="BK153" s="100">
        <f>ROUND(V153*K153,2)</f>
        <v>0</v>
      </c>
      <c r="BL153" s="12" t="s">
        <v>89</v>
      </c>
      <c r="BM153" s="12" t="s">
        <v>175</v>
      </c>
    </row>
    <row r="154" spans="2:65" s="5" customFormat="1" ht="29.85" customHeight="1" x14ac:dyDescent="0.35">
      <c r="B154" s="80"/>
      <c r="C154" s="81"/>
      <c r="D154" s="91" t="s">
        <v>66</v>
      </c>
      <c r="E154" s="91"/>
      <c r="F154" s="91"/>
      <c r="G154" s="91"/>
      <c r="H154" s="91"/>
      <c r="I154" s="91"/>
      <c r="J154" s="91"/>
      <c r="K154" s="91"/>
      <c r="L154" s="91"/>
      <c r="M154" s="196">
        <f>BK154</f>
        <v>0</v>
      </c>
      <c r="N154" s="197"/>
      <c r="O154" s="197"/>
      <c r="P154" s="197"/>
      <c r="Q154" s="197"/>
      <c r="R154" s="83"/>
      <c r="T154" s="84"/>
      <c r="U154" s="81"/>
      <c r="V154" s="81"/>
      <c r="W154" s="85">
        <f>W155</f>
        <v>0</v>
      </c>
      <c r="X154" s="85">
        <f>X155</f>
        <v>0</v>
      </c>
      <c r="Y154" s="81"/>
      <c r="Z154" s="86">
        <f>Z155</f>
        <v>13.172532799999999</v>
      </c>
      <c r="AA154" s="81"/>
      <c r="AB154" s="86">
        <f>AB155</f>
        <v>0</v>
      </c>
      <c r="AC154" s="81"/>
      <c r="AD154" s="87">
        <f>AD155</f>
        <v>0</v>
      </c>
      <c r="AR154" s="88" t="s">
        <v>44</v>
      </c>
      <c r="AT154" s="89" t="s">
        <v>42</v>
      </c>
      <c r="AU154" s="89" t="s">
        <v>44</v>
      </c>
      <c r="AY154" s="88" t="s">
        <v>85</v>
      </c>
      <c r="BK154" s="90">
        <f>BK155</f>
        <v>0</v>
      </c>
    </row>
    <row r="155" spans="2:65" s="1" customFormat="1" ht="30" customHeight="1" x14ac:dyDescent="0.3">
      <c r="B155" s="70"/>
      <c r="C155" s="92">
        <v>26</v>
      </c>
      <c r="D155" s="92" t="s">
        <v>86</v>
      </c>
      <c r="E155" s="93" t="s">
        <v>118</v>
      </c>
      <c r="F155" s="171" t="s">
        <v>119</v>
      </c>
      <c r="G155" s="171"/>
      <c r="H155" s="171"/>
      <c r="I155" s="171"/>
      <c r="J155" s="94" t="s">
        <v>109</v>
      </c>
      <c r="K155" s="95">
        <v>8.9003599999999992</v>
      </c>
      <c r="L155" s="96">
        <v>0</v>
      </c>
      <c r="M155" s="172"/>
      <c r="N155" s="172"/>
      <c r="O155" s="172"/>
      <c r="P155" s="172">
        <f>ROUND(V155*K155,2)</f>
        <v>0</v>
      </c>
      <c r="Q155" s="172"/>
      <c r="R155" s="71"/>
      <c r="T155" s="97" t="s">
        <v>1</v>
      </c>
      <c r="U155" s="122" t="s">
        <v>26</v>
      </c>
      <c r="V155" s="123">
        <f>L155+M155</f>
        <v>0</v>
      </c>
      <c r="W155" s="123">
        <f>ROUND(L155*K155,2)</f>
        <v>0</v>
      </c>
      <c r="X155" s="123">
        <f>ROUND(M155*K155,2)</f>
        <v>0</v>
      </c>
      <c r="Y155" s="124">
        <v>1.48</v>
      </c>
      <c r="Z155" s="124">
        <f>Y155*K155</f>
        <v>13.172532799999999</v>
      </c>
      <c r="AA155" s="124">
        <v>0</v>
      </c>
      <c r="AB155" s="124">
        <f>AA155*K155</f>
        <v>0</v>
      </c>
      <c r="AC155" s="124">
        <v>0</v>
      </c>
      <c r="AD155" s="125">
        <f>AC155*K155</f>
        <v>0</v>
      </c>
      <c r="AR155" s="12" t="s">
        <v>89</v>
      </c>
      <c r="AT155" s="12" t="s">
        <v>86</v>
      </c>
      <c r="AU155" s="12" t="s">
        <v>51</v>
      </c>
      <c r="AY155" s="12" t="s">
        <v>85</v>
      </c>
      <c r="BE155" s="100">
        <f>IF(U155="základní",P155,0)</f>
        <v>0</v>
      </c>
      <c r="BF155" s="100">
        <f>IF(U155="snížená",P155,0)</f>
        <v>0</v>
      </c>
      <c r="BG155" s="100">
        <f>IF(U155="zákl. přenesená",P155,0)</f>
        <v>0</v>
      </c>
      <c r="BH155" s="100">
        <f>IF(U155="sníž. přenesená",P155,0)</f>
        <v>0</v>
      </c>
      <c r="BI155" s="100">
        <f>IF(U155="nulová",P155,0)</f>
        <v>0</v>
      </c>
      <c r="BJ155" s="12" t="s">
        <v>44</v>
      </c>
      <c r="BK155" s="100">
        <f>ROUND(V155*K155,2)</f>
        <v>0</v>
      </c>
      <c r="BL155" s="12" t="s">
        <v>89</v>
      </c>
      <c r="BM155" s="12" t="s">
        <v>176</v>
      </c>
    </row>
    <row r="156" spans="2:65" s="1" customFormat="1" ht="6.9" customHeight="1" x14ac:dyDescent="0.3">
      <c r="B156" s="38"/>
      <c r="C156" s="39"/>
      <c r="D156" s="39"/>
      <c r="E156" s="39"/>
      <c r="F156" s="39"/>
      <c r="G156" s="39"/>
      <c r="H156" s="39"/>
      <c r="I156" s="39"/>
      <c r="J156" s="39"/>
      <c r="K156" s="39"/>
      <c r="L156" s="39"/>
      <c r="M156" s="39"/>
      <c r="N156" s="39"/>
      <c r="O156" s="39"/>
      <c r="P156" s="39"/>
      <c r="Q156" s="39"/>
      <c r="R156" s="40"/>
    </row>
  </sheetData>
  <mergeCells count="177">
    <mergeCell ref="H1:K1"/>
    <mergeCell ref="S2:AF2"/>
    <mergeCell ref="F153:I153"/>
    <mergeCell ref="P153:Q153"/>
    <mergeCell ref="M153:O153"/>
    <mergeCell ref="F155:I155"/>
    <mergeCell ref="P155:Q155"/>
    <mergeCell ref="M155:O155"/>
    <mergeCell ref="M109:Q109"/>
    <mergeCell ref="M110:Q110"/>
    <mergeCell ref="M111:Q111"/>
    <mergeCell ref="M116:Q116"/>
    <mergeCell ref="M129:Q129"/>
    <mergeCell ref="M140:Q140"/>
    <mergeCell ref="M141:Q141"/>
    <mergeCell ref="M150:Q150"/>
    <mergeCell ref="M154:Q154"/>
    <mergeCell ref="F149:I149"/>
    <mergeCell ref="P149:Q149"/>
    <mergeCell ref="M149:O149"/>
    <mergeCell ref="F151:I151"/>
    <mergeCell ref="P151:Q151"/>
    <mergeCell ref="M151:O151"/>
    <mergeCell ref="F152:I152"/>
    <mergeCell ref="F144:I144"/>
    <mergeCell ref="F145:I145"/>
    <mergeCell ref="P145:Q145"/>
    <mergeCell ref="M145:O145"/>
    <mergeCell ref="P152:Q152"/>
    <mergeCell ref="M152:O152"/>
    <mergeCell ref="F146:I146"/>
    <mergeCell ref="P146:Q146"/>
    <mergeCell ref="M146:O146"/>
    <mergeCell ref="F147:I147"/>
    <mergeCell ref="P147:Q147"/>
    <mergeCell ref="M147:O147"/>
    <mergeCell ref="F148:I148"/>
    <mergeCell ref="P148:Q148"/>
    <mergeCell ref="M148:O148"/>
    <mergeCell ref="F137:I137"/>
    <mergeCell ref="F138:I138"/>
    <mergeCell ref="P138:Q138"/>
    <mergeCell ref="M138:O138"/>
    <mergeCell ref="F139:I139"/>
    <mergeCell ref="F142:I142"/>
    <mergeCell ref="P142:Q142"/>
    <mergeCell ref="M142:O142"/>
    <mergeCell ref="F143:I143"/>
    <mergeCell ref="P143:Q143"/>
    <mergeCell ref="M143:O143"/>
    <mergeCell ref="F132:I132"/>
    <mergeCell ref="F133:I133"/>
    <mergeCell ref="F134:I134"/>
    <mergeCell ref="P134:Q134"/>
    <mergeCell ref="M134:O134"/>
    <mergeCell ref="F135:I135"/>
    <mergeCell ref="F136:I136"/>
    <mergeCell ref="P136:Q136"/>
    <mergeCell ref="M136:O136"/>
    <mergeCell ref="F120:I120"/>
    <mergeCell ref="F121:I121"/>
    <mergeCell ref="P121:Q121"/>
    <mergeCell ref="M121:O121"/>
    <mergeCell ref="F122:I122"/>
    <mergeCell ref="F130:I130"/>
    <mergeCell ref="P130:Q130"/>
    <mergeCell ref="M130:O130"/>
    <mergeCell ref="F131:I131"/>
    <mergeCell ref="F123:I123"/>
    <mergeCell ref="M123:O123"/>
    <mergeCell ref="P123:Q123"/>
    <mergeCell ref="F124:I124"/>
    <mergeCell ref="M124:O124"/>
    <mergeCell ref="P124:Q124"/>
    <mergeCell ref="F125:I125"/>
    <mergeCell ref="F126:I126"/>
    <mergeCell ref="M126:O126"/>
    <mergeCell ref="P126:Q126"/>
    <mergeCell ref="F127:I127"/>
    <mergeCell ref="M127:O127"/>
    <mergeCell ref="P127:Q127"/>
    <mergeCell ref="F128:I128"/>
    <mergeCell ref="F115:I115"/>
    <mergeCell ref="P115:Q115"/>
    <mergeCell ref="M115:O115"/>
    <mergeCell ref="F117:I117"/>
    <mergeCell ref="P117:Q117"/>
    <mergeCell ref="M117:O117"/>
    <mergeCell ref="F118:I118"/>
    <mergeCell ref="F119:I119"/>
    <mergeCell ref="P119:Q119"/>
    <mergeCell ref="M119:O119"/>
    <mergeCell ref="F112:I112"/>
    <mergeCell ref="P112:Q112"/>
    <mergeCell ref="M112:O112"/>
    <mergeCell ref="F113:I113"/>
    <mergeCell ref="P113:Q113"/>
    <mergeCell ref="M113:O113"/>
    <mergeCell ref="F114:I114"/>
    <mergeCell ref="P114:Q114"/>
    <mergeCell ref="M114:O114"/>
    <mergeCell ref="L92:Q92"/>
    <mergeCell ref="C98:Q98"/>
    <mergeCell ref="F100:P100"/>
    <mergeCell ref="F101:P101"/>
    <mergeCell ref="M103:P103"/>
    <mergeCell ref="M105:Q105"/>
    <mergeCell ref="M106:Q106"/>
    <mergeCell ref="F108:I108"/>
    <mergeCell ref="P108:Q108"/>
    <mergeCell ref="M108:O108"/>
    <mergeCell ref="H87:J87"/>
    <mergeCell ref="K87:L87"/>
    <mergeCell ref="M87:Q87"/>
    <mergeCell ref="H88:J88"/>
    <mergeCell ref="K88:L88"/>
    <mergeCell ref="M88:Q88"/>
    <mergeCell ref="H89:J89"/>
    <mergeCell ref="K89:L89"/>
    <mergeCell ref="M89:Q89"/>
    <mergeCell ref="H84:J84"/>
    <mergeCell ref="K84:L84"/>
    <mergeCell ref="M84:Q84"/>
    <mergeCell ref="H85:J85"/>
    <mergeCell ref="K85:L85"/>
    <mergeCell ref="M85:Q85"/>
    <mergeCell ref="H86:J86"/>
    <mergeCell ref="K86:L86"/>
    <mergeCell ref="M86:Q86"/>
    <mergeCell ref="H81:J81"/>
    <mergeCell ref="K81:L81"/>
    <mergeCell ref="M81:Q81"/>
    <mergeCell ref="H82:J82"/>
    <mergeCell ref="K82:L82"/>
    <mergeCell ref="M82:Q82"/>
    <mergeCell ref="H83:J83"/>
    <mergeCell ref="K83:L83"/>
    <mergeCell ref="M83:Q83"/>
    <mergeCell ref="L39:P39"/>
    <mergeCell ref="C69:Q69"/>
    <mergeCell ref="F71:P71"/>
    <mergeCell ref="F72:P72"/>
    <mergeCell ref="M74:P74"/>
    <mergeCell ref="M76:Q76"/>
    <mergeCell ref="M77:Q77"/>
    <mergeCell ref="C79:G79"/>
    <mergeCell ref="H79:J79"/>
    <mergeCell ref="K79:L79"/>
    <mergeCell ref="M79:Q79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O17:P17"/>
    <mergeCell ref="O18:P18"/>
    <mergeCell ref="O20:P20"/>
    <mergeCell ref="O21:P21"/>
    <mergeCell ref="E24:L24"/>
    <mergeCell ref="M27:P27"/>
    <mergeCell ref="M28:P28"/>
    <mergeCell ref="M29:P29"/>
    <mergeCell ref="M31:P31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18" display="3) Rozpočet"/>
    <hyperlink ref="S1:T1" location="'Rekapitulace stavby'!C2" display="Rekapitulace stavby"/>
  </hyperlinks>
  <pageMargins left="0.19685039370078741" right="0" top="0.59055118110236215" bottom="0.59055118110236215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 17.2 Pítko</vt:lpstr>
      <vt:lpstr>'SO 17.2 Pítko'!Názvy_tisku</vt:lpstr>
      <vt:lpstr>'SO 17.2 Pítko'!Oblast_tisku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a\aa</dc:creator>
  <cp:lastModifiedBy>Pokorný Jan</cp:lastModifiedBy>
  <cp:lastPrinted>2018-09-12T13:56:59Z</cp:lastPrinted>
  <dcterms:created xsi:type="dcterms:W3CDTF">2018-05-29T04:38:38Z</dcterms:created>
  <dcterms:modified xsi:type="dcterms:W3CDTF">2018-09-12T14:34:43Z</dcterms:modified>
</cp:coreProperties>
</file>